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Hybrid Assingment\"/>
    </mc:Choice>
  </mc:AlternateContent>
  <xr:revisionPtr revIDLastSave="0" documentId="13_ncr:1_{2480BD07-3FFA-4FFE-A01A-94CC547D4D4E}" xr6:coauthVersionLast="47" xr6:coauthVersionMax="47" xr10:uidLastSave="{00000000-0000-0000-0000-000000000000}"/>
  <bookViews>
    <workbookView xWindow="-98" yWindow="-98" windowWidth="20715" windowHeight="13875" xr2:uid="{0A68C623-2C69-417F-AE31-21AA33C43D66}"/>
  </bookViews>
  <sheets>
    <sheet name="Gearing and Output" sheetId="5" r:id="rId1"/>
    <sheet name="Drive Cycle" sheetId="7" r:id="rId2"/>
    <sheet name="Forces" sheetId="2" r:id="rId3"/>
    <sheet name="Dyno Graph" sheetId="8" r:id="rId4"/>
    <sheet name="BSFC" sheetId="12" r:id="rId5"/>
    <sheet name="Graphs" sheetId="1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21" i="2" l="1"/>
  <c r="E1220" i="2"/>
  <c r="E1041" i="2"/>
  <c r="E1003" i="2"/>
  <c r="E1002" i="2"/>
  <c r="C1303" i="7"/>
  <c r="C1304" i="7" s="1"/>
  <c r="C1305" i="7" s="1"/>
  <c r="C1306" i="7" s="1"/>
  <c r="C1307" i="7" s="1"/>
  <c r="C1308" i="7" s="1"/>
  <c r="C1309" i="7" s="1"/>
  <c r="C1310" i="7" s="1"/>
  <c r="C1311" i="7" s="1"/>
  <c r="C1312" i="7" s="1"/>
  <c r="C1313" i="7" s="1"/>
  <c r="C1314" i="7" s="1"/>
  <c r="C1315" i="7" s="1"/>
  <c r="C1316" i="7" s="1"/>
  <c r="C1317" i="7" s="1"/>
  <c r="C1318" i="7" s="1"/>
  <c r="C1319" i="7" s="1"/>
  <c r="C1320" i="7" s="1"/>
  <c r="C1321" i="7" s="1"/>
  <c r="C1322" i="7" s="1"/>
  <c r="C1323" i="7" s="1"/>
  <c r="C1324" i="7" s="1"/>
  <c r="C1325" i="7" s="1"/>
  <c r="C1326" i="7" s="1"/>
  <c r="C1327" i="7" s="1"/>
  <c r="C1328" i="7" s="1"/>
  <c r="C1329" i="7" s="1"/>
  <c r="C1330" i="7" s="1"/>
  <c r="C1331" i="7" s="1"/>
  <c r="C1332" i="7" s="1"/>
  <c r="C1333" i="7" s="1"/>
  <c r="C1334" i="7" s="1"/>
  <c r="C1335" i="7" s="1"/>
  <c r="C1336" i="7" s="1"/>
  <c r="C1337" i="7" s="1"/>
  <c r="C1338" i="7" s="1"/>
  <c r="C1302" i="7"/>
  <c r="C1222" i="7"/>
  <c r="C1223" i="7" s="1"/>
  <c r="C1224" i="7" s="1"/>
  <c r="C1225" i="7" s="1"/>
  <c r="C1226" i="7" s="1"/>
  <c r="C1227" i="7" s="1"/>
  <c r="C1228" i="7" s="1"/>
  <c r="C1229" i="7" s="1"/>
  <c r="C1230" i="7" s="1"/>
  <c r="C1231" i="7" s="1"/>
  <c r="C1232" i="7" s="1"/>
  <c r="C1233" i="7" s="1"/>
  <c r="C1234" i="7" s="1"/>
  <c r="C1235" i="7" s="1"/>
  <c r="C1236" i="7" s="1"/>
  <c r="C1237" i="7" s="1"/>
  <c r="C1238" i="7" s="1"/>
  <c r="C1239" i="7" s="1"/>
  <c r="C1240" i="7" s="1"/>
  <c r="C1241" i="7" s="1"/>
  <c r="C1242" i="7" s="1"/>
  <c r="C1243" i="7" s="1"/>
  <c r="C1244" i="7" s="1"/>
  <c r="C1245" i="7" s="1"/>
  <c r="C1246" i="7" s="1"/>
  <c r="C1247" i="7" s="1"/>
  <c r="C1248" i="7" s="1"/>
  <c r="C1249" i="7" s="1"/>
  <c r="C1250" i="7" s="1"/>
  <c r="C1251" i="7" s="1"/>
  <c r="C1252" i="7" s="1"/>
  <c r="C1253" i="7" s="1"/>
  <c r="C1254" i="7" s="1"/>
  <c r="C1255" i="7" s="1"/>
  <c r="C1256" i="7" s="1"/>
  <c r="C1257" i="7" s="1"/>
  <c r="C1258" i="7" s="1"/>
  <c r="C1259" i="7" s="1"/>
  <c r="C1260" i="7" s="1"/>
  <c r="C1261" i="7" s="1"/>
  <c r="C1262" i="7" s="1"/>
  <c r="C1263" i="7" s="1"/>
  <c r="C1264" i="7" s="1"/>
  <c r="C1265" i="7" s="1"/>
  <c r="C1266" i="7" s="1"/>
  <c r="C1267" i="7" s="1"/>
  <c r="C1268" i="7" s="1"/>
  <c r="C1269" i="7" s="1"/>
  <c r="C1270" i="7" s="1"/>
  <c r="C1271" i="7" s="1"/>
  <c r="C1272" i="7" s="1"/>
  <c r="C1273" i="7" s="1"/>
  <c r="C1274" i="7" s="1"/>
  <c r="C1275" i="7" s="1"/>
  <c r="C1276" i="7" s="1"/>
  <c r="C1277" i="7" s="1"/>
  <c r="C1278" i="7" s="1"/>
  <c r="C1279" i="7" s="1"/>
  <c r="C1280" i="7" s="1"/>
  <c r="C1281" i="7" s="1"/>
  <c r="C1282" i="7" s="1"/>
  <c r="C1283" i="7" s="1"/>
  <c r="C1284" i="7" s="1"/>
  <c r="C1285" i="7" s="1"/>
  <c r="C1286" i="7" s="1"/>
  <c r="C1287" i="7" s="1"/>
  <c r="C1288" i="7" s="1"/>
  <c r="C1289" i="7" s="1"/>
  <c r="C1290" i="7" s="1"/>
  <c r="C1291" i="7" s="1"/>
  <c r="C1292" i="7" s="1"/>
  <c r="C1293" i="7" s="1"/>
  <c r="C1294" i="7" s="1"/>
  <c r="C1295" i="7" s="1"/>
  <c r="C1296" i="7" s="1"/>
  <c r="C1297" i="7" s="1"/>
  <c r="C1298" i="7" s="1"/>
  <c r="C1299" i="7" s="1"/>
  <c r="C1300" i="7" s="1"/>
  <c r="C1221" i="7"/>
  <c r="C1004" i="7"/>
  <c r="C1005" i="7" s="1"/>
  <c r="C1006" i="7" s="1"/>
  <c r="C1007" i="7" s="1"/>
  <c r="C1008" i="7" s="1"/>
  <c r="C1009" i="7" s="1"/>
  <c r="C1010" i="7" s="1"/>
  <c r="C1011" i="7" s="1"/>
  <c r="C1012" i="7" s="1"/>
  <c r="C1013" i="7" s="1"/>
  <c r="C1014" i="7" s="1"/>
  <c r="C1015" i="7" s="1"/>
  <c r="C1016" i="7" s="1"/>
  <c r="C1017" i="7" s="1"/>
  <c r="C1018" i="7" s="1"/>
  <c r="C1019" i="7" s="1"/>
  <c r="C1020" i="7" s="1"/>
  <c r="C1021" i="7" s="1"/>
  <c r="C1022" i="7" s="1"/>
  <c r="C1023" i="7" s="1"/>
  <c r="C1024" i="7" s="1"/>
  <c r="C1025" i="7" s="1"/>
  <c r="C1026" i="7" s="1"/>
  <c r="C1027" i="7" s="1"/>
  <c r="C1028" i="7" s="1"/>
  <c r="C1029" i="7" s="1"/>
  <c r="C1030" i="7" s="1"/>
  <c r="C1031" i="7" s="1"/>
  <c r="C1032" i="7" s="1"/>
  <c r="C1033" i="7" s="1"/>
  <c r="C1034" i="7" s="1"/>
  <c r="C1035" i="7" s="1"/>
  <c r="C1036" i="7" s="1"/>
  <c r="C1037" i="7" s="1"/>
  <c r="C1038" i="7" s="1"/>
  <c r="C1039" i="7" s="1"/>
  <c r="C1040" i="7" s="1"/>
  <c r="C1041" i="7" s="1"/>
  <c r="C1042" i="7" s="1"/>
  <c r="C1043" i="7" s="1"/>
  <c r="I13" i="2"/>
  <c r="A1437" i="7"/>
  <c r="A1438" i="7"/>
  <c r="A1439" i="7"/>
  <c r="A1440" i="7"/>
  <c r="A1441" i="7" s="1"/>
  <c r="A1442" i="7" s="1"/>
  <c r="A1443" i="7" s="1"/>
  <c r="A1444" i="7" s="1"/>
  <c r="A1445" i="7" s="1"/>
  <c r="A1446" i="7" s="1"/>
  <c r="A1447" i="7" s="1"/>
  <c r="A1448" i="7" s="1"/>
  <c r="A1449" i="7" s="1"/>
  <c r="A1450" i="7" s="1"/>
  <c r="A1451" i="7" s="1"/>
  <c r="A1452" i="7" s="1"/>
  <c r="A1453" i="7" s="1"/>
  <c r="A1454" i="7" s="1"/>
  <c r="A1455" i="7" s="1"/>
  <c r="A1456" i="7" s="1"/>
  <c r="A1457" i="7" s="1"/>
  <c r="A1458" i="7" s="1"/>
  <c r="A1459" i="7" s="1"/>
  <c r="A1460" i="7" s="1"/>
  <c r="A1461" i="7" s="1"/>
  <c r="A1462" i="7" s="1"/>
  <c r="A1463" i="7" s="1"/>
  <c r="A1464" i="7" s="1"/>
  <c r="A1465" i="7" s="1"/>
  <c r="A1466" i="7" s="1"/>
  <c r="A1467" i="7" s="1"/>
  <c r="A1468" i="7" s="1"/>
  <c r="A1469" i="7" s="1"/>
  <c r="A1470" i="7" s="1"/>
  <c r="A1471" i="7" s="1"/>
  <c r="A1472" i="7" s="1"/>
  <c r="A1473" i="7" s="1"/>
  <c r="A1474" i="7" s="1"/>
  <c r="A1475" i="7" s="1"/>
  <c r="A1476" i="7" s="1"/>
  <c r="A1477" i="7" s="1"/>
  <c r="A1478" i="7" s="1"/>
  <c r="A1479" i="7" s="1"/>
  <c r="A1480" i="7" s="1"/>
  <c r="A1481" i="7" s="1"/>
  <c r="A1482" i="7" s="1"/>
  <c r="A1483" i="7" s="1"/>
  <c r="A1484" i="7" s="1"/>
  <c r="C13" i="5"/>
  <c r="C12" i="5"/>
  <c r="D3" i="8"/>
  <c r="D49" i="8"/>
  <c r="D52" i="8"/>
  <c r="I1451" i="2"/>
  <c r="I1452" i="2"/>
  <c r="I1453" i="2"/>
  <c r="I1454" i="2"/>
  <c r="I1455" i="2"/>
  <c r="I1456" i="2"/>
  <c r="I1457" i="2"/>
  <c r="I1458" i="2"/>
  <c r="I1459" i="2"/>
  <c r="I1460" i="2"/>
  <c r="I1461" i="2"/>
  <c r="I1462" i="2"/>
  <c r="I1463" i="2"/>
  <c r="I1464" i="2"/>
  <c r="I1465" i="2"/>
  <c r="I1466" i="2"/>
  <c r="I1467" i="2"/>
  <c r="I1468" i="2"/>
  <c r="I1469" i="2"/>
  <c r="I1470" i="2"/>
  <c r="I1471" i="2"/>
  <c r="I1472" i="2"/>
  <c r="I1473" i="2"/>
  <c r="I1474" i="2"/>
  <c r="I1475" i="2"/>
  <c r="I1476" i="2"/>
  <c r="I1477" i="2"/>
  <c r="I1478" i="2"/>
  <c r="I1479" i="2"/>
  <c r="I1480" i="2"/>
  <c r="I1481" i="2"/>
  <c r="I1482" i="2"/>
  <c r="I1483" i="2"/>
  <c r="I1484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I1438" i="2"/>
  <c r="I1439" i="2"/>
  <c r="I1440" i="2"/>
  <c r="I1441" i="2"/>
  <c r="I1442" i="2"/>
  <c r="I1443" i="2"/>
  <c r="I1444" i="2"/>
  <c r="I1445" i="2"/>
  <c r="I1446" i="2"/>
  <c r="I1447" i="2"/>
  <c r="I1448" i="2"/>
  <c r="I1449" i="2"/>
  <c r="I1450" i="2"/>
  <c r="I1437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C21" i="5"/>
  <c r="C20" i="5"/>
  <c r="G39" i="5"/>
  <c r="G40" i="5"/>
  <c r="G38" i="5"/>
  <c r="G35" i="5" l="1"/>
  <c r="J27" i="5"/>
  <c r="J26" i="5"/>
  <c r="G34" i="5"/>
  <c r="C1112" i="7"/>
  <c r="C1113" i="7" s="1"/>
  <c r="C1114" i="7" s="1"/>
  <c r="C1115" i="7" s="1"/>
  <c r="C1116" i="7" s="1"/>
  <c r="C1117" i="7" s="1"/>
  <c r="C1118" i="7" s="1"/>
  <c r="C1119" i="7" s="1"/>
  <c r="C1120" i="7" s="1"/>
  <c r="C1121" i="7" s="1"/>
  <c r="C1122" i="7" s="1"/>
  <c r="C1123" i="7" s="1"/>
  <c r="C1124" i="7" s="1"/>
  <c r="C1125" i="7" s="1"/>
  <c r="C1126" i="7" s="1"/>
  <c r="C1127" i="7" s="1"/>
  <c r="C1128" i="7" s="1"/>
  <c r="C1129" i="7" s="1"/>
  <c r="C1130" i="7" s="1"/>
  <c r="C1131" i="7" s="1"/>
  <c r="C1132" i="7" s="1"/>
  <c r="C1133" i="7" s="1"/>
  <c r="C1134" i="7" s="1"/>
  <c r="C1135" i="7" s="1"/>
  <c r="C1136" i="7" s="1"/>
  <c r="C1137" i="7" s="1"/>
  <c r="C1138" i="7" s="1"/>
  <c r="C1139" i="7" s="1"/>
  <c r="C1140" i="7" s="1"/>
  <c r="C1141" i="7" s="1"/>
  <c r="C1142" i="7" s="1"/>
  <c r="C1143" i="7" s="1"/>
  <c r="C1144" i="7" s="1"/>
  <c r="C1145" i="7" s="1"/>
  <c r="C1146" i="7" s="1"/>
  <c r="C1147" i="7" s="1"/>
  <c r="C1148" i="7" s="1"/>
  <c r="C1149" i="7" s="1"/>
  <c r="C1150" i="7" s="1"/>
  <c r="C1151" i="7" s="1"/>
  <c r="C1152" i="7" s="1"/>
  <c r="C1153" i="7" s="1"/>
  <c r="C1154" i="7" s="1"/>
  <c r="C1155" i="7" s="1"/>
  <c r="C1156" i="7" s="1"/>
  <c r="C1157" i="7" s="1"/>
  <c r="C1158" i="7" s="1"/>
  <c r="C1159" i="7" s="1"/>
  <c r="C1160" i="7" s="1"/>
  <c r="C1161" i="7" s="1"/>
  <c r="C1162" i="7" s="1"/>
  <c r="C1163" i="7" s="1"/>
  <c r="C1164" i="7" s="1"/>
  <c r="C1165" i="7" s="1"/>
  <c r="C1166" i="7" s="1"/>
  <c r="C1167" i="7" s="1"/>
  <c r="C1168" i="7" s="1"/>
  <c r="C1169" i="7" s="1"/>
  <c r="C1170" i="7" s="1"/>
  <c r="C1171" i="7" s="1"/>
  <c r="C1172" i="7" s="1"/>
  <c r="C1173" i="7" s="1"/>
  <c r="C1174" i="7" s="1"/>
  <c r="C1175" i="7" s="1"/>
  <c r="C1176" i="7" s="1"/>
  <c r="C1177" i="7" s="1"/>
  <c r="C1178" i="7" s="1"/>
  <c r="C1179" i="7" s="1"/>
  <c r="C1180" i="7" s="1"/>
  <c r="C1181" i="7" s="1"/>
  <c r="C1182" i="7" s="1"/>
  <c r="C1183" i="7" s="1"/>
  <c r="C1184" i="7" s="1"/>
  <c r="C1185" i="7" s="1"/>
  <c r="C1186" i="7" s="1"/>
  <c r="C1187" i="7" s="1"/>
  <c r="C1188" i="7" s="1"/>
  <c r="C1189" i="7" s="1"/>
  <c r="C1190" i="7" s="1"/>
  <c r="C1191" i="7" s="1"/>
  <c r="C1192" i="7" s="1"/>
  <c r="C1193" i="7" s="1"/>
  <c r="C1194" i="7" s="1"/>
  <c r="C1195" i="7" s="1"/>
  <c r="C1196" i="7" s="1"/>
  <c r="C1197" i="7" s="1"/>
  <c r="C1198" i="7" s="1"/>
  <c r="C1199" i="7" s="1"/>
  <c r="C1200" i="7" s="1"/>
  <c r="C1201" i="7" s="1"/>
  <c r="C1202" i="7" s="1"/>
  <c r="C1203" i="7" s="1"/>
  <c r="C1204" i="7" s="1"/>
  <c r="C1205" i="7" s="1"/>
  <c r="C1206" i="7" s="1"/>
  <c r="C1207" i="7" s="1"/>
  <c r="C1208" i="7" s="1"/>
  <c r="C1209" i="7" s="1"/>
  <c r="C1210" i="7" s="1"/>
  <c r="C1211" i="7" s="1"/>
  <c r="C1212" i="7" s="1"/>
  <c r="C1213" i="7" s="1"/>
  <c r="C1214" i="7" s="1"/>
  <c r="C1215" i="7" s="1"/>
  <c r="C1216" i="7" s="1"/>
  <c r="C1217" i="7" s="1"/>
  <c r="C1218" i="7" s="1"/>
  <c r="C1219" i="7" s="1"/>
  <c r="C1339" i="7" s="1"/>
  <c r="C1340" i="7" s="1"/>
  <c r="C1341" i="7" s="1"/>
  <c r="C1342" i="7" s="1"/>
  <c r="C1343" i="7" s="1"/>
  <c r="C1344" i="7" s="1"/>
  <c r="C1345" i="7" s="1"/>
  <c r="C1346" i="7" s="1"/>
  <c r="C1347" i="7" s="1"/>
  <c r="C1348" i="7" s="1"/>
  <c r="C1349" i="7" s="1"/>
  <c r="C1350" i="7" s="1"/>
  <c r="C1351" i="7" s="1"/>
  <c r="C1352" i="7" s="1"/>
  <c r="C1353" i="7" s="1"/>
  <c r="C1354" i="7" s="1"/>
  <c r="C1355" i="7" s="1"/>
  <c r="C1356" i="7" s="1"/>
  <c r="C1357" i="7" s="1"/>
  <c r="C1358" i="7" s="1"/>
  <c r="C1359" i="7" s="1"/>
  <c r="C1360" i="7" s="1"/>
  <c r="C1361" i="7" s="1"/>
  <c r="C1362" i="7" s="1"/>
  <c r="C1363" i="7" s="1"/>
  <c r="C1364" i="7" s="1"/>
  <c r="C1365" i="7" s="1"/>
  <c r="C1366" i="7" s="1"/>
  <c r="C1367" i="7" s="1"/>
  <c r="C1368" i="7" s="1"/>
  <c r="C1369" i="7" s="1"/>
  <c r="C1370" i="7" s="1"/>
  <c r="C1371" i="7" s="1"/>
  <c r="C1372" i="7" s="1"/>
  <c r="C1373" i="7" s="1"/>
  <c r="C1374" i="7" s="1"/>
  <c r="C1375" i="7" s="1"/>
  <c r="C1376" i="7" s="1"/>
  <c r="C1377" i="7" s="1"/>
  <c r="C1378" i="7" s="1"/>
  <c r="C1379" i="7" s="1"/>
  <c r="C1380" i="7" s="1"/>
  <c r="C1381" i="7" s="1"/>
  <c r="C1382" i="7" s="1"/>
  <c r="C1383" i="7" s="1"/>
  <c r="C1384" i="7" s="1"/>
  <c r="C1385" i="7" s="1"/>
  <c r="C1386" i="7" s="1"/>
  <c r="C1387" i="7" s="1"/>
  <c r="C1388" i="7" s="1"/>
  <c r="C1389" i="7" s="1"/>
  <c r="C1390" i="7" s="1"/>
  <c r="C1391" i="7" s="1"/>
  <c r="C1392" i="7" s="1"/>
  <c r="C1393" i="7" s="1"/>
  <c r="C1394" i="7" s="1"/>
  <c r="C1395" i="7" s="1"/>
  <c r="C1396" i="7" s="1"/>
  <c r="C1397" i="7" s="1"/>
  <c r="C1398" i="7" s="1"/>
  <c r="C1399" i="7" s="1"/>
  <c r="C1400" i="7" s="1"/>
  <c r="C1401" i="7" s="1"/>
  <c r="C1402" i="7" s="1"/>
  <c r="C1403" i="7" s="1"/>
  <c r="C1404" i="7" s="1"/>
  <c r="C1405" i="7" s="1"/>
  <c r="C1406" i="7" s="1"/>
  <c r="C1407" i="7" s="1"/>
  <c r="C1408" i="7" s="1"/>
  <c r="C1409" i="7" s="1"/>
  <c r="C1410" i="7" s="1"/>
  <c r="C1411" i="7" s="1"/>
  <c r="C1412" i="7" s="1"/>
  <c r="C1413" i="7" s="1"/>
  <c r="C1414" i="7" s="1"/>
  <c r="C1415" i="7" s="1"/>
  <c r="C1416" i="7" s="1"/>
  <c r="C1417" i="7" s="1"/>
  <c r="C1418" i="7" s="1"/>
  <c r="C1419" i="7" s="1"/>
  <c r="C1420" i="7" s="1"/>
  <c r="C1421" i="7" s="1"/>
  <c r="C1422" i="7" s="1"/>
  <c r="C1423" i="7" s="1"/>
  <c r="C1424" i="7" s="1"/>
  <c r="C1425" i="7" s="1"/>
  <c r="C1426" i="7" s="1"/>
  <c r="C1427" i="7" s="1"/>
  <c r="C1428" i="7" s="1"/>
  <c r="C1429" i="7" s="1"/>
  <c r="C1430" i="7" s="1"/>
  <c r="C1431" i="7" s="1"/>
  <c r="C1432" i="7" s="1"/>
  <c r="C1433" i="7" s="1"/>
  <c r="C1434" i="7" s="1"/>
  <c r="C1435" i="7" s="1"/>
  <c r="C1436" i="7" s="1"/>
  <c r="C1437" i="7" s="1"/>
  <c r="C1438" i="7" s="1"/>
  <c r="C1439" i="7" s="1"/>
  <c r="C1440" i="7" s="1"/>
  <c r="C1441" i="7" s="1"/>
  <c r="C1442" i="7" s="1"/>
  <c r="C1443" i="7" s="1"/>
  <c r="C1444" i="7" s="1"/>
  <c r="C1445" i="7" s="1"/>
  <c r="C1446" i="7" s="1"/>
  <c r="C1447" i="7" s="1"/>
  <c r="C1448" i="7" s="1"/>
  <c r="C1449" i="7" s="1"/>
  <c r="C1450" i="7" s="1"/>
  <c r="C1451" i="7" s="1"/>
  <c r="C1452" i="7" s="1"/>
  <c r="C1453" i="7" s="1"/>
  <c r="C1454" i="7" s="1"/>
  <c r="C1455" i="7" s="1"/>
  <c r="C1456" i="7" s="1"/>
  <c r="C1457" i="7" s="1"/>
  <c r="C1458" i="7" s="1"/>
  <c r="C1459" i="7" s="1"/>
  <c r="C1460" i="7" s="1"/>
  <c r="C1461" i="7" s="1"/>
  <c r="C1462" i="7" s="1"/>
  <c r="C1463" i="7" s="1"/>
  <c r="C1464" i="7" s="1"/>
  <c r="C1465" i="7" s="1"/>
  <c r="C1466" i="7" s="1"/>
  <c r="C1467" i="7" s="1"/>
  <c r="C1468" i="7" s="1"/>
  <c r="C1469" i="7" s="1"/>
  <c r="C1470" i="7" s="1"/>
  <c r="C1471" i="7" s="1"/>
  <c r="C1472" i="7" s="1"/>
  <c r="C1473" i="7" s="1"/>
  <c r="C1474" i="7" s="1"/>
  <c r="C1475" i="7" s="1"/>
  <c r="C1476" i="7" s="1"/>
  <c r="C1477" i="7" s="1"/>
  <c r="C1478" i="7" s="1"/>
  <c r="C1479" i="7" s="1"/>
  <c r="C1480" i="7" s="1"/>
  <c r="C1481" i="7" s="1"/>
  <c r="C1482" i="7" s="1"/>
  <c r="C1483" i="7" s="1"/>
  <c r="C1484" i="7" s="1"/>
  <c r="A1003" i="7"/>
  <c r="A1004" i="7" s="1"/>
  <c r="A1005" i="7" s="1"/>
  <c r="A1006" i="7" s="1"/>
  <c r="A1007" i="7" s="1"/>
  <c r="A1008" i="7" s="1"/>
  <c r="A1009" i="7" s="1"/>
  <c r="A1010" i="7" s="1"/>
  <c r="A1011" i="7" s="1"/>
  <c r="A1012" i="7" s="1"/>
  <c r="A1013" i="7" s="1"/>
  <c r="A1014" i="7" s="1"/>
  <c r="A1015" i="7" s="1"/>
  <c r="A1016" i="7" s="1"/>
  <c r="A1017" i="7" s="1"/>
  <c r="A1018" i="7" s="1"/>
  <c r="A1019" i="7" s="1"/>
  <c r="A1020" i="7" s="1"/>
  <c r="A1021" i="7" s="1"/>
  <c r="A1022" i="7" s="1"/>
  <c r="A1023" i="7" s="1"/>
  <c r="A1024" i="7" s="1"/>
  <c r="A1025" i="7" s="1"/>
  <c r="A1026" i="7" s="1"/>
  <c r="A1027" i="7" s="1"/>
  <c r="A1028" i="7" s="1"/>
  <c r="A1029" i="7" s="1"/>
  <c r="A1030" i="7" s="1"/>
  <c r="A1031" i="7" s="1"/>
  <c r="A1032" i="7" s="1"/>
  <c r="A1033" i="7" s="1"/>
  <c r="A1034" i="7" s="1"/>
  <c r="A1035" i="7" s="1"/>
  <c r="A1036" i="7" s="1"/>
  <c r="A1037" i="7" s="1"/>
  <c r="A1038" i="7" s="1"/>
  <c r="A1039" i="7" s="1"/>
  <c r="A1040" i="7" s="1"/>
  <c r="A1041" i="7" s="1"/>
  <c r="A1042" i="7" s="1"/>
  <c r="A1043" i="7" s="1"/>
  <c r="A1044" i="7" s="1"/>
  <c r="A1045" i="7" s="1"/>
  <c r="A1046" i="7" s="1"/>
  <c r="A1047" i="7" s="1"/>
  <c r="A1048" i="7" s="1"/>
  <c r="A1049" i="7" s="1"/>
  <c r="A1050" i="7" s="1"/>
  <c r="A1051" i="7" s="1"/>
  <c r="A1052" i="7" s="1"/>
  <c r="A1053" i="7" s="1"/>
  <c r="A1054" i="7" s="1"/>
  <c r="A1055" i="7" s="1"/>
  <c r="A1056" i="7" s="1"/>
  <c r="A1057" i="7" s="1"/>
  <c r="A1058" i="7" s="1"/>
  <c r="A1059" i="7" s="1"/>
  <c r="A1060" i="7" s="1"/>
  <c r="A1061" i="7" s="1"/>
  <c r="A1062" i="7" s="1"/>
  <c r="A1063" i="7" s="1"/>
  <c r="A1064" i="7" s="1"/>
  <c r="A1065" i="7" s="1"/>
  <c r="A1066" i="7" s="1"/>
  <c r="A1067" i="7" s="1"/>
  <c r="A1068" i="7" s="1"/>
  <c r="A1069" i="7" s="1"/>
  <c r="A1070" i="7" s="1"/>
  <c r="A1071" i="7" s="1"/>
  <c r="A1072" i="7" s="1"/>
  <c r="A1073" i="7" s="1"/>
  <c r="A1074" i="7" s="1"/>
  <c r="A1075" i="7" s="1"/>
  <c r="A1076" i="7" s="1"/>
  <c r="A1077" i="7" s="1"/>
  <c r="A1078" i="7" s="1"/>
  <c r="A1079" i="7" s="1"/>
  <c r="A1080" i="7" s="1"/>
  <c r="A1081" i="7" s="1"/>
  <c r="A1082" i="7" s="1"/>
  <c r="A1083" i="7" s="1"/>
  <c r="A1084" i="7" s="1"/>
  <c r="A1085" i="7" s="1"/>
  <c r="A1086" i="7" s="1"/>
  <c r="A1087" i="7" s="1"/>
  <c r="A1088" i="7" s="1"/>
  <c r="A1089" i="7" s="1"/>
  <c r="A1090" i="7" s="1"/>
  <c r="A1091" i="7" s="1"/>
  <c r="A1092" i="7" s="1"/>
  <c r="A1093" i="7" s="1"/>
  <c r="A1094" i="7" s="1"/>
  <c r="A1095" i="7" s="1"/>
  <c r="A1096" i="7" s="1"/>
  <c r="A1097" i="7" s="1"/>
  <c r="A1098" i="7" s="1"/>
  <c r="A1099" i="7" s="1"/>
  <c r="A1100" i="7" s="1"/>
  <c r="A1101" i="7" s="1"/>
  <c r="A1102" i="7" s="1"/>
  <c r="A1103" i="7" s="1"/>
  <c r="A1104" i="7" s="1"/>
  <c r="A1105" i="7" s="1"/>
  <c r="A1106" i="7" s="1"/>
  <c r="A1107" i="7" s="1"/>
  <c r="A1108" i="7" s="1"/>
  <c r="A1109" i="7" s="1"/>
  <c r="A1110" i="7" s="1"/>
  <c r="A1111" i="7" s="1"/>
  <c r="A1112" i="7" s="1"/>
  <c r="A1113" i="7" s="1"/>
  <c r="A1114" i="7" s="1"/>
  <c r="A1115" i="7" s="1"/>
  <c r="A1116" i="7" s="1"/>
  <c r="A1117" i="7" s="1"/>
  <c r="A1118" i="7" s="1"/>
  <c r="A1119" i="7" s="1"/>
  <c r="A1120" i="7" s="1"/>
  <c r="A1121" i="7" s="1"/>
  <c r="A1122" i="7" s="1"/>
  <c r="A1123" i="7" s="1"/>
  <c r="A1124" i="7" s="1"/>
  <c r="A1125" i="7" s="1"/>
  <c r="A1126" i="7" s="1"/>
  <c r="A1127" i="7" s="1"/>
  <c r="A1128" i="7" s="1"/>
  <c r="A1129" i="7" s="1"/>
  <c r="A1130" i="7" s="1"/>
  <c r="A1131" i="7" s="1"/>
  <c r="A1132" i="7" s="1"/>
  <c r="A1133" i="7" s="1"/>
  <c r="A1134" i="7" s="1"/>
  <c r="A1135" i="7" s="1"/>
  <c r="A1136" i="7" s="1"/>
  <c r="A1137" i="7" s="1"/>
  <c r="A1138" i="7" s="1"/>
  <c r="A1139" i="7" s="1"/>
  <c r="A1140" i="7" s="1"/>
  <c r="A1141" i="7" s="1"/>
  <c r="A1142" i="7" s="1"/>
  <c r="A1143" i="7" s="1"/>
  <c r="A1144" i="7" s="1"/>
  <c r="A1145" i="7" s="1"/>
  <c r="A1146" i="7" s="1"/>
  <c r="A1147" i="7" s="1"/>
  <c r="A1148" i="7" s="1"/>
  <c r="A1149" i="7" s="1"/>
  <c r="A1150" i="7" s="1"/>
  <c r="A1151" i="7" s="1"/>
  <c r="A1152" i="7" s="1"/>
  <c r="A1153" i="7" s="1"/>
  <c r="A1154" i="7" s="1"/>
  <c r="A1155" i="7" s="1"/>
  <c r="A1156" i="7" s="1"/>
  <c r="A1157" i="7" s="1"/>
  <c r="A1158" i="7" s="1"/>
  <c r="A1159" i="7" s="1"/>
  <c r="A1160" i="7" s="1"/>
  <c r="A1161" i="7" s="1"/>
  <c r="A1162" i="7" s="1"/>
  <c r="A1163" i="7" s="1"/>
  <c r="A1164" i="7" s="1"/>
  <c r="A1165" i="7" s="1"/>
  <c r="A1166" i="7" s="1"/>
  <c r="A1167" i="7" s="1"/>
  <c r="A1168" i="7" s="1"/>
  <c r="A1169" i="7" s="1"/>
  <c r="A1170" i="7" s="1"/>
  <c r="A1171" i="7" s="1"/>
  <c r="A1172" i="7" s="1"/>
  <c r="A1173" i="7" s="1"/>
  <c r="A1174" i="7" s="1"/>
  <c r="A1175" i="7" s="1"/>
  <c r="A1176" i="7" s="1"/>
  <c r="A1177" i="7" s="1"/>
  <c r="A1178" i="7" s="1"/>
  <c r="A1179" i="7" s="1"/>
  <c r="A1180" i="7" s="1"/>
  <c r="A1181" i="7" s="1"/>
  <c r="A1182" i="7" s="1"/>
  <c r="A1183" i="7" s="1"/>
  <c r="A1184" i="7" s="1"/>
  <c r="A1185" i="7" s="1"/>
  <c r="A1186" i="7" s="1"/>
  <c r="A1187" i="7" s="1"/>
  <c r="A1188" i="7" s="1"/>
  <c r="A1189" i="7" s="1"/>
  <c r="A1190" i="7" s="1"/>
  <c r="A1191" i="7" s="1"/>
  <c r="A1192" i="7" s="1"/>
  <c r="A1193" i="7" s="1"/>
  <c r="A1194" i="7" s="1"/>
  <c r="A1195" i="7" s="1"/>
  <c r="A1196" i="7" s="1"/>
  <c r="A1197" i="7" s="1"/>
  <c r="A1198" i="7" s="1"/>
  <c r="A1199" i="7" s="1"/>
  <c r="A1200" i="7" s="1"/>
  <c r="A1201" i="7" s="1"/>
  <c r="A1202" i="7" s="1"/>
  <c r="A1203" i="7" s="1"/>
  <c r="A1204" i="7" s="1"/>
  <c r="A1205" i="7" s="1"/>
  <c r="A1206" i="7" s="1"/>
  <c r="A1207" i="7" s="1"/>
  <c r="A1208" i="7" s="1"/>
  <c r="A1209" i="7" s="1"/>
  <c r="A1210" i="7" s="1"/>
  <c r="A1211" i="7" s="1"/>
  <c r="A1212" i="7" s="1"/>
  <c r="A1213" i="7" s="1"/>
  <c r="A1214" i="7" s="1"/>
  <c r="A1215" i="7" s="1"/>
  <c r="A1216" i="7" s="1"/>
  <c r="A1217" i="7" s="1"/>
  <c r="A1218" i="7" s="1"/>
  <c r="A1219" i="7" s="1"/>
  <c r="A1220" i="7" s="1"/>
  <c r="A1221" i="7" s="1"/>
  <c r="A1222" i="7" s="1"/>
  <c r="A1223" i="7" s="1"/>
  <c r="A1224" i="7" s="1"/>
  <c r="A1225" i="7" s="1"/>
  <c r="A1226" i="7" s="1"/>
  <c r="A1227" i="7" s="1"/>
  <c r="A1228" i="7" s="1"/>
  <c r="A1229" i="7" s="1"/>
  <c r="A1230" i="7" s="1"/>
  <c r="A1231" i="7" s="1"/>
  <c r="A1232" i="7" s="1"/>
  <c r="A1233" i="7" s="1"/>
  <c r="A1234" i="7" s="1"/>
  <c r="A1235" i="7" s="1"/>
  <c r="A1236" i="7" s="1"/>
  <c r="A1237" i="7" s="1"/>
  <c r="A1238" i="7" s="1"/>
  <c r="A1239" i="7" s="1"/>
  <c r="A1240" i="7" s="1"/>
  <c r="A1241" i="7" s="1"/>
  <c r="A1242" i="7" s="1"/>
  <c r="A1243" i="7" s="1"/>
  <c r="A1244" i="7" s="1"/>
  <c r="A1245" i="7" s="1"/>
  <c r="A1246" i="7" s="1"/>
  <c r="A1247" i="7" s="1"/>
  <c r="A1248" i="7" s="1"/>
  <c r="A1249" i="7" s="1"/>
  <c r="A1250" i="7" s="1"/>
  <c r="A1251" i="7" s="1"/>
  <c r="A1252" i="7" s="1"/>
  <c r="A1253" i="7" s="1"/>
  <c r="A1254" i="7" s="1"/>
  <c r="A1255" i="7" s="1"/>
  <c r="A1256" i="7" s="1"/>
  <c r="A1257" i="7" s="1"/>
  <c r="A1258" i="7" s="1"/>
  <c r="A1259" i="7" s="1"/>
  <c r="A1260" i="7" s="1"/>
  <c r="A1261" i="7" s="1"/>
  <c r="A1262" i="7" s="1"/>
  <c r="A1263" i="7" s="1"/>
  <c r="A1264" i="7" s="1"/>
  <c r="A1265" i="7" s="1"/>
  <c r="A1266" i="7" s="1"/>
  <c r="A1267" i="7" s="1"/>
  <c r="A1268" i="7" s="1"/>
  <c r="A1269" i="7" s="1"/>
  <c r="A1270" i="7" s="1"/>
  <c r="A1271" i="7" s="1"/>
  <c r="A1272" i="7" s="1"/>
  <c r="A1273" i="7" s="1"/>
  <c r="A1274" i="7" s="1"/>
  <c r="A1275" i="7" s="1"/>
  <c r="A1276" i="7" s="1"/>
  <c r="A1277" i="7" s="1"/>
  <c r="A1278" i="7" s="1"/>
  <c r="A1279" i="7" s="1"/>
  <c r="A1280" i="7" s="1"/>
  <c r="A1281" i="7" s="1"/>
  <c r="A1282" i="7" s="1"/>
  <c r="A1283" i="7" s="1"/>
  <c r="A1284" i="7" s="1"/>
  <c r="A1285" i="7" s="1"/>
  <c r="A1286" i="7" s="1"/>
  <c r="A1287" i="7" s="1"/>
  <c r="A1288" i="7" s="1"/>
  <c r="A1289" i="7" s="1"/>
  <c r="A1290" i="7" s="1"/>
  <c r="A1291" i="7" s="1"/>
  <c r="A1292" i="7" s="1"/>
  <c r="A1293" i="7" s="1"/>
  <c r="A1294" i="7" s="1"/>
  <c r="A1295" i="7" s="1"/>
  <c r="A1296" i="7" s="1"/>
  <c r="A1297" i="7" s="1"/>
  <c r="A1298" i="7" s="1"/>
  <c r="A1299" i="7" s="1"/>
  <c r="A1300" i="7" s="1"/>
  <c r="A1301" i="7" s="1"/>
  <c r="A1302" i="7" s="1"/>
  <c r="A1303" i="7" s="1"/>
  <c r="A1304" i="7" s="1"/>
  <c r="A1305" i="7" s="1"/>
  <c r="A1306" i="7" s="1"/>
  <c r="A1307" i="7" s="1"/>
  <c r="A1308" i="7" s="1"/>
  <c r="A1309" i="7" s="1"/>
  <c r="A1310" i="7" s="1"/>
  <c r="A1311" i="7" s="1"/>
  <c r="A1312" i="7" s="1"/>
  <c r="A1313" i="7" s="1"/>
  <c r="A1314" i="7" s="1"/>
  <c r="A1315" i="7" s="1"/>
  <c r="A1316" i="7" s="1"/>
  <c r="A1317" i="7" s="1"/>
  <c r="A1318" i="7" s="1"/>
  <c r="A1319" i="7" s="1"/>
  <c r="A1320" i="7" s="1"/>
  <c r="A1321" i="7" s="1"/>
  <c r="A1322" i="7" s="1"/>
  <c r="A1323" i="7" s="1"/>
  <c r="A1324" i="7" s="1"/>
  <c r="A1325" i="7" s="1"/>
  <c r="A1326" i="7" s="1"/>
  <c r="A1327" i="7" s="1"/>
  <c r="A1328" i="7" s="1"/>
  <c r="A1329" i="7" s="1"/>
  <c r="A1330" i="7" s="1"/>
  <c r="A1331" i="7" s="1"/>
  <c r="A1332" i="7" s="1"/>
  <c r="A1333" i="7" s="1"/>
  <c r="A1334" i="7" s="1"/>
  <c r="A1335" i="7" s="1"/>
  <c r="A1336" i="7" s="1"/>
  <c r="A1337" i="7" s="1"/>
  <c r="A1338" i="7" s="1"/>
  <c r="A1339" i="7" s="1"/>
  <c r="A1340" i="7" s="1"/>
  <c r="A1341" i="7" s="1"/>
  <c r="A1342" i="7" s="1"/>
  <c r="A1343" i="7" s="1"/>
  <c r="A1344" i="7" s="1"/>
  <c r="A1345" i="7" s="1"/>
  <c r="A1346" i="7" s="1"/>
  <c r="A1347" i="7" s="1"/>
  <c r="A1348" i="7" s="1"/>
  <c r="A1349" i="7" s="1"/>
  <c r="A1350" i="7" s="1"/>
  <c r="A1351" i="7" s="1"/>
  <c r="A1352" i="7" s="1"/>
  <c r="A1353" i="7" s="1"/>
  <c r="A1354" i="7" s="1"/>
  <c r="A1355" i="7" s="1"/>
  <c r="A1356" i="7" s="1"/>
  <c r="A1357" i="7" s="1"/>
  <c r="A1358" i="7" s="1"/>
  <c r="A1359" i="7" s="1"/>
  <c r="A1360" i="7" s="1"/>
  <c r="A1361" i="7" s="1"/>
  <c r="A1362" i="7" s="1"/>
  <c r="A1363" i="7" s="1"/>
  <c r="A1364" i="7" s="1"/>
  <c r="A1365" i="7" s="1"/>
  <c r="A1366" i="7" s="1"/>
  <c r="A1367" i="7" s="1"/>
  <c r="A1368" i="7" s="1"/>
  <c r="A1369" i="7" s="1"/>
  <c r="A1370" i="7" s="1"/>
  <c r="A1371" i="7" s="1"/>
  <c r="A1372" i="7" s="1"/>
  <c r="A1373" i="7" s="1"/>
  <c r="A1374" i="7" s="1"/>
  <c r="A1375" i="7" s="1"/>
  <c r="A1376" i="7" s="1"/>
  <c r="A1377" i="7" s="1"/>
  <c r="A1378" i="7" s="1"/>
  <c r="A1379" i="7" s="1"/>
  <c r="A1380" i="7" s="1"/>
  <c r="A1381" i="7" s="1"/>
  <c r="A1382" i="7" s="1"/>
  <c r="A1383" i="7" s="1"/>
  <c r="A1384" i="7" s="1"/>
  <c r="A1385" i="7" s="1"/>
  <c r="A1386" i="7" s="1"/>
  <c r="A1387" i="7" s="1"/>
  <c r="A1388" i="7" s="1"/>
  <c r="A1389" i="7" s="1"/>
  <c r="A1390" i="7" s="1"/>
  <c r="A1391" i="7" s="1"/>
  <c r="A1392" i="7" s="1"/>
  <c r="A1393" i="7" s="1"/>
  <c r="A1394" i="7" s="1"/>
  <c r="A1395" i="7" s="1"/>
  <c r="A1396" i="7" s="1"/>
  <c r="A1397" i="7" s="1"/>
  <c r="A1398" i="7" s="1"/>
  <c r="A1399" i="7" s="1"/>
  <c r="A1400" i="7" s="1"/>
  <c r="A1401" i="7" s="1"/>
  <c r="A1402" i="7" s="1"/>
  <c r="A1403" i="7" s="1"/>
  <c r="A1404" i="7" s="1"/>
  <c r="A1405" i="7" s="1"/>
  <c r="A1406" i="7" s="1"/>
  <c r="A1407" i="7" s="1"/>
  <c r="A1408" i="7" s="1"/>
  <c r="A1409" i="7" s="1"/>
  <c r="A1410" i="7" s="1"/>
  <c r="A1411" i="7" s="1"/>
  <c r="A1412" i="7" s="1"/>
  <c r="A1413" i="7" s="1"/>
  <c r="A1414" i="7" s="1"/>
  <c r="A1415" i="7" s="1"/>
  <c r="A1416" i="7" s="1"/>
  <c r="A1417" i="7" s="1"/>
  <c r="A1418" i="7" s="1"/>
  <c r="A1419" i="7" s="1"/>
  <c r="A1420" i="7" s="1"/>
  <c r="A1421" i="7" s="1"/>
  <c r="A1422" i="7" s="1"/>
  <c r="A1423" i="7" s="1"/>
  <c r="A1424" i="7" s="1"/>
  <c r="A1425" i="7" s="1"/>
  <c r="A1426" i="7" s="1"/>
  <c r="A1427" i="7" s="1"/>
  <c r="A1428" i="7" s="1"/>
  <c r="A1429" i="7" s="1"/>
  <c r="A1430" i="7" s="1"/>
  <c r="A1431" i="7" s="1"/>
  <c r="A1432" i="7" s="1"/>
  <c r="A1433" i="7" s="1"/>
  <c r="A1434" i="7" s="1"/>
  <c r="A1435" i="7" s="1"/>
  <c r="A1436" i="7" s="1"/>
  <c r="D4" i="8" l="1"/>
  <c r="U2" i="2"/>
  <c r="S2" i="2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2" i="8"/>
  <c r="D2" i="8" l="1"/>
  <c r="A3" i="8"/>
  <c r="D18" i="5"/>
  <c r="D19" i="5"/>
  <c r="A4" i="8" l="1"/>
  <c r="F2" i="2"/>
  <c r="A5" i="8" l="1"/>
  <c r="J40" i="5"/>
  <c r="C889" i="7"/>
  <c r="C888" i="7"/>
  <c r="C884" i="7"/>
  <c r="C885" i="7" s="1"/>
  <c r="C886" i="7" s="1"/>
  <c r="C887" i="7" s="1"/>
  <c r="C874" i="7"/>
  <c r="C875" i="7" s="1"/>
  <c r="C876" i="7" s="1"/>
  <c r="C877" i="7" s="1"/>
  <c r="C878" i="7" s="1"/>
  <c r="C879" i="7" s="1"/>
  <c r="C880" i="7" s="1"/>
  <c r="C881" i="7" s="1"/>
  <c r="C882" i="7" s="1"/>
  <c r="C883" i="7" s="1"/>
  <c r="C866" i="7"/>
  <c r="C867" i="7"/>
  <c r="C868" i="7"/>
  <c r="C869" i="7"/>
  <c r="C870" i="7" s="1"/>
  <c r="C871" i="7" s="1"/>
  <c r="C872" i="7" s="1"/>
  <c r="C873" i="7" s="1"/>
  <c r="C810" i="7"/>
  <c r="C811" i="7" s="1"/>
  <c r="C812" i="7" s="1"/>
  <c r="C813" i="7" s="1"/>
  <c r="C814" i="7" s="1"/>
  <c r="C815" i="7" s="1"/>
  <c r="C816" i="7" s="1"/>
  <c r="C817" i="7" s="1"/>
  <c r="C818" i="7" s="1"/>
  <c r="C819" i="7" s="1"/>
  <c r="C820" i="7" s="1"/>
  <c r="C821" i="7" s="1"/>
  <c r="C822" i="7" s="1"/>
  <c r="C823" i="7" s="1"/>
  <c r="C824" i="7" s="1"/>
  <c r="C825" i="7" s="1"/>
  <c r="C826" i="7" s="1"/>
  <c r="C827" i="7" s="1"/>
  <c r="C828" i="7" s="1"/>
  <c r="C829" i="7" s="1"/>
  <c r="C830" i="7" s="1"/>
  <c r="C831" i="7" s="1"/>
  <c r="C832" i="7" s="1"/>
  <c r="C833" i="7" s="1"/>
  <c r="C834" i="7" s="1"/>
  <c r="C835" i="7" s="1"/>
  <c r="C836" i="7" s="1"/>
  <c r="C837" i="7" s="1"/>
  <c r="C838" i="7" s="1"/>
  <c r="C839" i="7" s="1"/>
  <c r="C840" i="7" s="1"/>
  <c r="C841" i="7" s="1"/>
  <c r="C842" i="7" s="1"/>
  <c r="C843" i="7" s="1"/>
  <c r="C844" i="7" s="1"/>
  <c r="C845" i="7" s="1"/>
  <c r="C846" i="7" s="1"/>
  <c r="C847" i="7" s="1"/>
  <c r="C848" i="7" s="1"/>
  <c r="C849" i="7" s="1"/>
  <c r="C850" i="7" s="1"/>
  <c r="C851" i="7" s="1"/>
  <c r="C852" i="7" s="1"/>
  <c r="C853" i="7" s="1"/>
  <c r="C854" i="7" s="1"/>
  <c r="C855" i="7" s="1"/>
  <c r="C856" i="7" s="1"/>
  <c r="C857" i="7" s="1"/>
  <c r="C858" i="7" s="1"/>
  <c r="C859" i="7" s="1"/>
  <c r="C860" i="7" s="1"/>
  <c r="C861" i="7" s="1"/>
  <c r="C862" i="7" s="1"/>
  <c r="C863" i="7" s="1"/>
  <c r="C864" i="7" s="1"/>
  <c r="C865" i="7" s="1"/>
  <c r="C103" i="7"/>
  <c r="C104" i="7" s="1"/>
  <c r="C105" i="7" s="1"/>
  <c r="C106" i="7" s="1"/>
  <c r="C107" i="7" s="1"/>
  <c r="C108" i="7" s="1"/>
  <c r="C109" i="7" s="1"/>
  <c r="C110" i="7" s="1"/>
  <c r="C111" i="7" s="1"/>
  <c r="C112" i="7" s="1"/>
  <c r="C113" i="7" s="1"/>
  <c r="C114" i="7" s="1"/>
  <c r="C115" i="7" s="1"/>
  <c r="C116" i="7" s="1"/>
  <c r="C117" i="7" s="1"/>
  <c r="C118" i="7" s="1"/>
  <c r="C119" i="7" s="1"/>
  <c r="C120" i="7" s="1"/>
  <c r="C121" i="7" s="1"/>
  <c r="C122" i="7" s="1"/>
  <c r="C123" i="7" s="1"/>
  <c r="C124" i="7" s="1"/>
  <c r="C125" i="7" s="1"/>
  <c r="C126" i="7" s="1"/>
  <c r="C127" i="7" s="1"/>
  <c r="C128" i="7" s="1"/>
  <c r="C129" i="7" s="1"/>
  <c r="C130" i="7" s="1"/>
  <c r="C131" i="7" s="1"/>
  <c r="C132" i="7" s="1"/>
  <c r="C133" i="7" s="1"/>
  <c r="C134" i="7" s="1"/>
  <c r="C135" i="7" s="1"/>
  <c r="C136" i="7" s="1"/>
  <c r="C137" i="7" s="1"/>
  <c r="C138" i="7" s="1"/>
  <c r="C139" i="7" s="1"/>
  <c r="C140" i="7" s="1"/>
  <c r="C141" i="7" s="1"/>
  <c r="C142" i="7" s="1"/>
  <c r="A3" i="7"/>
  <c r="A4" i="7" s="1"/>
  <c r="A5" i="7"/>
  <c r="A6" i="7"/>
  <c r="A7" i="7" s="1"/>
  <c r="A8" i="7" s="1"/>
  <c r="A9" i="7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A221" i="7" s="1"/>
  <c r="A222" i="7" s="1"/>
  <c r="A223" i="7" s="1"/>
  <c r="A224" i="7" s="1"/>
  <c r="A225" i="7" s="1"/>
  <c r="A226" i="7" s="1"/>
  <c r="A227" i="7" s="1"/>
  <c r="A228" i="7" s="1"/>
  <c r="A229" i="7" s="1"/>
  <c r="A230" i="7" s="1"/>
  <c r="A231" i="7" s="1"/>
  <c r="A232" i="7" s="1"/>
  <c r="A233" i="7" s="1"/>
  <c r="A234" i="7" s="1"/>
  <c r="A235" i="7" s="1"/>
  <c r="A236" i="7" s="1"/>
  <c r="A237" i="7" s="1"/>
  <c r="A238" i="7" s="1"/>
  <c r="A239" i="7" s="1"/>
  <c r="A240" i="7" s="1"/>
  <c r="A241" i="7" s="1"/>
  <c r="A242" i="7" s="1"/>
  <c r="A243" i="7" s="1"/>
  <c r="A244" i="7" s="1"/>
  <c r="A245" i="7" s="1"/>
  <c r="A246" i="7" s="1"/>
  <c r="A247" i="7" s="1"/>
  <c r="A248" i="7" s="1"/>
  <c r="A249" i="7" s="1"/>
  <c r="A250" i="7" s="1"/>
  <c r="A251" i="7" s="1"/>
  <c r="A252" i="7" s="1"/>
  <c r="A253" i="7" s="1"/>
  <c r="A254" i="7" s="1"/>
  <c r="A255" i="7" s="1"/>
  <c r="A256" i="7" s="1"/>
  <c r="A257" i="7" s="1"/>
  <c r="A258" i="7" s="1"/>
  <c r="A259" i="7" s="1"/>
  <c r="A260" i="7" s="1"/>
  <c r="A261" i="7" s="1"/>
  <c r="A262" i="7" s="1"/>
  <c r="A263" i="7" s="1"/>
  <c r="A264" i="7" s="1"/>
  <c r="A265" i="7" s="1"/>
  <c r="A266" i="7" s="1"/>
  <c r="A267" i="7" s="1"/>
  <c r="A268" i="7" s="1"/>
  <c r="A269" i="7" s="1"/>
  <c r="A270" i="7" s="1"/>
  <c r="A271" i="7" s="1"/>
  <c r="A272" i="7" s="1"/>
  <c r="A273" i="7" s="1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305" i="7" s="1"/>
  <c r="A306" i="7" s="1"/>
  <c r="A307" i="7" s="1"/>
  <c r="A308" i="7" s="1"/>
  <c r="A309" i="7" s="1"/>
  <c r="A310" i="7" s="1"/>
  <c r="A311" i="7" s="1"/>
  <c r="A312" i="7" s="1"/>
  <c r="A313" i="7" s="1"/>
  <c r="A314" i="7" s="1"/>
  <c r="A315" i="7" s="1"/>
  <c r="A316" i="7" s="1"/>
  <c r="A317" i="7" s="1"/>
  <c r="A318" i="7" s="1"/>
  <c r="A319" i="7" s="1"/>
  <c r="A320" i="7" s="1"/>
  <c r="A321" i="7" s="1"/>
  <c r="A322" i="7" s="1"/>
  <c r="A323" i="7" s="1"/>
  <c r="A324" i="7" s="1"/>
  <c r="A325" i="7" s="1"/>
  <c r="A326" i="7" s="1"/>
  <c r="A327" i="7" s="1"/>
  <c r="A328" i="7" s="1"/>
  <c r="A329" i="7" s="1"/>
  <c r="A330" i="7" s="1"/>
  <c r="A331" i="7" s="1"/>
  <c r="A332" i="7" s="1"/>
  <c r="A333" i="7" s="1"/>
  <c r="A334" i="7" s="1"/>
  <c r="A335" i="7" s="1"/>
  <c r="A336" i="7" s="1"/>
  <c r="A337" i="7" s="1"/>
  <c r="A338" i="7" s="1"/>
  <c r="A339" i="7" s="1"/>
  <c r="A340" i="7" s="1"/>
  <c r="A341" i="7" s="1"/>
  <c r="A342" i="7" s="1"/>
  <c r="A343" i="7" s="1"/>
  <c r="A344" i="7" s="1"/>
  <c r="A345" i="7" s="1"/>
  <c r="A346" i="7" s="1"/>
  <c r="A347" i="7" s="1"/>
  <c r="A348" i="7" s="1"/>
  <c r="A349" i="7" s="1"/>
  <c r="A350" i="7" s="1"/>
  <c r="A351" i="7" s="1"/>
  <c r="A352" i="7" s="1"/>
  <c r="A353" i="7" s="1"/>
  <c r="A354" i="7" s="1"/>
  <c r="A355" i="7" s="1"/>
  <c r="A356" i="7" s="1"/>
  <c r="A357" i="7" s="1"/>
  <c r="A358" i="7" s="1"/>
  <c r="A359" i="7" s="1"/>
  <c r="A360" i="7" s="1"/>
  <c r="A361" i="7" s="1"/>
  <c r="A362" i="7" s="1"/>
  <c r="A363" i="7" s="1"/>
  <c r="A364" i="7" s="1"/>
  <c r="A365" i="7" s="1"/>
  <c r="A366" i="7" s="1"/>
  <c r="A367" i="7" s="1"/>
  <c r="A368" i="7" s="1"/>
  <c r="A369" i="7" s="1"/>
  <c r="A370" i="7" s="1"/>
  <c r="A371" i="7" s="1"/>
  <c r="A372" i="7" s="1"/>
  <c r="A373" i="7" s="1"/>
  <c r="A374" i="7" s="1"/>
  <c r="A375" i="7" s="1"/>
  <c r="A376" i="7" s="1"/>
  <c r="A377" i="7" s="1"/>
  <c r="A378" i="7" s="1"/>
  <c r="A379" i="7" s="1"/>
  <c r="A380" i="7" s="1"/>
  <c r="A381" i="7" s="1"/>
  <c r="A382" i="7" s="1"/>
  <c r="A383" i="7" s="1"/>
  <c r="A384" i="7" s="1"/>
  <c r="A385" i="7" s="1"/>
  <c r="A386" i="7" s="1"/>
  <c r="A387" i="7" s="1"/>
  <c r="A388" i="7" s="1"/>
  <c r="A389" i="7" s="1"/>
  <c r="A390" i="7" s="1"/>
  <c r="A391" i="7" s="1"/>
  <c r="A392" i="7" s="1"/>
  <c r="A393" i="7" s="1"/>
  <c r="A394" i="7" s="1"/>
  <c r="A395" i="7" s="1"/>
  <c r="A396" i="7" s="1"/>
  <c r="A397" i="7" s="1"/>
  <c r="A398" i="7" s="1"/>
  <c r="A399" i="7" s="1"/>
  <c r="A400" i="7" s="1"/>
  <c r="A401" i="7" s="1"/>
  <c r="A402" i="7" s="1"/>
  <c r="A403" i="7" s="1"/>
  <c r="A404" i="7" s="1"/>
  <c r="A405" i="7" s="1"/>
  <c r="A406" i="7" s="1"/>
  <c r="A407" i="7" s="1"/>
  <c r="A408" i="7" s="1"/>
  <c r="A409" i="7" s="1"/>
  <c r="A410" i="7" s="1"/>
  <c r="A411" i="7" s="1"/>
  <c r="A412" i="7" s="1"/>
  <c r="A413" i="7" s="1"/>
  <c r="A414" i="7" s="1"/>
  <c r="A415" i="7" s="1"/>
  <c r="A416" i="7" s="1"/>
  <c r="A417" i="7" s="1"/>
  <c r="A418" i="7" s="1"/>
  <c r="A419" i="7" s="1"/>
  <c r="A420" i="7" s="1"/>
  <c r="A421" i="7" s="1"/>
  <c r="A422" i="7" s="1"/>
  <c r="A423" i="7" s="1"/>
  <c r="A424" i="7" s="1"/>
  <c r="A425" i="7" s="1"/>
  <c r="A426" i="7" s="1"/>
  <c r="A427" i="7" s="1"/>
  <c r="A428" i="7" s="1"/>
  <c r="A429" i="7" s="1"/>
  <c r="A430" i="7" s="1"/>
  <c r="A431" i="7" s="1"/>
  <c r="A432" i="7" s="1"/>
  <c r="A433" i="7" s="1"/>
  <c r="A434" i="7" s="1"/>
  <c r="A435" i="7" s="1"/>
  <c r="A436" i="7" s="1"/>
  <c r="A437" i="7" s="1"/>
  <c r="A438" i="7" s="1"/>
  <c r="A439" i="7" s="1"/>
  <c r="A440" i="7" s="1"/>
  <c r="A441" i="7" s="1"/>
  <c r="A442" i="7" s="1"/>
  <c r="A443" i="7" s="1"/>
  <c r="A444" i="7" s="1"/>
  <c r="A445" i="7" s="1"/>
  <c r="A446" i="7" s="1"/>
  <c r="A447" i="7" s="1"/>
  <c r="A448" i="7" s="1"/>
  <c r="A449" i="7" s="1"/>
  <c r="A450" i="7" s="1"/>
  <c r="A451" i="7" s="1"/>
  <c r="A452" i="7" s="1"/>
  <c r="A453" i="7" s="1"/>
  <c r="A454" i="7" s="1"/>
  <c r="A455" i="7" s="1"/>
  <c r="A456" i="7" s="1"/>
  <c r="A457" i="7" s="1"/>
  <c r="A458" i="7" s="1"/>
  <c r="A459" i="7" s="1"/>
  <c r="A460" i="7" s="1"/>
  <c r="A461" i="7" s="1"/>
  <c r="A462" i="7" s="1"/>
  <c r="A463" i="7" s="1"/>
  <c r="A464" i="7" s="1"/>
  <c r="A465" i="7" s="1"/>
  <c r="A466" i="7" s="1"/>
  <c r="A467" i="7" s="1"/>
  <c r="A468" i="7" s="1"/>
  <c r="A469" i="7" s="1"/>
  <c r="A470" i="7" s="1"/>
  <c r="A471" i="7" s="1"/>
  <c r="A472" i="7" s="1"/>
  <c r="A473" i="7" s="1"/>
  <c r="A474" i="7" s="1"/>
  <c r="A475" i="7" s="1"/>
  <c r="A476" i="7" s="1"/>
  <c r="A477" i="7" s="1"/>
  <c r="A478" i="7" s="1"/>
  <c r="A479" i="7" s="1"/>
  <c r="A480" i="7" s="1"/>
  <c r="A481" i="7" s="1"/>
  <c r="A482" i="7" s="1"/>
  <c r="A483" i="7" s="1"/>
  <c r="A484" i="7" s="1"/>
  <c r="A485" i="7" s="1"/>
  <c r="A486" i="7" s="1"/>
  <c r="A487" i="7" s="1"/>
  <c r="A488" i="7" s="1"/>
  <c r="A489" i="7" s="1"/>
  <c r="A490" i="7" s="1"/>
  <c r="A491" i="7" s="1"/>
  <c r="A492" i="7" s="1"/>
  <c r="A493" i="7" s="1"/>
  <c r="A494" i="7" s="1"/>
  <c r="A495" i="7" s="1"/>
  <c r="A496" i="7" s="1"/>
  <c r="A497" i="7" s="1"/>
  <c r="A498" i="7" s="1"/>
  <c r="A499" i="7" s="1"/>
  <c r="A500" i="7" s="1"/>
  <c r="A501" i="7" s="1"/>
  <c r="A502" i="7" s="1"/>
  <c r="A503" i="7" s="1"/>
  <c r="A504" i="7" s="1"/>
  <c r="A505" i="7" s="1"/>
  <c r="A506" i="7" s="1"/>
  <c r="A507" i="7" s="1"/>
  <c r="A508" i="7" s="1"/>
  <c r="A509" i="7" s="1"/>
  <c r="A510" i="7" s="1"/>
  <c r="A511" i="7" s="1"/>
  <c r="A512" i="7" s="1"/>
  <c r="A513" i="7" s="1"/>
  <c r="A514" i="7" s="1"/>
  <c r="A515" i="7" s="1"/>
  <c r="A516" i="7" s="1"/>
  <c r="A517" i="7" s="1"/>
  <c r="A518" i="7" s="1"/>
  <c r="A519" i="7" s="1"/>
  <c r="A520" i="7" s="1"/>
  <c r="A521" i="7" s="1"/>
  <c r="A522" i="7" s="1"/>
  <c r="A523" i="7" s="1"/>
  <c r="A524" i="7" s="1"/>
  <c r="A525" i="7" s="1"/>
  <c r="A526" i="7" s="1"/>
  <c r="A527" i="7" s="1"/>
  <c r="A528" i="7" s="1"/>
  <c r="A529" i="7" s="1"/>
  <c r="A530" i="7" s="1"/>
  <c r="A531" i="7" s="1"/>
  <c r="A532" i="7" s="1"/>
  <c r="A533" i="7" s="1"/>
  <c r="A534" i="7" s="1"/>
  <c r="A535" i="7" s="1"/>
  <c r="A536" i="7" s="1"/>
  <c r="A537" i="7" s="1"/>
  <c r="A538" i="7" s="1"/>
  <c r="A539" i="7" s="1"/>
  <c r="A540" i="7" s="1"/>
  <c r="A541" i="7" s="1"/>
  <c r="A542" i="7" s="1"/>
  <c r="A543" i="7" s="1"/>
  <c r="A544" i="7" s="1"/>
  <c r="A545" i="7" s="1"/>
  <c r="A546" i="7" s="1"/>
  <c r="A547" i="7" s="1"/>
  <c r="A548" i="7" s="1"/>
  <c r="A549" i="7" s="1"/>
  <c r="A550" i="7" s="1"/>
  <c r="A551" i="7" s="1"/>
  <c r="A552" i="7" s="1"/>
  <c r="A553" i="7" s="1"/>
  <c r="A554" i="7" s="1"/>
  <c r="A555" i="7" s="1"/>
  <c r="A556" i="7" s="1"/>
  <c r="A557" i="7" s="1"/>
  <c r="A558" i="7" s="1"/>
  <c r="A559" i="7" s="1"/>
  <c r="A560" i="7" s="1"/>
  <c r="A561" i="7" s="1"/>
  <c r="A562" i="7" s="1"/>
  <c r="A563" i="7" s="1"/>
  <c r="A564" i="7" s="1"/>
  <c r="A565" i="7" s="1"/>
  <c r="A566" i="7" s="1"/>
  <c r="A567" i="7" s="1"/>
  <c r="A568" i="7" s="1"/>
  <c r="A569" i="7" s="1"/>
  <c r="A570" i="7" s="1"/>
  <c r="A571" i="7" s="1"/>
  <c r="A572" i="7" s="1"/>
  <c r="A573" i="7" s="1"/>
  <c r="A574" i="7" s="1"/>
  <c r="A575" i="7" s="1"/>
  <c r="A576" i="7" s="1"/>
  <c r="A577" i="7" s="1"/>
  <c r="A578" i="7" s="1"/>
  <c r="A579" i="7" s="1"/>
  <c r="A580" i="7" s="1"/>
  <c r="A581" i="7" s="1"/>
  <c r="A582" i="7" s="1"/>
  <c r="A583" i="7" s="1"/>
  <c r="A584" i="7" s="1"/>
  <c r="A585" i="7" s="1"/>
  <c r="A586" i="7" s="1"/>
  <c r="A587" i="7" s="1"/>
  <c r="A588" i="7" s="1"/>
  <c r="A589" i="7" s="1"/>
  <c r="A590" i="7" s="1"/>
  <c r="A591" i="7" s="1"/>
  <c r="A592" i="7" s="1"/>
  <c r="A593" i="7" s="1"/>
  <c r="A594" i="7" s="1"/>
  <c r="A595" i="7" s="1"/>
  <c r="A596" i="7" s="1"/>
  <c r="A597" i="7" s="1"/>
  <c r="A598" i="7" s="1"/>
  <c r="A599" i="7" s="1"/>
  <c r="A600" i="7" s="1"/>
  <c r="A601" i="7" s="1"/>
  <c r="A602" i="7" s="1"/>
  <c r="A603" i="7" s="1"/>
  <c r="A604" i="7" s="1"/>
  <c r="A605" i="7" s="1"/>
  <c r="A606" i="7" s="1"/>
  <c r="A607" i="7" s="1"/>
  <c r="A608" i="7" s="1"/>
  <c r="A609" i="7" s="1"/>
  <c r="A610" i="7" s="1"/>
  <c r="A611" i="7" s="1"/>
  <c r="A612" i="7" s="1"/>
  <c r="A613" i="7" s="1"/>
  <c r="A614" i="7" s="1"/>
  <c r="A615" i="7" s="1"/>
  <c r="A616" i="7" s="1"/>
  <c r="A617" i="7" s="1"/>
  <c r="A618" i="7" s="1"/>
  <c r="A619" i="7" s="1"/>
  <c r="A620" i="7" s="1"/>
  <c r="A621" i="7" s="1"/>
  <c r="A622" i="7" s="1"/>
  <c r="A623" i="7" s="1"/>
  <c r="A624" i="7" s="1"/>
  <c r="A625" i="7" s="1"/>
  <c r="A626" i="7" s="1"/>
  <c r="A627" i="7" s="1"/>
  <c r="A628" i="7" s="1"/>
  <c r="A629" i="7" s="1"/>
  <c r="A630" i="7" s="1"/>
  <c r="A631" i="7" s="1"/>
  <c r="A632" i="7" s="1"/>
  <c r="A633" i="7" s="1"/>
  <c r="A634" i="7" s="1"/>
  <c r="A635" i="7" s="1"/>
  <c r="A636" i="7" s="1"/>
  <c r="A637" i="7" s="1"/>
  <c r="A638" i="7" s="1"/>
  <c r="A639" i="7" s="1"/>
  <c r="A640" i="7" s="1"/>
  <c r="A641" i="7" s="1"/>
  <c r="A642" i="7" s="1"/>
  <c r="A643" i="7" s="1"/>
  <c r="A644" i="7" s="1"/>
  <c r="A645" i="7" s="1"/>
  <c r="A646" i="7" s="1"/>
  <c r="A647" i="7" s="1"/>
  <c r="A648" i="7" s="1"/>
  <c r="A649" i="7" s="1"/>
  <c r="A650" i="7" s="1"/>
  <c r="A651" i="7" s="1"/>
  <c r="A652" i="7" s="1"/>
  <c r="A653" i="7" s="1"/>
  <c r="A654" i="7" s="1"/>
  <c r="A655" i="7" s="1"/>
  <c r="A656" i="7" s="1"/>
  <c r="A657" i="7" s="1"/>
  <c r="A658" i="7" s="1"/>
  <c r="A659" i="7" s="1"/>
  <c r="A660" i="7" s="1"/>
  <c r="A661" i="7" s="1"/>
  <c r="A662" i="7" s="1"/>
  <c r="A663" i="7" s="1"/>
  <c r="A664" i="7" s="1"/>
  <c r="A665" i="7" s="1"/>
  <c r="A666" i="7" s="1"/>
  <c r="A667" i="7" s="1"/>
  <c r="A668" i="7" s="1"/>
  <c r="A669" i="7" s="1"/>
  <c r="A670" i="7" s="1"/>
  <c r="A671" i="7" s="1"/>
  <c r="A672" i="7" s="1"/>
  <c r="A673" i="7" s="1"/>
  <c r="A674" i="7" s="1"/>
  <c r="A675" i="7" s="1"/>
  <c r="A676" i="7" s="1"/>
  <c r="A677" i="7" s="1"/>
  <c r="A678" i="7" s="1"/>
  <c r="A679" i="7" s="1"/>
  <c r="A680" i="7" s="1"/>
  <c r="A681" i="7" s="1"/>
  <c r="A682" i="7" s="1"/>
  <c r="A683" i="7" s="1"/>
  <c r="A684" i="7" s="1"/>
  <c r="A685" i="7" s="1"/>
  <c r="A686" i="7" s="1"/>
  <c r="A687" i="7" s="1"/>
  <c r="A688" i="7" s="1"/>
  <c r="A689" i="7" s="1"/>
  <c r="A690" i="7" s="1"/>
  <c r="A691" i="7" s="1"/>
  <c r="A692" i="7" s="1"/>
  <c r="A693" i="7" s="1"/>
  <c r="A694" i="7" s="1"/>
  <c r="A695" i="7" s="1"/>
  <c r="A696" i="7" s="1"/>
  <c r="A697" i="7" s="1"/>
  <c r="A698" i="7" s="1"/>
  <c r="A699" i="7" s="1"/>
  <c r="A700" i="7" s="1"/>
  <c r="A701" i="7" s="1"/>
  <c r="A702" i="7" s="1"/>
  <c r="A703" i="7" s="1"/>
  <c r="A704" i="7" s="1"/>
  <c r="A705" i="7" s="1"/>
  <c r="A706" i="7" s="1"/>
  <c r="A707" i="7" s="1"/>
  <c r="A708" i="7" s="1"/>
  <c r="A709" i="7" s="1"/>
  <c r="A710" i="7" s="1"/>
  <c r="A711" i="7" s="1"/>
  <c r="A712" i="7" s="1"/>
  <c r="A713" i="7" s="1"/>
  <c r="A714" i="7" s="1"/>
  <c r="A715" i="7" s="1"/>
  <c r="A716" i="7" s="1"/>
  <c r="A717" i="7" s="1"/>
  <c r="A718" i="7" s="1"/>
  <c r="A719" i="7" s="1"/>
  <c r="A720" i="7" s="1"/>
  <c r="A721" i="7" s="1"/>
  <c r="A722" i="7" s="1"/>
  <c r="A723" i="7" s="1"/>
  <c r="A724" i="7" s="1"/>
  <c r="A725" i="7" s="1"/>
  <c r="A726" i="7" s="1"/>
  <c r="A727" i="7" s="1"/>
  <c r="A728" i="7" s="1"/>
  <c r="A729" i="7" s="1"/>
  <c r="A730" i="7" s="1"/>
  <c r="A731" i="7" s="1"/>
  <c r="A732" i="7" s="1"/>
  <c r="A733" i="7" s="1"/>
  <c r="A734" i="7" s="1"/>
  <c r="A735" i="7" s="1"/>
  <c r="A736" i="7" s="1"/>
  <c r="A737" i="7" s="1"/>
  <c r="A738" i="7" s="1"/>
  <c r="A739" i="7" s="1"/>
  <c r="A740" i="7" s="1"/>
  <c r="A741" i="7" s="1"/>
  <c r="A742" i="7" s="1"/>
  <c r="A743" i="7" s="1"/>
  <c r="A744" i="7" s="1"/>
  <c r="A745" i="7" s="1"/>
  <c r="A746" i="7" s="1"/>
  <c r="A747" i="7" s="1"/>
  <c r="A748" i="7" s="1"/>
  <c r="A749" i="7" s="1"/>
  <c r="A750" i="7" s="1"/>
  <c r="A751" i="7" s="1"/>
  <c r="A752" i="7" s="1"/>
  <c r="A753" i="7" s="1"/>
  <c r="A754" i="7" s="1"/>
  <c r="A755" i="7" s="1"/>
  <c r="A756" i="7" s="1"/>
  <c r="A757" i="7" s="1"/>
  <c r="A758" i="7" s="1"/>
  <c r="A759" i="7" s="1"/>
  <c r="A760" i="7" s="1"/>
  <c r="A761" i="7" s="1"/>
  <c r="A762" i="7" s="1"/>
  <c r="A763" i="7" s="1"/>
  <c r="A764" i="7" s="1"/>
  <c r="A765" i="7" s="1"/>
  <c r="A766" i="7" s="1"/>
  <c r="A767" i="7" s="1"/>
  <c r="A768" i="7" s="1"/>
  <c r="A769" i="7" s="1"/>
  <c r="A770" i="7" s="1"/>
  <c r="A771" i="7" s="1"/>
  <c r="A772" i="7" s="1"/>
  <c r="A773" i="7" s="1"/>
  <c r="A774" i="7" s="1"/>
  <c r="A775" i="7" s="1"/>
  <c r="A776" i="7" s="1"/>
  <c r="A777" i="7" s="1"/>
  <c r="A778" i="7" s="1"/>
  <c r="A779" i="7" s="1"/>
  <c r="A780" i="7" s="1"/>
  <c r="A781" i="7" s="1"/>
  <c r="A782" i="7" s="1"/>
  <c r="A783" i="7" s="1"/>
  <c r="A784" i="7" s="1"/>
  <c r="A785" i="7" s="1"/>
  <c r="A786" i="7" s="1"/>
  <c r="A787" i="7" s="1"/>
  <c r="A788" i="7" s="1"/>
  <c r="A789" i="7" s="1"/>
  <c r="A790" i="7" s="1"/>
  <c r="A791" i="7" s="1"/>
  <c r="A792" i="7" s="1"/>
  <c r="A793" i="7" s="1"/>
  <c r="A794" i="7" s="1"/>
  <c r="A795" i="7" s="1"/>
  <c r="A796" i="7" s="1"/>
  <c r="A797" i="7" s="1"/>
  <c r="A798" i="7" s="1"/>
  <c r="A799" i="7" s="1"/>
  <c r="A800" i="7" s="1"/>
  <c r="A801" i="7" s="1"/>
  <c r="A802" i="7" s="1"/>
  <c r="A803" i="7" s="1"/>
  <c r="A804" i="7" s="1"/>
  <c r="A805" i="7" s="1"/>
  <c r="A806" i="7" s="1"/>
  <c r="A807" i="7" s="1"/>
  <c r="A808" i="7" s="1"/>
  <c r="A809" i="7" s="1"/>
  <c r="A810" i="7" s="1"/>
  <c r="A811" i="7" s="1"/>
  <c r="A812" i="7" s="1"/>
  <c r="A813" i="7" s="1"/>
  <c r="A814" i="7" s="1"/>
  <c r="A815" i="7" s="1"/>
  <c r="A816" i="7" s="1"/>
  <c r="A817" i="7" s="1"/>
  <c r="A818" i="7" s="1"/>
  <c r="A819" i="7" s="1"/>
  <c r="A820" i="7" s="1"/>
  <c r="A821" i="7" s="1"/>
  <c r="A822" i="7" s="1"/>
  <c r="A823" i="7" s="1"/>
  <c r="A824" i="7" s="1"/>
  <c r="A825" i="7" s="1"/>
  <c r="A826" i="7" s="1"/>
  <c r="A827" i="7" s="1"/>
  <c r="A828" i="7" s="1"/>
  <c r="A829" i="7" s="1"/>
  <c r="A830" i="7" s="1"/>
  <c r="A831" i="7" s="1"/>
  <c r="A832" i="7" s="1"/>
  <c r="A833" i="7" s="1"/>
  <c r="A834" i="7" s="1"/>
  <c r="A835" i="7" s="1"/>
  <c r="A836" i="7" s="1"/>
  <c r="A837" i="7" s="1"/>
  <c r="A838" i="7" s="1"/>
  <c r="A839" i="7" s="1"/>
  <c r="A840" i="7" s="1"/>
  <c r="A841" i="7" s="1"/>
  <c r="A842" i="7" s="1"/>
  <c r="A843" i="7" s="1"/>
  <c r="A844" i="7" s="1"/>
  <c r="A845" i="7" s="1"/>
  <c r="A846" i="7" s="1"/>
  <c r="A847" i="7" s="1"/>
  <c r="A848" i="7" s="1"/>
  <c r="A849" i="7" s="1"/>
  <c r="A850" i="7" s="1"/>
  <c r="A851" i="7" s="1"/>
  <c r="A852" i="7" s="1"/>
  <c r="A853" i="7" s="1"/>
  <c r="A854" i="7" s="1"/>
  <c r="A855" i="7" s="1"/>
  <c r="A856" i="7" s="1"/>
  <c r="A857" i="7" s="1"/>
  <c r="A858" i="7" s="1"/>
  <c r="A859" i="7" s="1"/>
  <c r="A860" i="7" s="1"/>
  <c r="A861" i="7" s="1"/>
  <c r="A862" i="7" s="1"/>
  <c r="A863" i="7" s="1"/>
  <c r="A864" i="7" s="1"/>
  <c r="A865" i="7" s="1"/>
  <c r="A866" i="7" s="1"/>
  <c r="A867" i="7" s="1"/>
  <c r="A868" i="7" s="1"/>
  <c r="A869" i="7" s="1"/>
  <c r="A870" i="7" s="1"/>
  <c r="A871" i="7" s="1"/>
  <c r="A872" i="7" s="1"/>
  <c r="A873" i="7" s="1"/>
  <c r="A874" i="7" s="1"/>
  <c r="A875" i="7" s="1"/>
  <c r="A876" i="7" s="1"/>
  <c r="A877" i="7" s="1"/>
  <c r="A878" i="7" s="1"/>
  <c r="A879" i="7" s="1"/>
  <c r="A880" i="7" s="1"/>
  <c r="A881" i="7" s="1"/>
  <c r="A882" i="7" s="1"/>
  <c r="A883" i="7" s="1"/>
  <c r="A884" i="7" s="1"/>
  <c r="A885" i="7" s="1"/>
  <c r="A886" i="7" s="1"/>
  <c r="A887" i="7" s="1"/>
  <c r="A888" i="7" s="1"/>
  <c r="A889" i="7" s="1"/>
  <c r="A890" i="7" s="1"/>
  <c r="A891" i="7" s="1"/>
  <c r="A892" i="7" s="1"/>
  <c r="A893" i="7" s="1"/>
  <c r="A894" i="7" s="1"/>
  <c r="A895" i="7" s="1"/>
  <c r="A896" i="7" s="1"/>
  <c r="A897" i="7" s="1"/>
  <c r="A898" i="7" s="1"/>
  <c r="A899" i="7" s="1"/>
  <c r="A900" i="7" s="1"/>
  <c r="A901" i="7" s="1"/>
  <c r="A902" i="7" s="1"/>
  <c r="A903" i="7" s="1"/>
  <c r="A904" i="7" s="1"/>
  <c r="A905" i="7" s="1"/>
  <c r="A906" i="7" s="1"/>
  <c r="A907" i="7" s="1"/>
  <c r="A908" i="7" s="1"/>
  <c r="A909" i="7" s="1"/>
  <c r="A910" i="7" s="1"/>
  <c r="A911" i="7" s="1"/>
  <c r="A912" i="7" s="1"/>
  <c r="A913" i="7" s="1"/>
  <c r="A914" i="7" s="1"/>
  <c r="A915" i="7" s="1"/>
  <c r="A916" i="7" s="1"/>
  <c r="A917" i="7" s="1"/>
  <c r="A918" i="7" s="1"/>
  <c r="A919" i="7" s="1"/>
  <c r="A920" i="7" s="1"/>
  <c r="A921" i="7" s="1"/>
  <c r="A922" i="7" s="1"/>
  <c r="A923" i="7" s="1"/>
  <c r="A924" i="7" s="1"/>
  <c r="A925" i="7" s="1"/>
  <c r="A926" i="7" s="1"/>
  <c r="A927" i="7" s="1"/>
  <c r="A928" i="7" s="1"/>
  <c r="A929" i="7" s="1"/>
  <c r="A930" i="7" s="1"/>
  <c r="A931" i="7" s="1"/>
  <c r="A932" i="7" s="1"/>
  <c r="A933" i="7" s="1"/>
  <c r="A934" i="7" s="1"/>
  <c r="A935" i="7" s="1"/>
  <c r="A936" i="7" s="1"/>
  <c r="A937" i="7" s="1"/>
  <c r="A938" i="7" s="1"/>
  <c r="A939" i="7" s="1"/>
  <c r="A940" i="7" s="1"/>
  <c r="A941" i="7" s="1"/>
  <c r="A942" i="7" s="1"/>
  <c r="A943" i="7" s="1"/>
  <c r="A944" i="7" s="1"/>
  <c r="A945" i="7" s="1"/>
  <c r="A946" i="7" s="1"/>
  <c r="A947" i="7" s="1"/>
  <c r="A948" i="7" s="1"/>
  <c r="A949" i="7" s="1"/>
  <c r="A950" i="7" s="1"/>
  <c r="A951" i="7" s="1"/>
  <c r="A952" i="7" s="1"/>
  <c r="A953" i="7" s="1"/>
  <c r="A954" i="7" s="1"/>
  <c r="A955" i="7" s="1"/>
  <c r="A956" i="7" s="1"/>
  <c r="A957" i="7" s="1"/>
  <c r="A958" i="7" s="1"/>
  <c r="A959" i="7" s="1"/>
  <c r="A960" i="7" s="1"/>
  <c r="A961" i="7" s="1"/>
  <c r="A962" i="7" s="1"/>
  <c r="A963" i="7" s="1"/>
  <c r="A964" i="7" s="1"/>
  <c r="A965" i="7" s="1"/>
  <c r="A966" i="7" s="1"/>
  <c r="A967" i="7" s="1"/>
  <c r="A968" i="7" s="1"/>
  <c r="A969" i="7" s="1"/>
  <c r="A970" i="7" s="1"/>
  <c r="A971" i="7" s="1"/>
  <c r="A972" i="7" s="1"/>
  <c r="A973" i="7" s="1"/>
  <c r="A974" i="7" s="1"/>
  <c r="A975" i="7" s="1"/>
  <c r="A976" i="7" s="1"/>
  <c r="A977" i="7" s="1"/>
  <c r="A978" i="7" s="1"/>
  <c r="A979" i="7" s="1"/>
  <c r="A980" i="7" s="1"/>
  <c r="A981" i="7" s="1"/>
  <c r="A982" i="7" s="1"/>
  <c r="A983" i="7" s="1"/>
  <c r="A984" i="7" s="1"/>
  <c r="A985" i="7" s="1"/>
  <c r="A986" i="7" s="1"/>
  <c r="A987" i="7" s="1"/>
  <c r="A988" i="7" s="1"/>
  <c r="A989" i="7" s="1"/>
  <c r="A990" i="7" s="1"/>
  <c r="A991" i="7" s="1"/>
  <c r="A992" i="7" s="1"/>
  <c r="A993" i="7" s="1"/>
  <c r="A994" i="7" s="1"/>
  <c r="A995" i="7" s="1"/>
  <c r="A996" i="7" s="1"/>
  <c r="A997" i="7" s="1"/>
  <c r="A998" i="7" s="1"/>
  <c r="A999" i="7" s="1"/>
  <c r="A1000" i="7" s="1"/>
  <c r="A1001" i="7" s="1"/>
  <c r="A1002" i="7" s="1"/>
  <c r="A6" i="8" l="1"/>
  <c r="D5" i="8"/>
  <c r="C891" i="7"/>
  <c r="C892" i="7" s="1"/>
  <c r="C893" i="7" s="1"/>
  <c r="C894" i="7" s="1"/>
  <c r="C895" i="7" s="1"/>
  <c r="C896" i="7" s="1"/>
  <c r="C897" i="7" s="1"/>
  <c r="C898" i="7" s="1"/>
  <c r="C899" i="7" s="1"/>
  <c r="C900" i="7" s="1"/>
  <c r="C901" i="7" s="1"/>
  <c r="C902" i="7" s="1"/>
  <c r="C903" i="7" s="1"/>
  <c r="C904" i="7" s="1"/>
  <c r="C905" i="7" s="1"/>
  <c r="C906" i="7" s="1"/>
  <c r="C907" i="7" s="1"/>
  <c r="C908" i="7" s="1"/>
  <c r="C909" i="7" s="1"/>
  <c r="C910" i="7" s="1"/>
  <c r="C911" i="7" s="1"/>
  <c r="C912" i="7" s="1"/>
  <c r="C913" i="7" s="1"/>
  <c r="C914" i="7" s="1"/>
  <c r="C915" i="7" s="1"/>
  <c r="C916" i="7" s="1"/>
  <c r="C917" i="7" s="1"/>
  <c r="C918" i="7" s="1"/>
  <c r="C919" i="7" s="1"/>
  <c r="C920" i="7" s="1"/>
  <c r="C921" i="7" s="1"/>
  <c r="C922" i="7" s="1"/>
  <c r="C923" i="7" s="1"/>
  <c r="C924" i="7" s="1"/>
  <c r="C925" i="7" s="1"/>
  <c r="C926" i="7" s="1"/>
  <c r="C927" i="7" s="1"/>
  <c r="C928" i="7" s="1"/>
  <c r="C929" i="7" s="1"/>
  <c r="C930" i="7" s="1"/>
  <c r="C931" i="7" s="1"/>
  <c r="C932" i="7" s="1"/>
  <c r="C933" i="7" s="1"/>
  <c r="C934" i="7" s="1"/>
  <c r="C935" i="7" s="1"/>
  <c r="C936" i="7" s="1"/>
  <c r="C937" i="7" s="1"/>
  <c r="C938" i="7" s="1"/>
  <c r="C939" i="7" s="1"/>
  <c r="C940" i="7" s="1"/>
  <c r="C941" i="7" s="1"/>
  <c r="C942" i="7" s="1"/>
  <c r="C943" i="7" s="1"/>
  <c r="C944" i="7" s="1"/>
  <c r="C945" i="7" s="1"/>
  <c r="C946" i="7" s="1"/>
  <c r="C947" i="7" s="1"/>
  <c r="C948" i="7" s="1"/>
  <c r="C949" i="7" s="1"/>
  <c r="C950" i="7" s="1"/>
  <c r="C951" i="7" s="1"/>
  <c r="C952" i="7" s="1"/>
  <c r="C953" i="7" s="1"/>
  <c r="C954" i="7" s="1"/>
  <c r="C955" i="7" s="1"/>
  <c r="C956" i="7" s="1"/>
  <c r="C957" i="7" s="1"/>
  <c r="C958" i="7" s="1"/>
  <c r="C959" i="7" s="1"/>
  <c r="C960" i="7" s="1"/>
  <c r="C961" i="7" s="1"/>
  <c r="C962" i="7" s="1"/>
  <c r="C963" i="7" s="1"/>
  <c r="C964" i="7" s="1"/>
  <c r="C965" i="7" s="1"/>
  <c r="C966" i="7" s="1"/>
  <c r="C967" i="7" s="1"/>
  <c r="C968" i="7" s="1"/>
  <c r="C969" i="7" s="1"/>
  <c r="C970" i="7" s="1"/>
  <c r="C971" i="7" s="1"/>
  <c r="C972" i="7" s="1"/>
  <c r="C973" i="7" s="1"/>
  <c r="C974" i="7" s="1"/>
  <c r="C975" i="7" s="1"/>
  <c r="C976" i="7" s="1"/>
  <c r="C977" i="7" s="1"/>
  <c r="C978" i="7" s="1"/>
  <c r="C979" i="7" s="1"/>
  <c r="C980" i="7" s="1"/>
  <c r="C981" i="7" s="1"/>
  <c r="C982" i="7" s="1"/>
  <c r="C983" i="7" s="1"/>
  <c r="C984" i="7" s="1"/>
  <c r="C985" i="7" s="1"/>
  <c r="C986" i="7" s="1"/>
  <c r="C987" i="7" s="1"/>
  <c r="C988" i="7" s="1"/>
  <c r="C989" i="7" s="1"/>
  <c r="C990" i="7" s="1"/>
  <c r="C991" i="7" s="1"/>
  <c r="C992" i="7" s="1"/>
  <c r="C993" i="7" s="1"/>
  <c r="C994" i="7" s="1"/>
  <c r="C995" i="7" s="1"/>
  <c r="C996" i="7" s="1"/>
  <c r="C997" i="7" s="1"/>
  <c r="C998" i="7" s="1"/>
  <c r="C999" i="7" s="1"/>
  <c r="C1000" i="7" s="1"/>
  <c r="C1001" i="7" s="1"/>
  <c r="A7" i="8" l="1"/>
  <c r="D6" i="8"/>
  <c r="A8" i="8" l="1"/>
  <c r="D7" i="8"/>
  <c r="J34" i="5"/>
  <c r="G30" i="5" s="1"/>
  <c r="J35" i="5"/>
  <c r="J24" i="5"/>
  <c r="G31" i="5" l="1"/>
  <c r="G2" i="2"/>
  <c r="G27" i="5"/>
  <c r="G26" i="5"/>
  <c r="A9" i="8"/>
  <c r="D8" i="8"/>
  <c r="E4" i="5"/>
  <c r="E6" i="5"/>
  <c r="D703" i="2" l="1"/>
  <c r="D707" i="2"/>
  <c r="D711" i="2"/>
  <c r="D715" i="2"/>
  <c r="D719" i="2"/>
  <c r="D723" i="2"/>
  <c r="D727" i="2"/>
  <c r="D731" i="2"/>
  <c r="D735" i="2"/>
  <c r="D739" i="2"/>
  <c r="D743" i="2"/>
  <c r="D747" i="2"/>
  <c r="D751" i="2"/>
  <c r="D755" i="2"/>
  <c r="D759" i="2"/>
  <c r="D763" i="2"/>
  <c r="D767" i="2"/>
  <c r="D771" i="2"/>
  <c r="D775" i="2"/>
  <c r="D779" i="2"/>
  <c r="D783" i="2"/>
  <c r="D787" i="2"/>
  <c r="D791" i="2"/>
  <c r="D795" i="2"/>
  <c r="D799" i="2"/>
  <c r="D803" i="2"/>
  <c r="D807" i="2"/>
  <c r="D811" i="2"/>
  <c r="D815" i="2"/>
  <c r="D819" i="2"/>
  <c r="D823" i="2"/>
  <c r="D827" i="2"/>
  <c r="D831" i="2"/>
  <c r="D835" i="2"/>
  <c r="D839" i="2"/>
  <c r="D843" i="2"/>
  <c r="D847" i="2"/>
  <c r="D851" i="2"/>
  <c r="D855" i="2"/>
  <c r="D859" i="2"/>
  <c r="D863" i="2"/>
  <c r="D867" i="2"/>
  <c r="D871" i="2"/>
  <c r="D875" i="2"/>
  <c r="D879" i="2"/>
  <c r="D883" i="2"/>
  <c r="D887" i="2"/>
  <c r="D891" i="2"/>
  <c r="D895" i="2"/>
  <c r="D899" i="2"/>
  <c r="D903" i="2"/>
  <c r="D907" i="2"/>
  <c r="D911" i="2"/>
  <c r="D915" i="2"/>
  <c r="D919" i="2"/>
  <c r="D923" i="2"/>
  <c r="D927" i="2"/>
  <c r="D931" i="2"/>
  <c r="D704" i="2"/>
  <c r="D708" i="2"/>
  <c r="D712" i="2"/>
  <c r="D716" i="2"/>
  <c r="D720" i="2"/>
  <c r="D724" i="2"/>
  <c r="D728" i="2"/>
  <c r="D732" i="2"/>
  <c r="D736" i="2"/>
  <c r="D740" i="2"/>
  <c r="D744" i="2"/>
  <c r="D748" i="2"/>
  <c r="D752" i="2"/>
  <c r="D756" i="2"/>
  <c r="D760" i="2"/>
  <c r="D764" i="2"/>
  <c r="D768" i="2"/>
  <c r="D772" i="2"/>
  <c r="D776" i="2"/>
  <c r="D780" i="2"/>
  <c r="D784" i="2"/>
  <c r="D788" i="2"/>
  <c r="D792" i="2"/>
  <c r="D796" i="2"/>
  <c r="D800" i="2"/>
  <c r="D804" i="2"/>
  <c r="D808" i="2"/>
  <c r="D812" i="2"/>
  <c r="D816" i="2"/>
  <c r="D820" i="2"/>
  <c r="D824" i="2"/>
  <c r="D828" i="2"/>
  <c r="D832" i="2"/>
  <c r="D836" i="2"/>
  <c r="D840" i="2"/>
  <c r="D844" i="2"/>
  <c r="D848" i="2"/>
  <c r="D852" i="2"/>
  <c r="D856" i="2"/>
  <c r="D860" i="2"/>
  <c r="D864" i="2"/>
  <c r="D868" i="2"/>
  <c r="D872" i="2"/>
  <c r="D876" i="2"/>
  <c r="D880" i="2"/>
  <c r="D884" i="2"/>
  <c r="D888" i="2"/>
  <c r="D892" i="2"/>
  <c r="D896" i="2"/>
  <c r="D900" i="2"/>
  <c r="D904" i="2"/>
  <c r="D908" i="2"/>
  <c r="D912" i="2"/>
  <c r="D916" i="2"/>
  <c r="D920" i="2"/>
  <c r="D924" i="2"/>
  <c r="D928" i="2"/>
  <c r="D932" i="2"/>
  <c r="D936" i="2"/>
  <c r="D940" i="2"/>
  <c r="D944" i="2"/>
  <c r="D948" i="2"/>
  <c r="D952" i="2"/>
  <c r="D956" i="2"/>
  <c r="D960" i="2"/>
  <c r="D964" i="2"/>
  <c r="D968" i="2"/>
  <c r="D972" i="2"/>
  <c r="D976" i="2"/>
  <c r="D980" i="2"/>
  <c r="D984" i="2"/>
  <c r="D988" i="2"/>
  <c r="D992" i="2"/>
  <c r="D996" i="2"/>
  <c r="D1000" i="2"/>
  <c r="D1004" i="2"/>
  <c r="D1008" i="2"/>
  <c r="D1012" i="2"/>
  <c r="D1016" i="2"/>
  <c r="D1020" i="2"/>
  <c r="D1024" i="2"/>
  <c r="D1028" i="2"/>
  <c r="D1032" i="2"/>
  <c r="D1036" i="2"/>
  <c r="D1040" i="2"/>
  <c r="D705" i="2"/>
  <c r="D713" i="2"/>
  <c r="D721" i="2"/>
  <c r="D729" i="2"/>
  <c r="D737" i="2"/>
  <c r="D745" i="2"/>
  <c r="D753" i="2"/>
  <c r="D761" i="2"/>
  <c r="D769" i="2"/>
  <c r="D777" i="2"/>
  <c r="D785" i="2"/>
  <c r="D793" i="2"/>
  <c r="D801" i="2"/>
  <c r="D809" i="2"/>
  <c r="D817" i="2"/>
  <c r="D825" i="2"/>
  <c r="D833" i="2"/>
  <c r="D841" i="2"/>
  <c r="D849" i="2"/>
  <c r="D857" i="2"/>
  <c r="D865" i="2"/>
  <c r="D873" i="2"/>
  <c r="D881" i="2"/>
  <c r="D889" i="2"/>
  <c r="D897" i="2"/>
  <c r="D905" i="2"/>
  <c r="D913" i="2"/>
  <c r="D921" i="2"/>
  <c r="D929" i="2"/>
  <c r="D935" i="2"/>
  <c r="D941" i="2"/>
  <c r="D946" i="2"/>
  <c r="D951" i="2"/>
  <c r="D957" i="2"/>
  <c r="D962" i="2"/>
  <c r="D967" i="2"/>
  <c r="D973" i="2"/>
  <c r="D978" i="2"/>
  <c r="D983" i="2"/>
  <c r="D989" i="2"/>
  <c r="D994" i="2"/>
  <c r="D999" i="2"/>
  <c r="D1005" i="2"/>
  <c r="D1010" i="2"/>
  <c r="D1015" i="2"/>
  <c r="D1021" i="2"/>
  <c r="D1026" i="2"/>
  <c r="D1031" i="2"/>
  <c r="D1037" i="2"/>
  <c r="D1042" i="2"/>
  <c r="D1046" i="2"/>
  <c r="D1050" i="2"/>
  <c r="D1054" i="2"/>
  <c r="D1058" i="2"/>
  <c r="D1062" i="2"/>
  <c r="D1066" i="2"/>
  <c r="D1070" i="2"/>
  <c r="D1074" i="2"/>
  <c r="D1078" i="2"/>
  <c r="D1082" i="2"/>
  <c r="D1086" i="2"/>
  <c r="D1090" i="2"/>
  <c r="D1094" i="2"/>
  <c r="D1098" i="2"/>
  <c r="D1102" i="2"/>
  <c r="D1106" i="2"/>
  <c r="D1110" i="2"/>
  <c r="D1114" i="2"/>
  <c r="D1118" i="2"/>
  <c r="D1122" i="2"/>
  <c r="D1126" i="2"/>
  <c r="D1130" i="2"/>
  <c r="D1134" i="2"/>
  <c r="D1138" i="2"/>
  <c r="D1142" i="2"/>
  <c r="D1146" i="2"/>
  <c r="D1150" i="2"/>
  <c r="D1154" i="2"/>
  <c r="D1158" i="2"/>
  <c r="D1162" i="2"/>
  <c r="D1166" i="2"/>
  <c r="D1170" i="2"/>
  <c r="D706" i="2"/>
  <c r="D714" i="2"/>
  <c r="D722" i="2"/>
  <c r="D730" i="2"/>
  <c r="D738" i="2"/>
  <c r="D746" i="2"/>
  <c r="D754" i="2"/>
  <c r="D762" i="2"/>
  <c r="D770" i="2"/>
  <c r="D778" i="2"/>
  <c r="D786" i="2"/>
  <c r="D794" i="2"/>
  <c r="D802" i="2"/>
  <c r="D810" i="2"/>
  <c r="D818" i="2"/>
  <c r="D826" i="2"/>
  <c r="D834" i="2"/>
  <c r="D842" i="2"/>
  <c r="D850" i="2"/>
  <c r="D858" i="2"/>
  <c r="D866" i="2"/>
  <c r="D874" i="2"/>
  <c r="D882" i="2"/>
  <c r="D890" i="2"/>
  <c r="D898" i="2"/>
  <c r="D906" i="2"/>
  <c r="D914" i="2"/>
  <c r="D922" i="2"/>
  <c r="D930" i="2"/>
  <c r="D937" i="2"/>
  <c r="D942" i="2"/>
  <c r="D947" i="2"/>
  <c r="D953" i="2"/>
  <c r="D958" i="2"/>
  <c r="D963" i="2"/>
  <c r="D969" i="2"/>
  <c r="D974" i="2"/>
  <c r="D979" i="2"/>
  <c r="D985" i="2"/>
  <c r="D990" i="2"/>
  <c r="D995" i="2"/>
  <c r="D1001" i="2"/>
  <c r="D1006" i="2"/>
  <c r="D1011" i="2"/>
  <c r="D1017" i="2"/>
  <c r="D1022" i="2"/>
  <c r="D1027" i="2"/>
  <c r="D1033" i="2"/>
  <c r="D1038" i="2"/>
  <c r="D1043" i="2"/>
  <c r="D1047" i="2"/>
  <c r="D1051" i="2"/>
  <c r="D1055" i="2"/>
  <c r="D1059" i="2"/>
  <c r="D1063" i="2"/>
  <c r="D1067" i="2"/>
  <c r="D1071" i="2"/>
  <c r="D1075" i="2"/>
  <c r="D1079" i="2"/>
  <c r="D1083" i="2"/>
  <c r="D1087" i="2"/>
  <c r="D1091" i="2"/>
  <c r="D1095" i="2"/>
  <c r="D1099" i="2"/>
  <c r="D1103" i="2"/>
  <c r="D1107" i="2"/>
  <c r="D1111" i="2"/>
  <c r="D1115" i="2"/>
  <c r="D1119" i="2"/>
  <c r="D1123" i="2"/>
  <c r="D1127" i="2"/>
  <c r="D1131" i="2"/>
  <c r="D1135" i="2"/>
  <c r="D1139" i="2"/>
  <c r="D1143" i="2"/>
  <c r="D1147" i="2"/>
  <c r="D1151" i="2"/>
  <c r="D1155" i="2"/>
  <c r="D1159" i="2"/>
  <c r="D1163" i="2"/>
  <c r="D1167" i="2"/>
  <c r="D1171" i="2"/>
  <c r="D709" i="2"/>
  <c r="D717" i="2"/>
  <c r="D725" i="2"/>
  <c r="D733" i="2"/>
  <c r="D741" i="2"/>
  <c r="D749" i="2"/>
  <c r="D757" i="2"/>
  <c r="D765" i="2"/>
  <c r="D773" i="2"/>
  <c r="D781" i="2"/>
  <c r="D789" i="2"/>
  <c r="D797" i="2"/>
  <c r="D805" i="2"/>
  <c r="D813" i="2"/>
  <c r="D821" i="2"/>
  <c r="D829" i="2"/>
  <c r="D837" i="2"/>
  <c r="D845" i="2"/>
  <c r="D853" i="2"/>
  <c r="D861" i="2"/>
  <c r="D869" i="2"/>
  <c r="D877" i="2"/>
  <c r="D885" i="2"/>
  <c r="D893" i="2"/>
  <c r="D901" i="2"/>
  <c r="D909" i="2"/>
  <c r="D917" i="2"/>
  <c r="D925" i="2"/>
  <c r="D933" i="2"/>
  <c r="D938" i="2"/>
  <c r="D943" i="2"/>
  <c r="D949" i="2"/>
  <c r="D954" i="2"/>
  <c r="D959" i="2"/>
  <c r="D965" i="2"/>
  <c r="D970" i="2"/>
  <c r="D975" i="2"/>
  <c r="D981" i="2"/>
  <c r="D986" i="2"/>
  <c r="D991" i="2"/>
  <c r="D997" i="2"/>
  <c r="D1002" i="2"/>
  <c r="D1007" i="2"/>
  <c r="D1013" i="2"/>
  <c r="D1018" i="2"/>
  <c r="D1023" i="2"/>
  <c r="D1029" i="2"/>
  <c r="D1034" i="2"/>
  <c r="D1039" i="2"/>
  <c r="D1044" i="2"/>
  <c r="D1048" i="2"/>
  <c r="D1052" i="2"/>
  <c r="D1056" i="2"/>
  <c r="D1060" i="2"/>
  <c r="D1064" i="2"/>
  <c r="D1068" i="2"/>
  <c r="D1072" i="2"/>
  <c r="D1076" i="2"/>
  <c r="D1080" i="2"/>
  <c r="D1084" i="2"/>
  <c r="D1088" i="2"/>
  <c r="D1092" i="2"/>
  <c r="D1096" i="2"/>
  <c r="D1100" i="2"/>
  <c r="D1104" i="2"/>
  <c r="D1108" i="2"/>
  <c r="D1112" i="2"/>
  <c r="D1116" i="2"/>
  <c r="D1120" i="2"/>
  <c r="D1124" i="2"/>
  <c r="D1128" i="2"/>
  <c r="D1132" i="2"/>
  <c r="D1136" i="2"/>
  <c r="D1140" i="2"/>
  <c r="D1144" i="2"/>
  <c r="D1148" i="2"/>
  <c r="D1152" i="2"/>
  <c r="D1156" i="2"/>
  <c r="D1160" i="2"/>
  <c r="D1164" i="2"/>
  <c r="D1168" i="2"/>
  <c r="D1172" i="2"/>
  <c r="D1176" i="2"/>
  <c r="D1180" i="2"/>
  <c r="D1184" i="2"/>
  <c r="D710" i="2"/>
  <c r="D742" i="2"/>
  <c r="D774" i="2"/>
  <c r="D806" i="2"/>
  <c r="D838" i="2"/>
  <c r="D870" i="2"/>
  <c r="D902" i="2"/>
  <c r="D934" i="2"/>
  <c r="D955" i="2"/>
  <c r="D977" i="2"/>
  <c r="D998" i="2"/>
  <c r="D1019" i="2"/>
  <c r="D1041" i="2"/>
  <c r="D1057" i="2"/>
  <c r="D1073" i="2"/>
  <c r="D1089" i="2"/>
  <c r="D1105" i="2"/>
  <c r="D1121" i="2"/>
  <c r="D1137" i="2"/>
  <c r="D1153" i="2"/>
  <c r="D1169" i="2"/>
  <c r="D1177" i="2"/>
  <c r="D1182" i="2"/>
  <c r="D1187" i="2"/>
  <c r="D1191" i="2"/>
  <c r="D1195" i="2"/>
  <c r="D1199" i="2"/>
  <c r="D1203" i="2"/>
  <c r="D1207" i="2"/>
  <c r="D1211" i="2"/>
  <c r="D1215" i="2"/>
  <c r="D1219" i="2"/>
  <c r="D1223" i="2"/>
  <c r="D1227" i="2"/>
  <c r="D1231" i="2"/>
  <c r="D1235" i="2"/>
  <c r="D1239" i="2"/>
  <c r="D1243" i="2"/>
  <c r="D1247" i="2"/>
  <c r="D1251" i="2"/>
  <c r="D1255" i="2"/>
  <c r="D1259" i="2"/>
  <c r="D1263" i="2"/>
  <c r="D1267" i="2"/>
  <c r="D1271" i="2"/>
  <c r="D1275" i="2"/>
  <c r="D1279" i="2"/>
  <c r="D1283" i="2"/>
  <c r="D1287" i="2"/>
  <c r="D1291" i="2"/>
  <c r="D1295" i="2"/>
  <c r="D1299" i="2"/>
  <c r="D1303" i="2"/>
  <c r="D1307" i="2"/>
  <c r="D1311" i="2"/>
  <c r="D1315" i="2"/>
  <c r="D1319" i="2"/>
  <c r="D1323" i="2"/>
  <c r="D1327" i="2"/>
  <c r="D1331" i="2"/>
  <c r="D1335" i="2"/>
  <c r="D1339" i="2"/>
  <c r="D1343" i="2"/>
  <c r="D1347" i="2"/>
  <c r="D1351" i="2"/>
  <c r="D1355" i="2"/>
  <c r="D1359" i="2"/>
  <c r="D1363" i="2"/>
  <c r="D1367" i="2"/>
  <c r="D1371" i="2"/>
  <c r="D1375" i="2"/>
  <c r="D1379" i="2"/>
  <c r="D1383" i="2"/>
  <c r="D1387" i="2"/>
  <c r="D1391" i="2"/>
  <c r="D1395" i="2"/>
  <c r="D1399" i="2"/>
  <c r="D1403" i="2"/>
  <c r="D1407" i="2"/>
  <c r="D1411" i="2"/>
  <c r="D1415" i="2"/>
  <c r="D1419" i="2"/>
  <c r="D1423" i="2"/>
  <c r="D1427" i="2"/>
  <c r="D1431" i="2"/>
  <c r="D718" i="2"/>
  <c r="D750" i="2"/>
  <c r="D782" i="2"/>
  <c r="D814" i="2"/>
  <c r="D846" i="2"/>
  <c r="D878" i="2"/>
  <c r="D910" i="2"/>
  <c r="D939" i="2"/>
  <c r="D961" i="2"/>
  <c r="D982" i="2"/>
  <c r="D1003" i="2"/>
  <c r="D1025" i="2"/>
  <c r="D1045" i="2"/>
  <c r="D1061" i="2"/>
  <c r="D1077" i="2"/>
  <c r="D1093" i="2"/>
  <c r="D1109" i="2"/>
  <c r="D1125" i="2"/>
  <c r="D1141" i="2"/>
  <c r="D1157" i="2"/>
  <c r="D1173" i="2"/>
  <c r="D1178" i="2"/>
  <c r="D1183" i="2"/>
  <c r="D1188" i="2"/>
  <c r="D1192" i="2"/>
  <c r="D1196" i="2"/>
  <c r="D1200" i="2"/>
  <c r="D1204" i="2"/>
  <c r="D1208" i="2"/>
  <c r="D1212" i="2"/>
  <c r="D1216" i="2"/>
  <c r="D1220" i="2"/>
  <c r="D1224" i="2"/>
  <c r="D1228" i="2"/>
  <c r="D1232" i="2"/>
  <c r="D1236" i="2"/>
  <c r="D1240" i="2"/>
  <c r="D1244" i="2"/>
  <c r="D1248" i="2"/>
  <c r="D1252" i="2"/>
  <c r="D1256" i="2"/>
  <c r="D1260" i="2"/>
  <c r="D1264" i="2"/>
  <c r="D1268" i="2"/>
  <c r="D1272" i="2"/>
  <c r="D1276" i="2"/>
  <c r="D1280" i="2"/>
  <c r="D1284" i="2"/>
  <c r="D1288" i="2"/>
  <c r="D1292" i="2"/>
  <c r="D1296" i="2"/>
  <c r="D1300" i="2"/>
  <c r="D1304" i="2"/>
  <c r="D1308" i="2"/>
  <c r="D1312" i="2"/>
  <c r="D1316" i="2"/>
  <c r="D1320" i="2"/>
  <c r="D1324" i="2"/>
  <c r="D1328" i="2"/>
  <c r="D1332" i="2"/>
  <c r="D1336" i="2"/>
  <c r="D1340" i="2"/>
  <c r="D1344" i="2"/>
  <c r="D1348" i="2"/>
  <c r="D1352" i="2"/>
  <c r="D1356" i="2"/>
  <c r="D1360" i="2"/>
  <c r="D1364" i="2"/>
  <c r="D1368" i="2"/>
  <c r="D1372" i="2"/>
  <c r="D1376" i="2"/>
  <c r="D1380" i="2"/>
  <c r="D1384" i="2"/>
  <c r="D1388" i="2"/>
  <c r="D1392" i="2"/>
  <c r="D1396" i="2"/>
  <c r="D1400" i="2"/>
  <c r="D1404" i="2"/>
  <c r="D1408" i="2"/>
  <c r="D1412" i="2"/>
  <c r="D1416" i="2"/>
  <c r="D1420" i="2"/>
  <c r="D1424" i="2"/>
  <c r="D1428" i="2"/>
  <c r="D1432" i="2"/>
  <c r="D1436" i="2"/>
  <c r="D726" i="2"/>
  <c r="D758" i="2"/>
  <c r="D790" i="2"/>
  <c r="D822" i="2"/>
  <c r="D854" i="2"/>
  <c r="D886" i="2"/>
  <c r="D918" i="2"/>
  <c r="D945" i="2"/>
  <c r="D966" i="2"/>
  <c r="D987" i="2"/>
  <c r="D1009" i="2"/>
  <c r="D1030" i="2"/>
  <c r="D1049" i="2"/>
  <c r="D1065" i="2"/>
  <c r="D1081" i="2"/>
  <c r="D1097" i="2"/>
  <c r="D1113" i="2"/>
  <c r="D1129" i="2"/>
  <c r="D1145" i="2"/>
  <c r="D1161" i="2"/>
  <c r="D1174" i="2"/>
  <c r="D1179" i="2"/>
  <c r="D1185" i="2"/>
  <c r="D1189" i="2"/>
  <c r="D1193" i="2"/>
  <c r="D1197" i="2"/>
  <c r="D1201" i="2"/>
  <c r="D1205" i="2"/>
  <c r="D1209" i="2"/>
  <c r="D1213" i="2"/>
  <c r="D1217" i="2"/>
  <c r="D1221" i="2"/>
  <c r="D1225" i="2"/>
  <c r="D1229" i="2"/>
  <c r="D1233" i="2"/>
  <c r="D1237" i="2"/>
  <c r="D1241" i="2"/>
  <c r="D1245" i="2"/>
  <c r="D1249" i="2"/>
  <c r="D1253" i="2"/>
  <c r="D1257" i="2"/>
  <c r="D1261" i="2"/>
  <c r="D1265" i="2"/>
  <c r="D1269" i="2"/>
  <c r="D1273" i="2"/>
  <c r="D1277" i="2"/>
  <c r="D1281" i="2"/>
  <c r="D1285" i="2"/>
  <c r="D1289" i="2"/>
  <c r="D1293" i="2"/>
  <c r="D1297" i="2"/>
  <c r="D1301" i="2"/>
  <c r="D1305" i="2"/>
  <c r="D1309" i="2"/>
  <c r="D1313" i="2"/>
  <c r="D1317" i="2"/>
  <c r="D1321" i="2"/>
  <c r="D1325" i="2"/>
  <c r="D1329" i="2"/>
  <c r="D1333" i="2"/>
  <c r="D1337" i="2"/>
  <c r="D1341" i="2"/>
  <c r="D1345" i="2"/>
  <c r="D1349" i="2"/>
  <c r="D1353" i="2"/>
  <c r="D1357" i="2"/>
  <c r="D1361" i="2"/>
  <c r="D1365" i="2"/>
  <c r="D1369" i="2"/>
  <c r="D1373" i="2"/>
  <c r="D1377" i="2"/>
  <c r="D1381" i="2"/>
  <c r="D1385" i="2"/>
  <c r="D1389" i="2"/>
  <c r="D1393" i="2"/>
  <c r="D1397" i="2"/>
  <c r="D1401" i="2"/>
  <c r="D1405" i="2"/>
  <c r="D1409" i="2"/>
  <c r="D1413" i="2"/>
  <c r="D1417" i="2"/>
  <c r="D1421" i="2"/>
  <c r="D1425" i="2"/>
  <c r="D1429" i="2"/>
  <c r="D1433" i="2"/>
  <c r="D734" i="2"/>
  <c r="D862" i="2"/>
  <c r="D971" i="2"/>
  <c r="D1053" i="2"/>
  <c r="D1117" i="2"/>
  <c r="D1175" i="2"/>
  <c r="D1194" i="2"/>
  <c r="D1210" i="2"/>
  <c r="D1226" i="2"/>
  <c r="D1242" i="2"/>
  <c r="D1258" i="2"/>
  <c r="D1274" i="2"/>
  <c r="D1290" i="2"/>
  <c r="D1306" i="2"/>
  <c r="D1322" i="2"/>
  <c r="D1338" i="2"/>
  <c r="D1354" i="2"/>
  <c r="D1370" i="2"/>
  <c r="D1386" i="2"/>
  <c r="D1402" i="2"/>
  <c r="D1418" i="2"/>
  <c r="D1434" i="2"/>
  <c r="D1342" i="2"/>
  <c r="D1374" i="2"/>
  <c r="D1390" i="2"/>
  <c r="D1422" i="2"/>
  <c r="D1435" i="2"/>
  <c r="D1346" i="2"/>
  <c r="D1378" i="2"/>
  <c r="D1410" i="2"/>
  <c r="D950" i="2"/>
  <c r="D1101" i="2"/>
  <c r="D1190" i="2"/>
  <c r="D1222" i="2"/>
  <c r="D1254" i="2"/>
  <c r="D1302" i="2"/>
  <c r="D1334" i="2"/>
  <c r="D1382" i="2"/>
  <c r="D1414" i="2"/>
  <c r="D766" i="2"/>
  <c r="D894" i="2"/>
  <c r="D993" i="2"/>
  <c r="D1069" i="2"/>
  <c r="D1133" i="2"/>
  <c r="D1181" i="2"/>
  <c r="D1198" i="2"/>
  <c r="D1214" i="2"/>
  <c r="D1230" i="2"/>
  <c r="D1246" i="2"/>
  <c r="D1262" i="2"/>
  <c r="D1278" i="2"/>
  <c r="D1294" i="2"/>
  <c r="D1310" i="2"/>
  <c r="D1326" i="2"/>
  <c r="D1358" i="2"/>
  <c r="D1406" i="2"/>
  <c r="D830" i="2"/>
  <c r="D1286" i="2"/>
  <c r="D1366" i="2"/>
  <c r="D798" i="2"/>
  <c r="D926" i="2"/>
  <c r="D1014" i="2"/>
  <c r="D1085" i="2"/>
  <c r="D1149" i="2"/>
  <c r="D1186" i="2"/>
  <c r="D1202" i="2"/>
  <c r="D1218" i="2"/>
  <c r="D1234" i="2"/>
  <c r="D1250" i="2"/>
  <c r="D1266" i="2"/>
  <c r="D1282" i="2"/>
  <c r="D1298" i="2"/>
  <c r="D1314" i="2"/>
  <c r="D1330" i="2"/>
  <c r="D1362" i="2"/>
  <c r="D1394" i="2"/>
  <c r="D1426" i="2"/>
  <c r="D1035" i="2"/>
  <c r="D1165" i="2"/>
  <c r="D1206" i="2"/>
  <c r="D1238" i="2"/>
  <c r="D1270" i="2"/>
  <c r="D1318" i="2"/>
  <c r="D1350" i="2"/>
  <c r="D1398" i="2"/>
  <c r="D1430" i="2"/>
  <c r="D455" i="2"/>
  <c r="D459" i="2"/>
  <c r="D463" i="2"/>
  <c r="D467" i="2"/>
  <c r="D471" i="2"/>
  <c r="D475" i="2"/>
  <c r="D479" i="2"/>
  <c r="D483" i="2"/>
  <c r="D487" i="2"/>
  <c r="D491" i="2"/>
  <c r="D495" i="2"/>
  <c r="D499" i="2"/>
  <c r="D503" i="2"/>
  <c r="D507" i="2"/>
  <c r="D511" i="2"/>
  <c r="D515" i="2"/>
  <c r="D519" i="2"/>
  <c r="D523" i="2"/>
  <c r="D527" i="2"/>
  <c r="D531" i="2"/>
  <c r="D535" i="2"/>
  <c r="D539" i="2"/>
  <c r="D543" i="2"/>
  <c r="D547" i="2"/>
  <c r="D551" i="2"/>
  <c r="D555" i="2"/>
  <c r="D559" i="2"/>
  <c r="D563" i="2"/>
  <c r="D567" i="2"/>
  <c r="D571" i="2"/>
  <c r="D575" i="2"/>
  <c r="D579" i="2"/>
  <c r="D583" i="2"/>
  <c r="D587" i="2"/>
  <c r="D591" i="2"/>
  <c r="D595" i="2"/>
  <c r="D599" i="2"/>
  <c r="D603" i="2"/>
  <c r="D607" i="2"/>
  <c r="D611" i="2"/>
  <c r="D615" i="2"/>
  <c r="D619" i="2"/>
  <c r="D623" i="2"/>
  <c r="D627" i="2"/>
  <c r="D631" i="2"/>
  <c r="D635" i="2"/>
  <c r="D639" i="2"/>
  <c r="D643" i="2"/>
  <c r="D647" i="2"/>
  <c r="D651" i="2"/>
  <c r="D655" i="2"/>
  <c r="D659" i="2"/>
  <c r="D663" i="2"/>
  <c r="D667" i="2"/>
  <c r="D671" i="2"/>
  <c r="D675" i="2"/>
  <c r="D679" i="2"/>
  <c r="D683" i="2"/>
  <c r="D687" i="2"/>
  <c r="D691" i="2"/>
  <c r="D695" i="2"/>
  <c r="D699" i="2"/>
  <c r="D457" i="2"/>
  <c r="D501" i="2"/>
  <c r="D513" i="2"/>
  <c r="D521" i="2"/>
  <c r="D529" i="2"/>
  <c r="D537" i="2"/>
  <c r="D545" i="2"/>
  <c r="D553" i="2"/>
  <c r="D561" i="2"/>
  <c r="D569" i="2"/>
  <c r="D577" i="2"/>
  <c r="D585" i="2"/>
  <c r="D456" i="2"/>
  <c r="D460" i="2"/>
  <c r="D464" i="2"/>
  <c r="D468" i="2"/>
  <c r="D472" i="2"/>
  <c r="D476" i="2"/>
  <c r="D480" i="2"/>
  <c r="D484" i="2"/>
  <c r="D488" i="2"/>
  <c r="D492" i="2"/>
  <c r="D496" i="2"/>
  <c r="D500" i="2"/>
  <c r="D504" i="2"/>
  <c r="D508" i="2"/>
  <c r="D512" i="2"/>
  <c r="D516" i="2"/>
  <c r="D520" i="2"/>
  <c r="D524" i="2"/>
  <c r="D528" i="2"/>
  <c r="D532" i="2"/>
  <c r="D536" i="2"/>
  <c r="D540" i="2"/>
  <c r="D544" i="2"/>
  <c r="D548" i="2"/>
  <c r="D552" i="2"/>
  <c r="D556" i="2"/>
  <c r="D560" i="2"/>
  <c r="D564" i="2"/>
  <c r="D568" i="2"/>
  <c r="D572" i="2"/>
  <c r="D576" i="2"/>
  <c r="D580" i="2"/>
  <c r="D584" i="2"/>
  <c r="D588" i="2"/>
  <c r="D592" i="2"/>
  <c r="D596" i="2"/>
  <c r="D600" i="2"/>
  <c r="D604" i="2"/>
  <c r="D608" i="2"/>
  <c r="D612" i="2"/>
  <c r="D616" i="2"/>
  <c r="D620" i="2"/>
  <c r="D624" i="2"/>
  <c r="D628" i="2"/>
  <c r="D632" i="2"/>
  <c r="D636" i="2"/>
  <c r="D640" i="2"/>
  <c r="D644" i="2"/>
  <c r="D648" i="2"/>
  <c r="D652" i="2"/>
  <c r="D656" i="2"/>
  <c r="D660" i="2"/>
  <c r="D664" i="2"/>
  <c r="D668" i="2"/>
  <c r="D672" i="2"/>
  <c r="D676" i="2"/>
  <c r="D680" i="2"/>
  <c r="D684" i="2"/>
  <c r="D688" i="2"/>
  <c r="D692" i="2"/>
  <c r="D696" i="2"/>
  <c r="D700" i="2"/>
  <c r="D453" i="2"/>
  <c r="D461" i="2"/>
  <c r="D465" i="2"/>
  <c r="D469" i="2"/>
  <c r="D473" i="2"/>
  <c r="D477" i="2"/>
  <c r="D481" i="2"/>
  <c r="D485" i="2"/>
  <c r="D489" i="2"/>
  <c r="D493" i="2"/>
  <c r="D497" i="2"/>
  <c r="D505" i="2"/>
  <c r="D509" i="2"/>
  <c r="D517" i="2"/>
  <c r="D525" i="2"/>
  <c r="D533" i="2"/>
  <c r="D541" i="2"/>
  <c r="D549" i="2"/>
  <c r="D557" i="2"/>
  <c r="D565" i="2"/>
  <c r="D573" i="2"/>
  <c r="D581" i="2"/>
  <c r="D454" i="2"/>
  <c r="D470" i="2"/>
  <c r="D486" i="2"/>
  <c r="D502" i="2"/>
  <c r="D518" i="2"/>
  <c r="D534" i="2"/>
  <c r="D550" i="2"/>
  <c r="D566" i="2"/>
  <c r="D582" i="2"/>
  <c r="D593" i="2"/>
  <c r="D601" i="2"/>
  <c r="D609" i="2"/>
  <c r="D617" i="2"/>
  <c r="D625" i="2"/>
  <c r="D633" i="2"/>
  <c r="D641" i="2"/>
  <c r="D649" i="2"/>
  <c r="D657" i="2"/>
  <c r="D665" i="2"/>
  <c r="D673" i="2"/>
  <c r="D681" i="2"/>
  <c r="D689" i="2"/>
  <c r="D697" i="2"/>
  <c r="D458" i="2"/>
  <c r="D506" i="2"/>
  <c r="D538" i="2"/>
  <c r="D570" i="2"/>
  <c r="D602" i="2"/>
  <c r="D618" i="2"/>
  <c r="D634" i="2"/>
  <c r="D658" i="2"/>
  <c r="D682" i="2"/>
  <c r="D462" i="2"/>
  <c r="D478" i="2"/>
  <c r="D494" i="2"/>
  <c r="D510" i="2"/>
  <c r="D526" i="2"/>
  <c r="D542" i="2"/>
  <c r="D558" i="2"/>
  <c r="D574" i="2"/>
  <c r="D589" i="2"/>
  <c r="D597" i="2"/>
  <c r="D605" i="2"/>
  <c r="D613" i="2"/>
  <c r="D621" i="2"/>
  <c r="D629" i="2"/>
  <c r="D637" i="2"/>
  <c r="D645" i="2"/>
  <c r="D653" i="2"/>
  <c r="D661" i="2"/>
  <c r="D669" i="2"/>
  <c r="D677" i="2"/>
  <c r="D685" i="2"/>
  <c r="D693" i="2"/>
  <c r="D701" i="2"/>
  <c r="D490" i="2"/>
  <c r="D522" i="2"/>
  <c r="D554" i="2"/>
  <c r="D586" i="2"/>
  <c r="D610" i="2"/>
  <c r="D626" i="2"/>
  <c r="D650" i="2"/>
  <c r="D666" i="2"/>
  <c r="D690" i="2"/>
  <c r="D466" i="2"/>
  <c r="D482" i="2"/>
  <c r="D498" i="2"/>
  <c r="D514" i="2"/>
  <c r="D530" i="2"/>
  <c r="D546" i="2"/>
  <c r="D562" i="2"/>
  <c r="D578" i="2"/>
  <c r="D590" i="2"/>
  <c r="D598" i="2"/>
  <c r="D606" i="2"/>
  <c r="D614" i="2"/>
  <c r="D622" i="2"/>
  <c r="D630" i="2"/>
  <c r="D638" i="2"/>
  <c r="D646" i="2"/>
  <c r="D654" i="2"/>
  <c r="D662" i="2"/>
  <c r="D670" i="2"/>
  <c r="D678" i="2"/>
  <c r="D686" i="2"/>
  <c r="D694" i="2"/>
  <c r="D702" i="2"/>
  <c r="D474" i="2"/>
  <c r="D594" i="2"/>
  <c r="D642" i="2"/>
  <c r="D674" i="2"/>
  <c r="D698" i="2"/>
  <c r="D405" i="2"/>
  <c r="D409" i="2"/>
  <c r="D413" i="2"/>
  <c r="D417" i="2"/>
  <c r="D421" i="2"/>
  <c r="D425" i="2"/>
  <c r="D429" i="2"/>
  <c r="D433" i="2"/>
  <c r="D437" i="2"/>
  <c r="D441" i="2"/>
  <c r="D445" i="2"/>
  <c r="D449" i="2"/>
  <c r="D406" i="2"/>
  <c r="D411" i="2"/>
  <c r="D416" i="2"/>
  <c r="D422" i="2"/>
  <c r="D427" i="2"/>
  <c r="D432" i="2"/>
  <c r="D438" i="2"/>
  <c r="D443" i="2"/>
  <c r="D448" i="2"/>
  <c r="D407" i="2"/>
  <c r="D412" i="2"/>
  <c r="D418" i="2"/>
  <c r="D423" i="2"/>
  <c r="D428" i="2"/>
  <c r="D434" i="2"/>
  <c r="D439" i="2"/>
  <c r="D444" i="2"/>
  <c r="D450" i="2"/>
  <c r="D403" i="2"/>
  <c r="D408" i="2"/>
  <c r="D414" i="2"/>
  <c r="D419" i="2"/>
  <c r="D424" i="2"/>
  <c r="D430" i="2"/>
  <c r="D435" i="2"/>
  <c r="D440" i="2"/>
  <c r="D446" i="2"/>
  <c r="D451" i="2"/>
  <c r="D402" i="2"/>
  <c r="D404" i="2"/>
  <c r="D410" i="2"/>
  <c r="D415" i="2"/>
  <c r="D420" i="2"/>
  <c r="D426" i="2"/>
  <c r="D431" i="2"/>
  <c r="D436" i="2"/>
  <c r="D442" i="2"/>
  <c r="D447" i="2"/>
  <c r="D452" i="2"/>
  <c r="D3" i="2"/>
  <c r="D4" i="2"/>
  <c r="D5" i="2"/>
  <c r="D9" i="2"/>
  <c r="D13" i="2"/>
  <c r="D17" i="2"/>
  <c r="D21" i="2"/>
  <c r="D25" i="2"/>
  <c r="D29" i="2"/>
  <c r="D33" i="2"/>
  <c r="D37" i="2"/>
  <c r="D41" i="2"/>
  <c r="D45" i="2"/>
  <c r="D49" i="2"/>
  <c r="D53" i="2"/>
  <c r="D57" i="2"/>
  <c r="D61" i="2"/>
  <c r="D65" i="2"/>
  <c r="D69" i="2"/>
  <c r="D73" i="2"/>
  <c r="D77" i="2"/>
  <c r="D81" i="2"/>
  <c r="D85" i="2"/>
  <c r="D89" i="2"/>
  <c r="D93" i="2"/>
  <c r="D97" i="2"/>
  <c r="D101" i="2"/>
  <c r="D105" i="2"/>
  <c r="D109" i="2"/>
  <c r="D113" i="2"/>
  <c r="D117" i="2"/>
  <c r="D121" i="2"/>
  <c r="D125" i="2"/>
  <c r="D129" i="2"/>
  <c r="D133" i="2"/>
  <c r="D137" i="2"/>
  <c r="D141" i="2"/>
  <c r="D145" i="2"/>
  <c r="D149" i="2"/>
  <c r="D153" i="2"/>
  <c r="D157" i="2"/>
  <c r="D161" i="2"/>
  <c r="D165" i="2"/>
  <c r="D169" i="2"/>
  <c r="D173" i="2"/>
  <c r="D177" i="2"/>
  <c r="D181" i="2"/>
  <c r="D185" i="2"/>
  <c r="D189" i="2"/>
  <c r="D193" i="2"/>
  <c r="D197" i="2"/>
  <c r="D201" i="2"/>
  <c r="D205" i="2"/>
  <c r="D209" i="2"/>
  <c r="D213" i="2"/>
  <c r="D217" i="2"/>
  <c r="D221" i="2"/>
  <c r="D225" i="2"/>
  <c r="D229" i="2"/>
  <c r="D233" i="2"/>
  <c r="D237" i="2"/>
  <c r="D241" i="2"/>
  <c r="D245" i="2"/>
  <c r="D249" i="2"/>
  <c r="D253" i="2"/>
  <c r="D257" i="2"/>
  <c r="D261" i="2"/>
  <c r="D265" i="2"/>
  <c r="D269" i="2"/>
  <c r="D273" i="2"/>
  <c r="D277" i="2"/>
  <c r="D281" i="2"/>
  <c r="D285" i="2"/>
  <c r="D289" i="2"/>
  <c r="D293" i="2"/>
  <c r="D297" i="2"/>
  <c r="D301" i="2"/>
  <c r="D305" i="2"/>
  <c r="D309" i="2"/>
  <c r="D313" i="2"/>
  <c r="D317" i="2"/>
  <c r="D321" i="2"/>
  <c r="D325" i="2"/>
  <c r="D329" i="2"/>
  <c r="D333" i="2"/>
  <c r="D337" i="2"/>
  <c r="D341" i="2"/>
  <c r="D345" i="2"/>
  <c r="D349" i="2"/>
  <c r="D353" i="2"/>
  <c r="D357" i="2"/>
  <c r="D361" i="2"/>
  <c r="D365" i="2"/>
  <c r="D369" i="2"/>
  <c r="D373" i="2"/>
  <c r="D377" i="2"/>
  <c r="D381" i="2"/>
  <c r="D385" i="2"/>
  <c r="D389" i="2"/>
  <c r="D393" i="2"/>
  <c r="D397" i="2"/>
  <c r="D401" i="2"/>
  <c r="D6" i="2"/>
  <c r="D10" i="2"/>
  <c r="D14" i="2"/>
  <c r="D18" i="2"/>
  <c r="D22" i="2"/>
  <c r="D26" i="2"/>
  <c r="D30" i="2"/>
  <c r="D34" i="2"/>
  <c r="D38" i="2"/>
  <c r="D42" i="2"/>
  <c r="D46" i="2"/>
  <c r="D50" i="2"/>
  <c r="D54" i="2"/>
  <c r="D58" i="2"/>
  <c r="D62" i="2"/>
  <c r="D66" i="2"/>
  <c r="D70" i="2"/>
  <c r="D74" i="2"/>
  <c r="D78" i="2"/>
  <c r="D82" i="2"/>
  <c r="D86" i="2"/>
  <c r="D90" i="2"/>
  <c r="D94" i="2"/>
  <c r="D98" i="2"/>
  <c r="D102" i="2"/>
  <c r="D106" i="2"/>
  <c r="D110" i="2"/>
  <c r="D114" i="2"/>
  <c r="D118" i="2"/>
  <c r="D122" i="2"/>
  <c r="D126" i="2"/>
  <c r="D130" i="2"/>
  <c r="D134" i="2"/>
  <c r="D138" i="2"/>
  <c r="D142" i="2"/>
  <c r="D146" i="2"/>
  <c r="D150" i="2"/>
  <c r="D154" i="2"/>
  <c r="D158" i="2"/>
  <c r="D162" i="2"/>
  <c r="D166" i="2"/>
  <c r="D170" i="2"/>
  <c r="D174" i="2"/>
  <c r="D178" i="2"/>
  <c r="D182" i="2"/>
  <c r="D186" i="2"/>
  <c r="D190" i="2"/>
  <c r="D194" i="2"/>
  <c r="D198" i="2"/>
  <c r="D202" i="2"/>
  <c r="D206" i="2"/>
  <c r="D210" i="2"/>
  <c r="D214" i="2"/>
  <c r="D218" i="2"/>
  <c r="D222" i="2"/>
  <c r="D226" i="2"/>
  <c r="D230" i="2"/>
  <c r="D234" i="2"/>
  <c r="D238" i="2"/>
  <c r="D242" i="2"/>
  <c r="D246" i="2"/>
  <c r="D250" i="2"/>
  <c r="D254" i="2"/>
  <c r="D258" i="2"/>
  <c r="D262" i="2"/>
  <c r="D266" i="2"/>
  <c r="D270" i="2"/>
  <c r="D274" i="2"/>
  <c r="D278" i="2"/>
  <c r="D282" i="2"/>
  <c r="D286" i="2"/>
  <c r="D290" i="2"/>
  <c r="D294" i="2"/>
  <c r="D298" i="2"/>
  <c r="D302" i="2"/>
  <c r="D306" i="2"/>
  <c r="D310" i="2"/>
  <c r="D314" i="2"/>
  <c r="D318" i="2"/>
  <c r="D322" i="2"/>
  <c r="D326" i="2"/>
  <c r="D330" i="2"/>
  <c r="D334" i="2"/>
  <c r="D338" i="2"/>
  <c r="D342" i="2"/>
  <c r="D346" i="2"/>
  <c r="D350" i="2"/>
  <c r="D354" i="2"/>
  <c r="D358" i="2"/>
  <c r="D362" i="2"/>
  <c r="D366" i="2"/>
  <c r="D370" i="2"/>
  <c r="D374" i="2"/>
  <c r="D378" i="2"/>
  <c r="D382" i="2"/>
  <c r="D386" i="2"/>
  <c r="D390" i="2"/>
  <c r="D394" i="2"/>
  <c r="D398" i="2"/>
  <c r="D7" i="2"/>
  <c r="D11" i="2"/>
  <c r="D15" i="2"/>
  <c r="D19" i="2"/>
  <c r="D23" i="2"/>
  <c r="D27" i="2"/>
  <c r="D31" i="2"/>
  <c r="D35" i="2"/>
  <c r="D39" i="2"/>
  <c r="D43" i="2"/>
  <c r="D47" i="2"/>
  <c r="D51" i="2"/>
  <c r="D55" i="2"/>
  <c r="D59" i="2"/>
  <c r="D63" i="2"/>
  <c r="D67" i="2"/>
  <c r="D71" i="2"/>
  <c r="D75" i="2"/>
  <c r="D79" i="2"/>
  <c r="D83" i="2"/>
  <c r="D87" i="2"/>
  <c r="D91" i="2"/>
  <c r="D95" i="2"/>
  <c r="D99" i="2"/>
  <c r="D103" i="2"/>
  <c r="D107" i="2"/>
  <c r="D111" i="2"/>
  <c r="D115" i="2"/>
  <c r="D119" i="2"/>
  <c r="D123" i="2"/>
  <c r="D127" i="2"/>
  <c r="D131" i="2"/>
  <c r="D135" i="2"/>
  <c r="D139" i="2"/>
  <c r="D143" i="2"/>
  <c r="D147" i="2"/>
  <c r="D151" i="2"/>
  <c r="D155" i="2"/>
  <c r="D159" i="2"/>
  <c r="D163" i="2"/>
  <c r="D167" i="2"/>
  <c r="D171" i="2"/>
  <c r="D175" i="2"/>
  <c r="D179" i="2"/>
  <c r="D183" i="2"/>
  <c r="D187" i="2"/>
  <c r="D191" i="2"/>
  <c r="D195" i="2"/>
  <c r="D199" i="2"/>
  <c r="D203" i="2"/>
  <c r="D207" i="2"/>
  <c r="D211" i="2"/>
  <c r="D215" i="2"/>
  <c r="D219" i="2"/>
  <c r="D223" i="2"/>
  <c r="D227" i="2"/>
  <c r="D231" i="2"/>
  <c r="D235" i="2"/>
  <c r="D239" i="2"/>
  <c r="D243" i="2"/>
  <c r="D247" i="2"/>
  <c r="D251" i="2"/>
  <c r="D255" i="2"/>
  <c r="D259" i="2"/>
  <c r="D263" i="2"/>
  <c r="D267" i="2"/>
  <c r="D271" i="2"/>
  <c r="D275" i="2"/>
  <c r="D279" i="2"/>
  <c r="D283" i="2"/>
  <c r="D287" i="2"/>
  <c r="D291" i="2"/>
  <c r="D295" i="2"/>
  <c r="D299" i="2"/>
  <c r="D303" i="2"/>
  <c r="D307" i="2"/>
  <c r="D311" i="2"/>
  <c r="D315" i="2"/>
  <c r="D319" i="2"/>
  <c r="D323" i="2"/>
  <c r="D327" i="2"/>
  <c r="D331" i="2"/>
  <c r="D335" i="2"/>
  <c r="D339" i="2"/>
  <c r="D343" i="2"/>
  <c r="D347" i="2"/>
  <c r="D351" i="2"/>
  <c r="D355" i="2"/>
  <c r="D359" i="2"/>
  <c r="D363" i="2"/>
  <c r="D367" i="2"/>
  <c r="D371" i="2"/>
  <c r="D375" i="2"/>
  <c r="D379" i="2"/>
  <c r="D383" i="2"/>
  <c r="D387" i="2"/>
  <c r="D391" i="2"/>
  <c r="D395" i="2"/>
  <c r="D399" i="2"/>
  <c r="D8" i="2"/>
  <c r="D12" i="2"/>
  <c r="D16" i="2"/>
  <c r="D20" i="2"/>
  <c r="D24" i="2"/>
  <c r="D28" i="2"/>
  <c r="D32" i="2"/>
  <c r="D36" i="2"/>
  <c r="D40" i="2"/>
  <c r="D44" i="2"/>
  <c r="D48" i="2"/>
  <c r="D52" i="2"/>
  <c r="D56" i="2"/>
  <c r="D60" i="2"/>
  <c r="D64" i="2"/>
  <c r="D68" i="2"/>
  <c r="D72" i="2"/>
  <c r="D76" i="2"/>
  <c r="D80" i="2"/>
  <c r="D84" i="2"/>
  <c r="D88" i="2"/>
  <c r="D92" i="2"/>
  <c r="D96" i="2"/>
  <c r="D100" i="2"/>
  <c r="D104" i="2"/>
  <c r="D108" i="2"/>
  <c r="D112" i="2"/>
  <c r="D116" i="2"/>
  <c r="D120" i="2"/>
  <c r="D124" i="2"/>
  <c r="D128" i="2"/>
  <c r="D132" i="2"/>
  <c r="D136" i="2"/>
  <c r="D140" i="2"/>
  <c r="D144" i="2"/>
  <c r="D148" i="2"/>
  <c r="D152" i="2"/>
  <c r="D156" i="2"/>
  <c r="D160" i="2"/>
  <c r="D164" i="2"/>
  <c r="D168" i="2"/>
  <c r="D172" i="2"/>
  <c r="D176" i="2"/>
  <c r="D180" i="2"/>
  <c r="D184" i="2"/>
  <c r="D188" i="2"/>
  <c r="D192" i="2"/>
  <c r="D196" i="2"/>
  <c r="D200" i="2"/>
  <c r="D204" i="2"/>
  <c r="D208" i="2"/>
  <c r="D212" i="2"/>
  <c r="D216" i="2"/>
  <c r="D220" i="2"/>
  <c r="D224" i="2"/>
  <c r="D228" i="2"/>
  <c r="D232" i="2"/>
  <c r="D236" i="2"/>
  <c r="D240" i="2"/>
  <c r="D244" i="2"/>
  <c r="D248" i="2"/>
  <c r="D252" i="2"/>
  <c r="D256" i="2"/>
  <c r="D260" i="2"/>
  <c r="D264" i="2"/>
  <c r="D268" i="2"/>
  <c r="D272" i="2"/>
  <c r="D276" i="2"/>
  <c r="D280" i="2"/>
  <c r="D284" i="2"/>
  <c r="D288" i="2"/>
  <c r="D292" i="2"/>
  <c r="D296" i="2"/>
  <c r="D300" i="2"/>
  <c r="D304" i="2"/>
  <c r="D308" i="2"/>
  <c r="D312" i="2"/>
  <c r="D316" i="2"/>
  <c r="D320" i="2"/>
  <c r="D324" i="2"/>
  <c r="D328" i="2"/>
  <c r="D332" i="2"/>
  <c r="D336" i="2"/>
  <c r="D340" i="2"/>
  <c r="D344" i="2"/>
  <c r="D348" i="2"/>
  <c r="D352" i="2"/>
  <c r="D356" i="2"/>
  <c r="D360" i="2"/>
  <c r="D364" i="2"/>
  <c r="D368" i="2"/>
  <c r="D372" i="2"/>
  <c r="D376" i="2"/>
  <c r="D380" i="2"/>
  <c r="D384" i="2"/>
  <c r="D388" i="2"/>
  <c r="D392" i="2"/>
  <c r="D396" i="2"/>
  <c r="D400" i="2"/>
  <c r="D2" i="2"/>
  <c r="A10" i="8"/>
  <c r="D9" i="8"/>
  <c r="F6" i="5"/>
  <c r="E7" i="5"/>
  <c r="F7" i="5" s="1"/>
  <c r="G2" i="8" l="1"/>
  <c r="G8" i="8"/>
  <c r="G3" i="8"/>
  <c r="G4" i="8"/>
  <c r="G5" i="8"/>
  <c r="G6" i="8"/>
  <c r="G7" i="8"/>
  <c r="G9" i="8"/>
  <c r="F7" i="8"/>
  <c r="F2" i="8"/>
  <c r="F8" i="8"/>
  <c r="F3" i="8"/>
  <c r="F4" i="8"/>
  <c r="F5" i="8"/>
  <c r="F6" i="8"/>
  <c r="F9" i="8"/>
  <c r="G10" i="8"/>
  <c r="F10" i="8"/>
  <c r="A11" i="8"/>
  <c r="D10" i="8"/>
  <c r="G7" i="5"/>
  <c r="G11" i="8" l="1"/>
  <c r="F11" i="8"/>
  <c r="A12" i="8"/>
  <c r="D11" i="8"/>
  <c r="E5" i="5"/>
  <c r="F5" i="5" s="1"/>
  <c r="E11" i="8" s="1"/>
  <c r="G18" i="5"/>
  <c r="C14" i="5" l="1"/>
  <c r="E3" i="8"/>
  <c r="C11" i="5"/>
  <c r="E6" i="8"/>
  <c r="E5" i="8"/>
  <c r="E2" i="8"/>
  <c r="E8" i="8"/>
  <c r="G5" i="5"/>
  <c r="H5" i="5" s="1"/>
  <c r="L2" i="2" s="1"/>
  <c r="E4" i="8"/>
  <c r="E7" i="8"/>
  <c r="E9" i="8"/>
  <c r="E10" i="8"/>
  <c r="G12" i="8"/>
  <c r="F12" i="8"/>
  <c r="E12" i="8"/>
  <c r="A13" i="8"/>
  <c r="D12" i="8"/>
  <c r="G6" i="5"/>
  <c r="H6" i="5" s="1"/>
  <c r="H7" i="5"/>
  <c r="I1356" i="2" l="1"/>
  <c r="I1360" i="2"/>
  <c r="I1364" i="2"/>
  <c r="I1368" i="2"/>
  <c r="I1372" i="2"/>
  <c r="I1376" i="2"/>
  <c r="I1380" i="2"/>
  <c r="I1384" i="2"/>
  <c r="I1388" i="2"/>
  <c r="I1392" i="2"/>
  <c r="I1396" i="2"/>
  <c r="I1400" i="2"/>
  <c r="I1404" i="2"/>
  <c r="I1408" i="2"/>
  <c r="I1412" i="2"/>
  <c r="I1416" i="2"/>
  <c r="I1420" i="2"/>
  <c r="I1424" i="2"/>
  <c r="I1428" i="2"/>
  <c r="I1432" i="2"/>
  <c r="I1436" i="2"/>
  <c r="I1353" i="2"/>
  <c r="I1357" i="2"/>
  <c r="I1361" i="2"/>
  <c r="I1365" i="2"/>
  <c r="I1369" i="2"/>
  <c r="I1373" i="2"/>
  <c r="I1377" i="2"/>
  <c r="I1381" i="2"/>
  <c r="I1385" i="2"/>
  <c r="I1389" i="2"/>
  <c r="I1393" i="2"/>
  <c r="I1397" i="2"/>
  <c r="I1401" i="2"/>
  <c r="I1405" i="2"/>
  <c r="I1409" i="2"/>
  <c r="I1413" i="2"/>
  <c r="I1417" i="2"/>
  <c r="I1421" i="2"/>
  <c r="I1425" i="2"/>
  <c r="I1429" i="2"/>
  <c r="I1433" i="2"/>
  <c r="I1354" i="2"/>
  <c r="I1358" i="2"/>
  <c r="I1362" i="2"/>
  <c r="I1366" i="2"/>
  <c r="I1370" i="2"/>
  <c r="I1374" i="2"/>
  <c r="I1378" i="2"/>
  <c r="I1382" i="2"/>
  <c r="I1386" i="2"/>
  <c r="I1390" i="2"/>
  <c r="I1394" i="2"/>
  <c r="I1398" i="2"/>
  <c r="I1402" i="2"/>
  <c r="I1406" i="2"/>
  <c r="I1410" i="2"/>
  <c r="I1414" i="2"/>
  <c r="I1418" i="2"/>
  <c r="I1422" i="2"/>
  <c r="I1426" i="2"/>
  <c r="I1430" i="2"/>
  <c r="I1434" i="2"/>
  <c r="I1355" i="2"/>
  <c r="I1359" i="2"/>
  <c r="I1363" i="2"/>
  <c r="I1367" i="2"/>
  <c r="I1371" i="2"/>
  <c r="I1375" i="2"/>
  <c r="I1379" i="2"/>
  <c r="I1383" i="2"/>
  <c r="I1387" i="2"/>
  <c r="I1391" i="2"/>
  <c r="I1395" i="2"/>
  <c r="I1399" i="2"/>
  <c r="I1403" i="2"/>
  <c r="I1407" i="2"/>
  <c r="I1411" i="2"/>
  <c r="I1415" i="2"/>
  <c r="I1419" i="2"/>
  <c r="I1423" i="2"/>
  <c r="I1427" i="2"/>
  <c r="I1431" i="2"/>
  <c r="I1435" i="2"/>
  <c r="I5" i="2"/>
  <c r="I9" i="2"/>
  <c r="I17" i="2"/>
  <c r="I21" i="2"/>
  <c r="I25" i="2"/>
  <c r="I29" i="2"/>
  <c r="I33" i="2"/>
  <c r="I37" i="2"/>
  <c r="I41" i="2"/>
  <c r="I45" i="2"/>
  <c r="I49" i="2"/>
  <c r="I53" i="2"/>
  <c r="I57" i="2"/>
  <c r="I61" i="2"/>
  <c r="I65" i="2"/>
  <c r="I69" i="2"/>
  <c r="I73" i="2"/>
  <c r="I77" i="2"/>
  <c r="I81" i="2"/>
  <c r="I85" i="2"/>
  <c r="I89" i="2"/>
  <c r="I93" i="2"/>
  <c r="I97" i="2"/>
  <c r="I101" i="2"/>
  <c r="I105" i="2"/>
  <c r="I109" i="2"/>
  <c r="I113" i="2"/>
  <c r="I117" i="2"/>
  <c r="I121" i="2"/>
  <c r="I125" i="2"/>
  <c r="I129" i="2"/>
  <c r="I133" i="2"/>
  <c r="I137" i="2"/>
  <c r="I141" i="2"/>
  <c r="I145" i="2"/>
  <c r="I149" i="2"/>
  <c r="I153" i="2"/>
  <c r="I157" i="2"/>
  <c r="I161" i="2"/>
  <c r="I165" i="2"/>
  <c r="I169" i="2"/>
  <c r="I173" i="2"/>
  <c r="I177" i="2"/>
  <c r="I181" i="2"/>
  <c r="I185" i="2"/>
  <c r="I189" i="2"/>
  <c r="I193" i="2"/>
  <c r="I197" i="2"/>
  <c r="I201" i="2"/>
  <c r="I205" i="2"/>
  <c r="I209" i="2"/>
  <c r="I213" i="2"/>
  <c r="I217" i="2"/>
  <c r="I221" i="2"/>
  <c r="I225" i="2"/>
  <c r="I229" i="2"/>
  <c r="I233" i="2"/>
  <c r="I237" i="2"/>
  <c r="I241" i="2"/>
  <c r="I245" i="2"/>
  <c r="I249" i="2"/>
  <c r="I253" i="2"/>
  <c r="I257" i="2"/>
  <c r="I261" i="2"/>
  <c r="I265" i="2"/>
  <c r="I269" i="2"/>
  <c r="I273" i="2"/>
  <c r="I277" i="2"/>
  <c r="I281" i="2"/>
  <c r="I285" i="2"/>
  <c r="I289" i="2"/>
  <c r="I293" i="2"/>
  <c r="I297" i="2"/>
  <c r="I301" i="2"/>
  <c r="I305" i="2"/>
  <c r="I309" i="2"/>
  <c r="I313" i="2"/>
  <c r="I317" i="2"/>
  <c r="I321" i="2"/>
  <c r="I325" i="2"/>
  <c r="I329" i="2"/>
  <c r="I333" i="2"/>
  <c r="I337" i="2"/>
  <c r="I6" i="2"/>
  <c r="I10" i="2"/>
  <c r="I14" i="2"/>
  <c r="I18" i="2"/>
  <c r="I22" i="2"/>
  <c r="I26" i="2"/>
  <c r="I30" i="2"/>
  <c r="I34" i="2"/>
  <c r="I38" i="2"/>
  <c r="I42" i="2"/>
  <c r="I46" i="2"/>
  <c r="I50" i="2"/>
  <c r="I54" i="2"/>
  <c r="I58" i="2"/>
  <c r="I62" i="2"/>
  <c r="I66" i="2"/>
  <c r="I70" i="2"/>
  <c r="I74" i="2"/>
  <c r="I78" i="2"/>
  <c r="I82" i="2"/>
  <c r="I86" i="2"/>
  <c r="I90" i="2"/>
  <c r="I94" i="2"/>
  <c r="I98" i="2"/>
  <c r="I102" i="2"/>
  <c r="I106" i="2"/>
  <c r="I110" i="2"/>
  <c r="I114" i="2"/>
  <c r="I118" i="2"/>
  <c r="I122" i="2"/>
  <c r="I126" i="2"/>
  <c r="I130" i="2"/>
  <c r="I134" i="2"/>
  <c r="I138" i="2"/>
  <c r="I142" i="2"/>
  <c r="I146" i="2"/>
  <c r="I150" i="2"/>
  <c r="I154" i="2"/>
  <c r="I158" i="2"/>
  <c r="I162" i="2"/>
  <c r="I166" i="2"/>
  <c r="I170" i="2"/>
  <c r="I174" i="2"/>
  <c r="I178" i="2"/>
  <c r="I182" i="2"/>
  <c r="I186" i="2"/>
  <c r="I190" i="2"/>
  <c r="I194" i="2"/>
  <c r="I198" i="2"/>
  <c r="I202" i="2"/>
  <c r="I206" i="2"/>
  <c r="I210" i="2"/>
  <c r="I214" i="2"/>
  <c r="I218" i="2"/>
  <c r="I222" i="2"/>
  <c r="I226" i="2"/>
  <c r="I230" i="2"/>
  <c r="I234" i="2"/>
  <c r="I238" i="2"/>
  <c r="I242" i="2"/>
  <c r="I246" i="2"/>
  <c r="I250" i="2"/>
  <c r="I254" i="2"/>
  <c r="I258" i="2"/>
  <c r="I262" i="2"/>
  <c r="I266" i="2"/>
  <c r="I270" i="2"/>
  <c r="I274" i="2"/>
  <c r="I278" i="2"/>
  <c r="I282" i="2"/>
  <c r="I286" i="2"/>
  <c r="I290" i="2"/>
  <c r="I294" i="2"/>
  <c r="I298" i="2"/>
  <c r="I302" i="2"/>
  <c r="I306" i="2"/>
  <c r="I310" i="2"/>
  <c r="I314" i="2"/>
  <c r="I318" i="2"/>
  <c r="I322" i="2"/>
  <c r="I326" i="2"/>
  <c r="I330" i="2"/>
  <c r="I334" i="2"/>
  <c r="I3" i="2"/>
  <c r="I7" i="2"/>
  <c r="I11" i="2"/>
  <c r="I15" i="2"/>
  <c r="I19" i="2"/>
  <c r="I23" i="2"/>
  <c r="I27" i="2"/>
  <c r="I31" i="2"/>
  <c r="I35" i="2"/>
  <c r="I39" i="2"/>
  <c r="I43" i="2"/>
  <c r="I47" i="2"/>
  <c r="I51" i="2"/>
  <c r="I55" i="2"/>
  <c r="I59" i="2"/>
  <c r="I63" i="2"/>
  <c r="I67" i="2"/>
  <c r="I71" i="2"/>
  <c r="I75" i="2"/>
  <c r="I79" i="2"/>
  <c r="I83" i="2"/>
  <c r="I87" i="2"/>
  <c r="I91" i="2"/>
  <c r="I95" i="2"/>
  <c r="I99" i="2"/>
  <c r="I103" i="2"/>
  <c r="I107" i="2"/>
  <c r="I111" i="2"/>
  <c r="I115" i="2"/>
  <c r="I119" i="2"/>
  <c r="I123" i="2"/>
  <c r="I127" i="2"/>
  <c r="I131" i="2"/>
  <c r="I135" i="2"/>
  <c r="I139" i="2"/>
  <c r="I143" i="2"/>
  <c r="I147" i="2"/>
  <c r="I151" i="2"/>
  <c r="I155" i="2"/>
  <c r="I159" i="2"/>
  <c r="I163" i="2"/>
  <c r="I167" i="2"/>
  <c r="I171" i="2"/>
  <c r="I175" i="2"/>
  <c r="I179" i="2"/>
  <c r="I183" i="2"/>
  <c r="I187" i="2"/>
  <c r="I191" i="2"/>
  <c r="I195" i="2"/>
  <c r="I199" i="2"/>
  <c r="I203" i="2"/>
  <c r="I207" i="2"/>
  <c r="I211" i="2"/>
  <c r="I215" i="2"/>
  <c r="I219" i="2"/>
  <c r="I223" i="2"/>
  <c r="I227" i="2"/>
  <c r="I231" i="2"/>
  <c r="I235" i="2"/>
  <c r="I239" i="2"/>
  <c r="I243" i="2"/>
  <c r="I247" i="2"/>
  <c r="I251" i="2"/>
  <c r="I255" i="2"/>
  <c r="I259" i="2"/>
  <c r="I263" i="2"/>
  <c r="I267" i="2"/>
  <c r="I271" i="2"/>
  <c r="I275" i="2"/>
  <c r="I279" i="2"/>
  <c r="I283" i="2"/>
  <c r="I287" i="2"/>
  <c r="I291" i="2"/>
  <c r="I295" i="2"/>
  <c r="I299" i="2"/>
  <c r="I303" i="2"/>
  <c r="I307" i="2"/>
  <c r="I311" i="2"/>
  <c r="I315" i="2"/>
  <c r="I319" i="2"/>
  <c r="I323" i="2"/>
  <c r="I327" i="2"/>
  <c r="I331" i="2"/>
  <c r="I335" i="2"/>
  <c r="I4" i="2"/>
  <c r="I8" i="2"/>
  <c r="I12" i="2"/>
  <c r="I16" i="2"/>
  <c r="I20" i="2"/>
  <c r="I24" i="2"/>
  <c r="I28" i="2"/>
  <c r="I32" i="2"/>
  <c r="I36" i="2"/>
  <c r="I40" i="2"/>
  <c r="I44" i="2"/>
  <c r="I48" i="2"/>
  <c r="I52" i="2"/>
  <c r="I56" i="2"/>
  <c r="I60" i="2"/>
  <c r="I64" i="2"/>
  <c r="I68" i="2"/>
  <c r="I72" i="2"/>
  <c r="I76" i="2"/>
  <c r="I80" i="2"/>
  <c r="I84" i="2"/>
  <c r="I88" i="2"/>
  <c r="I92" i="2"/>
  <c r="I96" i="2"/>
  <c r="I100" i="2"/>
  <c r="I104" i="2"/>
  <c r="I108" i="2"/>
  <c r="I112" i="2"/>
  <c r="I116" i="2"/>
  <c r="I120" i="2"/>
  <c r="I124" i="2"/>
  <c r="I128" i="2"/>
  <c r="I132" i="2"/>
  <c r="I136" i="2"/>
  <c r="I140" i="2"/>
  <c r="I144" i="2"/>
  <c r="I148" i="2"/>
  <c r="I152" i="2"/>
  <c r="I156" i="2"/>
  <c r="I160" i="2"/>
  <c r="I164" i="2"/>
  <c r="I168" i="2"/>
  <c r="I172" i="2"/>
  <c r="I176" i="2"/>
  <c r="I180" i="2"/>
  <c r="I184" i="2"/>
  <c r="I188" i="2"/>
  <c r="I192" i="2"/>
  <c r="I196" i="2"/>
  <c r="I200" i="2"/>
  <c r="I204" i="2"/>
  <c r="I208" i="2"/>
  <c r="I212" i="2"/>
  <c r="I216" i="2"/>
  <c r="I220" i="2"/>
  <c r="I224" i="2"/>
  <c r="I228" i="2"/>
  <c r="I232" i="2"/>
  <c r="I236" i="2"/>
  <c r="I240" i="2"/>
  <c r="I244" i="2"/>
  <c r="I248" i="2"/>
  <c r="I252" i="2"/>
  <c r="I256" i="2"/>
  <c r="I260" i="2"/>
  <c r="I264" i="2"/>
  <c r="I268" i="2"/>
  <c r="I272" i="2"/>
  <c r="I276" i="2"/>
  <c r="I280" i="2"/>
  <c r="I284" i="2"/>
  <c r="I288" i="2"/>
  <c r="I292" i="2"/>
  <c r="I296" i="2"/>
  <c r="I300" i="2"/>
  <c r="I304" i="2"/>
  <c r="I308" i="2"/>
  <c r="I312" i="2"/>
  <c r="I316" i="2"/>
  <c r="I320" i="2"/>
  <c r="I324" i="2"/>
  <c r="I328" i="2"/>
  <c r="I332" i="2"/>
  <c r="I336" i="2"/>
  <c r="I340" i="2"/>
  <c r="I344" i="2"/>
  <c r="I348" i="2"/>
  <c r="I352" i="2"/>
  <c r="I356" i="2"/>
  <c r="I360" i="2"/>
  <c r="I364" i="2"/>
  <c r="I368" i="2"/>
  <c r="I372" i="2"/>
  <c r="I376" i="2"/>
  <c r="I380" i="2"/>
  <c r="I384" i="2"/>
  <c r="I388" i="2"/>
  <c r="I392" i="2"/>
  <c r="I396" i="2"/>
  <c r="I400" i="2"/>
  <c r="I404" i="2"/>
  <c r="I408" i="2"/>
  <c r="I412" i="2"/>
  <c r="I416" i="2"/>
  <c r="I420" i="2"/>
  <c r="I424" i="2"/>
  <c r="I428" i="2"/>
  <c r="I432" i="2"/>
  <c r="I436" i="2"/>
  <c r="I440" i="2"/>
  <c r="I444" i="2"/>
  <c r="I448" i="2"/>
  <c r="I452" i="2"/>
  <c r="I456" i="2"/>
  <c r="I460" i="2"/>
  <c r="I464" i="2"/>
  <c r="I468" i="2"/>
  <c r="I472" i="2"/>
  <c r="I476" i="2"/>
  <c r="I480" i="2"/>
  <c r="I484" i="2"/>
  <c r="I488" i="2"/>
  <c r="I492" i="2"/>
  <c r="I496" i="2"/>
  <c r="I500" i="2"/>
  <c r="I504" i="2"/>
  <c r="I508" i="2"/>
  <c r="I512" i="2"/>
  <c r="I516" i="2"/>
  <c r="I520" i="2"/>
  <c r="I524" i="2"/>
  <c r="I528" i="2"/>
  <c r="I532" i="2"/>
  <c r="I536" i="2"/>
  <c r="I540" i="2"/>
  <c r="I544" i="2"/>
  <c r="I548" i="2"/>
  <c r="I552" i="2"/>
  <c r="I556" i="2"/>
  <c r="I560" i="2"/>
  <c r="I564" i="2"/>
  <c r="I568" i="2"/>
  <c r="I572" i="2"/>
  <c r="I576" i="2"/>
  <c r="I580" i="2"/>
  <c r="I584" i="2"/>
  <c r="I588" i="2"/>
  <c r="I592" i="2"/>
  <c r="I596" i="2"/>
  <c r="I600" i="2"/>
  <c r="I604" i="2"/>
  <c r="I608" i="2"/>
  <c r="I612" i="2"/>
  <c r="I616" i="2"/>
  <c r="I620" i="2"/>
  <c r="I624" i="2"/>
  <c r="I628" i="2"/>
  <c r="I632" i="2"/>
  <c r="I636" i="2"/>
  <c r="I640" i="2"/>
  <c r="I644" i="2"/>
  <c r="I648" i="2"/>
  <c r="I652" i="2"/>
  <c r="I656" i="2"/>
  <c r="I660" i="2"/>
  <c r="I664" i="2"/>
  <c r="I668" i="2"/>
  <c r="I672" i="2"/>
  <c r="I676" i="2"/>
  <c r="I341" i="2"/>
  <c r="I345" i="2"/>
  <c r="I349" i="2"/>
  <c r="I353" i="2"/>
  <c r="I357" i="2"/>
  <c r="I361" i="2"/>
  <c r="I365" i="2"/>
  <c r="I369" i="2"/>
  <c r="I373" i="2"/>
  <c r="I377" i="2"/>
  <c r="I381" i="2"/>
  <c r="I385" i="2"/>
  <c r="I389" i="2"/>
  <c r="I393" i="2"/>
  <c r="I397" i="2"/>
  <c r="I401" i="2"/>
  <c r="I405" i="2"/>
  <c r="I409" i="2"/>
  <c r="I413" i="2"/>
  <c r="I417" i="2"/>
  <c r="I421" i="2"/>
  <c r="I425" i="2"/>
  <c r="I429" i="2"/>
  <c r="I433" i="2"/>
  <c r="I437" i="2"/>
  <c r="I441" i="2"/>
  <c r="I445" i="2"/>
  <c r="I449" i="2"/>
  <c r="I453" i="2"/>
  <c r="I457" i="2"/>
  <c r="I461" i="2"/>
  <c r="I465" i="2"/>
  <c r="I469" i="2"/>
  <c r="I473" i="2"/>
  <c r="I477" i="2"/>
  <c r="I481" i="2"/>
  <c r="I485" i="2"/>
  <c r="I489" i="2"/>
  <c r="I493" i="2"/>
  <c r="I497" i="2"/>
  <c r="I501" i="2"/>
  <c r="I505" i="2"/>
  <c r="I509" i="2"/>
  <c r="I513" i="2"/>
  <c r="I517" i="2"/>
  <c r="I521" i="2"/>
  <c r="I525" i="2"/>
  <c r="I529" i="2"/>
  <c r="I533" i="2"/>
  <c r="I537" i="2"/>
  <c r="I541" i="2"/>
  <c r="I545" i="2"/>
  <c r="I549" i="2"/>
  <c r="I553" i="2"/>
  <c r="I557" i="2"/>
  <c r="I561" i="2"/>
  <c r="I565" i="2"/>
  <c r="I569" i="2"/>
  <c r="I573" i="2"/>
  <c r="I577" i="2"/>
  <c r="I581" i="2"/>
  <c r="I585" i="2"/>
  <c r="I589" i="2"/>
  <c r="I593" i="2"/>
  <c r="I597" i="2"/>
  <c r="I601" i="2"/>
  <c r="I605" i="2"/>
  <c r="I609" i="2"/>
  <c r="I613" i="2"/>
  <c r="I617" i="2"/>
  <c r="I621" i="2"/>
  <c r="I625" i="2"/>
  <c r="I629" i="2"/>
  <c r="I633" i="2"/>
  <c r="I637" i="2"/>
  <c r="I641" i="2"/>
  <c r="I645" i="2"/>
  <c r="I649" i="2"/>
  <c r="I653" i="2"/>
  <c r="I657" i="2"/>
  <c r="I661" i="2"/>
  <c r="I665" i="2"/>
  <c r="I669" i="2"/>
  <c r="I673" i="2"/>
  <c r="I677" i="2"/>
  <c r="I338" i="2"/>
  <c r="I342" i="2"/>
  <c r="I346" i="2"/>
  <c r="I350" i="2"/>
  <c r="I354" i="2"/>
  <c r="I358" i="2"/>
  <c r="I362" i="2"/>
  <c r="I366" i="2"/>
  <c r="I370" i="2"/>
  <c r="I374" i="2"/>
  <c r="I378" i="2"/>
  <c r="I382" i="2"/>
  <c r="I386" i="2"/>
  <c r="I390" i="2"/>
  <c r="I394" i="2"/>
  <c r="I398" i="2"/>
  <c r="I402" i="2"/>
  <c r="I406" i="2"/>
  <c r="I410" i="2"/>
  <c r="I414" i="2"/>
  <c r="I418" i="2"/>
  <c r="I422" i="2"/>
  <c r="I426" i="2"/>
  <c r="I430" i="2"/>
  <c r="I434" i="2"/>
  <c r="I438" i="2"/>
  <c r="I442" i="2"/>
  <c r="I446" i="2"/>
  <c r="I450" i="2"/>
  <c r="I454" i="2"/>
  <c r="I458" i="2"/>
  <c r="I462" i="2"/>
  <c r="I466" i="2"/>
  <c r="I470" i="2"/>
  <c r="I474" i="2"/>
  <c r="I478" i="2"/>
  <c r="I482" i="2"/>
  <c r="I486" i="2"/>
  <c r="I490" i="2"/>
  <c r="I494" i="2"/>
  <c r="I498" i="2"/>
  <c r="I502" i="2"/>
  <c r="I506" i="2"/>
  <c r="I510" i="2"/>
  <c r="I514" i="2"/>
  <c r="I518" i="2"/>
  <c r="I522" i="2"/>
  <c r="I526" i="2"/>
  <c r="I530" i="2"/>
  <c r="I534" i="2"/>
  <c r="I538" i="2"/>
  <c r="I542" i="2"/>
  <c r="I546" i="2"/>
  <c r="I550" i="2"/>
  <c r="I554" i="2"/>
  <c r="I558" i="2"/>
  <c r="I562" i="2"/>
  <c r="I566" i="2"/>
  <c r="I570" i="2"/>
  <c r="I574" i="2"/>
  <c r="I578" i="2"/>
  <c r="I582" i="2"/>
  <c r="I586" i="2"/>
  <c r="I590" i="2"/>
  <c r="I594" i="2"/>
  <c r="I598" i="2"/>
  <c r="I602" i="2"/>
  <c r="I606" i="2"/>
  <c r="I610" i="2"/>
  <c r="I614" i="2"/>
  <c r="I618" i="2"/>
  <c r="I622" i="2"/>
  <c r="I626" i="2"/>
  <c r="I630" i="2"/>
  <c r="I634" i="2"/>
  <c r="I638" i="2"/>
  <c r="I642" i="2"/>
  <c r="I646" i="2"/>
  <c r="I650" i="2"/>
  <c r="I654" i="2"/>
  <c r="I658" i="2"/>
  <c r="I662" i="2"/>
  <c r="I666" i="2"/>
  <c r="I670" i="2"/>
  <c r="I674" i="2"/>
  <c r="I339" i="2"/>
  <c r="I343" i="2"/>
  <c r="I347" i="2"/>
  <c r="I351" i="2"/>
  <c r="I355" i="2"/>
  <c r="I359" i="2"/>
  <c r="I363" i="2"/>
  <c r="I367" i="2"/>
  <c r="I371" i="2"/>
  <c r="I375" i="2"/>
  <c r="I379" i="2"/>
  <c r="I383" i="2"/>
  <c r="I387" i="2"/>
  <c r="I391" i="2"/>
  <c r="I395" i="2"/>
  <c r="I399" i="2"/>
  <c r="I403" i="2"/>
  <c r="I407" i="2"/>
  <c r="I411" i="2"/>
  <c r="I415" i="2"/>
  <c r="I419" i="2"/>
  <c r="I423" i="2"/>
  <c r="I427" i="2"/>
  <c r="I431" i="2"/>
  <c r="I435" i="2"/>
  <c r="I439" i="2"/>
  <c r="I443" i="2"/>
  <c r="I447" i="2"/>
  <c r="I451" i="2"/>
  <c r="I455" i="2"/>
  <c r="I459" i="2"/>
  <c r="I463" i="2"/>
  <c r="I467" i="2"/>
  <c r="I471" i="2"/>
  <c r="I475" i="2"/>
  <c r="I479" i="2"/>
  <c r="I483" i="2"/>
  <c r="I487" i="2"/>
  <c r="I491" i="2"/>
  <c r="I495" i="2"/>
  <c r="I499" i="2"/>
  <c r="I503" i="2"/>
  <c r="I507" i="2"/>
  <c r="I511" i="2"/>
  <c r="I515" i="2"/>
  <c r="I519" i="2"/>
  <c r="I523" i="2"/>
  <c r="I527" i="2"/>
  <c r="I531" i="2"/>
  <c r="I535" i="2"/>
  <c r="I539" i="2"/>
  <c r="I543" i="2"/>
  <c r="I547" i="2"/>
  <c r="I551" i="2"/>
  <c r="I555" i="2"/>
  <c r="I559" i="2"/>
  <c r="I563" i="2"/>
  <c r="I567" i="2"/>
  <c r="I571" i="2"/>
  <c r="I575" i="2"/>
  <c r="I579" i="2"/>
  <c r="I583" i="2"/>
  <c r="I587" i="2"/>
  <c r="I591" i="2"/>
  <c r="I595" i="2"/>
  <c r="I599" i="2"/>
  <c r="I603" i="2"/>
  <c r="I607" i="2"/>
  <c r="I611" i="2"/>
  <c r="I615" i="2"/>
  <c r="I619" i="2"/>
  <c r="I623" i="2"/>
  <c r="I627" i="2"/>
  <c r="I631" i="2"/>
  <c r="I635" i="2"/>
  <c r="I639" i="2"/>
  <c r="I643" i="2"/>
  <c r="I647" i="2"/>
  <c r="I651" i="2"/>
  <c r="I655" i="2"/>
  <c r="I659" i="2"/>
  <c r="I663" i="2"/>
  <c r="I667" i="2"/>
  <c r="I671" i="2"/>
  <c r="I675" i="2"/>
  <c r="I680" i="2"/>
  <c r="I684" i="2"/>
  <c r="I688" i="2"/>
  <c r="I692" i="2"/>
  <c r="I696" i="2"/>
  <c r="I700" i="2"/>
  <c r="I704" i="2"/>
  <c r="I708" i="2"/>
  <c r="I712" i="2"/>
  <c r="I716" i="2"/>
  <c r="I720" i="2"/>
  <c r="I724" i="2"/>
  <c r="I728" i="2"/>
  <c r="I732" i="2"/>
  <c r="I736" i="2"/>
  <c r="I740" i="2"/>
  <c r="I744" i="2"/>
  <c r="I748" i="2"/>
  <c r="I752" i="2"/>
  <c r="I756" i="2"/>
  <c r="I760" i="2"/>
  <c r="I764" i="2"/>
  <c r="I768" i="2"/>
  <c r="I772" i="2"/>
  <c r="I776" i="2"/>
  <c r="I780" i="2"/>
  <c r="I784" i="2"/>
  <c r="I788" i="2"/>
  <c r="I792" i="2"/>
  <c r="I796" i="2"/>
  <c r="I800" i="2"/>
  <c r="I804" i="2"/>
  <c r="I808" i="2"/>
  <c r="I812" i="2"/>
  <c r="I816" i="2"/>
  <c r="I820" i="2"/>
  <c r="I824" i="2"/>
  <c r="I828" i="2"/>
  <c r="I832" i="2"/>
  <c r="I836" i="2"/>
  <c r="I840" i="2"/>
  <c r="I844" i="2"/>
  <c r="I848" i="2"/>
  <c r="I852" i="2"/>
  <c r="I856" i="2"/>
  <c r="I860" i="2"/>
  <c r="I864" i="2"/>
  <c r="I868" i="2"/>
  <c r="I872" i="2"/>
  <c r="I876" i="2"/>
  <c r="I880" i="2"/>
  <c r="I884" i="2"/>
  <c r="I888" i="2"/>
  <c r="I892" i="2"/>
  <c r="I896" i="2"/>
  <c r="I900" i="2"/>
  <c r="I904" i="2"/>
  <c r="I908" i="2"/>
  <c r="I912" i="2"/>
  <c r="I916" i="2"/>
  <c r="I920" i="2"/>
  <c r="I924" i="2"/>
  <c r="I928" i="2"/>
  <c r="I932" i="2"/>
  <c r="I936" i="2"/>
  <c r="I940" i="2"/>
  <c r="I944" i="2"/>
  <c r="I948" i="2"/>
  <c r="I952" i="2"/>
  <c r="I956" i="2"/>
  <c r="I960" i="2"/>
  <c r="I964" i="2"/>
  <c r="I968" i="2"/>
  <c r="I972" i="2"/>
  <c r="I976" i="2"/>
  <c r="I980" i="2"/>
  <c r="I984" i="2"/>
  <c r="I988" i="2"/>
  <c r="I992" i="2"/>
  <c r="I996" i="2"/>
  <c r="I1000" i="2"/>
  <c r="I1004" i="2"/>
  <c r="I1008" i="2"/>
  <c r="I1012" i="2"/>
  <c r="I1016" i="2"/>
  <c r="I681" i="2"/>
  <c r="I685" i="2"/>
  <c r="I689" i="2"/>
  <c r="I693" i="2"/>
  <c r="I697" i="2"/>
  <c r="I701" i="2"/>
  <c r="I705" i="2"/>
  <c r="I709" i="2"/>
  <c r="I713" i="2"/>
  <c r="I717" i="2"/>
  <c r="I721" i="2"/>
  <c r="I725" i="2"/>
  <c r="I729" i="2"/>
  <c r="I733" i="2"/>
  <c r="I737" i="2"/>
  <c r="I741" i="2"/>
  <c r="I745" i="2"/>
  <c r="I749" i="2"/>
  <c r="I753" i="2"/>
  <c r="I757" i="2"/>
  <c r="I761" i="2"/>
  <c r="I765" i="2"/>
  <c r="I769" i="2"/>
  <c r="I773" i="2"/>
  <c r="I777" i="2"/>
  <c r="I781" i="2"/>
  <c r="I785" i="2"/>
  <c r="I789" i="2"/>
  <c r="I793" i="2"/>
  <c r="I797" i="2"/>
  <c r="I801" i="2"/>
  <c r="I805" i="2"/>
  <c r="I809" i="2"/>
  <c r="I813" i="2"/>
  <c r="I817" i="2"/>
  <c r="I821" i="2"/>
  <c r="I825" i="2"/>
  <c r="I829" i="2"/>
  <c r="I833" i="2"/>
  <c r="I837" i="2"/>
  <c r="I841" i="2"/>
  <c r="I845" i="2"/>
  <c r="I849" i="2"/>
  <c r="I853" i="2"/>
  <c r="I857" i="2"/>
  <c r="I861" i="2"/>
  <c r="I865" i="2"/>
  <c r="I869" i="2"/>
  <c r="I873" i="2"/>
  <c r="I877" i="2"/>
  <c r="I881" i="2"/>
  <c r="I885" i="2"/>
  <c r="I889" i="2"/>
  <c r="I893" i="2"/>
  <c r="I897" i="2"/>
  <c r="I901" i="2"/>
  <c r="I905" i="2"/>
  <c r="I909" i="2"/>
  <c r="I913" i="2"/>
  <c r="I917" i="2"/>
  <c r="I921" i="2"/>
  <c r="I925" i="2"/>
  <c r="I929" i="2"/>
  <c r="I933" i="2"/>
  <c r="I937" i="2"/>
  <c r="I941" i="2"/>
  <c r="I945" i="2"/>
  <c r="I949" i="2"/>
  <c r="I953" i="2"/>
  <c r="I957" i="2"/>
  <c r="I961" i="2"/>
  <c r="I965" i="2"/>
  <c r="I969" i="2"/>
  <c r="I973" i="2"/>
  <c r="I977" i="2"/>
  <c r="I981" i="2"/>
  <c r="I985" i="2"/>
  <c r="I989" i="2"/>
  <c r="I993" i="2"/>
  <c r="I997" i="2"/>
  <c r="I1001" i="2"/>
  <c r="I1005" i="2"/>
  <c r="I1009" i="2"/>
  <c r="I1013" i="2"/>
  <c r="I1017" i="2"/>
  <c r="I678" i="2"/>
  <c r="I682" i="2"/>
  <c r="I686" i="2"/>
  <c r="I690" i="2"/>
  <c r="I694" i="2"/>
  <c r="I698" i="2"/>
  <c r="I702" i="2"/>
  <c r="I706" i="2"/>
  <c r="I710" i="2"/>
  <c r="I714" i="2"/>
  <c r="I718" i="2"/>
  <c r="I722" i="2"/>
  <c r="I726" i="2"/>
  <c r="I730" i="2"/>
  <c r="I734" i="2"/>
  <c r="I738" i="2"/>
  <c r="I742" i="2"/>
  <c r="I746" i="2"/>
  <c r="I750" i="2"/>
  <c r="I754" i="2"/>
  <c r="I758" i="2"/>
  <c r="I762" i="2"/>
  <c r="I766" i="2"/>
  <c r="I770" i="2"/>
  <c r="I774" i="2"/>
  <c r="I778" i="2"/>
  <c r="I782" i="2"/>
  <c r="I786" i="2"/>
  <c r="I790" i="2"/>
  <c r="I794" i="2"/>
  <c r="I798" i="2"/>
  <c r="I802" i="2"/>
  <c r="I806" i="2"/>
  <c r="I810" i="2"/>
  <c r="I814" i="2"/>
  <c r="I818" i="2"/>
  <c r="I822" i="2"/>
  <c r="I826" i="2"/>
  <c r="I830" i="2"/>
  <c r="I834" i="2"/>
  <c r="I838" i="2"/>
  <c r="I842" i="2"/>
  <c r="I846" i="2"/>
  <c r="I850" i="2"/>
  <c r="I854" i="2"/>
  <c r="I858" i="2"/>
  <c r="I862" i="2"/>
  <c r="I866" i="2"/>
  <c r="I870" i="2"/>
  <c r="I874" i="2"/>
  <c r="I878" i="2"/>
  <c r="I882" i="2"/>
  <c r="I886" i="2"/>
  <c r="I890" i="2"/>
  <c r="I894" i="2"/>
  <c r="I898" i="2"/>
  <c r="I902" i="2"/>
  <c r="I906" i="2"/>
  <c r="I910" i="2"/>
  <c r="I914" i="2"/>
  <c r="I918" i="2"/>
  <c r="I922" i="2"/>
  <c r="I926" i="2"/>
  <c r="I930" i="2"/>
  <c r="I934" i="2"/>
  <c r="I938" i="2"/>
  <c r="I942" i="2"/>
  <c r="I946" i="2"/>
  <c r="I950" i="2"/>
  <c r="I954" i="2"/>
  <c r="I958" i="2"/>
  <c r="I962" i="2"/>
  <c r="I966" i="2"/>
  <c r="I970" i="2"/>
  <c r="I974" i="2"/>
  <c r="I978" i="2"/>
  <c r="I982" i="2"/>
  <c r="I986" i="2"/>
  <c r="I990" i="2"/>
  <c r="I994" i="2"/>
  <c r="I998" i="2"/>
  <c r="I1002" i="2"/>
  <c r="I1006" i="2"/>
  <c r="I1010" i="2"/>
  <c r="I1014" i="2"/>
  <c r="I1018" i="2"/>
  <c r="I679" i="2"/>
  <c r="I683" i="2"/>
  <c r="I687" i="2"/>
  <c r="I691" i="2"/>
  <c r="I695" i="2"/>
  <c r="I699" i="2"/>
  <c r="I703" i="2"/>
  <c r="I707" i="2"/>
  <c r="I711" i="2"/>
  <c r="I715" i="2"/>
  <c r="I719" i="2"/>
  <c r="I723" i="2"/>
  <c r="I727" i="2"/>
  <c r="I731" i="2"/>
  <c r="I735" i="2"/>
  <c r="I739" i="2"/>
  <c r="I743" i="2"/>
  <c r="I747" i="2"/>
  <c r="I751" i="2"/>
  <c r="I755" i="2"/>
  <c r="I759" i="2"/>
  <c r="I763" i="2"/>
  <c r="I767" i="2"/>
  <c r="I771" i="2"/>
  <c r="I775" i="2"/>
  <c r="I779" i="2"/>
  <c r="I783" i="2"/>
  <c r="I787" i="2"/>
  <c r="I791" i="2"/>
  <c r="I795" i="2"/>
  <c r="I799" i="2"/>
  <c r="I803" i="2"/>
  <c r="I807" i="2"/>
  <c r="I811" i="2"/>
  <c r="I815" i="2"/>
  <c r="I819" i="2"/>
  <c r="I823" i="2"/>
  <c r="I827" i="2"/>
  <c r="I831" i="2"/>
  <c r="I835" i="2"/>
  <c r="I839" i="2"/>
  <c r="I843" i="2"/>
  <c r="I847" i="2"/>
  <c r="I851" i="2"/>
  <c r="I855" i="2"/>
  <c r="I859" i="2"/>
  <c r="I863" i="2"/>
  <c r="I867" i="2"/>
  <c r="I871" i="2"/>
  <c r="I875" i="2"/>
  <c r="I879" i="2"/>
  <c r="I883" i="2"/>
  <c r="I887" i="2"/>
  <c r="I891" i="2"/>
  <c r="I895" i="2"/>
  <c r="I899" i="2"/>
  <c r="I903" i="2"/>
  <c r="I907" i="2"/>
  <c r="I911" i="2"/>
  <c r="I915" i="2"/>
  <c r="I919" i="2"/>
  <c r="I923" i="2"/>
  <c r="I927" i="2"/>
  <c r="I931" i="2"/>
  <c r="I935" i="2"/>
  <c r="I939" i="2"/>
  <c r="I943" i="2"/>
  <c r="I947" i="2"/>
  <c r="I951" i="2"/>
  <c r="I955" i="2"/>
  <c r="I959" i="2"/>
  <c r="I963" i="2"/>
  <c r="I967" i="2"/>
  <c r="I971" i="2"/>
  <c r="I975" i="2"/>
  <c r="I979" i="2"/>
  <c r="I983" i="2"/>
  <c r="I987" i="2"/>
  <c r="I991" i="2"/>
  <c r="I995" i="2"/>
  <c r="I999" i="2"/>
  <c r="I1003" i="2"/>
  <c r="I1007" i="2"/>
  <c r="I1011" i="2"/>
  <c r="I1015" i="2"/>
  <c r="I1021" i="2"/>
  <c r="I1025" i="2"/>
  <c r="I1029" i="2"/>
  <c r="I1033" i="2"/>
  <c r="I1037" i="2"/>
  <c r="I1041" i="2"/>
  <c r="I1045" i="2"/>
  <c r="I1049" i="2"/>
  <c r="I1053" i="2"/>
  <c r="I1057" i="2"/>
  <c r="I1061" i="2"/>
  <c r="I1065" i="2"/>
  <c r="I1069" i="2"/>
  <c r="I1073" i="2"/>
  <c r="I1077" i="2"/>
  <c r="I1081" i="2"/>
  <c r="I1085" i="2"/>
  <c r="I1089" i="2"/>
  <c r="I1093" i="2"/>
  <c r="I1097" i="2"/>
  <c r="I1101" i="2"/>
  <c r="I1105" i="2"/>
  <c r="I1109" i="2"/>
  <c r="I1113" i="2"/>
  <c r="I1117" i="2"/>
  <c r="I1121" i="2"/>
  <c r="I1125" i="2"/>
  <c r="I1129" i="2"/>
  <c r="I1133" i="2"/>
  <c r="I1137" i="2"/>
  <c r="I1141" i="2"/>
  <c r="I1145" i="2"/>
  <c r="I1149" i="2"/>
  <c r="I1153" i="2"/>
  <c r="I1157" i="2"/>
  <c r="I1161" i="2"/>
  <c r="I1165" i="2"/>
  <c r="I1169" i="2"/>
  <c r="I1173" i="2"/>
  <c r="I1177" i="2"/>
  <c r="I1181" i="2"/>
  <c r="I1185" i="2"/>
  <c r="I1189" i="2"/>
  <c r="I1193" i="2"/>
  <c r="I1197" i="2"/>
  <c r="I1201" i="2"/>
  <c r="I1205" i="2"/>
  <c r="I1209" i="2"/>
  <c r="I1213" i="2"/>
  <c r="I1217" i="2"/>
  <c r="I1221" i="2"/>
  <c r="I1225" i="2"/>
  <c r="I1229" i="2"/>
  <c r="I1233" i="2"/>
  <c r="I1237" i="2"/>
  <c r="I1241" i="2"/>
  <c r="I1245" i="2"/>
  <c r="I1249" i="2"/>
  <c r="I1253" i="2"/>
  <c r="I1257" i="2"/>
  <c r="I1261" i="2"/>
  <c r="I1265" i="2"/>
  <c r="I1269" i="2"/>
  <c r="I1273" i="2"/>
  <c r="I1277" i="2"/>
  <c r="I1281" i="2"/>
  <c r="I1285" i="2"/>
  <c r="I1289" i="2"/>
  <c r="I1293" i="2"/>
  <c r="I1297" i="2"/>
  <c r="I1301" i="2"/>
  <c r="I1305" i="2"/>
  <c r="I1309" i="2"/>
  <c r="I1313" i="2"/>
  <c r="I1317" i="2"/>
  <c r="I1321" i="2"/>
  <c r="I1325" i="2"/>
  <c r="I1329" i="2"/>
  <c r="I1333" i="2"/>
  <c r="I1337" i="2"/>
  <c r="I1341" i="2"/>
  <c r="I1345" i="2"/>
  <c r="I1349" i="2"/>
  <c r="I2" i="2"/>
  <c r="I1022" i="2"/>
  <c r="I1026" i="2"/>
  <c r="I1030" i="2"/>
  <c r="I1034" i="2"/>
  <c r="I1038" i="2"/>
  <c r="I1042" i="2"/>
  <c r="I1046" i="2"/>
  <c r="I1050" i="2"/>
  <c r="I1054" i="2"/>
  <c r="I1058" i="2"/>
  <c r="I1062" i="2"/>
  <c r="I1066" i="2"/>
  <c r="I1070" i="2"/>
  <c r="I1074" i="2"/>
  <c r="I1078" i="2"/>
  <c r="I1082" i="2"/>
  <c r="I1086" i="2"/>
  <c r="I1090" i="2"/>
  <c r="I1094" i="2"/>
  <c r="I1098" i="2"/>
  <c r="I1102" i="2"/>
  <c r="I1106" i="2"/>
  <c r="I1110" i="2"/>
  <c r="I1114" i="2"/>
  <c r="I1118" i="2"/>
  <c r="I1122" i="2"/>
  <c r="I1126" i="2"/>
  <c r="I1130" i="2"/>
  <c r="I1134" i="2"/>
  <c r="I1138" i="2"/>
  <c r="I1142" i="2"/>
  <c r="I1146" i="2"/>
  <c r="I1150" i="2"/>
  <c r="I1154" i="2"/>
  <c r="I1158" i="2"/>
  <c r="I1162" i="2"/>
  <c r="I1166" i="2"/>
  <c r="I1170" i="2"/>
  <c r="I1174" i="2"/>
  <c r="I1178" i="2"/>
  <c r="I1182" i="2"/>
  <c r="I1186" i="2"/>
  <c r="I1190" i="2"/>
  <c r="I1194" i="2"/>
  <c r="I1198" i="2"/>
  <c r="I1202" i="2"/>
  <c r="I1206" i="2"/>
  <c r="I1210" i="2"/>
  <c r="I1214" i="2"/>
  <c r="I1218" i="2"/>
  <c r="I1222" i="2"/>
  <c r="I1226" i="2"/>
  <c r="I1230" i="2"/>
  <c r="I1234" i="2"/>
  <c r="I1238" i="2"/>
  <c r="I1242" i="2"/>
  <c r="I1246" i="2"/>
  <c r="I1250" i="2"/>
  <c r="I1254" i="2"/>
  <c r="I1258" i="2"/>
  <c r="I1262" i="2"/>
  <c r="I1266" i="2"/>
  <c r="I1270" i="2"/>
  <c r="I1274" i="2"/>
  <c r="I1278" i="2"/>
  <c r="I1282" i="2"/>
  <c r="I1286" i="2"/>
  <c r="I1290" i="2"/>
  <c r="I1294" i="2"/>
  <c r="I1298" i="2"/>
  <c r="I1302" i="2"/>
  <c r="I1306" i="2"/>
  <c r="I1310" i="2"/>
  <c r="I1314" i="2"/>
  <c r="I1318" i="2"/>
  <c r="I1322" i="2"/>
  <c r="I1326" i="2"/>
  <c r="I1330" i="2"/>
  <c r="I1334" i="2"/>
  <c r="I1338" i="2"/>
  <c r="I1342" i="2"/>
  <c r="I1346" i="2"/>
  <c r="I1350" i="2"/>
  <c r="I1019" i="2"/>
  <c r="I1023" i="2"/>
  <c r="I1027" i="2"/>
  <c r="I1031" i="2"/>
  <c r="I1035" i="2"/>
  <c r="I1039" i="2"/>
  <c r="I1043" i="2"/>
  <c r="I1047" i="2"/>
  <c r="I1051" i="2"/>
  <c r="I1055" i="2"/>
  <c r="I1059" i="2"/>
  <c r="I1063" i="2"/>
  <c r="I1067" i="2"/>
  <c r="I1071" i="2"/>
  <c r="I1075" i="2"/>
  <c r="I1079" i="2"/>
  <c r="I1083" i="2"/>
  <c r="I1087" i="2"/>
  <c r="I1091" i="2"/>
  <c r="I1095" i="2"/>
  <c r="I1099" i="2"/>
  <c r="I1103" i="2"/>
  <c r="I1107" i="2"/>
  <c r="I1111" i="2"/>
  <c r="I1115" i="2"/>
  <c r="I1119" i="2"/>
  <c r="I1123" i="2"/>
  <c r="I1127" i="2"/>
  <c r="I1131" i="2"/>
  <c r="I1135" i="2"/>
  <c r="I1139" i="2"/>
  <c r="I1143" i="2"/>
  <c r="I1147" i="2"/>
  <c r="I1151" i="2"/>
  <c r="I1155" i="2"/>
  <c r="I1159" i="2"/>
  <c r="I1163" i="2"/>
  <c r="I1167" i="2"/>
  <c r="I1171" i="2"/>
  <c r="I1175" i="2"/>
  <c r="I1179" i="2"/>
  <c r="I1183" i="2"/>
  <c r="I1187" i="2"/>
  <c r="I1191" i="2"/>
  <c r="I1195" i="2"/>
  <c r="I1199" i="2"/>
  <c r="I1203" i="2"/>
  <c r="I1207" i="2"/>
  <c r="I1211" i="2"/>
  <c r="I1215" i="2"/>
  <c r="I1219" i="2"/>
  <c r="I1223" i="2"/>
  <c r="I1227" i="2"/>
  <c r="I1231" i="2"/>
  <c r="I1235" i="2"/>
  <c r="I1239" i="2"/>
  <c r="I1243" i="2"/>
  <c r="I1247" i="2"/>
  <c r="I1251" i="2"/>
  <c r="I1255" i="2"/>
  <c r="I1259" i="2"/>
  <c r="I1263" i="2"/>
  <c r="I1267" i="2"/>
  <c r="I1271" i="2"/>
  <c r="I1275" i="2"/>
  <c r="I1279" i="2"/>
  <c r="I1283" i="2"/>
  <c r="I1287" i="2"/>
  <c r="I1291" i="2"/>
  <c r="I1295" i="2"/>
  <c r="I1299" i="2"/>
  <c r="I1303" i="2"/>
  <c r="I1307" i="2"/>
  <c r="I1311" i="2"/>
  <c r="I1315" i="2"/>
  <c r="I1319" i="2"/>
  <c r="I1323" i="2"/>
  <c r="I1327" i="2"/>
  <c r="I1331" i="2"/>
  <c r="I1335" i="2"/>
  <c r="I1339" i="2"/>
  <c r="I1343" i="2"/>
  <c r="I1347" i="2"/>
  <c r="I1351" i="2"/>
  <c r="I1020" i="2"/>
  <c r="I1024" i="2"/>
  <c r="I1028" i="2"/>
  <c r="I1032" i="2"/>
  <c r="I1036" i="2"/>
  <c r="I1040" i="2"/>
  <c r="I1044" i="2"/>
  <c r="I1048" i="2"/>
  <c r="I1052" i="2"/>
  <c r="I1056" i="2"/>
  <c r="I1060" i="2"/>
  <c r="I1064" i="2"/>
  <c r="I1068" i="2"/>
  <c r="I1072" i="2"/>
  <c r="I1076" i="2"/>
  <c r="I1080" i="2"/>
  <c r="I1084" i="2"/>
  <c r="I1088" i="2"/>
  <c r="I1092" i="2"/>
  <c r="I1096" i="2"/>
  <c r="I1100" i="2"/>
  <c r="I1104" i="2"/>
  <c r="I1108" i="2"/>
  <c r="I1112" i="2"/>
  <c r="I1116" i="2"/>
  <c r="I1120" i="2"/>
  <c r="I1124" i="2"/>
  <c r="I1128" i="2"/>
  <c r="I1132" i="2"/>
  <c r="I1136" i="2"/>
  <c r="I1140" i="2"/>
  <c r="I1144" i="2"/>
  <c r="I1148" i="2"/>
  <c r="I1152" i="2"/>
  <c r="I1156" i="2"/>
  <c r="I1160" i="2"/>
  <c r="I1164" i="2"/>
  <c r="I1168" i="2"/>
  <c r="I1172" i="2"/>
  <c r="I1176" i="2"/>
  <c r="I1180" i="2"/>
  <c r="I1184" i="2"/>
  <c r="I1188" i="2"/>
  <c r="I1192" i="2"/>
  <c r="I1196" i="2"/>
  <c r="I1200" i="2"/>
  <c r="I1204" i="2"/>
  <c r="I1208" i="2"/>
  <c r="I1212" i="2"/>
  <c r="I1216" i="2"/>
  <c r="I1220" i="2"/>
  <c r="I1224" i="2"/>
  <c r="I1228" i="2"/>
  <c r="I1232" i="2"/>
  <c r="I1236" i="2"/>
  <c r="I1240" i="2"/>
  <c r="I1244" i="2"/>
  <c r="I1248" i="2"/>
  <c r="I1252" i="2"/>
  <c r="I1256" i="2"/>
  <c r="I1260" i="2"/>
  <c r="I1264" i="2"/>
  <c r="I1268" i="2"/>
  <c r="I1272" i="2"/>
  <c r="I1276" i="2"/>
  <c r="I1280" i="2"/>
  <c r="I1284" i="2"/>
  <c r="I1288" i="2"/>
  <c r="I1292" i="2"/>
  <c r="I1296" i="2"/>
  <c r="I1300" i="2"/>
  <c r="I1304" i="2"/>
  <c r="I1308" i="2"/>
  <c r="I1312" i="2"/>
  <c r="I1316" i="2"/>
  <c r="I1320" i="2"/>
  <c r="I1324" i="2"/>
  <c r="I1328" i="2"/>
  <c r="I1332" i="2"/>
  <c r="I1336" i="2"/>
  <c r="I1340" i="2"/>
  <c r="I1344" i="2"/>
  <c r="I1348" i="2"/>
  <c r="I1352" i="2"/>
  <c r="C15" i="5"/>
  <c r="E2" i="2"/>
  <c r="J2" i="2" s="1"/>
  <c r="G13" i="8"/>
  <c r="F13" i="8"/>
  <c r="E13" i="8"/>
  <c r="A14" i="8"/>
  <c r="D13" i="8"/>
  <c r="H2" i="2" l="1"/>
  <c r="K2" i="2"/>
  <c r="A3" i="2" s="1"/>
  <c r="G14" i="8"/>
  <c r="E14" i="8"/>
  <c r="F14" i="8"/>
  <c r="A15" i="8"/>
  <c r="D14" i="8"/>
  <c r="L3" i="2" l="1"/>
  <c r="B3" i="2"/>
  <c r="G3" i="2"/>
  <c r="F3" i="2"/>
  <c r="C3" i="2"/>
  <c r="E3" i="2" s="1"/>
  <c r="H3" i="2"/>
  <c r="G15" i="8"/>
  <c r="F15" i="8"/>
  <c r="E15" i="8"/>
  <c r="A16" i="8"/>
  <c r="D15" i="8"/>
  <c r="K3" i="2" l="1"/>
  <c r="A4" i="2" s="1"/>
  <c r="J3" i="2"/>
  <c r="G16" i="8"/>
  <c r="F16" i="8"/>
  <c r="E16" i="8"/>
  <c r="A17" i="8"/>
  <c r="D16" i="8"/>
  <c r="G4" i="2" l="1"/>
  <c r="F4" i="2"/>
  <c r="H4" i="2"/>
  <c r="B4" i="2"/>
  <c r="L4" i="2"/>
  <c r="C4" i="2"/>
  <c r="E4" i="2" s="1"/>
  <c r="G17" i="8"/>
  <c r="F17" i="8"/>
  <c r="E17" i="8"/>
  <c r="A18" i="8"/>
  <c r="D17" i="8"/>
  <c r="K4" i="2" l="1"/>
  <c r="A5" i="2" s="1"/>
  <c r="J4" i="2"/>
  <c r="G18" i="8"/>
  <c r="F18" i="8"/>
  <c r="E18" i="8"/>
  <c r="A19" i="8"/>
  <c r="D18" i="8"/>
  <c r="G5" i="2" l="1"/>
  <c r="L5" i="2"/>
  <c r="C5" i="2"/>
  <c r="E5" i="2" s="1"/>
  <c r="F5" i="2"/>
  <c r="B5" i="2"/>
  <c r="G19" i="8"/>
  <c r="F19" i="8"/>
  <c r="E19" i="8"/>
  <c r="A20" i="8"/>
  <c r="D19" i="8"/>
  <c r="H5" i="2"/>
  <c r="K5" i="2" l="1"/>
  <c r="A6" i="2" s="1"/>
  <c r="F6" i="2" s="1"/>
  <c r="J5" i="2"/>
  <c r="G20" i="8"/>
  <c r="F20" i="8"/>
  <c r="E20" i="8"/>
  <c r="A21" i="8"/>
  <c r="D20" i="8"/>
  <c r="G6" i="2" l="1"/>
  <c r="L6" i="2"/>
  <c r="B6" i="2"/>
  <c r="C6" i="2"/>
  <c r="E6" i="2" s="1"/>
  <c r="K6" i="2" s="1"/>
  <c r="A7" i="2" s="1"/>
  <c r="G21" i="8"/>
  <c r="F21" i="8"/>
  <c r="E21" i="8"/>
  <c r="A22" i="8"/>
  <c r="D21" i="8"/>
  <c r="H6" i="2"/>
  <c r="J6" i="2" l="1"/>
  <c r="E22" i="8"/>
  <c r="G22" i="8"/>
  <c r="F22" i="8"/>
  <c r="A23" i="8"/>
  <c r="D22" i="8"/>
  <c r="G7" i="2"/>
  <c r="F7" i="2"/>
  <c r="B7" i="2"/>
  <c r="G23" i="8" l="1"/>
  <c r="F23" i="8"/>
  <c r="E23" i="8"/>
  <c r="A24" i="8"/>
  <c r="D23" i="8"/>
  <c r="C7" i="2"/>
  <c r="L7" i="2"/>
  <c r="E7" i="2" l="1"/>
  <c r="K7" i="2" s="1"/>
  <c r="A8" i="2" s="1"/>
  <c r="G24" i="8"/>
  <c r="F24" i="8"/>
  <c r="E24" i="8"/>
  <c r="A25" i="8"/>
  <c r="D24" i="8"/>
  <c r="H7" i="2"/>
  <c r="J7" i="2" l="1"/>
  <c r="F8" i="2"/>
  <c r="G8" i="2"/>
  <c r="G25" i="8"/>
  <c r="F25" i="8"/>
  <c r="E25" i="8"/>
  <c r="A26" i="8"/>
  <c r="D25" i="8"/>
  <c r="B8" i="2"/>
  <c r="C8" i="2"/>
  <c r="L8" i="2"/>
  <c r="E8" i="2" l="1"/>
  <c r="K8" i="2" s="1"/>
  <c r="A9" i="2" s="1"/>
  <c r="G26" i="8"/>
  <c r="F26" i="8"/>
  <c r="E26" i="8"/>
  <c r="A27" i="8"/>
  <c r="D26" i="8"/>
  <c r="H8" i="2"/>
  <c r="F9" i="2" l="1"/>
  <c r="G9" i="2"/>
  <c r="J8" i="2"/>
  <c r="G27" i="8"/>
  <c r="F27" i="8"/>
  <c r="E27" i="8"/>
  <c r="A28" i="8"/>
  <c r="D27" i="8"/>
  <c r="C9" i="2"/>
  <c r="E9" i="2" s="1"/>
  <c r="B9" i="2"/>
  <c r="L9" i="2"/>
  <c r="G28" i="8" l="1"/>
  <c r="F28" i="8"/>
  <c r="E28" i="8"/>
  <c r="A29" i="8"/>
  <c r="D28" i="8"/>
  <c r="J9" i="2"/>
  <c r="K9" i="2"/>
  <c r="A10" i="2" s="1"/>
  <c r="H9" i="2"/>
  <c r="G29" i="8" l="1"/>
  <c r="F29" i="8"/>
  <c r="E29" i="8"/>
  <c r="A30" i="8"/>
  <c r="D29" i="8"/>
  <c r="G10" i="2"/>
  <c r="F10" i="2"/>
  <c r="B10" i="2"/>
  <c r="G30" i="8" l="1"/>
  <c r="E30" i="8"/>
  <c r="F30" i="8"/>
  <c r="A31" i="8"/>
  <c r="D30" i="8"/>
  <c r="C10" i="2"/>
  <c r="L10" i="2"/>
  <c r="H10" i="2"/>
  <c r="E10" i="2" l="1"/>
  <c r="J10" i="2" s="1"/>
  <c r="G31" i="8"/>
  <c r="F31" i="8"/>
  <c r="E31" i="8"/>
  <c r="A32" i="8"/>
  <c r="D31" i="8"/>
  <c r="K10" i="2" l="1"/>
  <c r="A11" i="2" s="1"/>
  <c r="C11" i="2" s="1"/>
  <c r="G32" i="8"/>
  <c r="F32" i="8"/>
  <c r="E32" i="8"/>
  <c r="A33" i="8"/>
  <c r="D32" i="8"/>
  <c r="F11" i="2" l="1"/>
  <c r="G11" i="2"/>
  <c r="L11" i="2"/>
  <c r="B11" i="2"/>
  <c r="E11" i="2"/>
  <c r="K11" i="2" s="1"/>
  <c r="A12" i="2" s="1"/>
  <c r="G33" i="8"/>
  <c r="F33" i="8"/>
  <c r="E33" i="8"/>
  <c r="A34" i="8"/>
  <c r="D33" i="8"/>
  <c r="H11" i="2"/>
  <c r="J11" i="2" l="1"/>
  <c r="F12" i="2"/>
  <c r="G12" i="2"/>
  <c r="F34" i="8"/>
  <c r="E34" i="8"/>
  <c r="G34" i="8"/>
  <c r="A35" i="8"/>
  <c r="D34" i="8"/>
  <c r="B12" i="2"/>
  <c r="G35" i="8" l="1"/>
  <c r="F35" i="8"/>
  <c r="E35" i="8"/>
  <c r="A36" i="8"/>
  <c r="D35" i="8"/>
  <c r="C12" i="2"/>
  <c r="L12" i="2"/>
  <c r="H12" i="2"/>
  <c r="E12" i="2" l="1"/>
  <c r="K12" i="2" s="1"/>
  <c r="A13" i="2" s="1"/>
  <c r="G36" i="8"/>
  <c r="F36" i="8"/>
  <c r="E36" i="8"/>
  <c r="A37" i="8"/>
  <c r="D36" i="8"/>
  <c r="J12" i="2" l="1"/>
  <c r="F13" i="2"/>
  <c r="G13" i="2"/>
  <c r="G37" i="8"/>
  <c r="F37" i="8"/>
  <c r="E37" i="8"/>
  <c r="A38" i="8"/>
  <c r="D37" i="8"/>
  <c r="B13" i="2"/>
  <c r="G38" i="8" l="1"/>
  <c r="E38" i="8"/>
  <c r="F38" i="8"/>
  <c r="A39" i="8"/>
  <c r="D38" i="8"/>
  <c r="C13" i="2"/>
  <c r="L13" i="2"/>
  <c r="H13" i="2"/>
  <c r="E13" i="2" l="1"/>
  <c r="K13" i="2" s="1"/>
  <c r="A14" i="2" s="1"/>
  <c r="G39" i="8"/>
  <c r="F39" i="8"/>
  <c r="E39" i="8"/>
  <c r="A40" i="8"/>
  <c r="D39" i="8"/>
  <c r="J13" i="2" l="1"/>
  <c r="G14" i="2"/>
  <c r="F14" i="2"/>
  <c r="G40" i="8"/>
  <c r="F40" i="8"/>
  <c r="E40" i="8"/>
  <c r="A41" i="8"/>
  <c r="D40" i="8"/>
  <c r="B14" i="2"/>
  <c r="C14" i="2"/>
  <c r="L14" i="2"/>
  <c r="E14" i="2" l="1"/>
  <c r="K14" i="2" s="1"/>
  <c r="A15" i="2" s="1"/>
  <c r="G41" i="8"/>
  <c r="F41" i="8"/>
  <c r="E41" i="8"/>
  <c r="A42" i="8"/>
  <c r="D41" i="8"/>
  <c r="H14" i="2"/>
  <c r="J14" i="2" l="1"/>
  <c r="F15" i="2"/>
  <c r="G15" i="2"/>
  <c r="G42" i="8"/>
  <c r="F42" i="8"/>
  <c r="E42" i="8"/>
  <c r="A43" i="8"/>
  <c r="D42" i="8"/>
  <c r="B15" i="2"/>
  <c r="C15" i="2"/>
  <c r="L15" i="2"/>
  <c r="H15" i="2"/>
  <c r="E15" i="2" l="1"/>
  <c r="K15" i="2" s="1"/>
  <c r="A16" i="2" s="1"/>
  <c r="G43" i="8"/>
  <c r="F43" i="8"/>
  <c r="E43" i="8"/>
  <c r="A44" i="8"/>
  <c r="D43" i="8"/>
  <c r="B16" i="2" l="1"/>
  <c r="G16" i="2"/>
  <c r="F16" i="2"/>
  <c r="J15" i="2"/>
  <c r="G44" i="8"/>
  <c r="F44" i="8"/>
  <c r="E44" i="8"/>
  <c r="A45" i="8"/>
  <c r="D44" i="8"/>
  <c r="C16" i="2"/>
  <c r="L16" i="2"/>
  <c r="H16" i="2"/>
  <c r="E16" i="2" l="1"/>
  <c r="K16" i="2" s="1"/>
  <c r="A17" i="2" s="1"/>
  <c r="G45" i="8"/>
  <c r="F45" i="8"/>
  <c r="E45" i="8"/>
  <c r="A46" i="8"/>
  <c r="D45" i="8"/>
  <c r="J16" i="2" l="1"/>
  <c r="F17" i="2"/>
  <c r="B17" i="2"/>
  <c r="G17" i="2"/>
  <c r="F46" i="8"/>
  <c r="E46" i="8"/>
  <c r="G46" i="8"/>
  <c r="A47" i="8"/>
  <c r="D46" i="8"/>
  <c r="C17" i="2"/>
  <c r="L17" i="2"/>
  <c r="H17" i="2"/>
  <c r="E17" i="2" l="1"/>
  <c r="K17" i="2" s="1"/>
  <c r="A18" i="2" s="1"/>
  <c r="G47" i="8"/>
  <c r="F47" i="8"/>
  <c r="E47" i="8"/>
  <c r="A48" i="8"/>
  <c r="D47" i="8"/>
  <c r="F18" i="2" l="1"/>
  <c r="C18" i="2"/>
  <c r="G18" i="2"/>
  <c r="J17" i="2"/>
  <c r="G48" i="8"/>
  <c r="F48" i="8"/>
  <c r="E48" i="8"/>
  <c r="A49" i="8"/>
  <c r="D48" i="8"/>
  <c r="B18" i="2"/>
  <c r="L18" i="2"/>
  <c r="H18" i="2"/>
  <c r="E18" i="2" l="1"/>
  <c r="J18" i="2" s="1"/>
  <c r="G49" i="8"/>
  <c r="F49" i="8"/>
  <c r="E49" i="8"/>
  <c r="A50" i="8"/>
  <c r="K18" i="2" l="1"/>
  <c r="A19" i="2" s="1"/>
  <c r="C19" i="2" s="1"/>
  <c r="G50" i="8"/>
  <c r="F50" i="8"/>
  <c r="E50" i="8"/>
  <c r="A51" i="8"/>
  <c r="D50" i="8"/>
  <c r="E19" i="2" l="1"/>
  <c r="K19" i="2" s="1"/>
  <c r="A20" i="2" s="1"/>
  <c r="H19" i="2"/>
  <c r="L19" i="2"/>
  <c r="G19" i="2"/>
  <c r="F19" i="2"/>
  <c r="B19" i="2"/>
  <c r="G51" i="8"/>
  <c r="F51" i="8"/>
  <c r="E51" i="8"/>
  <c r="A52" i="8"/>
  <c r="D51" i="8"/>
  <c r="G20" i="2" l="1"/>
  <c r="F20" i="2"/>
  <c r="J19" i="2"/>
  <c r="G52" i="8"/>
  <c r="F52" i="8"/>
  <c r="E52" i="8"/>
  <c r="A53" i="8"/>
  <c r="B20" i="2"/>
  <c r="C20" i="2"/>
  <c r="L20" i="2"/>
  <c r="H20" i="2"/>
  <c r="E20" i="2" l="1"/>
  <c r="K20" i="2" s="1"/>
  <c r="A21" i="2" s="1"/>
  <c r="G53" i="8"/>
  <c r="F53" i="8"/>
  <c r="E53" i="8"/>
  <c r="A54" i="8"/>
  <c r="D53" i="8"/>
  <c r="J20" i="2" l="1"/>
  <c r="F21" i="2"/>
  <c r="G21" i="2"/>
  <c r="G54" i="8"/>
  <c r="F54" i="8"/>
  <c r="E54" i="8"/>
  <c r="A55" i="8"/>
  <c r="D54" i="8"/>
  <c r="B21" i="2"/>
  <c r="G55" i="8" l="1"/>
  <c r="F55" i="8"/>
  <c r="E55" i="8"/>
  <c r="A56" i="8"/>
  <c r="D55" i="8"/>
  <c r="C21" i="2"/>
  <c r="L21" i="2"/>
  <c r="H21" i="2"/>
  <c r="E21" i="2" l="1"/>
  <c r="K21" i="2" s="1"/>
  <c r="A22" i="2" s="1"/>
  <c r="G56" i="8"/>
  <c r="F56" i="8"/>
  <c r="E56" i="8"/>
  <c r="A57" i="8"/>
  <c r="D56" i="8"/>
  <c r="J21" i="2" l="1"/>
  <c r="F22" i="2"/>
  <c r="G22" i="2"/>
  <c r="G57" i="8"/>
  <c r="F57" i="8"/>
  <c r="E57" i="8"/>
  <c r="A58" i="8"/>
  <c r="D57" i="8"/>
  <c r="B22" i="2"/>
  <c r="G58" i="8" l="1"/>
  <c r="F58" i="8"/>
  <c r="E58" i="8"/>
  <c r="A59" i="8"/>
  <c r="D58" i="8"/>
  <c r="C22" i="2"/>
  <c r="L22" i="2"/>
  <c r="H22" i="2"/>
  <c r="E22" i="2" l="1"/>
  <c r="K22" i="2" s="1"/>
  <c r="A23" i="2" s="1"/>
  <c r="G59" i="8"/>
  <c r="F59" i="8"/>
  <c r="E59" i="8"/>
  <c r="A60" i="8"/>
  <c r="D59" i="8"/>
  <c r="J22" i="2" l="1"/>
  <c r="G23" i="2"/>
  <c r="F23" i="2"/>
  <c r="G60" i="8"/>
  <c r="F60" i="8"/>
  <c r="E60" i="8"/>
  <c r="A61" i="8"/>
  <c r="D60" i="8"/>
  <c r="B23" i="2"/>
  <c r="C23" i="2"/>
  <c r="L23" i="2"/>
  <c r="E23" i="2" l="1"/>
  <c r="K23" i="2" s="1"/>
  <c r="A24" i="2" s="1"/>
  <c r="G61" i="8"/>
  <c r="F61" i="8"/>
  <c r="E61" i="8"/>
  <c r="A62" i="8"/>
  <c r="D61" i="8"/>
  <c r="H23" i="2"/>
  <c r="J23" i="2" l="1"/>
  <c r="F24" i="2"/>
  <c r="G24" i="2"/>
  <c r="B24" i="2"/>
  <c r="F62" i="8"/>
  <c r="G62" i="8"/>
  <c r="E62" i="8"/>
  <c r="A63" i="8"/>
  <c r="D62" i="8"/>
  <c r="C24" i="2"/>
  <c r="L24" i="2"/>
  <c r="H24" i="2"/>
  <c r="E24" i="2" l="1"/>
  <c r="K24" i="2" s="1"/>
  <c r="A25" i="2" s="1"/>
  <c r="G63" i="8"/>
  <c r="F63" i="8"/>
  <c r="E63" i="8"/>
  <c r="A64" i="8"/>
  <c r="D63" i="8"/>
  <c r="J24" i="2" l="1"/>
  <c r="F25" i="2"/>
  <c r="G25" i="2"/>
  <c r="G64" i="8"/>
  <c r="F64" i="8"/>
  <c r="E64" i="8"/>
  <c r="A65" i="8"/>
  <c r="D64" i="8"/>
  <c r="B25" i="2"/>
  <c r="G65" i="8" l="1"/>
  <c r="F65" i="8"/>
  <c r="E65" i="8"/>
  <c r="A66" i="8"/>
  <c r="D65" i="8"/>
  <c r="C25" i="2"/>
  <c r="L25" i="2"/>
  <c r="H25" i="2"/>
  <c r="E25" i="2" l="1"/>
  <c r="K25" i="2" s="1"/>
  <c r="A26" i="2" s="1"/>
  <c r="G66" i="8"/>
  <c r="F66" i="8"/>
  <c r="E66" i="8"/>
  <c r="A67" i="8"/>
  <c r="D66" i="8"/>
  <c r="J25" i="2" l="1"/>
  <c r="F26" i="2"/>
  <c r="G26" i="2"/>
  <c r="B26" i="2"/>
  <c r="G67" i="8"/>
  <c r="F67" i="8"/>
  <c r="E67" i="8"/>
  <c r="A68" i="8"/>
  <c r="D67" i="8"/>
  <c r="H26" i="2"/>
  <c r="L26" i="2"/>
  <c r="C26" i="2"/>
  <c r="E26" i="2" l="1"/>
  <c r="K26" i="2" s="1"/>
  <c r="A27" i="2" s="1"/>
  <c r="G68" i="8"/>
  <c r="F68" i="8"/>
  <c r="E68" i="8"/>
  <c r="A69" i="8"/>
  <c r="D68" i="8"/>
  <c r="J26" i="2" l="1"/>
  <c r="F27" i="2"/>
  <c r="B27" i="2"/>
  <c r="G27" i="2"/>
  <c r="G69" i="8"/>
  <c r="F69" i="8"/>
  <c r="E69" i="8"/>
  <c r="A70" i="8"/>
  <c r="D69" i="8"/>
  <c r="C27" i="2"/>
  <c r="L27" i="2"/>
  <c r="H27" i="2"/>
  <c r="E27" i="2" l="1"/>
  <c r="K27" i="2" s="1"/>
  <c r="A28" i="2" s="1"/>
  <c r="L28" i="2" s="1"/>
  <c r="G70" i="8"/>
  <c r="F70" i="8"/>
  <c r="E70" i="8"/>
  <c r="A71" i="8"/>
  <c r="D70" i="8"/>
  <c r="F28" i="2" l="1"/>
  <c r="G28" i="2"/>
  <c r="B28" i="2"/>
  <c r="J27" i="2"/>
  <c r="G71" i="8"/>
  <c r="F71" i="8"/>
  <c r="E71" i="8"/>
  <c r="A72" i="8"/>
  <c r="D71" i="8"/>
  <c r="C28" i="2"/>
  <c r="H28" i="2"/>
  <c r="E28" i="2" l="1"/>
  <c r="K28" i="2" s="1"/>
  <c r="A29" i="2" s="1"/>
  <c r="G72" i="8"/>
  <c r="F72" i="8"/>
  <c r="E72" i="8"/>
  <c r="D72" i="8"/>
  <c r="L29" i="2" l="1"/>
  <c r="F29" i="2"/>
  <c r="B29" i="2"/>
  <c r="G29" i="2"/>
  <c r="J28" i="2"/>
  <c r="C29" i="2"/>
  <c r="H29" i="2"/>
  <c r="E29" i="2" l="1"/>
  <c r="K29" i="2" s="1"/>
  <c r="A30" i="2" s="1"/>
  <c r="L30" i="2" s="1"/>
  <c r="J29" i="2" l="1"/>
  <c r="F30" i="2"/>
  <c r="G30" i="2"/>
  <c r="B30" i="2"/>
  <c r="C30" i="2"/>
  <c r="H30" i="2"/>
  <c r="E30" i="2" l="1"/>
  <c r="K30" i="2" s="1"/>
  <c r="A31" i="2" s="1"/>
  <c r="L31" i="2" s="1"/>
  <c r="O29" i="2" l="1"/>
  <c r="J30" i="2"/>
  <c r="O28" i="2"/>
  <c r="F31" i="2"/>
  <c r="G31" i="2"/>
  <c r="M30" i="2"/>
  <c r="B31" i="2"/>
  <c r="C31" i="2"/>
  <c r="N31" i="2"/>
  <c r="H31" i="2"/>
  <c r="M29" i="2" l="1"/>
  <c r="O3" i="2"/>
  <c r="M3" i="2"/>
  <c r="M2" i="2"/>
  <c r="N3" i="2"/>
  <c r="P3" i="2" s="1" a="1"/>
  <c r="P3" i="2" s="1"/>
  <c r="N4" i="2"/>
  <c r="O4" i="2"/>
  <c r="M4" i="2"/>
  <c r="N5" i="2"/>
  <c r="M5" i="2"/>
  <c r="N6" i="2"/>
  <c r="O5" i="2"/>
  <c r="M6" i="2"/>
  <c r="N7" i="2"/>
  <c r="O6" i="2"/>
  <c r="O7" i="2"/>
  <c r="N8" i="2"/>
  <c r="M7" i="2"/>
  <c r="M8" i="2"/>
  <c r="O8" i="2"/>
  <c r="M9" i="2"/>
  <c r="N9" i="2"/>
  <c r="N10" i="2"/>
  <c r="O9" i="2"/>
  <c r="O10" i="2"/>
  <c r="M10" i="2"/>
  <c r="N11" i="2"/>
  <c r="N12" i="2"/>
  <c r="M11" i="2"/>
  <c r="O11" i="2"/>
  <c r="M12" i="2"/>
  <c r="O12" i="2"/>
  <c r="N13" i="2"/>
  <c r="N14" i="2"/>
  <c r="O13" i="2"/>
  <c r="M13" i="2"/>
  <c r="N15" i="2"/>
  <c r="M15" i="2"/>
  <c r="O15" i="2"/>
  <c r="M14" i="2"/>
  <c r="N16" i="2"/>
  <c r="O14" i="2"/>
  <c r="N17" i="2"/>
  <c r="O16" i="2"/>
  <c r="M16" i="2"/>
  <c r="N18" i="2"/>
  <c r="M17" i="2"/>
  <c r="O17" i="2"/>
  <c r="M18" i="2"/>
  <c r="O18" i="2"/>
  <c r="N19" i="2"/>
  <c r="O19" i="2"/>
  <c r="N20" i="2"/>
  <c r="M20" i="2"/>
  <c r="O20" i="2"/>
  <c r="M19" i="2"/>
  <c r="N21" i="2"/>
  <c r="O21" i="2"/>
  <c r="M21" i="2"/>
  <c r="N22" i="2"/>
  <c r="N23" i="2"/>
  <c r="M22" i="2"/>
  <c r="O22" i="2"/>
  <c r="N24" i="2"/>
  <c r="M23" i="2"/>
  <c r="M24" i="2"/>
  <c r="O23" i="2"/>
  <c r="O24" i="2"/>
  <c r="N25" i="2"/>
  <c r="M25" i="2"/>
  <c r="N26" i="2"/>
  <c r="O26" i="2"/>
  <c r="O25" i="2"/>
  <c r="M26" i="2"/>
  <c r="N27" i="2"/>
  <c r="M27" i="2"/>
  <c r="O27" i="2"/>
  <c r="N28" i="2"/>
  <c r="O30" i="2"/>
  <c r="M28" i="2"/>
  <c r="N30" i="2"/>
  <c r="P30" i="2" s="1" a="1"/>
  <c r="P30" i="2" s="1"/>
  <c r="R28" i="2"/>
  <c r="R29" i="2"/>
  <c r="N29" i="2"/>
  <c r="P29" i="2" s="1" a="1"/>
  <c r="P29" i="2" s="1"/>
  <c r="M31" i="2"/>
  <c r="P31" i="2" s="1" a="1"/>
  <c r="P31" i="2" s="1"/>
  <c r="O31" i="2"/>
  <c r="E31" i="2"/>
  <c r="K31" i="2" s="1"/>
  <c r="A32" i="2" s="1"/>
  <c r="L32" i="2" s="1"/>
  <c r="P25" i="2" l="1" a="1"/>
  <c r="P25" i="2" s="1"/>
  <c r="P20" i="2" a="1"/>
  <c r="P20" i="2" s="1"/>
  <c r="P15" i="2" a="1"/>
  <c r="P15" i="2" s="1"/>
  <c r="P5" i="2" a="1"/>
  <c r="P5" i="2" s="1"/>
  <c r="P21" i="2" a="1"/>
  <c r="P21" i="2" s="1"/>
  <c r="P8" i="2" a="1"/>
  <c r="P8" i="2" s="1"/>
  <c r="P13" i="2" a="1"/>
  <c r="P13" i="2" s="1"/>
  <c r="P27" i="2" a="1"/>
  <c r="P27" i="2" s="1"/>
  <c r="P26" i="2" a="1"/>
  <c r="P26" i="2" s="1"/>
  <c r="U29" i="2"/>
  <c r="P19" i="2" a="1"/>
  <c r="P19" i="2" s="1"/>
  <c r="Q19" i="2" s="1"/>
  <c r="P17" i="2" a="1"/>
  <c r="P17" i="2" s="1"/>
  <c r="Q17" i="2" s="1"/>
  <c r="P11" i="2" a="1"/>
  <c r="P11" i="2" s="1"/>
  <c r="P10" i="2" a="1"/>
  <c r="P10" i="2" s="1"/>
  <c r="P6" i="2" a="1"/>
  <c r="P6" i="2" s="1"/>
  <c r="P28" i="2" a="1"/>
  <c r="P28" i="2" s="1"/>
  <c r="U28" i="2" s="1"/>
  <c r="P18" i="2" a="1"/>
  <c r="P18" i="2" s="1"/>
  <c r="P14" i="2" a="1"/>
  <c r="P14" i="2" s="1"/>
  <c r="P9" i="2" a="1"/>
  <c r="P9" i="2" s="1"/>
  <c r="P7" i="2" a="1"/>
  <c r="P7" i="2" s="1"/>
  <c r="P4" i="2" a="1"/>
  <c r="P4" i="2" s="1"/>
  <c r="Q4" i="2" s="1"/>
  <c r="P23" i="2" a="1"/>
  <c r="P23" i="2" s="1"/>
  <c r="Q23" i="2" s="1"/>
  <c r="P16" i="2" a="1"/>
  <c r="P16" i="2" s="1"/>
  <c r="Q16" i="2" s="1"/>
  <c r="P24" i="2" a="1"/>
  <c r="P24" i="2" s="1"/>
  <c r="Q24" i="2" s="1"/>
  <c r="P22" i="2" a="1"/>
  <c r="P22" i="2" s="1"/>
  <c r="Q22" i="2" s="1"/>
  <c r="P12" i="2" a="1"/>
  <c r="P12" i="2" s="1"/>
  <c r="Q12" i="2" s="1"/>
  <c r="Q29" i="2"/>
  <c r="Q15" i="2"/>
  <c r="Q26" i="2"/>
  <c r="R26" i="2"/>
  <c r="U26" i="2" s="1"/>
  <c r="R24" i="2"/>
  <c r="R16" i="2"/>
  <c r="R12" i="2"/>
  <c r="R9" i="2"/>
  <c r="U9" i="2" s="1"/>
  <c r="Q8" i="2"/>
  <c r="R8" i="2"/>
  <c r="U8" i="2" s="1"/>
  <c r="Q5" i="2"/>
  <c r="R5" i="2"/>
  <c r="U5" i="2" s="1"/>
  <c r="Q30" i="2"/>
  <c r="Q27" i="2"/>
  <c r="R23" i="2"/>
  <c r="R22" i="2"/>
  <c r="Q20" i="2"/>
  <c r="R20" i="2"/>
  <c r="U20" i="2" s="1"/>
  <c r="R15" i="2"/>
  <c r="U15" i="2" s="1"/>
  <c r="R13" i="2"/>
  <c r="U13" i="2" s="1"/>
  <c r="Q11" i="2"/>
  <c r="Q10" i="2"/>
  <c r="R6" i="2"/>
  <c r="U6" i="2" s="1"/>
  <c r="Q6" i="2"/>
  <c r="R4" i="2"/>
  <c r="U4" i="2" s="1"/>
  <c r="R19" i="2"/>
  <c r="U19" i="2" s="1"/>
  <c r="R7" i="2"/>
  <c r="R30" i="2"/>
  <c r="U30" i="2" s="1"/>
  <c r="Q21" i="2"/>
  <c r="R21" i="2"/>
  <c r="U21" i="2" s="1"/>
  <c r="R18" i="2"/>
  <c r="U18" i="2" s="1"/>
  <c r="Q18" i="2"/>
  <c r="R14" i="2"/>
  <c r="Q14" i="2"/>
  <c r="R11" i="2"/>
  <c r="U11" i="2" s="1"/>
  <c r="Q9" i="2"/>
  <c r="Q3" i="2"/>
  <c r="R3" i="2"/>
  <c r="U3" i="2" s="1"/>
  <c r="R17" i="2"/>
  <c r="Q31" i="2"/>
  <c r="S29" i="2"/>
  <c r="R27" i="2"/>
  <c r="Q25" i="2"/>
  <c r="R25" i="2"/>
  <c r="U25" i="2" s="1"/>
  <c r="Q13" i="2"/>
  <c r="R10" i="2"/>
  <c r="U10" i="2" s="1"/>
  <c r="G32" i="2"/>
  <c r="F32" i="2"/>
  <c r="J31" i="2"/>
  <c r="B32" i="2"/>
  <c r="R31" i="2" s="1"/>
  <c r="U31" i="2" s="1"/>
  <c r="C32" i="2"/>
  <c r="N32" i="2"/>
  <c r="U17" i="2" l="1"/>
  <c r="U7" i="2"/>
  <c r="U27" i="2"/>
  <c r="U23" i="2"/>
  <c r="U14" i="2"/>
  <c r="U22" i="2"/>
  <c r="Q28" i="2"/>
  <c r="U16" i="2"/>
  <c r="U24" i="2"/>
  <c r="U12" i="2"/>
  <c r="S7" i="2"/>
  <c r="S17" i="2"/>
  <c r="S6" i="2"/>
  <c r="S13" i="2"/>
  <c r="S8" i="2"/>
  <c r="S12" i="2"/>
  <c r="S24" i="2"/>
  <c r="S25" i="2"/>
  <c r="S18" i="2"/>
  <c r="S4" i="2"/>
  <c r="S31" i="2"/>
  <c r="S10" i="2"/>
  <c r="S22" i="2"/>
  <c r="S14" i="2"/>
  <c r="S30" i="2"/>
  <c r="Q7" i="2"/>
  <c r="S15" i="2"/>
  <c r="S20" i="2"/>
  <c r="S23" i="2"/>
  <c r="S5" i="2"/>
  <c r="S9" i="2"/>
  <c r="S16" i="2"/>
  <c r="S26" i="2"/>
  <c r="V3" i="2"/>
  <c r="S3" i="2"/>
  <c r="T3" i="2" s="1"/>
  <c r="S27" i="2"/>
  <c r="S11" i="2"/>
  <c r="S21" i="2"/>
  <c r="S28" i="2"/>
  <c r="S19" i="2"/>
  <c r="M32" i="2"/>
  <c r="P32" i="2" s="1" a="1"/>
  <c r="P32" i="2" s="1"/>
  <c r="O32" i="2"/>
  <c r="E32" i="2"/>
  <c r="K32" i="2" s="1"/>
  <c r="A33" i="2" s="1"/>
  <c r="L33" i="2" s="1"/>
  <c r="H32" i="2"/>
  <c r="T4" i="2" l="1"/>
  <c r="T5" i="2" s="1"/>
  <c r="T6" i="2" s="1"/>
  <c r="T7" i="2" s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T31" i="2" s="1"/>
  <c r="Q32" i="2"/>
  <c r="V4" i="2"/>
  <c r="V5" i="2" s="1"/>
  <c r="V6" i="2" s="1"/>
  <c r="V7" i="2" s="1"/>
  <c r="V8" i="2" s="1"/>
  <c r="V9" i="2" s="1"/>
  <c r="V10" i="2" s="1"/>
  <c r="V11" i="2" s="1"/>
  <c r="V12" i="2" s="1"/>
  <c r="V13" i="2" s="1"/>
  <c r="V14" i="2" s="1"/>
  <c r="V15" i="2" s="1"/>
  <c r="V16" i="2" s="1"/>
  <c r="V17" i="2" s="1"/>
  <c r="V18" i="2" s="1"/>
  <c r="V19" i="2" s="1"/>
  <c r="V20" i="2" s="1"/>
  <c r="V21" i="2" s="1"/>
  <c r="V22" i="2" s="1"/>
  <c r="V23" i="2" s="1"/>
  <c r="V24" i="2" s="1"/>
  <c r="V25" i="2" s="1"/>
  <c r="V26" i="2" s="1"/>
  <c r="V27" i="2" s="1"/>
  <c r="V28" i="2" s="1"/>
  <c r="V29" i="2" s="1"/>
  <c r="V30" i="2" s="1"/>
  <c r="V31" i="2" s="1"/>
  <c r="G33" i="2"/>
  <c r="F33" i="2"/>
  <c r="J32" i="2"/>
  <c r="C33" i="2"/>
  <c r="B33" i="2"/>
  <c r="R32" i="2" s="1"/>
  <c r="U32" i="2" s="1"/>
  <c r="N33" i="2"/>
  <c r="V32" i="2" l="1"/>
  <c r="S32" i="2"/>
  <c r="T32" i="2" s="1"/>
  <c r="M33" i="2"/>
  <c r="P33" i="2" s="1" a="1"/>
  <c r="P33" i="2" s="1"/>
  <c r="O33" i="2"/>
  <c r="E33" i="2"/>
  <c r="K33" i="2" s="1"/>
  <c r="A34" i="2" s="1"/>
  <c r="L34" i="2" s="1"/>
  <c r="H33" i="2"/>
  <c r="Q33" i="2" l="1"/>
  <c r="J33" i="2"/>
  <c r="F34" i="2"/>
  <c r="G34" i="2"/>
  <c r="B34" i="2"/>
  <c r="R33" i="2" s="1"/>
  <c r="U33" i="2" s="1"/>
  <c r="V33" i="2" l="1"/>
  <c r="S33" i="2"/>
  <c r="T33" i="2" s="1"/>
  <c r="C34" i="2"/>
  <c r="N34" i="2"/>
  <c r="M34" i="2" l="1"/>
  <c r="P34" i="2" s="1" a="1"/>
  <c r="P34" i="2" s="1"/>
  <c r="O34" i="2"/>
  <c r="E34" i="2"/>
  <c r="K34" i="2" s="1"/>
  <c r="A35" i="2" s="1"/>
  <c r="L35" i="2" s="1"/>
  <c r="H34" i="2"/>
  <c r="Q34" i="2" l="1"/>
  <c r="G35" i="2"/>
  <c r="F35" i="2"/>
  <c r="J34" i="2"/>
  <c r="C35" i="2"/>
  <c r="B35" i="2"/>
  <c r="R34" i="2" s="1"/>
  <c r="U34" i="2" s="1"/>
  <c r="N35" i="2"/>
  <c r="V34" i="2" l="1"/>
  <c r="S34" i="2"/>
  <c r="T34" i="2" s="1"/>
  <c r="M35" i="2"/>
  <c r="P35" i="2" s="1" a="1"/>
  <c r="P35" i="2" s="1"/>
  <c r="O35" i="2"/>
  <c r="E35" i="2"/>
  <c r="K35" i="2" s="1"/>
  <c r="A36" i="2" s="1"/>
  <c r="L36" i="2" s="1"/>
  <c r="H35" i="2"/>
  <c r="Q35" i="2" l="1"/>
  <c r="G36" i="2"/>
  <c r="F36" i="2"/>
  <c r="J35" i="2"/>
  <c r="B36" i="2"/>
  <c r="R35" i="2" s="1"/>
  <c r="U35" i="2" s="1"/>
  <c r="V35" i="2" l="1"/>
  <c r="S35" i="2"/>
  <c r="T35" i="2" s="1"/>
  <c r="C36" i="2"/>
  <c r="N36" i="2"/>
  <c r="H36" i="2"/>
  <c r="M36" i="2" l="1"/>
  <c r="P36" i="2" s="1" a="1"/>
  <c r="P36" i="2" s="1"/>
  <c r="O36" i="2"/>
  <c r="E36" i="2"/>
  <c r="K36" i="2" s="1"/>
  <c r="A37" i="2" s="1"/>
  <c r="L37" i="2" s="1"/>
  <c r="Q36" i="2" l="1"/>
  <c r="B37" i="2"/>
  <c r="R36" i="2" s="1"/>
  <c r="U36" i="2" s="1"/>
  <c r="G37" i="2"/>
  <c r="F37" i="2"/>
  <c r="J36" i="2"/>
  <c r="N37" i="2"/>
  <c r="C37" i="2"/>
  <c r="H37" i="2"/>
  <c r="V36" i="2" l="1"/>
  <c r="S36" i="2"/>
  <c r="T36" i="2" s="1"/>
  <c r="M37" i="2"/>
  <c r="P37" i="2" s="1" a="1"/>
  <c r="P37" i="2" s="1"/>
  <c r="O37" i="2"/>
  <c r="E37" i="2"/>
  <c r="K37" i="2" s="1"/>
  <c r="A38" i="2" s="1"/>
  <c r="L38" i="2" s="1"/>
  <c r="Q37" i="2" l="1"/>
  <c r="N38" i="2"/>
  <c r="G38" i="2"/>
  <c r="F38" i="2"/>
  <c r="J37" i="2"/>
  <c r="B38" i="2"/>
  <c r="R37" i="2" s="1"/>
  <c r="U37" i="2" s="1"/>
  <c r="C38" i="2"/>
  <c r="H38" i="2"/>
  <c r="V37" i="2" l="1"/>
  <c r="S37" i="2"/>
  <c r="T37" i="2" s="1"/>
  <c r="M38" i="2"/>
  <c r="P38" i="2" s="1" a="1"/>
  <c r="P38" i="2" s="1"/>
  <c r="O38" i="2"/>
  <c r="E38" i="2"/>
  <c r="K38" i="2" s="1"/>
  <c r="A39" i="2" s="1"/>
  <c r="L39" i="2" s="1"/>
  <c r="Q38" i="2" l="1"/>
  <c r="J38" i="2"/>
  <c r="G39" i="2"/>
  <c r="F39" i="2"/>
  <c r="N39" i="2"/>
  <c r="C39" i="2"/>
  <c r="B39" i="2"/>
  <c r="R38" i="2" s="1"/>
  <c r="U38" i="2" s="1"/>
  <c r="H39" i="2"/>
  <c r="V38" i="2" l="1"/>
  <c r="S38" i="2"/>
  <c r="T38" i="2" s="1"/>
  <c r="M39" i="2"/>
  <c r="P39" i="2" s="1" a="1"/>
  <c r="P39" i="2" s="1"/>
  <c r="O39" i="2"/>
  <c r="E39" i="2"/>
  <c r="K39" i="2" s="1"/>
  <c r="A40" i="2" s="1"/>
  <c r="L40" i="2" s="1"/>
  <c r="Q39" i="2" l="1"/>
  <c r="J39" i="2"/>
  <c r="N40" i="2"/>
  <c r="G40" i="2"/>
  <c r="F40" i="2"/>
  <c r="C40" i="2"/>
  <c r="B40" i="2"/>
  <c r="R39" i="2" s="1"/>
  <c r="H40" i="2"/>
  <c r="U39" i="2" l="1"/>
  <c r="V39" i="2" s="1"/>
  <c r="S39" i="2"/>
  <c r="T39" i="2" s="1"/>
  <c r="M40" i="2"/>
  <c r="P40" i="2" s="1" a="1"/>
  <c r="P40" i="2" s="1"/>
  <c r="O40" i="2"/>
  <c r="E40" i="2"/>
  <c r="K40" i="2" s="1"/>
  <c r="A41" i="2" s="1"/>
  <c r="L41" i="2" s="1"/>
  <c r="Q40" i="2" l="1"/>
  <c r="J40" i="2"/>
  <c r="N41" i="2"/>
  <c r="F41" i="2"/>
  <c r="G41" i="2"/>
  <c r="C41" i="2"/>
  <c r="B41" i="2"/>
  <c r="R40" i="2" s="1"/>
  <c r="U40" i="2" s="1"/>
  <c r="H41" i="2"/>
  <c r="V40" i="2" l="1"/>
  <c r="S40" i="2"/>
  <c r="T40" i="2" s="1"/>
  <c r="M41" i="2"/>
  <c r="P41" i="2" s="1" a="1"/>
  <c r="P41" i="2" s="1"/>
  <c r="O41" i="2"/>
  <c r="E41" i="2"/>
  <c r="K41" i="2" s="1"/>
  <c r="A42" i="2" s="1"/>
  <c r="L42" i="2" s="1"/>
  <c r="Q41" i="2" l="1"/>
  <c r="J41" i="2"/>
  <c r="N42" i="2"/>
  <c r="F42" i="2"/>
  <c r="G42" i="2"/>
  <c r="B42" i="2"/>
  <c r="R41" i="2" s="1"/>
  <c r="U41" i="2" s="1"/>
  <c r="C42" i="2"/>
  <c r="H42" i="2"/>
  <c r="V41" i="2" l="1"/>
  <c r="S41" i="2"/>
  <c r="T41" i="2" s="1"/>
  <c r="M42" i="2"/>
  <c r="P42" i="2" s="1" a="1"/>
  <c r="P42" i="2" s="1"/>
  <c r="O42" i="2"/>
  <c r="E42" i="2"/>
  <c r="K42" i="2" s="1"/>
  <c r="A43" i="2" s="1"/>
  <c r="L43" i="2" s="1"/>
  <c r="Q42" i="2" l="1"/>
  <c r="J42" i="2"/>
  <c r="N43" i="2"/>
  <c r="F43" i="2"/>
  <c r="G43" i="2"/>
  <c r="B43" i="2"/>
  <c r="R42" i="2" s="1"/>
  <c r="U42" i="2" s="1"/>
  <c r="V42" i="2" l="1"/>
  <c r="S42" i="2"/>
  <c r="T42" i="2" s="1"/>
  <c r="M43" i="2"/>
  <c r="P43" i="2" s="1" a="1"/>
  <c r="P43" i="2" s="1"/>
  <c r="O43" i="2"/>
  <c r="C43" i="2"/>
  <c r="H43" i="2"/>
  <c r="Q43" i="2" l="1"/>
  <c r="E43" i="2"/>
  <c r="K43" i="2" s="1"/>
  <c r="A44" i="2" s="1"/>
  <c r="L44" i="2" s="1"/>
  <c r="J43" i="2" l="1"/>
  <c r="N44" i="2"/>
  <c r="F44" i="2"/>
  <c r="G44" i="2"/>
  <c r="B44" i="2"/>
  <c r="R43" i="2" s="1"/>
  <c r="U43" i="2" s="1"/>
  <c r="C44" i="2"/>
  <c r="H44" i="2"/>
  <c r="V43" i="2" l="1"/>
  <c r="S43" i="2"/>
  <c r="T43" i="2" s="1"/>
  <c r="M44" i="2"/>
  <c r="P44" i="2" s="1" a="1"/>
  <c r="P44" i="2" s="1"/>
  <c r="O44" i="2"/>
  <c r="E44" i="2"/>
  <c r="K44" i="2" s="1"/>
  <c r="A45" i="2" s="1"/>
  <c r="L45" i="2" s="1"/>
  <c r="J44" i="2" l="1"/>
  <c r="Q44" i="2"/>
  <c r="N45" i="2"/>
  <c r="F45" i="2"/>
  <c r="G45" i="2"/>
  <c r="B45" i="2"/>
  <c r="R44" i="2" s="1"/>
  <c r="U44" i="2" s="1"/>
  <c r="V44" i="2" l="1"/>
  <c r="S44" i="2"/>
  <c r="T44" i="2" s="1"/>
  <c r="M45" i="2"/>
  <c r="P45" i="2" s="1" a="1"/>
  <c r="P45" i="2" s="1"/>
  <c r="O45" i="2"/>
  <c r="C45" i="2"/>
  <c r="Q45" i="2" l="1"/>
  <c r="E45" i="2"/>
  <c r="K45" i="2" s="1"/>
  <c r="A46" i="2" s="1"/>
  <c r="L46" i="2" s="1"/>
  <c r="H45" i="2"/>
  <c r="J45" i="2" l="1"/>
  <c r="N46" i="2"/>
  <c r="G46" i="2"/>
  <c r="F46" i="2"/>
  <c r="C46" i="2"/>
  <c r="B46" i="2"/>
  <c r="R45" i="2" s="1"/>
  <c r="U45" i="2" s="1"/>
  <c r="H46" i="2"/>
  <c r="V45" i="2" l="1"/>
  <c r="S45" i="2"/>
  <c r="T45" i="2" s="1"/>
  <c r="M46" i="2"/>
  <c r="P46" i="2" s="1" a="1"/>
  <c r="P46" i="2" s="1"/>
  <c r="O46" i="2"/>
  <c r="E46" i="2"/>
  <c r="K46" i="2" s="1"/>
  <c r="A47" i="2" s="1"/>
  <c r="L47" i="2" s="1"/>
  <c r="Q46" i="2" l="1"/>
  <c r="J46" i="2"/>
  <c r="N47" i="2"/>
  <c r="F47" i="2"/>
  <c r="G47" i="2"/>
  <c r="B47" i="2"/>
  <c r="R46" i="2" s="1"/>
  <c r="U46" i="2" s="1"/>
  <c r="C47" i="2"/>
  <c r="V46" i="2" l="1"/>
  <c r="S46" i="2"/>
  <c r="T46" i="2" s="1"/>
  <c r="M47" i="2"/>
  <c r="P47" i="2" s="1" a="1"/>
  <c r="P47" i="2" s="1"/>
  <c r="O47" i="2"/>
  <c r="E47" i="2"/>
  <c r="K47" i="2" s="1"/>
  <c r="A48" i="2" s="1"/>
  <c r="L48" i="2" s="1"/>
  <c r="H47" i="2"/>
  <c r="Q47" i="2" l="1"/>
  <c r="J47" i="2"/>
  <c r="N48" i="2"/>
  <c r="G48" i="2"/>
  <c r="F48" i="2"/>
  <c r="B48" i="2"/>
  <c r="R47" i="2" s="1"/>
  <c r="U47" i="2" s="1"/>
  <c r="C48" i="2"/>
  <c r="V47" i="2" l="1"/>
  <c r="S47" i="2"/>
  <c r="T47" i="2" s="1"/>
  <c r="M48" i="2"/>
  <c r="P48" i="2" s="1" a="1"/>
  <c r="P48" i="2" s="1"/>
  <c r="O48" i="2"/>
  <c r="E48" i="2"/>
  <c r="K48" i="2" s="1"/>
  <c r="A49" i="2" s="1"/>
  <c r="H48" i="2"/>
  <c r="Q48" i="2" l="1"/>
  <c r="J48" i="2"/>
  <c r="L49" i="2"/>
  <c r="N49" i="2" s="1"/>
  <c r="B49" i="2"/>
  <c r="R48" i="2" s="1"/>
  <c r="U48" i="2" s="1"/>
  <c r="G49" i="2"/>
  <c r="F49" i="2"/>
  <c r="C49" i="2"/>
  <c r="V48" i="2" l="1"/>
  <c r="S48" i="2"/>
  <c r="T48" i="2" s="1"/>
  <c r="M49" i="2"/>
  <c r="P49" i="2" s="1" a="1"/>
  <c r="P49" i="2" s="1"/>
  <c r="O49" i="2"/>
  <c r="E49" i="2"/>
  <c r="K49" i="2" s="1"/>
  <c r="A50" i="2" s="1"/>
  <c r="H49" i="2"/>
  <c r="Q49" i="2" l="1"/>
  <c r="J49" i="2"/>
  <c r="L50" i="2"/>
  <c r="N50" i="2" s="1"/>
  <c r="F50" i="2"/>
  <c r="G50" i="2"/>
  <c r="B50" i="2"/>
  <c r="R49" i="2" s="1"/>
  <c r="U49" i="2" s="1"/>
  <c r="C50" i="2"/>
  <c r="H50" i="2"/>
  <c r="V49" i="2" l="1"/>
  <c r="S49" i="2"/>
  <c r="T49" i="2" s="1"/>
  <c r="M50" i="2"/>
  <c r="P50" i="2" s="1" a="1"/>
  <c r="P50" i="2" s="1"/>
  <c r="O50" i="2"/>
  <c r="E50" i="2"/>
  <c r="K50" i="2" s="1"/>
  <c r="A51" i="2" s="1"/>
  <c r="Q50" i="2" l="1"/>
  <c r="J50" i="2"/>
  <c r="G51" i="2"/>
  <c r="F51" i="2"/>
  <c r="L51" i="2"/>
  <c r="N51" i="2" s="1"/>
  <c r="B51" i="2"/>
  <c r="R50" i="2" s="1"/>
  <c r="U50" i="2" s="1"/>
  <c r="C51" i="2"/>
  <c r="H51" i="2"/>
  <c r="V50" i="2" l="1"/>
  <c r="S50" i="2"/>
  <c r="T50" i="2" s="1"/>
  <c r="M51" i="2"/>
  <c r="P51" i="2" s="1" a="1"/>
  <c r="P51" i="2" s="1"/>
  <c r="O51" i="2"/>
  <c r="E51" i="2"/>
  <c r="K51" i="2" s="1"/>
  <c r="A52" i="2" s="1"/>
  <c r="Q51" i="2" l="1"/>
  <c r="J51" i="2"/>
  <c r="L52" i="2"/>
  <c r="N52" i="2" s="1"/>
  <c r="G52" i="2"/>
  <c r="F52" i="2"/>
  <c r="B52" i="2"/>
  <c r="R51" i="2" s="1"/>
  <c r="U51" i="2" s="1"/>
  <c r="C52" i="2"/>
  <c r="H52" i="2"/>
  <c r="V51" i="2" l="1"/>
  <c r="S51" i="2"/>
  <c r="T51" i="2" s="1"/>
  <c r="M52" i="2"/>
  <c r="P52" i="2" s="1" a="1"/>
  <c r="P52" i="2" s="1"/>
  <c r="O52" i="2"/>
  <c r="E52" i="2"/>
  <c r="K52" i="2" s="1"/>
  <c r="A53" i="2" s="1"/>
  <c r="Q52" i="2" l="1"/>
  <c r="L53" i="2"/>
  <c r="N53" i="2" s="1"/>
  <c r="G53" i="2"/>
  <c r="H53" i="2"/>
  <c r="F53" i="2"/>
  <c r="J52" i="2"/>
  <c r="B53" i="2"/>
  <c r="R52" i="2" s="1"/>
  <c r="U52" i="2" s="1"/>
  <c r="C53" i="2"/>
  <c r="V52" i="2" l="1"/>
  <c r="S52" i="2"/>
  <c r="T52" i="2" s="1"/>
  <c r="M53" i="2"/>
  <c r="P53" i="2" s="1" a="1"/>
  <c r="P53" i="2" s="1"/>
  <c r="O53" i="2"/>
  <c r="E53" i="2"/>
  <c r="K53" i="2" s="1"/>
  <c r="A54" i="2" s="1"/>
  <c r="Q53" i="2" l="1"/>
  <c r="J53" i="2"/>
  <c r="L54" i="2"/>
  <c r="N54" i="2" s="1"/>
  <c r="F54" i="2"/>
  <c r="G54" i="2"/>
  <c r="C54" i="2"/>
  <c r="B54" i="2"/>
  <c r="R53" i="2" s="1"/>
  <c r="U53" i="2" s="1"/>
  <c r="H54" i="2"/>
  <c r="V53" i="2" l="1"/>
  <c r="S53" i="2"/>
  <c r="T53" i="2" s="1"/>
  <c r="M54" i="2"/>
  <c r="P54" i="2" s="1" a="1"/>
  <c r="P54" i="2" s="1"/>
  <c r="O54" i="2"/>
  <c r="E54" i="2"/>
  <c r="K54" i="2" s="1"/>
  <c r="A55" i="2" s="1"/>
  <c r="Q54" i="2" l="1"/>
  <c r="J54" i="2"/>
  <c r="L55" i="2"/>
  <c r="N55" i="2" s="1"/>
  <c r="F55" i="2"/>
  <c r="B55" i="2"/>
  <c r="R54" i="2" s="1"/>
  <c r="U54" i="2" s="1"/>
  <c r="G55" i="2"/>
  <c r="C55" i="2"/>
  <c r="V54" i="2" l="1"/>
  <c r="S54" i="2"/>
  <c r="T54" i="2" s="1"/>
  <c r="M55" i="2"/>
  <c r="P55" i="2" s="1" a="1"/>
  <c r="P55" i="2" s="1"/>
  <c r="O55" i="2"/>
  <c r="E55" i="2"/>
  <c r="K55" i="2" s="1"/>
  <c r="A56" i="2" s="1"/>
  <c r="H55" i="2"/>
  <c r="Q55" i="2" l="1"/>
  <c r="J55" i="2"/>
  <c r="L56" i="2"/>
  <c r="N56" i="2" s="1"/>
  <c r="F56" i="2"/>
  <c r="G56" i="2"/>
  <c r="C56" i="2"/>
  <c r="B56" i="2"/>
  <c r="R55" i="2" s="1"/>
  <c r="U55" i="2" l="1"/>
  <c r="V55" i="2" s="1"/>
  <c r="S55" i="2"/>
  <c r="T55" i="2" s="1"/>
  <c r="M56" i="2"/>
  <c r="P56" i="2" s="1" a="1"/>
  <c r="P56" i="2" s="1"/>
  <c r="O56" i="2"/>
  <c r="E56" i="2"/>
  <c r="K56" i="2" s="1"/>
  <c r="A57" i="2" s="1"/>
  <c r="H56" i="2"/>
  <c r="Q56" i="2" l="1"/>
  <c r="J56" i="2"/>
  <c r="L57" i="2"/>
  <c r="N57" i="2" s="1"/>
  <c r="B57" i="2"/>
  <c r="R56" i="2" s="1"/>
  <c r="U56" i="2" s="1"/>
  <c r="F57" i="2"/>
  <c r="G57" i="2"/>
  <c r="C57" i="2"/>
  <c r="V56" i="2" l="1"/>
  <c r="S56" i="2"/>
  <c r="T56" i="2" s="1"/>
  <c r="M57" i="2"/>
  <c r="P57" i="2" s="1" a="1"/>
  <c r="P57" i="2" s="1"/>
  <c r="O57" i="2"/>
  <c r="E57" i="2"/>
  <c r="K57" i="2" s="1"/>
  <c r="A58" i="2" s="1"/>
  <c r="H57" i="2"/>
  <c r="Q57" i="2" l="1"/>
  <c r="J57" i="2"/>
  <c r="L58" i="2"/>
  <c r="N58" i="2" s="1"/>
  <c r="B58" i="2"/>
  <c r="R57" i="2" s="1"/>
  <c r="U57" i="2" s="1"/>
  <c r="F58" i="2"/>
  <c r="G58" i="2"/>
  <c r="C58" i="2"/>
  <c r="V57" i="2" l="1"/>
  <c r="S57" i="2"/>
  <c r="T57" i="2" s="1"/>
  <c r="M58" i="2"/>
  <c r="P58" i="2" s="1" a="1"/>
  <c r="P58" i="2" s="1"/>
  <c r="O58" i="2"/>
  <c r="E58" i="2"/>
  <c r="K58" i="2" s="1"/>
  <c r="A59" i="2" s="1"/>
  <c r="H58" i="2"/>
  <c r="J58" i="2"/>
  <c r="Q58" i="2" l="1"/>
  <c r="L59" i="2"/>
  <c r="N59" i="2" s="1"/>
  <c r="B59" i="2"/>
  <c r="R58" i="2" s="1"/>
  <c r="U58" i="2" s="1"/>
  <c r="G59" i="2"/>
  <c r="F59" i="2"/>
  <c r="C59" i="2"/>
  <c r="V58" i="2" l="1"/>
  <c r="S58" i="2"/>
  <c r="T58" i="2" s="1"/>
  <c r="M59" i="2"/>
  <c r="P59" i="2" s="1" a="1"/>
  <c r="P59" i="2" s="1"/>
  <c r="O59" i="2"/>
  <c r="E59" i="2"/>
  <c r="K59" i="2" s="1"/>
  <c r="A60" i="2" s="1"/>
  <c r="H59" i="2"/>
  <c r="J59" i="2"/>
  <c r="Q59" i="2" l="1"/>
  <c r="L60" i="2"/>
  <c r="N60" i="2" s="1"/>
  <c r="B60" i="2"/>
  <c r="R59" i="2" s="1"/>
  <c r="U59" i="2" s="1"/>
  <c r="G60" i="2"/>
  <c r="F60" i="2"/>
  <c r="C60" i="2"/>
  <c r="H60" i="2"/>
  <c r="V59" i="2" l="1"/>
  <c r="S59" i="2"/>
  <c r="T59" i="2" s="1"/>
  <c r="M60" i="2"/>
  <c r="P60" i="2" s="1" a="1"/>
  <c r="P60" i="2" s="1"/>
  <c r="O60" i="2"/>
  <c r="E60" i="2"/>
  <c r="K60" i="2" s="1"/>
  <c r="A61" i="2" s="1"/>
  <c r="Q60" i="2" l="1"/>
  <c r="L61" i="2"/>
  <c r="N61" i="2" s="1"/>
  <c r="G61" i="2"/>
  <c r="F61" i="2"/>
  <c r="J60" i="2"/>
  <c r="B61" i="2"/>
  <c r="R60" i="2" s="1"/>
  <c r="U60" i="2" s="1"/>
  <c r="C61" i="2"/>
  <c r="V60" i="2" l="1"/>
  <c r="S60" i="2"/>
  <c r="T60" i="2" s="1"/>
  <c r="M61" i="2"/>
  <c r="P61" i="2" s="1" a="1"/>
  <c r="P61" i="2" s="1"/>
  <c r="O61" i="2"/>
  <c r="E61" i="2"/>
  <c r="K61" i="2" s="1"/>
  <c r="A62" i="2" s="1"/>
  <c r="H61" i="2"/>
  <c r="Q61" i="2" l="1"/>
  <c r="J61" i="2"/>
  <c r="L62" i="2"/>
  <c r="N62" i="2" s="1"/>
  <c r="F62" i="2"/>
  <c r="G62" i="2"/>
  <c r="B62" i="2"/>
  <c r="R61" i="2" s="1"/>
  <c r="U61" i="2" s="1"/>
  <c r="C62" i="2"/>
  <c r="H62" i="2"/>
  <c r="V61" i="2" l="1"/>
  <c r="S61" i="2"/>
  <c r="T61" i="2" s="1"/>
  <c r="M62" i="2"/>
  <c r="P62" i="2" s="1" a="1"/>
  <c r="P62" i="2" s="1"/>
  <c r="O62" i="2"/>
  <c r="E62" i="2"/>
  <c r="K62" i="2" s="1"/>
  <c r="A63" i="2" s="1"/>
  <c r="Q62" i="2" l="1"/>
  <c r="J62" i="2"/>
  <c r="L63" i="2"/>
  <c r="N63" i="2" s="1"/>
  <c r="F63" i="2"/>
  <c r="G63" i="2"/>
  <c r="B63" i="2"/>
  <c r="R62" i="2" s="1"/>
  <c r="U62" i="2" s="1"/>
  <c r="C63" i="2"/>
  <c r="V62" i="2" l="1"/>
  <c r="S62" i="2"/>
  <c r="T62" i="2" s="1"/>
  <c r="M63" i="2"/>
  <c r="P63" i="2" s="1" a="1"/>
  <c r="P63" i="2" s="1"/>
  <c r="O63" i="2"/>
  <c r="E63" i="2"/>
  <c r="K63" i="2" s="1"/>
  <c r="A64" i="2" s="1"/>
  <c r="H63" i="2"/>
  <c r="Q63" i="2" l="1"/>
  <c r="J63" i="2"/>
  <c r="L64" i="2"/>
  <c r="N64" i="2" s="1"/>
  <c r="B64" i="2"/>
  <c r="R63" i="2" s="1"/>
  <c r="U63" i="2" s="1"/>
  <c r="F64" i="2"/>
  <c r="G64" i="2"/>
  <c r="C64" i="2"/>
  <c r="H64" i="2"/>
  <c r="V63" i="2" l="1"/>
  <c r="S63" i="2"/>
  <c r="T63" i="2" s="1"/>
  <c r="M64" i="2"/>
  <c r="P64" i="2" s="1" a="1"/>
  <c r="P64" i="2" s="1"/>
  <c r="O64" i="2"/>
  <c r="E64" i="2"/>
  <c r="K64" i="2" s="1"/>
  <c r="A65" i="2" s="1"/>
  <c r="J64" i="2" l="1"/>
  <c r="Q64" i="2"/>
  <c r="L65" i="2"/>
  <c r="N65" i="2" s="1"/>
  <c r="F65" i="2"/>
  <c r="G65" i="2"/>
  <c r="B65" i="2"/>
  <c r="R64" i="2" s="1"/>
  <c r="U64" i="2" s="1"/>
  <c r="C65" i="2"/>
  <c r="V64" i="2" l="1"/>
  <c r="S64" i="2"/>
  <c r="T64" i="2" s="1"/>
  <c r="M65" i="2"/>
  <c r="P65" i="2" s="1" a="1"/>
  <c r="P65" i="2" s="1"/>
  <c r="O65" i="2"/>
  <c r="E65" i="2"/>
  <c r="K65" i="2" s="1"/>
  <c r="A66" i="2" s="1"/>
  <c r="J65" i="2"/>
  <c r="H65" i="2"/>
  <c r="Q65" i="2" l="1"/>
  <c r="L66" i="2"/>
  <c r="N66" i="2" s="1"/>
  <c r="F66" i="2"/>
  <c r="G66" i="2"/>
  <c r="B66" i="2"/>
  <c r="R65" i="2" s="1"/>
  <c r="U65" i="2" s="1"/>
  <c r="V65" i="2" l="1"/>
  <c r="S65" i="2"/>
  <c r="T65" i="2" s="1"/>
  <c r="M66" i="2"/>
  <c r="P66" i="2" s="1" a="1"/>
  <c r="P66" i="2" s="1"/>
  <c r="O66" i="2"/>
  <c r="C66" i="2"/>
  <c r="Q66" i="2" l="1"/>
  <c r="E66" i="2"/>
  <c r="K66" i="2" s="1"/>
  <c r="A67" i="2" s="1"/>
  <c r="H66" i="2"/>
  <c r="J66" i="2" l="1"/>
  <c r="L67" i="2"/>
  <c r="N67" i="2" s="1"/>
  <c r="B67" i="2"/>
  <c r="R66" i="2" s="1"/>
  <c r="U66" i="2" s="1"/>
  <c r="G67" i="2"/>
  <c r="F67" i="2"/>
  <c r="C67" i="2"/>
  <c r="V66" i="2" l="1"/>
  <c r="S66" i="2"/>
  <c r="T66" i="2" s="1"/>
  <c r="M67" i="2"/>
  <c r="P67" i="2" s="1" a="1"/>
  <c r="P67" i="2" s="1"/>
  <c r="O67" i="2"/>
  <c r="E67" i="2"/>
  <c r="K67" i="2" s="1"/>
  <c r="A68" i="2" s="1"/>
  <c r="H67" i="2"/>
  <c r="Q67" i="2" l="1"/>
  <c r="J67" i="2"/>
  <c r="L68" i="2"/>
  <c r="N68" i="2" s="1"/>
  <c r="F68" i="2"/>
  <c r="G68" i="2"/>
  <c r="B68" i="2"/>
  <c r="R67" i="2" s="1"/>
  <c r="U67" i="2" s="1"/>
  <c r="C68" i="2"/>
  <c r="H68" i="2"/>
  <c r="V67" i="2" l="1"/>
  <c r="S67" i="2"/>
  <c r="T67" i="2" s="1"/>
  <c r="M68" i="2"/>
  <c r="P68" i="2" s="1" a="1"/>
  <c r="P68" i="2" s="1"/>
  <c r="O68" i="2"/>
  <c r="E68" i="2"/>
  <c r="K68" i="2" s="1"/>
  <c r="A69" i="2" s="1"/>
  <c r="Q68" i="2" l="1"/>
  <c r="J68" i="2"/>
  <c r="L69" i="2"/>
  <c r="N69" i="2" s="1"/>
  <c r="G69" i="2"/>
  <c r="F69" i="2"/>
  <c r="C69" i="2"/>
  <c r="B69" i="2"/>
  <c r="R68" i="2" s="1"/>
  <c r="U68" i="2" s="1"/>
  <c r="H69" i="2"/>
  <c r="V68" i="2" l="1"/>
  <c r="S68" i="2"/>
  <c r="T68" i="2" s="1"/>
  <c r="M69" i="2"/>
  <c r="P69" i="2" s="1" a="1"/>
  <c r="P69" i="2" s="1"/>
  <c r="O69" i="2"/>
  <c r="E69" i="2"/>
  <c r="J69" i="2" s="1"/>
  <c r="Q69" i="2" l="1"/>
  <c r="K69" i="2"/>
  <c r="A70" i="2" s="1"/>
  <c r="G70" i="2" l="1"/>
  <c r="H70" i="2" l="1"/>
  <c r="B70" i="2"/>
  <c r="R69" i="2" s="1"/>
  <c r="U69" i="2" s="1"/>
  <c r="V69" i="2" s="1"/>
  <c r="C70" i="2"/>
  <c r="E70" i="2" s="1"/>
  <c r="K70" i="2" s="1"/>
  <c r="A71" i="2" s="1"/>
  <c r="L70" i="2"/>
  <c r="N70" i="2" s="1"/>
  <c r="F70" i="2"/>
  <c r="S69" i="2" l="1"/>
  <c r="T69" i="2" s="1"/>
  <c r="M70" i="2"/>
  <c r="P70" i="2" s="1" a="1"/>
  <c r="P70" i="2" s="1"/>
  <c r="O70" i="2"/>
  <c r="J70" i="2"/>
  <c r="L71" i="2"/>
  <c r="N71" i="2" s="1"/>
  <c r="F71" i="2"/>
  <c r="G71" i="2"/>
  <c r="C71" i="2"/>
  <c r="B71" i="2"/>
  <c r="H71" i="2"/>
  <c r="Q70" i="2" l="1"/>
  <c r="R70" i="2"/>
  <c r="U70" i="2" s="1"/>
  <c r="V70" i="2" s="1"/>
  <c r="M71" i="2"/>
  <c r="P71" i="2" s="1" a="1"/>
  <c r="P71" i="2" s="1"/>
  <c r="O71" i="2"/>
  <c r="E71" i="2"/>
  <c r="K71" i="2" s="1"/>
  <c r="A72" i="2" s="1"/>
  <c r="S70" i="2" l="1"/>
  <c r="T70" i="2" s="1"/>
  <c r="Q71" i="2"/>
  <c r="J71" i="2"/>
  <c r="L72" i="2"/>
  <c r="N72" i="2" s="1"/>
  <c r="G72" i="2"/>
  <c r="F72" i="2"/>
  <c r="B72" i="2"/>
  <c r="R71" i="2" s="1"/>
  <c r="U71" i="2" s="1"/>
  <c r="V71" i="2" l="1"/>
  <c r="S71" i="2"/>
  <c r="T71" i="2" s="1"/>
  <c r="M72" i="2"/>
  <c r="P72" i="2" s="1" a="1"/>
  <c r="P72" i="2" s="1"/>
  <c r="O72" i="2"/>
  <c r="C72" i="2"/>
  <c r="H72" i="2"/>
  <c r="Q72" i="2" l="1"/>
  <c r="E72" i="2"/>
  <c r="K72" i="2" s="1"/>
  <c r="A73" i="2" s="1"/>
  <c r="J72" i="2" l="1"/>
  <c r="L73" i="2"/>
  <c r="N73" i="2" s="1"/>
  <c r="F73" i="2"/>
  <c r="G73" i="2"/>
  <c r="B73" i="2"/>
  <c r="R72" i="2" s="1"/>
  <c r="U72" i="2" s="1"/>
  <c r="C73" i="2"/>
  <c r="V72" i="2" l="1"/>
  <c r="S72" i="2"/>
  <c r="T72" i="2" s="1"/>
  <c r="M73" i="2"/>
  <c r="P73" i="2" s="1" a="1"/>
  <c r="P73" i="2" s="1"/>
  <c r="O73" i="2"/>
  <c r="E73" i="2"/>
  <c r="K73" i="2" s="1"/>
  <c r="A74" i="2" s="1"/>
  <c r="H73" i="2"/>
  <c r="Q73" i="2" l="1"/>
  <c r="J73" i="2"/>
  <c r="F74" i="2" l="1"/>
  <c r="B74" i="2"/>
  <c r="R73" i="2" s="1"/>
  <c r="U73" i="2" s="1"/>
  <c r="V73" i="2" s="1"/>
  <c r="G74" i="2"/>
  <c r="L74" i="2"/>
  <c r="N74" i="2" s="1"/>
  <c r="C74" i="2"/>
  <c r="H74" i="2"/>
  <c r="O74" i="2" l="1"/>
  <c r="M74" i="2"/>
  <c r="P74" i="2" s="1" a="1"/>
  <c r="P74" i="2" s="1"/>
  <c r="Q74" i="2" s="1"/>
  <c r="S73" i="2"/>
  <c r="T73" i="2" s="1"/>
  <c r="E74" i="2"/>
  <c r="K74" i="2" s="1"/>
  <c r="A75" i="2" s="1"/>
  <c r="J74" i="2" l="1"/>
  <c r="L75" i="2"/>
  <c r="N75" i="2" s="1"/>
  <c r="G75" i="2"/>
  <c r="F75" i="2"/>
  <c r="B75" i="2"/>
  <c r="R74" i="2" s="1"/>
  <c r="U74" i="2" s="1"/>
  <c r="V74" i="2" l="1"/>
  <c r="S74" i="2"/>
  <c r="T74" i="2" s="1"/>
  <c r="M75" i="2"/>
  <c r="P75" i="2" s="1" a="1"/>
  <c r="P75" i="2" s="1"/>
  <c r="O75" i="2"/>
  <c r="C75" i="2"/>
  <c r="Q75" i="2" l="1"/>
  <c r="E75" i="2"/>
  <c r="K75" i="2" s="1"/>
  <c r="A76" i="2" s="1"/>
  <c r="H75" i="2"/>
  <c r="J75" i="2" l="1"/>
  <c r="L76" i="2"/>
  <c r="N76" i="2" s="1"/>
  <c r="B76" i="2"/>
  <c r="R75" i="2" s="1"/>
  <c r="U75" i="2" s="1"/>
  <c r="F76" i="2"/>
  <c r="G76" i="2"/>
  <c r="C76" i="2"/>
  <c r="V75" i="2" l="1"/>
  <c r="S75" i="2"/>
  <c r="T75" i="2" s="1"/>
  <c r="M76" i="2"/>
  <c r="P76" i="2" s="1" a="1"/>
  <c r="P76" i="2" s="1"/>
  <c r="O76" i="2"/>
  <c r="E76" i="2"/>
  <c r="K76" i="2" s="1"/>
  <c r="A77" i="2" s="1"/>
  <c r="H76" i="2"/>
  <c r="Q76" i="2" l="1"/>
  <c r="J76" i="2"/>
  <c r="L77" i="2"/>
  <c r="N77" i="2" s="1"/>
  <c r="B77" i="2"/>
  <c r="R76" i="2" s="1"/>
  <c r="U76" i="2" s="1"/>
  <c r="G77" i="2"/>
  <c r="F77" i="2"/>
  <c r="C77" i="2"/>
  <c r="V76" i="2" l="1"/>
  <c r="S76" i="2"/>
  <c r="T76" i="2" s="1"/>
  <c r="M77" i="2"/>
  <c r="P77" i="2" s="1" a="1"/>
  <c r="P77" i="2" s="1"/>
  <c r="O77" i="2"/>
  <c r="E77" i="2"/>
  <c r="K77" i="2" s="1"/>
  <c r="A78" i="2" s="1"/>
  <c r="H77" i="2"/>
  <c r="Q77" i="2" l="1"/>
  <c r="J77" i="2"/>
  <c r="L78" i="2"/>
  <c r="N78" i="2" s="1"/>
  <c r="B78" i="2"/>
  <c r="R77" i="2" s="1"/>
  <c r="U77" i="2" s="1"/>
  <c r="G78" i="2"/>
  <c r="F78" i="2"/>
  <c r="C78" i="2"/>
  <c r="V77" i="2" l="1"/>
  <c r="S77" i="2"/>
  <c r="T77" i="2" s="1"/>
  <c r="M78" i="2"/>
  <c r="P78" i="2" s="1" a="1"/>
  <c r="P78" i="2" s="1"/>
  <c r="O78" i="2"/>
  <c r="E78" i="2"/>
  <c r="K78" i="2" s="1"/>
  <c r="A79" i="2" s="1"/>
  <c r="H78" i="2"/>
  <c r="Q78" i="2" l="1"/>
  <c r="J78" i="2"/>
  <c r="L79" i="2"/>
  <c r="N79" i="2" s="1"/>
  <c r="F79" i="2"/>
  <c r="G79" i="2"/>
  <c r="B79" i="2"/>
  <c r="R78" i="2" s="1"/>
  <c r="U78" i="2" s="1"/>
  <c r="V78" i="2" l="1"/>
  <c r="S78" i="2"/>
  <c r="T78" i="2" s="1"/>
  <c r="M79" i="2"/>
  <c r="P79" i="2" s="1" a="1"/>
  <c r="P79" i="2" s="1"/>
  <c r="O79" i="2"/>
  <c r="C79" i="2"/>
  <c r="Q79" i="2" l="1"/>
  <c r="E79" i="2"/>
  <c r="K79" i="2" s="1"/>
  <c r="A80" i="2" s="1"/>
  <c r="H79" i="2"/>
  <c r="J79" i="2" l="1"/>
  <c r="L80" i="2"/>
  <c r="N80" i="2" s="1"/>
  <c r="B80" i="2"/>
  <c r="R79" i="2" s="1"/>
  <c r="U79" i="2" s="1"/>
  <c r="G80" i="2"/>
  <c r="F80" i="2"/>
  <c r="C80" i="2"/>
  <c r="H80" i="2"/>
  <c r="V79" i="2" l="1"/>
  <c r="S79" i="2"/>
  <c r="T79" i="2" s="1"/>
  <c r="M80" i="2"/>
  <c r="P80" i="2" s="1" a="1"/>
  <c r="P80" i="2" s="1"/>
  <c r="O80" i="2"/>
  <c r="E80" i="2"/>
  <c r="K80" i="2" s="1"/>
  <c r="A81" i="2" s="1"/>
  <c r="Q80" i="2" l="1"/>
  <c r="J80" i="2"/>
  <c r="L81" i="2"/>
  <c r="N81" i="2" s="1"/>
  <c r="F81" i="2"/>
  <c r="G81" i="2"/>
  <c r="B81" i="2"/>
  <c r="R80" i="2" s="1"/>
  <c r="U80" i="2" s="1"/>
  <c r="H81" i="2"/>
  <c r="C81" i="2"/>
  <c r="V80" i="2" l="1"/>
  <c r="S80" i="2"/>
  <c r="T80" i="2" s="1"/>
  <c r="M81" i="2"/>
  <c r="P81" i="2" s="1" a="1"/>
  <c r="P81" i="2" s="1"/>
  <c r="O81" i="2"/>
  <c r="E81" i="2"/>
  <c r="K81" i="2" s="1"/>
  <c r="A82" i="2" s="1"/>
  <c r="Q81" i="2" l="1"/>
  <c r="J81" i="2"/>
  <c r="L82" i="2"/>
  <c r="N82" i="2" s="1"/>
  <c r="F82" i="2"/>
  <c r="G82" i="2"/>
  <c r="H82" i="2"/>
  <c r="M82" i="2" l="1"/>
  <c r="P82" i="2" s="1" a="1"/>
  <c r="P82" i="2" s="1"/>
  <c r="O82" i="2"/>
  <c r="C82" i="2"/>
  <c r="B82" i="2"/>
  <c r="R81" i="2" s="1"/>
  <c r="U81" i="2" s="1"/>
  <c r="Q82" i="2" l="1"/>
  <c r="V81" i="2"/>
  <c r="S81" i="2"/>
  <c r="T81" i="2" s="1"/>
  <c r="E82" i="2"/>
  <c r="K82" i="2" s="1"/>
  <c r="A83" i="2" s="1"/>
  <c r="G83" i="2" l="1"/>
  <c r="J82" i="2"/>
  <c r="C83" i="2" l="1"/>
  <c r="H83" i="2"/>
  <c r="F83" i="2"/>
  <c r="B83" i="2"/>
  <c r="R82" i="2" s="1"/>
  <c r="U82" i="2" s="1"/>
  <c r="V82" i="2" s="1"/>
  <c r="L83" i="2"/>
  <c r="E83" i="2"/>
  <c r="K83" i="2" s="1"/>
  <c r="A84" i="2" s="1"/>
  <c r="S82" i="2" l="1"/>
  <c r="T82" i="2" s="1"/>
  <c r="N83" i="2"/>
  <c r="O83" i="2"/>
  <c r="M83" i="2"/>
  <c r="L84" i="2"/>
  <c r="N84" i="2" s="1"/>
  <c r="F84" i="2"/>
  <c r="G84" i="2"/>
  <c r="J83" i="2"/>
  <c r="C84" i="2"/>
  <c r="B84" i="2"/>
  <c r="H84" i="2"/>
  <c r="R83" i="2" l="1"/>
  <c r="P83" i="2" a="1"/>
  <c r="P83" i="2" s="1"/>
  <c r="S83" i="2" s="1"/>
  <c r="T83" i="2" s="1"/>
  <c r="M84" i="2"/>
  <c r="P84" i="2" s="1" a="1"/>
  <c r="P84" i="2" s="1"/>
  <c r="O84" i="2"/>
  <c r="E84" i="2"/>
  <c r="K84" i="2" s="1"/>
  <c r="A85" i="2" s="1"/>
  <c r="Q84" i="2" l="1"/>
  <c r="Q83" i="2"/>
  <c r="U83" i="2"/>
  <c r="V83" i="2" s="1"/>
  <c r="L85" i="2"/>
  <c r="N85" i="2" s="1"/>
  <c r="F85" i="2"/>
  <c r="G85" i="2"/>
  <c r="J84" i="2"/>
  <c r="C85" i="2"/>
  <c r="B85" i="2"/>
  <c r="R84" i="2" s="1"/>
  <c r="U84" i="2" s="1"/>
  <c r="H85" i="2"/>
  <c r="V84" i="2" l="1"/>
  <c r="S84" i="2"/>
  <c r="T84" i="2" s="1"/>
  <c r="M85" i="2"/>
  <c r="P85" i="2" s="1" a="1"/>
  <c r="P85" i="2" s="1"/>
  <c r="O85" i="2"/>
  <c r="E85" i="2"/>
  <c r="K85" i="2" s="1"/>
  <c r="A86" i="2" s="1"/>
  <c r="Q85" i="2" l="1"/>
  <c r="L86" i="2"/>
  <c r="N86" i="2" s="1"/>
  <c r="G86" i="2"/>
  <c r="F86" i="2"/>
  <c r="J85" i="2"/>
  <c r="C86" i="2"/>
  <c r="H86" i="2"/>
  <c r="B86" i="2"/>
  <c r="R85" i="2" s="1"/>
  <c r="U85" i="2" s="1"/>
  <c r="V85" i="2" l="1"/>
  <c r="S85" i="2"/>
  <c r="T85" i="2" s="1"/>
  <c r="M86" i="2"/>
  <c r="P86" i="2" s="1" a="1"/>
  <c r="P86" i="2" s="1"/>
  <c r="O86" i="2"/>
  <c r="E86" i="2"/>
  <c r="K86" i="2" s="1"/>
  <c r="A87" i="2" s="1"/>
  <c r="Q86" i="2" l="1"/>
  <c r="L87" i="2"/>
  <c r="N87" i="2" s="1"/>
  <c r="G87" i="2"/>
  <c r="F87" i="2"/>
  <c r="J86" i="2"/>
  <c r="C87" i="2"/>
  <c r="B87" i="2"/>
  <c r="R86" i="2" s="1"/>
  <c r="U86" i="2" s="1"/>
  <c r="H87" i="2"/>
  <c r="V86" i="2" l="1"/>
  <c r="S86" i="2"/>
  <c r="T86" i="2" s="1"/>
  <c r="M87" i="2"/>
  <c r="P87" i="2" s="1" a="1"/>
  <c r="P87" i="2" s="1"/>
  <c r="O87" i="2"/>
  <c r="E87" i="2"/>
  <c r="K87" i="2" s="1"/>
  <c r="A88" i="2" s="1"/>
  <c r="Q87" i="2" l="1"/>
  <c r="L88" i="2"/>
  <c r="N88" i="2" s="1"/>
  <c r="G88" i="2"/>
  <c r="F88" i="2"/>
  <c r="J87" i="2"/>
  <c r="C88" i="2"/>
  <c r="B88" i="2"/>
  <c r="R87" i="2" s="1"/>
  <c r="U87" i="2" s="1"/>
  <c r="H88" i="2"/>
  <c r="V87" i="2" l="1"/>
  <c r="S87" i="2"/>
  <c r="T87" i="2" s="1"/>
  <c r="M88" i="2"/>
  <c r="P88" i="2" s="1" a="1"/>
  <c r="P88" i="2" s="1"/>
  <c r="O88" i="2"/>
  <c r="E88" i="2"/>
  <c r="K88" i="2" s="1"/>
  <c r="A89" i="2" s="1"/>
  <c r="Q88" i="2" l="1"/>
  <c r="L89" i="2"/>
  <c r="N89" i="2" s="1"/>
  <c r="G89" i="2"/>
  <c r="F89" i="2"/>
  <c r="J88" i="2"/>
  <c r="C89" i="2"/>
  <c r="B89" i="2"/>
  <c r="R88" i="2" s="1"/>
  <c r="U88" i="2" s="1"/>
  <c r="H89" i="2"/>
  <c r="V88" i="2" l="1"/>
  <c r="S88" i="2"/>
  <c r="T88" i="2" s="1"/>
  <c r="M89" i="2"/>
  <c r="P89" i="2" s="1" a="1"/>
  <c r="P89" i="2" s="1"/>
  <c r="O89" i="2"/>
  <c r="E89" i="2"/>
  <c r="K89" i="2" s="1"/>
  <c r="A90" i="2" s="1"/>
  <c r="Q89" i="2" l="1"/>
  <c r="L90" i="2"/>
  <c r="N90" i="2" s="1"/>
  <c r="G90" i="2"/>
  <c r="F90" i="2"/>
  <c r="J89" i="2"/>
  <c r="B90" i="2"/>
  <c r="R89" i="2" s="1"/>
  <c r="U89" i="2" s="1"/>
  <c r="C90" i="2"/>
  <c r="H90" i="2"/>
  <c r="V89" i="2" l="1"/>
  <c r="S89" i="2"/>
  <c r="T89" i="2" s="1"/>
  <c r="M90" i="2"/>
  <c r="P90" i="2" s="1" a="1"/>
  <c r="P90" i="2" s="1"/>
  <c r="O90" i="2"/>
  <c r="E90" i="2"/>
  <c r="K90" i="2" s="1"/>
  <c r="A91" i="2" s="1"/>
  <c r="Q90" i="2" l="1"/>
  <c r="J90" i="2"/>
  <c r="G91" i="2"/>
  <c r="F91" i="2"/>
  <c r="L91" i="2"/>
  <c r="N91" i="2" s="1"/>
  <c r="C91" i="2"/>
  <c r="B91" i="2"/>
  <c r="R90" i="2" s="1"/>
  <c r="U90" i="2" s="1"/>
  <c r="H91" i="2"/>
  <c r="V90" i="2" l="1"/>
  <c r="S90" i="2"/>
  <c r="T90" i="2" s="1"/>
  <c r="M91" i="2"/>
  <c r="P91" i="2" s="1" a="1"/>
  <c r="P91" i="2" s="1"/>
  <c r="O91" i="2"/>
  <c r="E91" i="2"/>
  <c r="K91" i="2" s="1"/>
  <c r="A92" i="2" s="1"/>
  <c r="Q91" i="2" l="1"/>
  <c r="J91" i="2"/>
  <c r="L92" i="2"/>
  <c r="N92" i="2" s="1"/>
  <c r="F92" i="2"/>
  <c r="G92" i="2"/>
  <c r="C92" i="2"/>
  <c r="B92" i="2"/>
  <c r="R91" i="2" s="1"/>
  <c r="U91" i="2" s="1"/>
  <c r="H92" i="2"/>
  <c r="V91" i="2" l="1"/>
  <c r="S91" i="2"/>
  <c r="T91" i="2" s="1"/>
  <c r="M92" i="2"/>
  <c r="P92" i="2" s="1" a="1"/>
  <c r="P92" i="2" s="1"/>
  <c r="O92" i="2"/>
  <c r="E92" i="2"/>
  <c r="K92" i="2" s="1"/>
  <c r="A93" i="2" s="1"/>
  <c r="Q92" i="2" l="1"/>
  <c r="J92" i="2"/>
  <c r="L93" i="2"/>
  <c r="N93" i="2" s="1"/>
  <c r="F93" i="2"/>
  <c r="G93" i="2"/>
  <c r="B93" i="2"/>
  <c r="R92" i="2" s="1"/>
  <c r="U92" i="2" s="1"/>
  <c r="C93" i="2"/>
  <c r="H93" i="2"/>
  <c r="V92" i="2" l="1"/>
  <c r="S92" i="2"/>
  <c r="T92" i="2" s="1"/>
  <c r="M93" i="2"/>
  <c r="P93" i="2" s="1" a="1"/>
  <c r="P93" i="2" s="1"/>
  <c r="O93" i="2"/>
  <c r="E93" i="2"/>
  <c r="K93" i="2" s="1"/>
  <c r="A94" i="2" s="1"/>
  <c r="Q93" i="2" l="1"/>
  <c r="J93" i="2"/>
  <c r="L94" i="2"/>
  <c r="N94" i="2" s="1"/>
  <c r="G94" i="2"/>
  <c r="F94" i="2"/>
  <c r="C94" i="2"/>
  <c r="B94" i="2"/>
  <c r="R93" i="2" s="1"/>
  <c r="U93" i="2" s="1"/>
  <c r="H94" i="2"/>
  <c r="V93" i="2" l="1"/>
  <c r="S93" i="2"/>
  <c r="T93" i="2" s="1"/>
  <c r="M94" i="2"/>
  <c r="P94" i="2" s="1" a="1"/>
  <c r="P94" i="2" s="1"/>
  <c r="O94" i="2"/>
  <c r="E94" i="2"/>
  <c r="K94" i="2" s="1"/>
  <c r="A95" i="2" s="1"/>
  <c r="Q94" i="2" l="1"/>
  <c r="J94" i="2"/>
  <c r="G95" i="2"/>
  <c r="F95" i="2"/>
  <c r="L95" i="2"/>
  <c r="N95" i="2" s="1"/>
  <c r="H95" i="2"/>
  <c r="C95" i="2"/>
  <c r="B95" i="2"/>
  <c r="R94" i="2" s="1"/>
  <c r="U94" i="2" s="1"/>
  <c r="V94" i="2" l="1"/>
  <c r="S94" i="2"/>
  <c r="T94" i="2" s="1"/>
  <c r="M95" i="2"/>
  <c r="P95" i="2" s="1" a="1"/>
  <c r="P95" i="2" s="1"/>
  <c r="O95" i="2"/>
  <c r="E95" i="2"/>
  <c r="K95" i="2" s="1"/>
  <c r="A96" i="2" s="1"/>
  <c r="Q95" i="2" l="1"/>
  <c r="L96" i="2"/>
  <c r="N96" i="2" s="1"/>
  <c r="G96" i="2"/>
  <c r="F96" i="2"/>
  <c r="J95" i="2"/>
  <c r="C96" i="2"/>
  <c r="B96" i="2"/>
  <c r="R95" i="2" s="1"/>
  <c r="U95" i="2" s="1"/>
  <c r="H96" i="2"/>
  <c r="V95" i="2" l="1"/>
  <c r="S95" i="2"/>
  <c r="T95" i="2" s="1"/>
  <c r="M96" i="2"/>
  <c r="P96" i="2" s="1" a="1"/>
  <c r="P96" i="2" s="1"/>
  <c r="O96" i="2"/>
  <c r="E96" i="2"/>
  <c r="K96" i="2" s="1"/>
  <c r="A97" i="2" s="1"/>
  <c r="Q96" i="2" l="1"/>
  <c r="L97" i="2"/>
  <c r="N97" i="2" s="1"/>
  <c r="G97" i="2"/>
  <c r="F97" i="2"/>
  <c r="J96" i="2"/>
  <c r="B97" i="2"/>
  <c r="R96" i="2" s="1"/>
  <c r="U96" i="2" s="1"/>
  <c r="C97" i="2"/>
  <c r="H97" i="2"/>
  <c r="V96" i="2" l="1"/>
  <c r="S96" i="2"/>
  <c r="T96" i="2" s="1"/>
  <c r="M97" i="2"/>
  <c r="P97" i="2" s="1" a="1"/>
  <c r="P97" i="2" s="1"/>
  <c r="O97" i="2"/>
  <c r="E97" i="2"/>
  <c r="K97" i="2" s="1"/>
  <c r="A98" i="2" s="1"/>
  <c r="Q97" i="2" l="1"/>
  <c r="L98" i="2"/>
  <c r="N98" i="2" s="1"/>
  <c r="G98" i="2"/>
  <c r="F98" i="2"/>
  <c r="J97" i="2"/>
  <c r="C98" i="2"/>
  <c r="B98" i="2"/>
  <c r="R97" i="2" s="1"/>
  <c r="U97" i="2" s="1"/>
  <c r="H98" i="2"/>
  <c r="V97" i="2" l="1"/>
  <c r="S97" i="2"/>
  <c r="T97" i="2" s="1"/>
  <c r="M98" i="2"/>
  <c r="P98" i="2" s="1" a="1"/>
  <c r="P98" i="2" s="1"/>
  <c r="O98" i="2"/>
  <c r="E98" i="2"/>
  <c r="K98" i="2" s="1"/>
  <c r="A99" i="2" s="1"/>
  <c r="Q98" i="2" l="1"/>
  <c r="L99" i="2"/>
  <c r="N99" i="2" s="1"/>
  <c r="G99" i="2"/>
  <c r="F99" i="2"/>
  <c r="J98" i="2"/>
  <c r="C99" i="2"/>
  <c r="B99" i="2"/>
  <c r="R98" i="2" s="1"/>
  <c r="U98" i="2" s="1"/>
  <c r="H99" i="2"/>
  <c r="V98" i="2" l="1"/>
  <c r="S98" i="2"/>
  <c r="T98" i="2" s="1"/>
  <c r="M99" i="2"/>
  <c r="P99" i="2" s="1" a="1"/>
  <c r="P99" i="2" s="1"/>
  <c r="O99" i="2"/>
  <c r="E99" i="2"/>
  <c r="K99" i="2" s="1"/>
  <c r="A100" i="2" s="1"/>
  <c r="Q99" i="2" l="1"/>
  <c r="J99" i="2"/>
  <c r="L100" i="2"/>
  <c r="N100" i="2" s="1"/>
  <c r="G100" i="2"/>
  <c r="F100" i="2"/>
  <c r="C100" i="2"/>
  <c r="B100" i="2"/>
  <c r="R99" i="2" s="1"/>
  <c r="U99" i="2" s="1"/>
  <c r="H100" i="2"/>
  <c r="V99" i="2" l="1"/>
  <c r="S99" i="2"/>
  <c r="T99" i="2" s="1"/>
  <c r="M100" i="2"/>
  <c r="P100" i="2" s="1" a="1"/>
  <c r="P100" i="2" s="1"/>
  <c r="O100" i="2"/>
  <c r="E100" i="2"/>
  <c r="K100" i="2" s="1"/>
  <c r="A101" i="2" s="1"/>
  <c r="Q100" i="2" l="1"/>
  <c r="L101" i="2"/>
  <c r="N101" i="2" s="1"/>
  <c r="G101" i="2"/>
  <c r="F101" i="2"/>
  <c r="J100" i="2"/>
  <c r="C101" i="2"/>
  <c r="B101" i="2"/>
  <c r="R100" i="2" s="1"/>
  <c r="U100" i="2" s="1"/>
  <c r="H101" i="2"/>
  <c r="V100" i="2" l="1"/>
  <c r="S100" i="2"/>
  <c r="T100" i="2" s="1"/>
  <c r="M101" i="2"/>
  <c r="P101" i="2" s="1" a="1"/>
  <c r="P101" i="2" s="1"/>
  <c r="O101" i="2"/>
  <c r="E101" i="2"/>
  <c r="J101" i="2" s="1"/>
  <c r="Q101" i="2" l="1"/>
  <c r="K101" i="2"/>
  <c r="A102" i="2" s="1"/>
  <c r="C102" i="2" l="1"/>
  <c r="E102" i="2" s="1"/>
  <c r="B102" i="2" l="1"/>
  <c r="R101" i="2" s="1"/>
  <c r="U101" i="2" s="1"/>
  <c r="F102" i="2"/>
  <c r="H102" i="2"/>
  <c r="L102" i="2"/>
  <c r="N102" i="2" s="1"/>
  <c r="G102" i="2"/>
  <c r="K102" i="2"/>
  <c r="A103" i="2" s="1"/>
  <c r="J102" i="2"/>
  <c r="V101" i="2"/>
  <c r="S101" i="2"/>
  <c r="T101" i="2" s="1"/>
  <c r="O102" i="2" l="1"/>
  <c r="M102" i="2"/>
  <c r="P102" i="2" s="1" a="1"/>
  <c r="P102" i="2" s="1"/>
  <c r="F103" i="2"/>
  <c r="L103" i="2"/>
  <c r="N103" i="2" s="1"/>
  <c r="C103" i="2"/>
  <c r="E103" i="2" s="1"/>
  <c r="K103" i="2" s="1"/>
  <c r="A104" i="2" s="1"/>
  <c r="B103" i="2"/>
  <c r="G103" i="2"/>
  <c r="H103" i="2"/>
  <c r="Q102" i="2" l="1"/>
  <c r="R102" i="2"/>
  <c r="U102" i="2" s="1"/>
  <c r="V102" i="2" s="1"/>
  <c r="J103" i="2"/>
  <c r="O103" i="2"/>
  <c r="M103" i="2"/>
  <c r="P103" i="2" s="1" a="1"/>
  <c r="P103" i="2" s="1"/>
  <c r="S102" i="2"/>
  <c r="T102" i="2" s="1"/>
  <c r="L104" i="2"/>
  <c r="N104" i="2" s="1"/>
  <c r="G104" i="2"/>
  <c r="F104" i="2"/>
  <c r="C104" i="2"/>
  <c r="E104" i="2" s="1"/>
  <c r="K104" i="2" s="1"/>
  <c r="A105" i="2" s="1"/>
  <c r="B104" i="2"/>
  <c r="H104" i="2"/>
  <c r="Q103" i="2" l="1"/>
  <c r="R103" i="2"/>
  <c r="U103" i="2" s="1"/>
  <c r="V103" i="2" s="1"/>
  <c r="M104" i="2"/>
  <c r="P104" i="2" s="1" a="1"/>
  <c r="P104" i="2" s="1"/>
  <c r="O104" i="2"/>
  <c r="J104" i="2"/>
  <c r="S103" i="2" l="1"/>
  <c r="T103" i="2" s="1"/>
  <c r="Q104" i="2"/>
  <c r="L105" i="2"/>
  <c r="N105" i="2" s="1"/>
  <c r="G105" i="2"/>
  <c r="F105" i="2"/>
  <c r="B105" i="2"/>
  <c r="R104" i="2" s="1"/>
  <c r="U104" i="2" s="1"/>
  <c r="C105" i="2"/>
  <c r="E105" i="2" s="1"/>
  <c r="K105" i="2" s="1"/>
  <c r="A106" i="2" s="1"/>
  <c r="H105" i="2"/>
  <c r="V104" i="2" l="1"/>
  <c r="S104" i="2"/>
  <c r="T104" i="2" s="1"/>
  <c r="M105" i="2"/>
  <c r="P105" i="2" s="1" a="1"/>
  <c r="P105" i="2" s="1"/>
  <c r="O105" i="2"/>
  <c r="J105" i="2"/>
  <c r="Q105" i="2" l="1"/>
  <c r="L106" i="2"/>
  <c r="N106" i="2" s="1"/>
  <c r="G106" i="2"/>
  <c r="F106" i="2"/>
  <c r="C106" i="2"/>
  <c r="E106" i="2" s="1"/>
  <c r="K106" i="2" s="1"/>
  <c r="A107" i="2" s="1"/>
  <c r="B106" i="2"/>
  <c r="R105" i="2" s="1"/>
  <c r="U105" i="2" s="1"/>
  <c r="H106" i="2"/>
  <c r="V105" i="2" l="1"/>
  <c r="S105" i="2"/>
  <c r="T105" i="2" s="1"/>
  <c r="M106" i="2"/>
  <c r="P106" i="2" s="1" a="1"/>
  <c r="P106" i="2" s="1"/>
  <c r="O106" i="2"/>
  <c r="J106" i="2"/>
  <c r="Q106" i="2" l="1"/>
  <c r="L107" i="2"/>
  <c r="N107" i="2" s="1"/>
  <c r="G107" i="2"/>
  <c r="F107" i="2"/>
  <c r="C107" i="2"/>
  <c r="E107" i="2" s="1"/>
  <c r="K107" i="2" s="1"/>
  <c r="A108" i="2" s="1"/>
  <c r="B107" i="2"/>
  <c r="R106" i="2" s="1"/>
  <c r="U106" i="2" s="1"/>
  <c r="H107" i="2"/>
  <c r="V106" i="2" l="1"/>
  <c r="S106" i="2"/>
  <c r="T106" i="2" s="1"/>
  <c r="M107" i="2"/>
  <c r="P107" i="2" s="1" a="1"/>
  <c r="P107" i="2" s="1"/>
  <c r="O107" i="2"/>
  <c r="J107" i="2"/>
  <c r="Q107" i="2" l="1"/>
  <c r="L108" i="2"/>
  <c r="N108" i="2" s="1"/>
  <c r="G108" i="2"/>
  <c r="F108" i="2"/>
  <c r="C108" i="2"/>
  <c r="E108" i="2" s="1"/>
  <c r="K108" i="2" s="1"/>
  <c r="A109" i="2" s="1"/>
  <c r="B108" i="2"/>
  <c r="R107" i="2" s="1"/>
  <c r="U107" i="2" s="1"/>
  <c r="H108" i="2"/>
  <c r="V107" i="2" l="1"/>
  <c r="S107" i="2"/>
  <c r="T107" i="2" s="1"/>
  <c r="M108" i="2"/>
  <c r="P108" i="2" s="1" a="1"/>
  <c r="P108" i="2" s="1"/>
  <c r="O108" i="2"/>
  <c r="J108" i="2"/>
  <c r="Q108" i="2" l="1"/>
  <c r="L109" i="2"/>
  <c r="N109" i="2" s="1"/>
  <c r="G109" i="2"/>
  <c r="F109" i="2"/>
  <c r="C109" i="2"/>
  <c r="E109" i="2" s="1"/>
  <c r="K109" i="2" s="1"/>
  <c r="A110" i="2" s="1"/>
  <c r="B109" i="2"/>
  <c r="R108" i="2" s="1"/>
  <c r="U108" i="2" s="1"/>
  <c r="H109" i="2"/>
  <c r="V108" i="2" l="1"/>
  <c r="S108" i="2"/>
  <c r="T108" i="2" s="1"/>
  <c r="M109" i="2"/>
  <c r="P109" i="2" s="1" a="1"/>
  <c r="P109" i="2" s="1"/>
  <c r="O109" i="2"/>
  <c r="J109" i="2"/>
  <c r="Q109" i="2" l="1"/>
  <c r="L110" i="2"/>
  <c r="N110" i="2" s="1"/>
  <c r="G110" i="2"/>
  <c r="F110" i="2"/>
  <c r="C110" i="2"/>
  <c r="E110" i="2" s="1"/>
  <c r="K110" i="2" s="1"/>
  <c r="A111" i="2" s="1"/>
  <c r="B110" i="2"/>
  <c r="R109" i="2" s="1"/>
  <c r="U109" i="2" s="1"/>
  <c r="H110" i="2"/>
  <c r="V109" i="2" l="1"/>
  <c r="S109" i="2"/>
  <c r="T109" i="2" s="1"/>
  <c r="M110" i="2"/>
  <c r="P110" i="2" s="1" a="1"/>
  <c r="P110" i="2" s="1"/>
  <c r="O110" i="2"/>
  <c r="J110" i="2"/>
  <c r="Q110" i="2" l="1"/>
  <c r="L111" i="2"/>
  <c r="N111" i="2" s="1"/>
  <c r="G111" i="2"/>
  <c r="F111" i="2"/>
  <c r="B111" i="2"/>
  <c r="R110" i="2" s="1"/>
  <c r="U110" i="2" s="1"/>
  <c r="C111" i="2"/>
  <c r="E111" i="2" s="1"/>
  <c r="K111" i="2" s="1"/>
  <c r="A112" i="2" s="1"/>
  <c r="H111" i="2"/>
  <c r="V110" i="2" l="1"/>
  <c r="S110" i="2"/>
  <c r="T110" i="2" s="1"/>
  <c r="M111" i="2"/>
  <c r="P111" i="2" s="1" a="1"/>
  <c r="P111" i="2" s="1"/>
  <c r="O111" i="2"/>
  <c r="J111" i="2"/>
  <c r="Q111" i="2" l="1"/>
  <c r="L112" i="2"/>
  <c r="N112" i="2" s="1"/>
  <c r="G112" i="2"/>
  <c r="F112" i="2"/>
  <c r="C112" i="2"/>
  <c r="E112" i="2" s="1"/>
  <c r="K112" i="2" s="1"/>
  <c r="A113" i="2" s="1"/>
  <c r="B112" i="2"/>
  <c r="R111" i="2" s="1"/>
  <c r="U111" i="2" s="1"/>
  <c r="H112" i="2"/>
  <c r="V111" i="2" l="1"/>
  <c r="S111" i="2"/>
  <c r="T111" i="2" s="1"/>
  <c r="M112" i="2"/>
  <c r="P112" i="2" s="1" a="1"/>
  <c r="P112" i="2" s="1"/>
  <c r="O112" i="2"/>
  <c r="J112" i="2"/>
  <c r="Q112" i="2" l="1"/>
  <c r="L113" i="2"/>
  <c r="N113" i="2" s="1"/>
  <c r="G113" i="2"/>
  <c r="F113" i="2"/>
  <c r="C113" i="2"/>
  <c r="E113" i="2" s="1"/>
  <c r="K113" i="2" s="1"/>
  <c r="A114" i="2" s="1"/>
  <c r="B113" i="2"/>
  <c r="R112" i="2" s="1"/>
  <c r="U112" i="2" s="1"/>
  <c r="H113" i="2"/>
  <c r="V112" i="2" l="1"/>
  <c r="S112" i="2"/>
  <c r="T112" i="2" s="1"/>
  <c r="M113" i="2"/>
  <c r="P113" i="2" s="1" a="1"/>
  <c r="P113" i="2" s="1"/>
  <c r="O113" i="2"/>
  <c r="J113" i="2"/>
  <c r="Q113" i="2" l="1"/>
  <c r="L114" i="2"/>
  <c r="N114" i="2" s="1"/>
  <c r="G114" i="2"/>
  <c r="F114" i="2"/>
  <c r="C114" i="2"/>
  <c r="E114" i="2" s="1"/>
  <c r="K114" i="2" s="1"/>
  <c r="A115" i="2" s="1"/>
  <c r="B114" i="2"/>
  <c r="R113" i="2" s="1"/>
  <c r="U113" i="2" s="1"/>
  <c r="H114" i="2"/>
  <c r="V113" i="2" l="1"/>
  <c r="S113" i="2"/>
  <c r="T113" i="2" s="1"/>
  <c r="M114" i="2"/>
  <c r="P114" i="2" s="1" a="1"/>
  <c r="P114" i="2" s="1"/>
  <c r="O114" i="2"/>
  <c r="J114" i="2"/>
  <c r="Q114" i="2" l="1"/>
  <c r="L115" i="2"/>
  <c r="N115" i="2" s="1"/>
  <c r="G115" i="2"/>
  <c r="F115" i="2"/>
  <c r="B115" i="2"/>
  <c r="R114" i="2" s="1"/>
  <c r="U114" i="2" s="1"/>
  <c r="C115" i="2"/>
  <c r="E115" i="2" s="1"/>
  <c r="K115" i="2" s="1"/>
  <c r="A116" i="2" s="1"/>
  <c r="H115" i="2"/>
  <c r="V114" i="2" l="1"/>
  <c r="S114" i="2"/>
  <c r="T114" i="2" s="1"/>
  <c r="M115" i="2"/>
  <c r="P115" i="2" s="1" a="1"/>
  <c r="P115" i="2" s="1"/>
  <c r="O115" i="2"/>
  <c r="J115" i="2"/>
  <c r="Q115" i="2" l="1"/>
  <c r="L116" i="2"/>
  <c r="N116" i="2" s="1"/>
  <c r="G116" i="2"/>
  <c r="F116" i="2"/>
  <c r="C116" i="2"/>
  <c r="E116" i="2" s="1"/>
  <c r="K116" i="2" s="1"/>
  <c r="A117" i="2" s="1"/>
  <c r="B116" i="2"/>
  <c r="R115" i="2" s="1"/>
  <c r="U115" i="2" s="1"/>
  <c r="H116" i="2"/>
  <c r="V115" i="2" l="1"/>
  <c r="S115" i="2"/>
  <c r="T115" i="2" s="1"/>
  <c r="M116" i="2"/>
  <c r="P116" i="2" s="1" a="1"/>
  <c r="P116" i="2" s="1"/>
  <c r="O116" i="2"/>
  <c r="J116" i="2"/>
  <c r="Q116" i="2" l="1"/>
  <c r="L117" i="2"/>
  <c r="N117" i="2" s="1"/>
  <c r="G117" i="2"/>
  <c r="F117" i="2"/>
  <c r="C117" i="2"/>
  <c r="E117" i="2" s="1"/>
  <c r="K117" i="2" s="1"/>
  <c r="A118" i="2" s="1"/>
  <c r="B117" i="2"/>
  <c r="R116" i="2" s="1"/>
  <c r="U116" i="2" s="1"/>
  <c r="H117" i="2"/>
  <c r="V116" i="2" l="1"/>
  <c r="S116" i="2"/>
  <c r="T116" i="2" s="1"/>
  <c r="M117" i="2"/>
  <c r="P117" i="2" s="1" a="1"/>
  <c r="P117" i="2" s="1"/>
  <c r="O117" i="2"/>
  <c r="J117" i="2"/>
  <c r="Q117" i="2" l="1"/>
  <c r="L118" i="2"/>
  <c r="N118" i="2" s="1"/>
  <c r="G118" i="2"/>
  <c r="F118" i="2"/>
  <c r="C118" i="2"/>
  <c r="E118" i="2" s="1"/>
  <c r="K118" i="2" s="1"/>
  <c r="A119" i="2" s="1"/>
  <c r="B118" i="2"/>
  <c r="R117" i="2" s="1"/>
  <c r="U117" i="2" s="1"/>
  <c r="H118" i="2"/>
  <c r="V117" i="2" l="1"/>
  <c r="S117" i="2"/>
  <c r="T117" i="2" s="1"/>
  <c r="M118" i="2"/>
  <c r="P118" i="2" s="1" a="1"/>
  <c r="P118" i="2" s="1"/>
  <c r="O118" i="2"/>
  <c r="J118" i="2"/>
  <c r="Q118" i="2" l="1"/>
  <c r="L119" i="2"/>
  <c r="N119" i="2" s="1"/>
  <c r="G119" i="2"/>
  <c r="F119" i="2"/>
  <c r="C119" i="2"/>
  <c r="E119" i="2" s="1"/>
  <c r="K119" i="2" s="1"/>
  <c r="A120" i="2" s="1"/>
  <c r="B119" i="2"/>
  <c r="R118" i="2" s="1"/>
  <c r="U118" i="2" s="1"/>
  <c r="H119" i="2"/>
  <c r="V118" i="2" l="1"/>
  <c r="S118" i="2"/>
  <c r="T118" i="2" s="1"/>
  <c r="M119" i="2"/>
  <c r="P119" i="2" s="1" a="1"/>
  <c r="P119" i="2" s="1"/>
  <c r="O119" i="2"/>
  <c r="J119" i="2"/>
  <c r="Q119" i="2" l="1"/>
  <c r="L120" i="2"/>
  <c r="N120" i="2" s="1"/>
  <c r="G120" i="2"/>
  <c r="F120" i="2"/>
  <c r="B120" i="2"/>
  <c r="R119" i="2" s="1"/>
  <c r="U119" i="2" s="1"/>
  <c r="C120" i="2"/>
  <c r="E120" i="2" s="1"/>
  <c r="K120" i="2" s="1"/>
  <c r="A121" i="2" s="1"/>
  <c r="H120" i="2"/>
  <c r="V119" i="2" l="1"/>
  <c r="S119" i="2"/>
  <c r="T119" i="2" s="1"/>
  <c r="M120" i="2"/>
  <c r="P120" i="2" s="1" a="1"/>
  <c r="P120" i="2" s="1"/>
  <c r="O120" i="2"/>
  <c r="J120" i="2"/>
  <c r="Q120" i="2" l="1"/>
  <c r="L121" i="2"/>
  <c r="N121" i="2" s="1"/>
  <c r="G121" i="2"/>
  <c r="F121" i="2"/>
  <c r="C121" i="2"/>
  <c r="E121" i="2" s="1"/>
  <c r="K121" i="2" s="1"/>
  <c r="A122" i="2" s="1"/>
  <c r="B121" i="2"/>
  <c r="R120" i="2" s="1"/>
  <c r="U120" i="2" s="1"/>
  <c r="H121" i="2"/>
  <c r="V120" i="2" l="1"/>
  <c r="S120" i="2"/>
  <c r="T120" i="2" s="1"/>
  <c r="M121" i="2"/>
  <c r="P121" i="2" s="1" a="1"/>
  <c r="P121" i="2" s="1"/>
  <c r="O121" i="2"/>
  <c r="J121" i="2"/>
  <c r="Q121" i="2" l="1"/>
  <c r="L122" i="2"/>
  <c r="N122" i="2" s="1"/>
  <c r="G122" i="2"/>
  <c r="F122" i="2"/>
  <c r="C122" i="2"/>
  <c r="E122" i="2" s="1"/>
  <c r="K122" i="2" s="1"/>
  <c r="A123" i="2" s="1"/>
  <c r="B122" i="2"/>
  <c r="R121" i="2" s="1"/>
  <c r="U121" i="2" s="1"/>
  <c r="H122" i="2"/>
  <c r="V121" i="2" l="1"/>
  <c r="S121" i="2"/>
  <c r="T121" i="2" s="1"/>
  <c r="M122" i="2"/>
  <c r="P122" i="2" s="1" a="1"/>
  <c r="P122" i="2" s="1"/>
  <c r="O122" i="2"/>
  <c r="J122" i="2"/>
  <c r="Q122" i="2" l="1"/>
  <c r="L123" i="2"/>
  <c r="N123" i="2" s="1"/>
  <c r="G123" i="2"/>
  <c r="F123" i="2"/>
  <c r="C123" i="2"/>
  <c r="E123" i="2" s="1"/>
  <c r="K123" i="2" s="1"/>
  <c r="A124" i="2" s="1"/>
  <c r="B123" i="2"/>
  <c r="R122" i="2" s="1"/>
  <c r="U122" i="2" s="1"/>
  <c r="H123" i="2"/>
  <c r="V122" i="2" l="1"/>
  <c r="S122" i="2"/>
  <c r="T122" i="2" s="1"/>
  <c r="M123" i="2"/>
  <c r="P123" i="2" s="1" a="1"/>
  <c r="P123" i="2" s="1"/>
  <c r="O123" i="2"/>
  <c r="J123" i="2"/>
  <c r="Q123" i="2" l="1"/>
  <c r="L124" i="2"/>
  <c r="N124" i="2" s="1"/>
  <c r="G124" i="2"/>
  <c r="F124" i="2"/>
  <c r="C124" i="2"/>
  <c r="E124" i="2" s="1"/>
  <c r="K124" i="2" s="1"/>
  <c r="A125" i="2" s="1"/>
  <c r="B124" i="2"/>
  <c r="R123" i="2" s="1"/>
  <c r="U123" i="2" s="1"/>
  <c r="H124" i="2"/>
  <c r="V123" i="2" l="1"/>
  <c r="S123" i="2"/>
  <c r="T123" i="2" s="1"/>
  <c r="M124" i="2"/>
  <c r="P124" i="2" s="1" a="1"/>
  <c r="P124" i="2" s="1"/>
  <c r="O124" i="2"/>
  <c r="J124" i="2"/>
  <c r="Q124" i="2" l="1"/>
  <c r="L125" i="2"/>
  <c r="N125" i="2" s="1"/>
  <c r="G125" i="2"/>
  <c r="F125" i="2"/>
  <c r="C125" i="2"/>
  <c r="E125" i="2" s="1"/>
  <c r="K125" i="2" s="1"/>
  <c r="A126" i="2" s="1"/>
  <c r="B125" i="2"/>
  <c r="R124" i="2" s="1"/>
  <c r="U124" i="2" s="1"/>
  <c r="H125" i="2"/>
  <c r="V124" i="2" l="1"/>
  <c r="S124" i="2"/>
  <c r="T124" i="2" s="1"/>
  <c r="M125" i="2"/>
  <c r="P125" i="2" s="1" a="1"/>
  <c r="P125" i="2" s="1"/>
  <c r="O125" i="2"/>
  <c r="J125" i="2"/>
  <c r="Q125" i="2" l="1"/>
  <c r="L126" i="2"/>
  <c r="N126" i="2" s="1"/>
  <c r="G126" i="2"/>
  <c r="F126" i="2"/>
  <c r="C126" i="2"/>
  <c r="E126" i="2" s="1"/>
  <c r="K126" i="2" s="1"/>
  <c r="A127" i="2" s="1"/>
  <c r="B126" i="2"/>
  <c r="R125" i="2" s="1"/>
  <c r="U125" i="2" s="1"/>
  <c r="H126" i="2"/>
  <c r="V125" i="2" l="1"/>
  <c r="S125" i="2"/>
  <c r="T125" i="2" s="1"/>
  <c r="M126" i="2"/>
  <c r="P126" i="2" s="1" a="1"/>
  <c r="P126" i="2" s="1"/>
  <c r="O126" i="2"/>
  <c r="J126" i="2"/>
  <c r="Q126" i="2" l="1"/>
  <c r="L127" i="2"/>
  <c r="N127" i="2" s="1"/>
  <c r="G127" i="2"/>
  <c r="F127" i="2"/>
  <c r="C127" i="2"/>
  <c r="E127" i="2" s="1"/>
  <c r="K127" i="2" s="1"/>
  <c r="A128" i="2" s="1"/>
  <c r="B127" i="2"/>
  <c r="R126" i="2" s="1"/>
  <c r="U126" i="2" s="1"/>
  <c r="H127" i="2"/>
  <c r="V126" i="2" l="1"/>
  <c r="S126" i="2"/>
  <c r="T126" i="2" s="1"/>
  <c r="M127" i="2"/>
  <c r="P127" i="2" s="1" a="1"/>
  <c r="P127" i="2" s="1"/>
  <c r="O127" i="2"/>
  <c r="J127" i="2"/>
  <c r="Q127" i="2" l="1"/>
  <c r="L128" i="2"/>
  <c r="N128" i="2" s="1"/>
  <c r="G128" i="2"/>
  <c r="F128" i="2"/>
  <c r="C128" i="2"/>
  <c r="E128" i="2" s="1"/>
  <c r="K128" i="2" s="1"/>
  <c r="A129" i="2" s="1"/>
  <c r="B128" i="2"/>
  <c r="R127" i="2" s="1"/>
  <c r="U127" i="2" s="1"/>
  <c r="H128" i="2"/>
  <c r="V127" i="2" l="1"/>
  <c r="S127" i="2"/>
  <c r="T127" i="2" s="1"/>
  <c r="M128" i="2"/>
  <c r="P128" i="2" s="1" a="1"/>
  <c r="P128" i="2" s="1"/>
  <c r="O128" i="2"/>
  <c r="J128" i="2"/>
  <c r="Q128" i="2" l="1"/>
  <c r="L129" i="2"/>
  <c r="N129" i="2" s="1"/>
  <c r="G129" i="2"/>
  <c r="F129" i="2"/>
  <c r="H129" i="2"/>
  <c r="B129" i="2"/>
  <c r="R128" i="2" s="1"/>
  <c r="U128" i="2" s="1"/>
  <c r="C129" i="2"/>
  <c r="E129" i="2" s="1"/>
  <c r="K129" i="2" s="1"/>
  <c r="A130" i="2" s="1"/>
  <c r="V128" i="2" l="1"/>
  <c r="S128" i="2"/>
  <c r="T128" i="2" s="1"/>
  <c r="M129" i="2"/>
  <c r="P129" i="2" s="1" a="1"/>
  <c r="P129" i="2" s="1"/>
  <c r="O129" i="2"/>
  <c r="J129" i="2"/>
  <c r="Q129" i="2" l="1"/>
  <c r="L130" i="2"/>
  <c r="N130" i="2" s="1"/>
  <c r="G130" i="2"/>
  <c r="F130" i="2"/>
  <c r="B130" i="2"/>
  <c r="R129" i="2" s="1"/>
  <c r="U129" i="2" s="1"/>
  <c r="C130" i="2"/>
  <c r="E130" i="2" s="1"/>
  <c r="K130" i="2" s="1"/>
  <c r="A131" i="2" s="1"/>
  <c r="H130" i="2"/>
  <c r="V129" i="2" l="1"/>
  <c r="S129" i="2"/>
  <c r="T129" i="2" s="1"/>
  <c r="M130" i="2"/>
  <c r="P130" i="2" s="1" a="1"/>
  <c r="P130" i="2" s="1"/>
  <c r="O130" i="2"/>
  <c r="J130" i="2"/>
  <c r="Q130" i="2" l="1"/>
  <c r="L131" i="2"/>
  <c r="N131" i="2" s="1"/>
  <c r="G131" i="2"/>
  <c r="F131" i="2"/>
  <c r="B131" i="2"/>
  <c r="R130" i="2" s="1"/>
  <c r="U130" i="2" s="1"/>
  <c r="C131" i="2"/>
  <c r="E131" i="2" s="1"/>
  <c r="K131" i="2" s="1"/>
  <c r="A132" i="2" s="1"/>
  <c r="H131" i="2"/>
  <c r="V130" i="2" l="1"/>
  <c r="S130" i="2"/>
  <c r="T130" i="2" s="1"/>
  <c r="M131" i="2"/>
  <c r="P131" i="2" s="1" a="1"/>
  <c r="P131" i="2" s="1"/>
  <c r="O131" i="2"/>
  <c r="J131" i="2"/>
  <c r="Q131" i="2" l="1"/>
  <c r="L132" i="2"/>
  <c r="N132" i="2" s="1"/>
  <c r="G132" i="2"/>
  <c r="F132" i="2"/>
  <c r="C132" i="2"/>
  <c r="E132" i="2" s="1"/>
  <c r="K132" i="2" s="1"/>
  <c r="A133" i="2" s="1"/>
  <c r="B132" i="2"/>
  <c r="R131" i="2" s="1"/>
  <c r="U131" i="2" s="1"/>
  <c r="H132" i="2"/>
  <c r="V131" i="2" l="1"/>
  <c r="S131" i="2"/>
  <c r="T131" i="2" s="1"/>
  <c r="M132" i="2"/>
  <c r="P132" i="2" s="1" a="1"/>
  <c r="P132" i="2" s="1"/>
  <c r="O132" i="2"/>
  <c r="J132" i="2"/>
  <c r="Q132" i="2" l="1"/>
  <c r="L133" i="2"/>
  <c r="N133" i="2" s="1"/>
  <c r="G133" i="2"/>
  <c r="F133" i="2"/>
  <c r="B133" i="2"/>
  <c r="R132" i="2" s="1"/>
  <c r="U132" i="2" s="1"/>
  <c r="C133" i="2"/>
  <c r="E133" i="2" s="1"/>
  <c r="K133" i="2" s="1"/>
  <c r="A134" i="2" s="1"/>
  <c r="H133" i="2"/>
  <c r="V132" i="2" l="1"/>
  <c r="S132" i="2"/>
  <c r="T132" i="2" s="1"/>
  <c r="M133" i="2"/>
  <c r="P133" i="2" s="1" a="1"/>
  <c r="P133" i="2" s="1"/>
  <c r="O133" i="2"/>
  <c r="J133" i="2"/>
  <c r="Q133" i="2" l="1"/>
  <c r="L134" i="2"/>
  <c r="N134" i="2" s="1"/>
  <c r="G134" i="2"/>
  <c r="F134" i="2"/>
  <c r="C134" i="2"/>
  <c r="E134" i="2" s="1"/>
  <c r="K134" i="2" s="1"/>
  <c r="A135" i="2" s="1"/>
  <c r="B134" i="2"/>
  <c r="R133" i="2" s="1"/>
  <c r="U133" i="2" s="1"/>
  <c r="H134" i="2"/>
  <c r="V133" i="2" l="1"/>
  <c r="S133" i="2"/>
  <c r="T133" i="2" s="1"/>
  <c r="M134" i="2"/>
  <c r="P134" i="2" s="1" a="1"/>
  <c r="P134" i="2" s="1"/>
  <c r="O134" i="2"/>
  <c r="J134" i="2"/>
  <c r="Q134" i="2" l="1"/>
  <c r="L135" i="2"/>
  <c r="N135" i="2" s="1"/>
  <c r="G135" i="2"/>
  <c r="F135" i="2"/>
  <c r="C135" i="2"/>
  <c r="E135" i="2" s="1"/>
  <c r="K135" i="2" s="1"/>
  <c r="A136" i="2" s="1"/>
  <c r="B135" i="2"/>
  <c r="R134" i="2" s="1"/>
  <c r="U134" i="2" s="1"/>
  <c r="H135" i="2"/>
  <c r="V134" i="2" l="1"/>
  <c r="S134" i="2"/>
  <c r="T134" i="2" s="1"/>
  <c r="M135" i="2"/>
  <c r="P135" i="2" s="1" a="1"/>
  <c r="P135" i="2" s="1"/>
  <c r="O135" i="2"/>
  <c r="J135" i="2"/>
  <c r="Q135" i="2" l="1"/>
  <c r="L136" i="2"/>
  <c r="N136" i="2" s="1"/>
  <c r="G136" i="2"/>
  <c r="F136" i="2"/>
  <c r="C136" i="2"/>
  <c r="E136" i="2" s="1"/>
  <c r="K136" i="2" s="1"/>
  <c r="A137" i="2" s="1"/>
  <c r="B136" i="2"/>
  <c r="R135" i="2" s="1"/>
  <c r="U135" i="2" s="1"/>
  <c r="H136" i="2"/>
  <c r="V135" i="2" l="1"/>
  <c r="S135" i="2"/>
  <c r="T135" i="2" s="1"/>
  <c r="M136" i="2"/>
  <c r="P136" i="2" s="1" a="1"/>
  <c r="P136" i="2" s="1"/>
  <c r="O136" i="2"/>
  <c r="J136" i="2"/>
  <c r="Q136" i="2" l="1"/>
  <c r="L137" i="2"/>
  <c r="N137" i="2" s="1"/>
  <c r="G137" i="2"/>
  <c r="F137" i="2"/>
  <c r="C137" i="2"/>
  <c r="E137" i="2" s="1"/>
  <c r="K137" i="2" s="1"/>
  <c r="A138" i="2" s="1"/>
  <c r="B137" i="2"/>
  <c r="R136" i="2" s="1"/>
  <c r="U136" i="2" s="1"/>
  <c r="H137" i="2"/>
  <c r="V136" i="2" l="1"/>
  <c r="S136" i="2"/>
  <c r="T136" i="2" s="1"/>
  <c r="M137" i="2"/>
  <c r="P137" i="2" s="1" a="1"/>
  <c r="P137" i="2" s="1"/>
  <c r="O137" i="2"/>
  <c r="J137" i="2"/>
  <c r="Q137" i="2" l="1"/>
  <c r="L138" i="2"/>
  <c r="N138" i="2" s="1"/>
  <c r="G138" i="2"/>
  <c r="F138" i="2"/>
  <c r="C138" i="2"/>
  <c r="E138" i="2" s="1"/>
  <c r="B138" i="2"/>
  <c r="R137" i="2" s="1"/>
  <c r="U137" i="2" s="1"/>
  <c r="H138" i="2"/>
  <c r="K138" i="2" l="1"/>
  <c r="A139" i="2" s="1"/>
  <c r="V137" i="2"/>
  <c r="S137" i="2"/>
  <c r="T137" i="2" s="1"/>
  <c r="M138" i="2"/>
  <c r="P138" i="2" s="1" a="1"/>
  <c r="P138" i="2" s="1"/>
  <c r="O138" i="2"/>
  <c r="J138" i="2"/>
  <c r="Q138" i="2" l="1"/>
  <c r="G139" i="2"/>
  <c r="B139" i="2"/>
  <c r="R138" i="2" s="1"/>
  <c r="U138" i="2" s="1"/>
  <c r="C139" i="2"/>
  <c r="E139" i="2" s="1"/>
  <c r="K139" i="2" s="1"/>
  <c r="A140" i="2" s="1"/>
  <c r="H139" i="2"/>
  <c r="F139" i="2"/>
  <c r="L139" i="2"/>
  <c r="N139" i="2" s="1"/>
  <c r="J139" i="2" l="1"/>
  <c r="V138" i="2"/>
  <c r="S138" i="2"/>
  <c r="T138" i="2" s="1"/>
  <c r="M139" i="2"/>
  <c r="P139" i="2" s="1" a="1"/>
  <c r="P139" i="2" s="1"/>
  <c r="O139" i="2"/>
  <c r="Q139" i="2" l="1"/>
  <c r="F140" i="2"/>
  <c r="G140" i="2" l="1"/>
  <c r="B140" i="2"/>
  <c r="L140" i="2"/>
  <c r="N140" i="2" s="1"/>
  <c r="H140" i="2"/>
  <c r="C140" i="2"/>
  <c r="E140" i="2" s="1"/>
  <c r="K140" i="2" s="1"/>
  <c r="A141" i="2" s="1"/>
  <c r="J140" i="2" l="1"/>
  <c r="O140" i="2"/>
  <c r="R139" i="2"/>
  <c r="M140" i="2"/>
  <c r="P140" i="2" s="1" a="1"/>
  <c r="P140" i="2" s="1"/>
  <c r="Q140" i="2" l="1"/>
  <c r="U139" i="2"/>
  <c r="V139" i="2" s="1"/>
  <c r="S139" i="2"/>
  <c r="T139" i="2" s="1"/>
  <c r="F141" i="2" l="1"/>
  <c r="G141" i="2"/>
  <c r="B141" i="2"/>
  <c r="H141" i="2"/>
  <c r="C141" i="2"/>
  <c r="E141" i="2" s="1"/>
  <c r="K141" i="2" s="1"/>
  <c r="A142" i="2" s="1"/>
  <c r="L141" i="2"/>
  <c r="M141" i="2" s="1"/>
  <c r="J141" i="2" l="1"/>
  <c r="R140" i="2"/>
  <c r="N141" i="2"/>
  <c r="P141" i="2" s="1" a="1"/>
  <c r="P141" i="2" s="1"/>
  <c r="O141" i="2"/>
  <c r="Q141" i="2" l="1"/>
  <c r="U140" i="2"/>
  <c r="V140" i="2" s="1"/>
  <c r="S140" i="2"/>
  <c r="T140" i="2" s="1"/>
  <c r="B142" i="2" l="1"/>
  <c r="F142" i="2"/>
  <c r="G142" i="2"/>
  <c r="H142" i="2"/>
  <c r="L142" i="2"/>
  <c r="C142" i="2"/>
  <c r="E142" i="2" s="1"/>
  <c r="K142" i="2" s="1"/>
  <c r="A143" i="2" s="1"/>
  <c r="J142" i="2" l="1"/>
  <c r="N142" i="2"/>
  <c r="O142" i="2"/>
  <c r="M142" i="2"/>
  <c r="R141" i="2"/>
  <c r="U141" i="2" l="1"/>
  <c r="V141" i="2" s="1"/>
  <c r="S141" i="2"/>
  <c r="T141" i="2" s="1"/>
  <c r="P142" i="2" a="1"/>
  <c r="P142" i="2" s="1"/>
  <c r="Q142" i="2" s="1"/>
  <c r="G143" i="2" l="1"/>
  <c r="H143" i="2"/>
  <c r="F143" i="2"/>
  <c r="L143" i="2"/>
  <c r="B143" i="2"/>
  <c r="C143" i="2"/>
  <c r="E143" i="2" s="1"/>
  <c r="J143" i="2" l="1"/>
  <c r="K143" i="2"/>
  <c r="A144" i="2" s="1"/>
  <c r="R142" i="2"/>
  <c r="N143" i="2"/>
  <c r="O143" i="2"/>
  <c r="M143" i="2"/>
  <c r="P143" i="2" l="1" a="1"/>
  <c r="P143" i="2" s="1"/>
  <c r="Q143" i="2" s="1"/>
  <c r="U142" i="2"/>
  <c r="V142" i="2" s="1"/>
  <c r="S142" i="2"/>
  <c r="T142" i="2" s="1"/>
  <c r="C144" i="2"/>
  <c r="E144" i="2" s="1"/>
  <c r="J144" i="2" l="1"/>
  <c r="K144" i="2"/>
  <c r="A145" i="2" s="1"/>
  <c r="F144" i="2"/>
  <c r="L144" i="2"/>
  <c r="G144" i="2"/>
  <c r="H144" i="2"/>
  <c r="B144" i="2"/>
  <c r="F145" i="2" l="1"/>
  <c r="G145" i="2"/>
  <c r="H145" i="2"/>
  <c r="L145" i="2"/>
  <c r="B145" i="2"/>
  <c r="R143" i="2"/>
  <c r="C145" i="2"/>
  <c r="E145" i="2" s="1"/>
  <c r="N144" i="2"/>
  <c r="M144" i="2"/>
  <c r="O144" i="2"/>
  <c r="P144" i="2" l="1" a="1"/>
  <c r="P144" i="2" s="1"/>
  <c r="Q144" i="2" s="1"/>
  <c r="J145" i="2"/>
  <c r="K145" i="2"/>
  <c r="A146" i="2" s="1"/>
  <c r="U143" i="2"/>
  <c r="V143" i="2" s="1"/>
  <c r="S143" i="2"/>
  <c r="T143" i="2" s="1"/>
  <c r="R144" i="2"/>
  <c r="N145" i="2"/>
  <c r="M145" i="2"/>
  <c r="O145" i="2"/>
  <c r="P145" i="2" l="1" a="1"/>
  <c r="P145" i="2" s="1"/>
  <c r="Q145" i="2" s="1"/>
  <c r="U144" i="2"/>
  <c r="V144" i="2" s="1"/>
  <c r="S144" i="2"/>
  <c r="T144" i="2" s="1"/>
  <c r="F146" i="2" l="1"/>
  <c r="G146" i="2"/>
  <c r="H146" i="2"/>
  <c r="L146" i="2"/>
  <c r="B146" i="2"/>
  <c r="C146" i="2"/>
  <c r="E146" i="2" s="1"/>
  <c r="J146" i="2" l="1"/>
  <c r="K146" i="2"/>
  <c r="A147" i="2" s="1"/>
  <c r="R145" i="2"/>
  <c r="N146" i="2"/>
  <c r="M146" i="2"/>
  <c r="O146" i="2"/>
  <c r="P146" i="2" l="1" a="1"/>
  <c r="P146" i="2" s="1"/>
  <c r="Q146" i="2" s="1"/>
  <c r="U145" i="2"/>
  <c r="V145" i="2" s="1"/>
  <c r="S145" i="2"/>
  <c r="T145" i="2" s="1"/>
  <c r="C147" i="2"/>
  <c r="E147" i="2" s="1"/>
  <c r="J147" i="2" l="1"/>
  <c r="K147" i="2"/>
  <c r="A148" i="2" s="1"/>
  <c r="F147" i="2"/>
  <c r="G147" i="2"/>
  <c r="L147" i="2"/>
  <c r="H147" i="2"/>
  <c r="B147" i="2"/>
  <c r="B148" i="2" l="1"/>
  <c r="R146" i="2"/>
  <c r="F148" i="2"/>
  <c r="L148" i="2"/>
  <c r="G148" i="2"/>
  <c r="H148" i="2"/>
  <c r="N147" i="2"/>
  <c r="O147" i="2"/>
  <c r="M147" i="2"/>
  <c r="C148" i="2"/>
  <c r="E148" i="2" s="1"/>
  <c r="P147" i="2" l="1" a="1"/>
  <c r="P147" i="2" s="1"/>
  <c r="Q147" i="2" s="1"/>
  <c r="U146" i="2"/>
  <c r="V146" i="2" s="1"/>
  <c r="S146" i="2"/>
  <c r="T146" i="2" s="1"/>
  <c r="J148" i="2"/>
  <c r="K148" i="2"/>
  <c r="A149" i="2" s="1"/>
  <c r="N148" i="2"/>
  <c r="O148" i="2"/>
  <c r="M148" i="2"/>
  <c r="R147" i="2"/>
  <c r="P148" i="2" l="1" a="1"/>
  <c r="P148" i="2" s="1"/>
  <c r="Q148" i="2" s="1"/>
  <c r="U147" i="2"/>
  <c r="V147" i="2" s="1"/>
  <c r="S147" i="2"/>
  <c r="T147" i="2" s="1"/>
  <c r="G149" i="2" l="1"/>
  <c r="H149" i="2"/>
  <c r="F149" i="2"/>
  <c r="L149" i="2"/>
  <c r="B149" i="2"/>
  <c r="C149" i="2"/>
  <c r="E149" i="2" s="1"/>
  <c r="R148" i="2" l="1"/>
  <c r="J149" i="2"/>
  <c r="K149" i="2"/>
  <c r="A150" i="2" s="1"/>
  <c r="N149" i="2"/>
  <c r="M149" i="2"/>
  <c r="O149" i="2"/>
  <c r="P149" i="2" l="1" a="1"/>
  <c r="P149" i="2" s="1"/>
  <c r="Q149" i="2" s="1"/>
  <c r="U148" i="2"/>
  <c r="V148" i="2" s="1"/>
  <c r="S148" i="2"/>
  <c r="T148" i="2" s="1"/>
  <c r="F150" i="2" l="1"/>
  <c r="G150" i="2"/>
  <c r="L150" i="2"/>
  <c r="H150" i="2"/>
  <c r="B150" i="2"/>
  <c r="C150" i="2"/>
  <c r="E150" i="2" s="1"/>
  <c r="N150" i="2" l="1"/>
  <c r="M150" i="2"/>
  <c r="O150" i="2"/>
  <c r="J150" i="2"/>
  <c r="K150" i="2"/>
  <c r="A151" i="2" s="1"/>
  <c r="R149" i="2"/>
  <c r="P150" i="2" l="1" a="1"/>
  <c r="P150" i="2" s="1"/>
  <c r="Q150" i="2" s="1"/>
  <c r="U149" i="2"/>
  <c r="V149" i="2" s="1"/>
  <c r="S149" i="2"/>
  <c r="T149" i="2" s="1"/>
  <c r="C151" i="2"/>
  <c r="E151" i="2" s="1"/>
  <c r="J151" i="2" l="1"/>
  <c r="K151" i="2"/>
  <c r="A152" i="2" s="1"/>
  <c r="F151" i="2"/>
  <c r="G151" i="2"/>
  <c r="L151" i="2"/>
  <c r="H151" i="2"/>
  <c r="B151" i="2"/>
  <c r="G152" i="2" l="1"/>
  <c r="L152" i="2"/>
  <c r="H152" i="2"/>
  <c r="F152" i="2"/>
  <c r="B152" i="2"/>
  <c r="R150" i="2"/>
  <c r="C152" i="2"/>
  <c r="E152" i="2" s="1"/>
  <c r="N151" i="2"/>
  <c r="M151" i="2"/>
  <c r="O151" i="2"/>
  <c r="P151" i="2" l="1" a="1"/>
  <c r="P151" i="2" s="1"/>
  <c r="Q151" i="2" s="1"/>
  <c r="J152" i="2"/>
  <c r="K152" i="2"/>
  <c r="A153" i="2" s="1"/>
  <c r="U150" i="2"/>
  <c r="V150" i="2" s="1"/>
  <c r="S150" i="2"/>
  <c r="T150" i="2" s="1"/>
  <c r="N152" i="2"/>
  <c r="M152" i="2"/>
  <c r="O152" i="2"/>
  <c r="R151" i="2"/>
  <c r="P152" i="2" l="1" a="1"/>
  <c r="P152" i="2" s="1"/>
  <c r="Q152" i="2" s="1"/>
  <c r="U151" i="2"/>
  <c r="V151" i="2" s="1"/>
  <c r="S151" i="2"/>
  <c r="T151" i="2" s="1"/>
  <c r="C153" i="2"/>
  <c r="E153" i="2" s="1"/>
  <c r="J153" i="2" l="1"/>
  <c r="K153" i="2"/>
  <c r="A154" i="2" s="1"/>
  <c r="G153" i="2"/>
  <c r="L153" i="2"/>
  <c r="H153" i="2"/>
  <c r="F153" i="2"/>
  <c r="B153" i="2"/>
  <c r="B154" i="2" l="1"/>
  <c r="R152" i="2"/>
  <c r="G154" i="2"/>
  <c r="L154" i="2"/>
  <c r="H154" i="2"/>
  <c r="F154" i="2"/>
  <c r="C154" i="2"/>
  <c r="E154" i="2" s="1"/>
  <c r="N153" i="2"/>
  <c r="M153" i="2"/>
  <c r="O153" i="2"/>
  <c r="P153" i="2" l="1" a="1"/>
  <c r="P153" i="2" s="1"/>
  <c r="Q153" i="2" s="1"/>
  <c r="J154" i="2"/>
  <c r="K154" i="2"/>
  <c r="A155" i="2" s="1"/>
  <c r="U152" i="2"/>
  <c r="V152" i="2" s="1"/>
  <c r="S152" i="2"/>
  <c r="T152" i="2" s="1"/>
  <c r="N154" i="2"/>
  <c r="M154" i="2"/>
  <c r="O154" i="2"/>
  <c r="R153" i="2"/>
  <c r="P154" i="2" l="1" a="1"/>
  <c r="P154" i="2" s="1"/>
  <c r="Q154" i="2" s="1"/>
  <c r="U153" i="2"/>
  <c r="V153" i="2" s="1"/>
  <c r="S153" i="2"/>
  <c r="T153" i="2" s="1"/>
  <c r="F155" i="2" l="1"/>
  <c r="H155" i="2"/>
  <c r="G155" i="2"/>
  <c r="L155" i="2"/>
  <c r="B155" i="2"/>
  <c r="C155" i="2"/>
  <c r="E155" i="2" s="1"/>
  <c r="J155" i="2" l="1"/>
  <c r="K155" i="2"/>
  <c r="A156" i="2" s="1"/>
  <c r="R154" i="2"/>
  <c r="N155" i="2"/>
  <c r="M155" i="2"/>
  <c r="O155" i="2"/>
  <c r="P155" i="2" l="1" a="1"/>
  <c r="P155" i="2" s="1"/>
  <c r="Q155" i="2" s="1"/>
  <c r="U154" i="2"/>
  <c r="V154" i="2" s="1"/>
  <c r="S154" i="2"/>
  <c r="T154" i="2" s="1"/>
  <c r="C156" i="2"/>
  <c r="E156" i="2" s="1"/>
  <c r="J156" i="2" l="1"/>
  <c r="K156" i="2"/>
  <c r="A157" i="2" s="1"/>
  <c r="H156" i="2"/>
  <c r="F156" i="2"/>
  <c r="G156" i="2"/>
  <c r="L156" i="2"/>
  <c r="B156" i="2"/>
  <c r="F157" i="2" l="1"/>
  <c r="L157" i="2"/>
  <c r="G157" i="2"/>
  <c r="H157" i="2"/>
  <c r="B157" i="2"/>
  <c r="R155" i="2"/>
  <c r="C157" i="2"/>
  <c r="E157" i="2" s="1"/>
  <c r="N156" i="2"/>
  <c r="O156" i="2"/>
  <c r="M156" i="2"/>
  <c r="P156" i="2" l="1" a="1"/>
  <c r="P156" i="2" s="1"/>
  <c r="Q156" i="2" s="1"/>
  <c r="U155" i="2"/>
  <c r="V155" i="2" s="1"/>
  <c r="S155" i="2"/>
  <c r="T155" i="2" s="1"/>
  <c r="N157" i="2"/>
  <c r="M157" i="2"/>
  <c r="O157" i="2"/>
  <c r="R156" i="2"/>
  <c r="J157" i="2"/>
  <c r="K157" i="2"/>
  <c r="A158" i="2" s="1"/>
  <c r="P157" i="2" l="1" a="1"/>
  <c r="P157" i="2" s="1"/>
  <c r="Q157" i="2" s="1"/>
  <c r="U156" i="2"/>
  <c r="V156" i="2" s="1"/>
  <c r="S156" i="2"/>
  <c r="T156" i="2" s="1"/>
  <c r="H158" i="2" l="1"/>
  <c r="F158" i="2"/>
  <c r="L158" i="2"/>
  <c r="G158" i="2"/>
  <c r="B158" i="2"/>
  <c r="C158" i="2"/>
  <c r="E158" i="2" s="1"/>
  <c r="N158" i="2" l="1"/>
  <c r="O158" i="2"/>
  <c r="M158" i="2"/>
  <c r="J158" i="2"/>
  <c r="K158" i="2"/>
  <c r="A159" i="2" s="1"/>
  <c r="R157" i="2"/>
  <c r="P158" i="2" l="1" a="1"/>
  <c r="P158" i="2" s="1"/>
  <c r="Q158" i="2" s="1"/>
  <c r="U157" i="2"/>
  <c r="V157" i="2" s="1"/>
  <c r="S157" i="2"/>
  <c r="T157" i="2" s="1"/>
  <c r="C159" i="2"/>
  <c r="E159" i="2" s="1"/>
  <c r="J159" i="2" l="1"/>
  <c r="K159" i="2"/>
  <c r="A160" i="2" s="1"/>
  <c r="G159" i="2"/>
  <c r="L159" i="2"/>
  <c r="H159" i="2"/>
  <c r="F159" i="2"/>
  <c r="B159" i="2"/>
  <c r="F160" i="2" l="1"/>
  <c r="G160" i="2"/>
  <c r="L160" i="2"/>
  <c r="H160" i="2"/>
  <c r="C160" i="2"/>
  <c r="E160" i="2" s="1"/>
  <c r="B160" i="2"/>
  <c r="R158" i="2"/>
  <c r="N159" i="2"/>
  <c r="M159" i="2"/>
  <c r="O159" i="2"/>
  <c r="P159" i="2" l="1" a="1"/>
  <c r="P159" i="2" s="1"/>
  <c r="Q159" i="2" s="1"/>
  <c r="U158" i="2"/>
  <c r="V158" i="2" s="1"/>
  <c r="S158" i="2"/>
  <c r="T158" i="2" s="1"/>
  <c r="N160" i="2"/>
  <c r="M160" i="2"/>
  <c r="O160" i="2"/>
  <c r="R159" i="2"/>
  <c r="J160" i="2"/>
  <c r="K160" i="2"/>
  <c r="A161" i="2" s="1"/>
  <c r="P160" i="2" l="1" a="1"/>
  <c r="P160" i="2" s="1"/>
  <c r="Q160" i="2" s="1"/>
  <c r="U159" i="2"/>
  <c r="V159" i="2" s="1"/>
  <c r="S159" i="2"/>
  <c r="T159" i="2" s="1"/>
  <c r="G161" i="2" l="1"/>
  <c r="L161" i="2"/>
  <c r="H161" i="2"/>
  <c r="F161" i="2"/>
  <c r="B161" i="2"/>
  <c r="C161" i="2"/>
  <c r="E161" i="2" s="1"/>
  <c r="J161" i="2" l="1"/>
  <c r="K161" i="2"/>
  <c r="A162" i="2" s="1"/>
  <c r="N161" i="2"/>
  <c r="M161" i="2"/>
  <c r="O161" i="2"/>
  <c r="R160" i="2"/>
  <c r="P161" i="2" l="1" a="1"/>
  <c r="P161" i="2" s="1"/>
  <c r="Q161" i="2" s="1"/>
  <c r="U160" i="2"/>
  <c r="V160" i="2" s="1"/>
  <c r="S160" i="2"/>
  <c r="T160" i="2" s="1"/>
  <c r="F162" i="2" l="1"/>
  <c r="G162" i="2"/>
  <c r="L162" i="2"/>
  <c r="H162" i="2"/>
  <c r="B162" i="2"/>
  <c r="C162" i="2"/>
  <c r="E162" i="2" s="1"/>
  <c r="N162" i="2" l="1"/>
  <c r="M162" i="2"/>
  <c r="O162" i="2"/>
  <c r="J162" i="2"/>
  <c r="K162" i="2"/>
  <c r="A163" i="2" s="1"/>
  <c r="R161" i="2"/>
  <c r="P162" i="2" l="1" a="1"/>
  <c r="P162" i="2" s="1"/>
  <c r="Q162" i="2" s="1"/>
  <c r="U161" i="2"/>
  <c r="V161" i="2" s="1"/>
  <c r="S161" i="2"/>
  <c r="T161" i="2" s="1"/>
  <c r="C163" i="2"/>
  <c r="E163" i="2" s="1"/>
  <c r="J163" i="2" l="1"/>
  <c r="K163" i="2"/>
  <c r="A164" i="2" s="1"/>
  <c r="G163" i="2"/>
  <c r="L163" i="2"/>
  <c r="H163" i="2"/>
  <c r="F163" i="2"/>
  <c r="B163" i="2"/>
  <c r="B164" i="2" l="1"/>
  <c r="R162" i="2"/>
  <c r="F164" i="2"/>
  <c r="G164" i="2"/>
  <c r="L164" i="2"/>
  <c r="H164" i="2"/>
  <c r="C164" i="2"/>
  <c r="E164" i="2" s="1"/>
  <c r="N163" i="2"/>
  <c r="O163" i="2"/>
  <c r="M163" i="2"/>
  <c r="P163" i="2" l="1" a="1"/>
  <c r="P163" i="2" s="1"/>
  <c r="Q163" i="2" s="1"/>
  <c r="U162" i="2"/>
  <c r="V162" i="2" s="1"/>
  <c r="S162" i="2"/>
  <c r="T162" i="2" s="1"/>
  <c r="J164" i="2"/>
  <c r="K164" i="2"/>
  <c r="A165" i="2" s="1"/>
  <c r="N164" i="2"/>
  <c r="M164" i="2"/>
  <c r="O164" i="2"/>
  <c r="R163" i="2"/>
  <c r="P164" i="2" l="1" a="1"/>
  <c r="P164" i="2" s="1"/>
  <c r="Q164" i="2" s="1"/>
  <c r="U163" i="2"/>
  <c r="V163" i="2" s="1"/>
  <c r="S163" i="2"/>
  <c r="T163" i="2" s="1"/>
  <c r="C165" i="2"/>
  <c r="E165" i="2" s="1"/>
  <c r="J165" i="2" l="1"/>
  <c r="K165" i="2"/>
  <c r="A166" i="2" s="1"/>
  <c r="H165" i="2"/>
  <c r="F165" i="2"/>
  <c r="L165" i="2"/>
  <c r="G165" i="2"/>
  <c r="B165" i="2"/>
  <c r="B166" i="2" l="1"/>
  <c r="R164" i="2"/>
  <c r="G166" i="2"/>
  <c r="L166" i="2"/>
  <c r="H166" i="2"/>
  <c r="F166" i="2"/>
  <c r="N165" i="2"/>
  <c r="O165" i="2"/>
  <c r="M165" i="2"/>
  <c r="C166" i="2"/>
  <c r="E166" i="2" s="1"/>
  <c r="J166" i="2" l="1"/>
  <c r="K166" i="2"/>
  <c r="A167" i="2" s="1"/>
  <c r="U164" i="2"/>
  <c r="V164" i="2" s="1"/>
  <c r="S164" i="2"/>
  <c r="T164" i="2" s="1"/>
  <c r="P165" i="2" a="1"/>
  <c r="P165" i="2" s="1"/>
  <c r="Q165" i="2" s="1"/>
  <c r="N166" i="2"/>
  <c r="M166" i="2"/>
  <c r="O166" i="2"/>
  <c r="R165" i="2"/>
  <c r="P166" i="2" l="1" a="1"/>
  <c r="P166" i="2" s="1"/>
  <c r="Q166" i="2" s="1"/>
  <c r="U165" i="2"/>
  <c r="V165" i="2" s="1"/>
  <c r="S165" i="2"/>
  <c r="T165" i="2" s="1"/>
  <c r="C167" i="2"/>
  <c r="E167" i="2" s="1"/>
  <c r="J167" i="2" l="1"/>
  <c r="K167" i="2"/>
  <c r="A168" i="2" s="1"/>
  <c r="F167" i="2"/>
  <c r="G167" i="2"/>
  <c r="L167" i="2"/>
  <c r="H167" i="2"/>
  <c r="B167" i="2"/>
  <c r="B168" i="2" l="1"/>
  <c r="R166" i="2"/>
  <c r="G168" i="2"/>
  <c r="L168" i="2"/>
  <c r="H168" i="2"/>
  <c r="F168" i="2"/>
  <c r="C168" i="2"/>
  <c r="E168" i="2" s="1"/>
  <c r="N167" i="2"/>
  <c r="M167" i="2"/>
  <c r="O167" i="2"/>
  <c r="P167" i="2" l="1" a="1"/>
  <c r="P167" i="2" s="1"/>
  <c r="Q167" i="2" s="1"/>
  <c r="J168" i="2"/>
  <c r="K168" i="2"/>
  <c r="A169" i="2" s="1"/>
  <c r="U166" i="2"/>
  <c r="V166" i="2" s="1"/>
  <c r="S166" i="2"/>
  <c r="T166" i="2" s="1"/>
  <c r="N168" i="2"/>
  <c r="O168" i="2"/>
  <c r="M168" i="2"/>
  <c r="R167" i="2"/>
  <c r="P168" i="2" l="1" a="1"/>
  <c r="P168" i="2" s="1"/>
  <c r="Q168" i="2" s="1"/>
  <c r="U167" i="2"/>
  <c r="V167" i="2" s="1"/>
  <c r="S167" i="2"/>
  <c r="T167" i="2" s="1"/>
  <c r="F169" i="2" l="1"/>
  <c r="L169" i="2"/>
  <c r="H169" i="2"/>
  <c r="G169" i="2"/>
  <c r="B169" i="2"/>
  <c r="C169" i="2"/>
  <c r="E169" i="2" s="1"/>
  <c r="J169" i="2" l="1"/>
  <c r="K169" i="2"/>
  <c r="A170" i="2" s="1"/>
  <c r="N169" i="2"/>
  <c r="M169" i="2"/>
  <c r="O169" i="2"/>
  <c r="R168" i="2"/>
  <c r="P169" i="2" l="1" a="1"/>
  <c r="P169" i="2" s="1"/>
  <c r="Q169" i="2" s="1"/>
  <c r="U168" i="2"/>
  <c r="V168" i="2" s="1"/>
  <c r="S168" i="2"/>
  <c r="T168" i="2" s="1"/>
  <c r="H170" i="2" l="1"/>
  <c r="F170" i="2"/>
  <c r="G170" i="2"/>
  <c r="L170" i="2"/>
  <c r="B170" i="2"/>
  <c r="C170" i="2"/>
  <c r="E170" i="2" s="1"/>
  <c r="J170" i="2" l="1"/>
  <c r="K170" i="2"/>
  <c r="A171" i="2" s="1"/>
  <c r="R169" i="2"/>
  <c r="N170" i="2"/>
  <c r="O170" i="2"/>
  <c r="M170" i="2"/>
  <c r="P170" i="2" l="1" a="1"/>
  <c r="P170" i="2" s="1"/>
  <c r="Q170" i="2" s="1"/>
  <c r="U169" i="2"/>
  <c r="V169" i="2" s="1"/>
  <c r="S169" i="2"/>
  <c r="T169" i="2" s="1"/>
  <c r="C171" i="2"/>
  <c r="E171" i="2" s="1"/>
  <c r="J171" i="2" l="1"/>
  <c r="K171" i="2"/>
  <c r="A172" i="2" s="1"/>
  <c r="F171" i="2"/>
  <c r="G171" i="2"/>
  <c r="H171" i="2"/>
  <c r="L171" i="2"/>
  <c r="B171" i="2"/>
  <c r="C172" i="2" l="1"/>
  <c r="E172" i="2" s="1"/>
  <c r="K172" i="2" s="1"/>
  <c r="A173" i="2" s="1"/>
  <c r="N171" i="2"/>
  <c r="O171" i="2"/>
  <c r="M171" i="2"/>
  <c r="G172" i="2"/>
  <c r="H172" i="2"/>
  <c r="L172" i="2"/>
  <c r="F172" i="2"/>
  <c r="J172" i="2"/>
  <c r="B172" i="2"/>
  <c r="R170" i="2"/>
  <c r="P171" i="2" l="1" a="1"/>
  <c r="P171" i="2" s="1"/>
  <c r="Q171" i="2" s="1"/>
  <c r="F173" i="2"/>
  <c r="G173" i="2"/>
  <c r="L173" i="2"/>
  <c r="H173" i="2"/>
  <c r="U170" i="2"/>
  <c r="V170" i="2" s="1"/>
  <c r="S170" i="2"/>
  <c r="T170" i="2" s="1"/>
  <c r="N172" i="2"/>
  <c r="O172" i="2"/>
  <c r="M172" i="2"/>
  <c r="B173" i="2"/>
  <c r="R171" i="2"/>
  <c r="C173" i="2"/>
  <c r="E173" i="2" s="1"/>
  <c r="P172" i="2" l="1" a="1"/>
  <c r="P172" i="2" s="1"/>
  <c r="Q172" i="2" s="1"/>
  <c r="R172" i="2"/>
  <c r="N173" i="2"/>
  <c r="M173" i="2"/>
  <c r="O173" i="2"/>
  <c r="J173" i="2"/>
  <c r="K173" i="2"/>
  <c r="A174" i="2" s="1"/>
  <c r="U171" i="2"/>
  <c r="V171" i="2" s="1"/>
  <c r="S171" i="2"/>
  <c r="T171" i="2" s="1"/>
  <c r="P173" i="2" l="1" a="1"/>
  <c r="P173" i="2" s="1"/>
  <c r="Q173" i="2" s="1"/>
  <c r="U172" i="2"/>
  <c r="V172" i="2" s="1"/>
  <c r="S172" i="2"/>
  <c r="T172" i="2" s="1"/>
  <c r="H174" i="2" l="1"/>
  <c r="L174" i="2"/>
  <c r="F174" i="2"/>
  <c r="G174" i="2"/>
  <c r="B174" i="2"/>
  <c r="C174" i="2"/>
  <c r="E174" i="2" s="1"/>
  <c r="J174" i="2" l="1"/>
  <c r="K174" i="2"/>
  <c r="A175" i="2" s="1"/>
  <c r="N174" i="2"/>
  <c r="O174" i="2"/>
  <c r="M174" i="2"/>
  <c r="R173" i="2"/>
  <c r="U173" i="2" l="1"/>
  <c r="V173" i="2" s="1"/>
  <c r="S173" i="2"/>
  <c r="T173" i="2" s="1"/>
  <c r="C175" i="2"/>
  <c r="E175" i="2" s="1"/>
  <c r="P174" i="2" a="1"/>
  <c r="P174" i="2" s="1"/>
  <c r="Q174" i="2" s="1"/>
  <c r="J175" i="2" l="1"/>
  <c r="K175" i="2"/>
  <c r="A176" i="2" s="1"/>
  <c r="G175" i="2"/>
  <c r="L175" i="2"/>
  <c r="H175" i="2"/>
  <c r="F175" i="2"/>
  <c r="B175" i="2"/>
  <c r="F176" i="2" l="1"/>
  <c r="H176" i="2"/>
  <c r="G176" i="2"/>
  <c r="L176" i="2"/>
  <c r="C176" i="2"/>
  <c r="E176" i="2" s="1"/>
  <c r="B176" i="2"/>
  <c r="R174" i="2"/>
  <c r="N175" i="2"/>
  <c r="M175" i="2"/>
  <c r="O175" i="2"/>
  <c r="P175" i="2" l="1" a="1"/>
  <c r="P175" i="2" s="1"/>
  <c r="Q175" i="2" s="1"/>
  <c r="U174" i="2"/>
  <c r="V174" i="2" s="1"/>
  <c r="S174" i="2"/>
  <c r="T174" i="2" s="1"/>
  <c r="R175" i="2"/>
  <c r="J176" i="2"/>
  <c r="K176" i="2"/>
  <c r="A177" i="2" s="1"/>
  <c r="N176" i="2"/>
  <c r="M176" i="2"/>
  <c r="O176" i="2"/>
  <c r="P176" i="2" l="1" a="1"/>
  <c r="P176" i="2" s="1"/>
  <c r="Q176" i="2" s="1"/>
  <c r="U175" i="2"/>
  <c r="V175" i="2" s="1"/>
  <c r="S175" i="2"/>
  <c r="T175" i="2" s="1"/>
  <c r="G177" i="2" l="1"/>
  <c r="H177" i="2"/>
  <c r="L177" i="2"/>
  <c r="F177" i="2"/>
  <c r="B177" i="2"/>
  <c r="C177" i="2"/>
  <c r="E177" i="2" s="1"/>
  <c r="N177" i="2" l="1"/>
  <c r="O177" i="2"/>
  <c r="M177" i="2"/>
  <c r="J177" i="2"/>
  <c r="K177" i="2"/>
  <c r="A178" i="2" s="1"/>
  <c r="R176" i="2"/>
  <c r="P177" i="2" l="1" a="1"/>
  <c r="P177" i="2" s="1"/>
  <c r="Q177" i="2" s="1"/>
  <c r="U176" i="2"/>
  <c r="V176" i="2" s="1"/>
  <c r="S176" i="2"/>
  <c r="T176" i="2" s="1"/>
  <c r="C178" i="2"/>
  <c r="E178" i="2" s="1"/>
  <c r="J178" i="2" l="1"/>
  <c r="K178" i="2"/>
  <c r="A179" i="2" s="1"/>
  <c r="F178" i="2"/>
  <c r="G178" i="2"/>
  <c r="L178" i="2"/>
  <c r="H178" i="2"/>
  <c r="B178" i="2"/>
  <c r="H179" i="2" l="1"/>
  <c r="F179" i="2"/>
  <c r="G179" i="2"/>
  <c r="L179" i="2"/>
  <c r="B179" i="2"/>
  <c r="R177" i="2"/>
  <c r="C179" i="2"/>
  <c r="E179" i="2" s="1"/>
  <c r="N178" i="2"/>
  <c r="M178" i="2"/>
  <c r="O178" i="2"/>
  <c r="P178" i="2" l="1" a="1"/>
  <c r="P178" i="2" s="1"/>
  <c r="Q178" i="2" s="1"/>
  <c r="J179" i="2"/>
  <c r="K179" i="2"/>
  <c r="A180" i="2" s="1"/>
  <c r="U177" i="2"/>
  <c r="V177" i="2" s="1"/>
  <c r="S177" i="2"/>
  <c r="T177" i="2" s="1"/>
  <c r="R178" i="2"/>
  <c r="N179" i="2"/>
  <c r="M179" i="2"/>
  <c r="O179" i="2"/>
  <c r="U178" i="2" l="1"/>
  <c r="V178" i="2" s="1"/>
  <c r="S178" i="2"/>
  <c r="T178" i="2" s="1"/>
  <c r="C180" i="2"/>
  <c r="E180" i="2" s="1"/>
  <c r="P179" i="2" a="1"/>
  <c r="P179" i="2" s="1"/>
  <c r="Q179" i="2" s="1"/>
  <c r="J180" i="2" l="1"/>
  <c r="K180" i="2"/>
  <c r="A181" i="2" s="1"/>
  <c r="F180" i="2"/>
  <c r="G180" i="2"/>
  <c r="L180" i="2"/>
  <c r="H180" i="2"/>
  <c r="B180" i="2"/>
  <c r="G181" i="2" l="1"/>
  <c r="H181" i="2"/>
  <c r="L181" i="2"/>
  <c r="F181" i="2"/>
  <c r="B181" i="2"/>
  <c r="R179" i="2"/>
  <c r="C181" i="2"/>
  <c r="E181" i="2" s="1"/>
  <c r="N180" i="2"/>
  <c r="O180" i="2"/>
  <c r="M180" i="2"/>
  <c r="P180" i="2" l="1" a="1"/>
  <c r="P180" i="2" s="1"/>
  <c r="Q180" i="2" s="1"/>
  <c r="J181" i="2"/>
  <c r="K181" i="2"/>
  <c r="A182" i="2" s="1"/>
  <c r="N181" i="2"/>
  <c r="M181" i="2"/>
  <c r="O181" i="2"/>
  <c r="U179" i="2"/>
  <c r="V179" i="2" s="1"/>
  <c r="S179" i="2"/>
  <c r="T179" i="2" s="1"/>
  <c r="R180" i="2"/>
  <c r="P181" i="2" l="1" a="1"/>
  <c r="P181" i="2" s="1"/>
  <c r="Q181" i="2" s="1"/>
  <c r="U180" i="2"/>
  <c r="V180" i="2" s="1"/>
  <c r="S180" i="2"/>
  <c r="T180" i="2" s="1"/>
  <c r="C182" i="2"/>
  <c r="E182" i="2" s="1"/>
  <c r="G182" i="2"/>
  <c r="H182" i="2"/>
  <c r="L182" i="2"/>
  <c r="F182" i="2"/>
  <c r="B182" i="2"/>
  <c r="J182" i="2" l="1"/>
  <c r="K182" i="2"/>
  <c r="A183" i="2" s="1"/>
  <c r="N182" i="2"/>
  <c r="M182" i="2"/>
  <c r="O182" i="2"/>
  <c r="R181" i="2"/>
  <c r="P182" i="2" l="1" a="1"/>
  <c r="P182" i="2" s="1"/>
  <c r="Q182" i="2" s="1"/>
  <c r="S181" i="2"/>
  <c r="T181" i="2" s="1"/>
  <c r="U181" i="2"/>
  <c r="V181" i="2" s="1"/>
  <c r="H183" i="2" l="1"/>
  <c r="L183" i="2"/>
  <c r="F183" i="2"/>
  <c r="G183" i="2"/>
  <c r="B183" i="2"/>
  <c r="C183" i="2"/>
  <c r="E183" i="2" s="1"/>
  <c r="M183" i="2" l="1"/>
  <c r="N183" i="2"/>
  <c r="O183" i="2"/>
  <c r="J183" i="2"/>
  <c r="K183" i="2"/>
  <c r="A184" i="2" s="1"/>
  <c r="R182" i="2"/>
  <c r="P183" i="2" l="1" a="1"/>
  <c r="P183" i="2" s="1"/>
  <c r="Q183" i="2" s="1"/>
  <c r="U182" i="2"/>
  <c r="V182" i="2" s="1"/>
  <c r="S182" i="2"/>
  <c r="T182" i="2" s="1"/>
  <c r="C184" i="2"/>
  <c r="E184" i="2" s="1"/>
  <c r="G184" i="2"/>
  <c r="F184" i="2" l="1"/>
  <c r="L184" i="2"/>
  <c r="O184" i="2" s="1"/>
  <c r="H184" i="2"/>
  <c r="B184" i="2"/>
  <c r="R183" i="2" s="1"/>
  <c r="U183" i="2" s="1"/>
  <c r="V183" i="2" s="1"/>
  <c r="J184" i="2"/>
  <c r="K184" i="2"/>
  <c r="A185" i="2" s="1"/>
  <c r="N184" i="2" l="1"/>
  <c r="S183" i="2"/>
  <c r="T183" i="2" s="1"/>
  <c r="M184" i="2"/>
  <c r="C185" i="2"/>
  <c r="E185" i="2" s="1"/>
  <c r="G185" i="2"/>
  <c r="H185" i="2"/>
  <c r="L185" i="2"/>
  <c r="F185" i="2"/>
  <c r="B185" i="2"/>
  <c r="P184" i="2" l="1" a="1"/>
  <c r="P184" i="2" s="1"/>
  <c r="Q184" i="2" s="1"/>
  <c r="R184" i="2"/>
  <c r="J185" i="2"/>
  <c r="K185" i="2"/>
  <c r="A186" i="2" s="1"/>
  <c r="N185" i="2"/>
  <c r="M185" i="2"/>
  <c r="O185" i="2"/>
  <c r="P185" i="2" l="1" a="1"/>
  <c r="P185" i="2" s="1"/>
  <c r="Q185" i="2" s="1"/>
  <c r="U184" i="2"/>
  <c r="V184" i="2" s="1"/>
  <c r="S184" i="2"/>
  <c r="T184" i="2" s="1"/>
  <c r="H186" i="2" l="1"/>
  <c r="F186" i="2"/>
  <c r="L186" i="2"/>
  <c r="G186" i="2"/>
  <c r="B186" i="2"/>
  <c r="C186" i="2"/>
  <c r="E186" i="2" s="1"/>
  <c r="N186" i="2" l="1"/>
  <c r="M186" i="2"/>
  <c r="O186" i="2"/>
  <c r="J186" i="2"/>
  <c r="K186" i="2"/>
  <c r="A187" i="2" s="1"/>
  <c r="R185" i="2"/>
  <c r="U185" i="2" l="1"/>
  <c r="V185" i="2" s="1"/>
  <c r="S185" i="2"/>
  <c r="T185" i="2" s="1"/>
  <c r="P186" i="2" a="1"/>
  <c r="P186" i="2" s="1"/>
  <c r="Q186" i="2" s="1"/>
  <c r="C187" i="2"/>
  <c r="E187" i="2" s="1"/>
  <c r="F187" i="2" l="1"/>
  <c r="H187" i="2"/>
  <c r="G187" i="2"/>
  <c r="L187" i="2"/>
  <c r="B187" i="2"/>
  <c r="J187" i="2"/>
  <c r="K187" i="2"/>
  <c r="A188" i="2" s="1"/>
  <c r="C188" i="2" l="1"/>
  <c r="E188" i="2" s="1"/>
  <c r="H188" i="2"/>
  <c r="L188" i="2"/>
  <c r="F188" i="2"/>
  <c r="G188" i="2"/>
  <c r="B188" i="2"/>
  <c r="R186" i="2"/>
  <c r="N187" i="2"/>
  <c r="M187" i="2"/>
  <c r="O187" i="2"/>
  <c r="P187" i="2" l="1" a="1"/>
  <c r="P187" i="2" s="1"/>
  <c r="Q187" i="2" s="1"/>
  <c r="U186" i="2"/>
  <c r="V186" i="2" s="1"/>
  <c r="S186" i="2"/>
  <c r="T186" i="2" s="1"/>
  <c r="N188" i="2"/>
  <c r="O188" i="2"/>
  <c r="M188" i="2"/>
  <c r="R187" i="2"/>
  <c r="J188" i="2"/>
  <c r="K188" i="2"/>
  <c r="A189" i="2" s="1"/>
  <c r="L189" i="2" l="1"/>
  <c r="P188" i="2" a="1"/>
  <c r="P188" i="2" s="1"/>
  <c r="Q188" i="2" s="1"/>
  <c r="U187" i="2"/>
  <c r="V187" i="2" s="1"/>
  <c r="S187" i="2"/>
  <c r="T187" i="2" s="1"/>
  <c r="C189" i="2" l="1"/>
  <c r="E189" i="2" s="1"/>
  <c r="J189" i="2" s="1"/>
  <c r="B189" i="2"/>
  <c r="R188" i="2" s="1"/>
  <c r="S188" i="2" s="1"/>
  <c r="T188" i="2" s="1"/>
  <c r="G189" i="2"/>
  <c r="H189" i="2"/>
  <c r="F189" i="2"/>
  <c r="N189" i="2"/>
  <c r="M189" i="2"/>
  <c r="O189" i="2"/>
  <c r="K189" i="2" l="1"/>
  <c r="A190" i="2" s="1"/>
  <c r="U188" i="2"/>
  <c r="V188" i="2" s="1"/>
  <c r="P189" i="2" a="1"/>
  <c r="P189" i="2" s="1"/>
  <c r="Q189" i="2" s="1"/>
  <c r="G190" i="2" l="1"/>
  <c r="H190" i="2"/>
  <c r="L190" i="2"/>
  <c r="F190" i="2"/>
  <c r="B190" i="2"/>
  <c r="C190" i="2"/>
  <c r="E190" i="2" s="1"/>
  <c r="N190" i="2" l="1"/>
  <c r="M190" i="2"/>
  <c r="O190" i="2"/>
  <c r="J190" i="2"/>
  <c r="K190" i="2"/>
  <c r="A191" i="2" s="1"/>
  <c r="R189" i="2"/>
  <c r="P190" i="2" l="1" a="1"/>
  <c r="P190" i="2" s="1"/>
  <c r="Q190" i="2" s="1"/>
  <c r="U189" i="2"/>
  <c r="V189" i="2" s="1"/>
  <c r="S189" i="2"/>
  <c r="T189" i="2" s="1"/>
  <c r="C191" i="2"/>
  <c r="E191" i="2" s="1"/>
  <c r="J191" i="2" l="1"/>
  <c r="K191" i="2"/>
  <c r="A192" i="2" s="1"/>
  <c r="G191" i="2"/>
  <c r="L191" i="2"/>
  <c r="H191" i="2"/>
  <c r="F191" i="2"/>
  <c r="B191" i="2"/>
  <c r="B192" i="2" l="1"/>
  <c r="R190" i="2"/>
  <c r="C192" i="2"/>
  <c r="E192" i="2" s="1"/>
  <c r="G192" i="2"/>
  <c r="L192" i="2"/>
  <c r="H192" i="2"/>
  <c r="F192" i="2"/>
  <c r="N191" i="2"/>
  <c r="O191" i="2"/>
  <c r="M191" i="2"/>
  <c r="P191" i="2" l="1" a="1"/>
  <c r="P191" i="2" s="1"/>
  <c r="Q191" i="2" s="1"/>
  <c r="J192" i="2"/>
  <c r="K192" i="2"/>
  <c r="A193" i="2" s="1"/>
  <c r="N192" i="2"/>
  <c r="O192" i="2"/>
  <c r="M192" i="2"/>
  <c r="S190" i="2"/>
  <c r="T190" i="2" s="1"/>
  <c r="U190" i="2"/>
  <c r="V190" i="2" s="1"/>
  <c r="R191" i="2"/>
  <c r="U191" i="2" l="1"/>
  <c r="V191" i="2" s="1"/>
  <c r="S191" i="2"/>
  <c r="T191" i="2" s="1"/>
  <c r="P192" i="2" a="1"/>
  <c r="P192" i="2" s="1"/>
  <c r="Q192" i="2" s="1"/>
  <c r="G193" i="2" l="1"/>
  <c r="L193" i="2"/>
  <c r="H193" i="2"/>
  <c r="F193" i="2"/>
  <c r="B193" i="2"/>
  <c r="C193" i="2"/>
  <c r="E193" i="2" s="1"/>
  <c r="N193" i="2" l="1"/>
  <c r="M193" i="2"/>
  <c r="O193" i="2"/>
  <c r="J193" i="2"/>
  <c r="K193" i="2"/>
  <c r="A194" i="2" s="1"/>
  <c r="R192" i="2"/>
  <c r="P193" i="2" l="1" a="1"/>
  <c r="P193" i="2" s="1"/>
  <c r="Q193" i="2" s="1"/>
  <c r="U192" i="2"/>
  <c r="V192" i="2" s="1"/>
  <c r="S192" i="2"/>
  <c r="T192" i="2" s="1"/>
  <c r="H194" i="2" l="1"/>
  <c r="L194" i="2"/>
  <c r="F194" i="2"/>
  <c r="G194" i="2"/>
  <c r="B194" i="2"/>
  <c r="C194" i="2"/>
  <c r="E194" i="2" s="1"/>
  <c r="J194" i="2" l="1"/>
  <c r="K194" i="2"/>
  <c r="A195" i="2" s="1"/>
  <c r="N194" i="2"/>
  <c r="M194" i="2"/>
  <c r="O194" i="2"/>
  <c r="R193" i="2"/>
  <c r="P194" i="2" l="1" a="1"/>
  <c r="P194" i="2" s="1"/>
  <c r="Q194" i="2" s="1"/>
  <c r="S193" i="2"/>
  <c r="T193" i="2" s="1"/>
  <c r="U193" i="2"/>
  <c r="V193" i="2" s="1"/>
  <c r="G195" i="2" l="1"/>
  <c r="H195" i="2"/>
  <c r="L195" i="2"/>
  <c r="F195" i="2"/>
  <c r="B195" i="2"/>
  <c r="C195" i="2"/>
  <c r="E195" i="2" s="1"/>
  <c r="N195" i="2" l="1"/>
  <c r="O195" i="2"/>
  <c r="M195" i="2"/>
  <c r="J195" i="2"/>
  <c r="K195" i="2"/>
  <c r="A196" i="2" s="1"/>
  <c r="R194" i="2"/>
  <c r="P195" i="2" l="1" a="1"/>
  <c r="P195" i="2" s="1"/>
  <c r="Q195" i="2" s="1"/>
  <c r="U194" i="2"/>
  <c r="V194" i="2" s="1"/>
  <c r="S194" i="2"/>
  <c r="T194" i="2" s="1"/>
  <c r="C196" i="2"/>
  <c r="E196" i="2" s="1"/>
  <c r="J196" i="2" l="1"/>
  <c r="K196" i="2"/>
  <c r="A197" i="2" s="1"/>
  <c r="F196" i="2"/>
  <c r="G196" i="2"/>
  <c r="H196" i="2"/>
  <c r="L196" i="2"/>
  <c r="B196" i="2"/>
  <c r="M196" i="2" l="1"/>
  <c r="O196" i="2"/>
  <c r="N196" i="2"/>
  <c r="H197" i="2"/>
  <c r="L197" i="2"/>
  <c r="G197" i="2"/>
  <c r="F197" i="2"/>
  <c r="B197" i="2"/>
  <c r="R195" i="2"/>
  <c r="C197" i="2"/>
  <c r="E197" i="2" s="1"/>
  <c r="P196" i="2" l="1" a="1"/>
  <c r="P196" i="2" s="1"/>
  <c r="Q196" i="2" s="1"/>
  <c r="J197" i="2"/>
  <c r="K197" i="2"/>
  <c r="A198" i="2" s="1"/>
  <c r="U195" i="2"/>
  <c r="V195" i="2" s="1"/>
  <c r="S195" i="2"/>
  <c r="T195" i="2" s="1"/>
  <c r="N197" i="2"/>
  <c r="O197" i="2"/>
  <c r="M197" i="2"/>
  <c r="R196" i="2"/>
  <c r="P197" i="2" l="1" a="1"/>
  <c r="P197" i="2" s="1"/>
  <c r="Q197" i="2" s="1"/>
  <c r="S196" i="2"/>
  <c r="T196" i="2" s="1"/>
  <c r="U196" i="2"/>
  <c r="V196" i="2" s="1"/>
  <c r="L198" i="2" l="1"/>
  <c r="H198" i="2"/>
  <c r="F198" i="2"/>
  <c r="G198" i="2"/>
  <c r="B198" i="2"/>
  <c r="C198" i="2"/>
  <c r="E198" i="2" s="1"/>
  <c r="J198" i="2" l="1"/>
  <c r="K198" i="2"/>
  <c r="A199" i="2" s="1"/>
  <c r="N198" i="2"/>
  <c r="O198" i="2"/>
  <c r="M198" i="2"/>
  <c r="R197" i="2"/>
  <c r="U197" i="2" l="1"/>
  <c r="V197" i="2" s="1"/>
  <c r="S197" i="2"/>
  <c r="T197" i="2" s="1"/>
  <c r="C199" i="2"/>
  <c r="E199" i="2" s="1"/>
  <c r="G199" i="2"/>
  <c r="L199" i="2"/>
  <c r="F199" i="2"/>
  <c r="H199" i="2"/>
  <c r="B199" i="2"/>
  <c r="P198" i="2" a="1"/>
  <c r="P198" i="2" s="1"/>
  <c r="Q198" i="2" s="1"/>
  <c r="J199" i="2" l="1"/>
  <c r="K199" i="2"/>
  <c r="A200" i="2" s="1"/>
  <c r="M199" i="2"/>
  <c r="O199" i="2"/>
  <c r="N199" i="2"/>
  <c r="R198" i="2"/>
  <c r="P199" i="2" l="1" a="1"/>
  <c r="P199" i="2" s="1"/>
  <c r="Q199" i="2" s="1"/>
  <c r="U198" i="2"/>
  <c r="V198" i="2" s="1"/>
  <c r="S198" i="2"/>
  <c r="T198" i="2" s="1"/>
  <c r="F200" i="2" l="1"/>
  <c r="H200" i="2"/>
  <c r="L200" i="2"/>
  <c r="M200" i="2" s="1"/>
  <c r="B200" i="2"/>
  <c r="R199" i="2" s="1"/>
  <c r="S199" i="2" s="1"/>
  <c r="T199" i="2" s="1"/>
  <c r="C200" i="2"/>
  <c r="E200" i="2" s="1"/>
  <c r="J200" i="2" s="1"/>
  <c r="G200" i="2"/>
  <c r="U199" i="2" l="1"/>
  <c r="V199" i="2" s="1"/>
  <c r="K200" i="2"/>
  <c r="A201" i="2" s="1"/>
  <c r="C201" i="2" s="1"/>
  <c r="E201" i="2" s="1"/>
  <c r="N200" i="2"/>
  <c r="P200" i="2" s="1" a="1"/>
  <c r="P200" i="2" s="1"/>
  <c r="O200" i="2"/>
  <c r="F201" i="2" l="1"/>
  <c r="B201" i="2"/>
  <c r="R200" i="2" s="1"/>
  <c r="H201" i="2"/>
  <c r="G201" i="2"/>
  <c r="L201" i="2"/>
  <c r="O201" i="2" s="1"/>
  <c r="Q200" i="2"/>
  <c r="N201" i="2"/>
  <c r="M201" i="2"/>
  <c r="J201" i="2"/>
  <c r="K201" i="2"/>
  <c r="A202" i="2" s="1"/>
  <c r="P201" i="2" l="1" a="1"/>
  <c r="P201" i="2" s="1"/>
  <c r="Q201" i="2" s="1"/>
  <c r="U200" i="2"/>
  <c r="V200" i="2" s="1"/>
  <c r="S200" i="2"/>
  <c r="T200" i="2" s="1"/>
  <c r="H202" i="2" l="1"/>
  <c r="F202" i="2"/>
  <c r="L202" i="2"/>
  <c r="G202" i="2"/>
  <c r="B202" i="2"/>
  <c r="C202" i="2"/>
  <c r="E202" i="2" s="1"/>
  <c r="M202" i="2" l="1"/>
  <c r="O202" i="2"/>
  <c r="N202" i="2"/>
  <c r="P202" i="2" s="1" a="1"/>
  <c r="P202" i="2" s="1"/>
  <c r="J202" i="2"/>
  <c r="K202" i="2"/>
  <c r="A203" i="2" s="1"/>
  <c r="R201" i="2"/>
  <c r="Q202" i="2" l="1"/>
  <c r="U201" i="2"/>
  <c r="V201" i="2" s="1"/>
  <c r="S201" i="2"/>
  <c r="T201" i="2" s="1"/>
  <c r="C203" i="2"/>
  <c r="E203" i="2" s="1"/>
  <c r="G203" i="2"/>
  <c r="F203" i="2"/>
  <c r="H203" i="2" l="1"/>
  <c r="L203" i="2"/>
  <c r="M203" i="2" s="1"/>
  <c r="B203" i="2"/>
  <c r="R202" i="2" s="1"/>
  <c r="U202" i="2" s="1"/>
  <c r="V202" i="2" s="1"/>
  <c r="J203" i="2"/>
  <c r="K203" i="2"/>
  <c r="A204" i="2" s="1"/>
  <c r="O203" i="2" l="1"/>
  <c r="N203" i="2"/>
  <c r="P203" i="2" s="1" a="1"/>
  <c r="P203" i="2" s="1"/>
  <c r="S202" i="2"/>
  <c r="T202" i="2" s="1"/>
  <c r="Q203" i="2" l="1"/>
  <c r="H204" i="2"/>
  <c r="L204" i="2"/>
  <c r="F204" i="2"/>
  <c r="G204" i="2"/>
  <c r="B204" i="2"/>
  <c r="C204" i="2"/>
  <c r="E204" i="2" s="1"/>
  <c r="J204" i="2" l="1"/>
  <c r="K204" i="2"/>
  <c r="A205" i="2" s="1"/>
  <c r="R203" i="2"/>
  <c r="N204" i="2"/>
  <c r="M204" i="2"/>
  <c r="O204" i="2"/>
  <c r="U203" i="2" l="1"/>
  <c r="V203" i="2" s="1"/>
  <c r="S203" i="2"/>
  <c r="T203" i="2" s="1"/>
  <c r="P204" i="2" a="1"/>
  <c r="P204" i="2" s="1"/>
  <c r="Q204" i="2" s="1"/>
  <c r="G205" i="2" l="1"/>
  <c r="H205" i="2"/>
  <c r="L205" i="2"/>
  <c r="F205" i="2"/>
  <c r="B205" i="2"/>
  <c r="C205" i="2"/>
  <c r="E205" i="2" s="1"/>
  <c r="J205" i="2" l="1"/>
  <c r="K205" i="2"/>
  <c r="A206" i="2" s="1"/>
  <c r="R204" i="2"/>
  <c r="N205" i="2"/>
  <c r="M205" i="2"/>
  <c r="O205" i="2"/>
  <c r="P205" i="2" l="1" a="1"/>
  <c r="P205" i="2" s="1"/>
  <c r="Q205" i="2" s="1"/>
  <c r="U204" i="2"/>
  <c r="V204" i="2" s="1"/>
  <c r="S204" i="2"/>
  <c r="T204" i="2" s="1"/>
  <c r="C206" i="2"/>
  <c r="E206" i="2" s="1"/>
  <c r="J206" i="2" l="1"/>
  <c r="K206" i="2"/>
  <c r="A207" i="2" s="1"/>
  <c r="L206" i="2"/>
  <c r="F206" i="2"/>
  <c r="H206" i="2"/>
  <c r="G206" i="2"/>
  <c r="B206" i="2"/>
  <c r="N206" i="2" l="1"/>
  <c r="M206" i="2"/>
  <c r="O206" i="2"/>
  <c r="G207" i="2"/>
  <c r="L207" i="2"/>
  <c r="H207" i="2"/>
  <c r="F207" i="2"/>
  <c r="C207" i="2"/>
  <c r="E207" i="2" s="1"/>
  <c r="B207" i="2"/>
  <c r="R205" i="2"/>
  <c r="P206" i="2" l="1" a="1"/>
  <c r="P206" i="2" s="1"/>
  <c r="Q206" i="2" s="1"/>
  <c r="U205" i="2"/>
  <c r="V205" i="2" s="1"/>
  <c r="S205" i="2"/>
  <c r="T205" i="2" s="1"/>
  <c r="R206" i="2"/>
  <c r="N207" i="2"/>
  <c r="O207" i="2"/>
  <c r="M207" i="2"/>
  <c r="J207" i="2"/>
  <c r="K207" i="2"/>
  <c r="A208" i="2" s="1"/>
  <c r="P207" i="2" l="1" a="1"/>
  <c r="P207" i="2" s="1"/>
  <c r="Q207" i="2" s="1"/>
  <c r="C208" i="2"/>
  <c r="E208" i="2" s="1"/>
  <c r="G208" i="2"/>
  <c r="L208" i="2"/>
  <c r="H208" i="2"/>
  <c r="F208" i="2"/>
  <c r="B208" i="2"/>
  <c r="U206" i="2"/>
  <c r="V206" i="2" s="1"/>
  <c r="S206" i="2"/>
  <c r="T206" i="2" s="1"/>
  <c r="J208" i="2" l="1"/>
  <c r="K208" i="2"/>
  <c r="A209" i="2" s="1"/>
  <c r="R207" i="2"/>
  <c r="N208" i="2"/>
  <c r="O208" i="2"/>
  <c r="M208" i="2"/>
  <c r="P208" i="2" l="1" a="1"/>
  <c r="P208" i="2" s="1"/>
  <c r="Q208" i="2" s="1"/>
  <c r="U207" i="2"/>
  <c r="V207" i="2" s="1"/>
  <c r="S207" i="2"/>
  <c r="T207" i="2" s="1"/>
  <c r="G209" i="2" l="1"/>
  <c r="H209" i="2"/>
  <c r="F209" i="2"/>
  <c r="L209" i="2"/>
  <c r="B209" i="2"/>
  <c r="C209" i="2"/>
  <c r="E209" i="2" s="1"/>
  <c r="J209" i="2" l="1"/>
  <c r="K209" i="2"/>
  <c r="A210" i="2" s="1"/>
  <c r="R208" i="2"/>
  <c r="N209" i="2"/>
  <c r="O209" i="2"/>
  <c r="M209" i="2"/>
  <c r="P209" i="2" l="1" a="1"/>
  <c r="P209" i="2" s="1"/>
  <c r="Q209" i="2" s="1"/>
  <c r="U208" i="2"/>
  <c r="V208" i="2" s="1"/>
  <c r="S208" i="2"/>
  <c r="T208" i="2" s="1"/>
  <c r="C210" i="2"/>
  <c r="E210" i="2" s="1"/>
  <c r="J210" i="2" l="1"/>
  <c r="K210" i="2"/>
  <c r="A211" i="2" s="1"/>
  <c r="F210" i="2"/>
  <c r="G210" i="2"/>
  <c r="L210" i="2"/>
  <c r="H210" i="2"/>
  <c r="B210" i="2"/>
  <c r="B211" i="2" l="1"/>
  <c r="R209" i="2"/>
  <c r="G211" i="2"/>
  <c r="L211" i="2"/>
  <c r="F211" i="2"/>
  <c r="H211" i="2"/>
  <c r="N210" i="2"/>
  <c r="M210" i="2"/>
  <c r="O210" i="2"/>
  <c r="C211" i="2"/>
  <c r="E211" i="2" s="1"/>
  <c r="J211" i="2" l="1"/>
  <c r="K211" i="2"/>
  <c r="A212" i="2" s="1"/>
  <c r="U209" i="2"/>
  <c r="V209" i="2" s="1"/>
  <c r="S209" i="2"/>
  <c r="T209" i="2" s="1"/>
  <c r="P210" i="2" a="1"/>
  <c r="P210" i="2" s="1"/>
  <c r="Q210" i="2" s="1"/>
  <c r="N211" i="2"/>
  <c r="M211" i="2"/>
  <c r="O211" i="2"/>
  <c r="R210" i="2"/>
  <c r="P211" i="2" l="1" a="1"/>
  <c r="P211" i="2" s="1"/>
  <c r="Q211" i="2" s="1"/>
  <c r="U210" i="2"/>
  <c r="V210" i="2" s="1"/>
  <c r="S210" i="2"/>
  <c r="T210" i="2" s="1"/>
  <c r="C212" i="2"/>
  <c r="E212" i="2" s="1"/>
  <c r="J212" i="2" l="1"/>
  <c r="K212" i="2"/>
  <c r="A213" i="2" s="1"/>
  <c r="G212" i="2"/>
  <c r="H212" i="2"/>
  <c r="L212" i="2"/>
  <c r="F212" i="2"/>
  <c r="B212" i="2"/>
  <c r="B213" i="2" l="1"/>
  <c r="R211" i="2"/>
  <c r="G213" i="2"/>
  <c r="L213" i="2"/>
  <c r="H213" i="2"/>
  <c r="F213" i="2"/>
  <c r="N212" i="2"/>
  <c r="O212" i="2"/>
  <c r="M212" i="2"/>
  <c r="C213" i="2"/>
  <c r="E213" i="2" s="1"/>
  <c r="J213" i="2" l="1"/>
  <c r="K213" i="2"/>
  <c r="A214" i="2" s="1"/>
  <c r="P212" i="2" a="1"/>
  <c r="P212" i="2" s="1"/>
  <c r="Q212" i="2" s="1"/>
  <c r="U211" i="2"/>
  <c r="V211" i="2" s="1"/>
  <c r="S211" i="2"/>
  <c r="T211" i="2" s="1"/>
  <c r="N213" i="2"/>
  <c r="M213" i="2"/>
  <c r="O213" i="2"/>
  <c r="R212" i="2"/>
  <c r="P213" i="2" l="1" a="1"/>
  <c r="P213" i="2" s="1"/>
  <c r="Q213" i="2" s="1"/>
  <c r="U212" i="2"/>
  <c r="V212" i="2" s="1"/>
  <c r="S212" i="2"/>
  <c r="T212" i="2" s="1"/>
  <c r="H214" i="2" l="1"/>
  <c r="L214" i="2"/>
  <c r="G214" i="2"/>
  <c r="F214" i="2"/>
  <c r="B214" i="2"/>
  <c r="C214" i="2"/>
  <c r="E214" i="2" s="1"/>
  <c r="J214" i="2" l="1"/>
  <c r="K214" i="2"/>
  <c r="A215" i="2" s="1"/>
  <c r="N214" i="2"/>
  <c r="M214" i="2"/>
  <c r="O214" i="2"/>
  <c r="R213" i="2"/>
  <c r="P214" i="2" l="1" a="1"/>
  <c r="P214" i="2" s="1"/>
  <c r="Q214" i="2" s="1"/>
  <c r="U213" i="2"/>
  <c r="V213" i="2" s="1"/>
  <c r="S213" i="2"/>
  <c r="T213" i="2" s="1"/>
  <c r="G215" i="2" l="1"/>
  <c r="L215" i="2"/>
  <c r="H215" i="2"/>
  <c r="F215" i="2"/>
  <c r="B215" i="2"/>
  <c r="C215" i="2"/>
  <c r="E215" i="2" s="1"/>
  <c r="J215" i="2" l="1"/>
  <c r="K215" i="2"/>
  <c r="A216" i="2" s="1"/>
  <c r="N215" i="2"/>
  <c r="M215" i="2"/>
  <c r="O215" i="2"/>
  <c r="R214" i="2"/>
  <c r="P215" i="2" l="1" a="1"/>
  <c r="P215" i="2" s="1"/>
  <c r="Q215" i="2" s="1"/>
  <c r="U214" i="2"/>
  <c r="V214" i="2" s="1"/>
  <c r="S214" i="2"/>
  <c r="T214" i="2" s="1"/>
  <c r="G216" i="2" l="1"/>
  <c r="L216" i="2"/>
  <c r="H216" i="2"/>
  <c r="F216" i="2"/>
  <c r="B216" i="2"/>
  <c r="C216" i="2"/>
  <c r="E216" i="2" s="1"/>
  <c r="J216" i="2" l="1"/>
  <c r="K216" i="2"/>
  <c r="A217" i="2" s="1"/>
  <c r="N216" i="2"/>
  <c r="M216" i="2"/>
  <c r="O216" i="2"/>
  <c r="R215" i="2"/>
  <c r="P216" i="2" l="1" a="1"/>
  <c r="P216" i="2" s="1"/>
  <c r="Q216" i="2" s="1"/>
  <c r="U215" i="2"/>
  <c r="V215" i="2" s="1"/>
  <c r="S215" i="2"/>
  <c r="T215" i="2" s="1"/>
  <c r="G217" i="2" l="1"/>
  <c r="L217" i="2"/>
  <c r="H217" i="2"/>
  <c r="F217" i="2"/>
  <c r="B217" i="2"/>
  <c r="C217" i="2"/>
  <c r="E217" i="2" s="1"/>
  <c r="N217" i="2" l="1"/>
  <c r="M217" i="2"/>
  <c r="O217" i="2"/>
  <c r="J217" i="2"/>
  <c r="K217" i="2"/>
  <c r="A218" i="2" s="1"/>
  <c r="R216" i="2"/>
  <c r="P217" i="2" l="1" a="1"/>
  <c r="P217" i="2" s="1"/>
  <c r="Q217" i="2" s="1"/>
  <c r="U216" i="2"/>
  <c r="V216" i="2" s="1"/>
  <c r="S216" i="2"/>
  <c r="T216" i="2" s="1"/>
  <c r="C218" i="2"/>
  <c r="E218" i="2" s="1"/>
  <c r="J218" i="2" l="1"/>
  <c r="K218" i="2"/>
  <c r="A219" i="2" s="1"/>
  <c r="F218" i="2"/>
  <c r="G218" i="2"/>
  <c r="L218" i="2"/>
  <c r="H218" i="2"/>
  <c r="B218" i="2"/>
  <c r="G219" i="2" l="1"/>
  <c r="H219" i="2"/>
  <c r="F219" i="2"/>
  <c r="L219" i="2"/>
  <c r="B219" i="2"/>
  <c r="R217" i="2"/>
  <c r="N218" i="2"/>
  <c r="M218" i="2"/>
  <c r="O218" i="2"/>
  <c r="C219" i="2"/>
  <c r="E219" i="2" s="1"/>
  <c r="J219" i="2" l="1"/>
  <c r="K219" i="2"/>
  <c r="A220" i="2" s="1"/>
  <c r="U217" i="2"/>
  <c r="V217" i="2" s="1"/>
  <c r="S217" i="2"/>
  <c r="T217" i="2" s="1"/>
  <c r="R218" i="2"/>
  <c r="P218" i="2" a="1"/>
  <c r="P218" i="2" s="1"/>
  <c r="Q218" i="2" s="1"/>
  <c r="N219" i="2"/>
  <c r="M219" i="2"/>
  <c r="O219" i="2"/>
  <c r="P219" i="2" l="1" a="1"/>
  <c r="P219" i="2" s="1"/>
  <c r="Q219" i="2" s="1"/>
  <c r="U218" i="2"/>
  <c r="V218" i="2" s="1"/>
  <c r="S218" i="2"/>
  <c r="T218" i="2" s="1"/>
  <c r="C220" i="2"/>
  <c r="E220" i="2" s="1"/>
  <c r="J220" i="2" l="1"/>
  <c r="K220" i="2"/>
  <c r="A221" i="2" s="1"/>
  <c r="H220" i="2"/>
  <c r="L220" i="2"/>
  <c r="F220" i="2"/>
  <c r="G220" i="2"/>
  <c r="B220" i="2"/>
  <c r="F221" i="2" l="1"/>
  <c r="L221" i="2"/>
  <c r="G221" i="2"/>
  <c r="H221" i="2"/>
  <c r="B221" i="2"/>
  <c r="R219" i="2"/>
  <c r="C221" i="2"/>
  <c r="E221" i="2" s="1"/>
  <c r="N220" i="2"/>
  <c r="O220" i="2"/>
  <c r="M220" i="2"/>
  <c r="P220" i="2" l="1" a="1"/>
  <c r="P220" i="2" s="1"/>
  <c r="Q220" i="2" s="1"/>
  <c r="J221" i="2"/>
  <c r="K221" i="2"/>
  <c r="A222" i="2" s="1"/>
  <c r="U219" i="2"/>
  <c r="V219" i="2" s="1"/>
  <c r="S219" i="2"/>
  <c r="T219" i="2" s="1"/>
  <c r="N221" i="2"/>
  <c r="M221" i="2"/>
  <c r="O221" i="2"/>
  <c r="R220" i="2"/>
  <c r="P221" i="2" l="1" a="1"/>
  <c r="P221" i="2" s="1"/>
  <c r="Q221" i="2" s="1"/>
  <c r="U220" i="2"/>
  <c r="V220" i="2" s="1"/>
  <c r="S220" i="2"/>
  <c r="T220" i="2" s="1"/>
  <c r="G222" i="2" l="1"/>
  <c r="L222" i="2"/>
  <c r="H222" i="2"/>
  <c r="F222" i="2"/>
  <c r="B222" i="2"/>
  <c r="C222" i="2"/>
  <c r="E222" i="2" s="1"/>
  <c r="J222" i="2" l="1"/>
  <c r="K222" i="2"/>
  <c r="A223" i="2" s="1"/>
  <c r="N222" i="2"/>
  <c r="O222" i="2"/>
  <c r="M222" i="2"/>
  <c r="R221" i="2"/>
  <c r="U221" i="2" l="1"/>
  <c r="V221" i="2" s="1"/>
  <c r="S221" i="2"/>
  <c r="T221" i="2" s="1"/>
  <c r="P222" i="2" a="1"/>
  <c r="P222" i="2" s="1"/>
  <c r="Q222" i="2" s="1"/>
  <c r="F223" i="2" l="1"/>
  <c r="G223" i="2"/>
  <c r="L223" i="2"/>
  <c r="H223" i="2"/>
  <c r="B223" i="2"/>
  <c r="C223" i="2"/>
  <c r="E223" i="2" s="1"/>
  <c r="N223" i="2" l="1"/>
  <c r="O223" i="2"/>
  <c r="M223" i="2"/>
  <c r="J223" i="2"/>
  <c r="K223" i="2"/>
  <c r="A224" i="2" s="1"/>
  <c r="R222" i="2"/>
  <c r="P223" i="2" l="1" a="1"/>
  <c r="P223" i="2" s="1"/>
  <c r="Q223" i="2" s="1"/>
  <c r="U222" i="2"/>
  <c r="V222" i="2" s="1"/>
  <c r="S222" i="2"/>
  <c r="T222" i="2" s="1"/>
  <c r="C224" i="2"/>
  <c r="E224" i="2" s="1"/>
  <c r="J224" i="2" l="1"/>
  <c r="K224" i="2"/>
  <c r="A225" i="2" s="1"/>
  <c r="F224" i="2"/>
  <c r="L224" i="2"/>
  <c r="G224" i="2"/>
  <c r="H224" i="2"/>
  <c r="B224" i="2"/>
  <c r="B225" i="2" l="1"/>
  <c r="R223" i="2"/>
  <c r="F225" i="2"/>
  <c r="L225" i="2"/>
  <c r="G225" i="2"/>
  <c r="H225" i="2"/>
  <c r="C225" i="2"/>
  <c r="E225" i="2" s="1"/>
  <c r="N224" i="2"/>
  <c r="O224" i="2"/>
  <c r="M224" i="2"/>
  <c r="P224" i="2" l="1" a="1"/>
  <c r="P224" i="2" s="1"/>
  <c r="Q224" i="2" s="1"/>
  <c r="J225" i="2"/>
  <c r="K225" i="2"/>
  <c r="A226" i="2" s="1"/>
  <c r="U223" i="2"/>
  <c r="V223" i="2" s="1"/>
  <c r="S223" i="2"/>
  <c r="T223" i="2" s="1"/>
  <c r="N225" i="2"/>
  <c r="M225" i="2"/>
  <c r="O225" i="2"/>
  <c r="R224" i="2"/>
  <c r="P225" i="2" l="1" a="1"/>
  <c r="P225" i="2" s="1"/>
  <c r="Q225" i="2" s="1"/>
  <c r="U224" i="2"/>
  <c r="V224" i="2" s="1"/>
  <c r="S224" i="2"/>
  <c r="T224" i="2" s="1"/>
  <c r="C226" i="2"/>
  <c r="E226" i="2" s="1"/>
  <c r="J226" i="2" l="1"/>
  <c r="K226" i="2"/>
  <c r="A227" i="2" s="1"/>
  <c r="G226" i="2"/>
  <c r="L226" i="2"/>
  <c r="H226" i="2"/>
  <c r="F226" i="2"/>
  <c r="B226" i="2"/>
  <c r="B227" i="2" l="1"/>
  <c r="R225" i="2"/>
  <c r="G227" i="2"/>
  <c r="H227" i="2"/>
  <c r="L227" i="2"/>
  <c r="F227" i="2"/>
  <c r="C227" i="2"/>
  <c r="E227" i="2" s="1"/>
  <c r="N226" i="2"/>
  <c r="O226" i="2"/>
  <c r="M226" i="2"/>
  <c r="P226" i="2" l="1" a="1"/>
  <c r="P226" i="2" s="1"/>
  <c r="Q226" i="2" s="1"/>
  <c r="J227" i="2"/>
  <c r="K227" i="2"/>
  <c r="A228" i="2" s="1"/>
  <c r="N227" i="2"/>
  <c r="M227" i="2"/>
  <c r="O227" i="2"/>
  <c r="U225" i="2"/>
  <c r="V225" i="2" s="1"/>
  <c r="S225" i="2"/>
  <c r="T225" i="2" s="1"/>
  <c r="R226" i="2"/>
  <c r="U226" i="2" l="1"/>
  <c r="V226" i="2" s="1"/>
  <c r="S226" i="2"/>
  <c r="T226" i="2" s="1"/>
  <c r="C228" i="2"/>
  <c r="E228" i="2" s="1"/>
  <c r="P227" i="2" a="1"/>
  <c r="P227" i="2" s="1"/>
  <c r="Q227" i="2" s="1"/>
  <c r="J228" i="2" l="1"/>
  <c r="K228" i="2"/>
  <c r="A229" i="2" s="1"/>
  <c r="L228" i="2"/>
  <c r="F228" i="2"/>
  <c r="G228" i="2"/>
  <c r="H228" i="2"/>
  <c r="B228" i="2"/>
  <c r="N228" i="2" l="1"/>
  <c r="O228" i="2"/>
  <c r="M228" i="2"/>
  <c r="G229" i="2"/>
  <c r="H229" i="2"/>
  <c r="L229" i="2"/>
  <c r="F229" i="2"/>
  <c r="B229" i="2"/>
  <c r="R227" i="2"/>
  <c r="C229" i="2"/>
  <c r="E229" i="2" s="1"/>
  <c r="P228" i="2" l="1" a="1"/>
  <c r="P228" i="2" s="1"/>
  <c r="Q228" i="2" s="1"/>
  <c r="N229" i="2"/>
  <c r="O229" i="2"/>
  <c r="M229" i="2"/>
  <c r="J229" i="2"/>
  <c r="K229" i="2"/>
  <c r="A230" i="2" s="1"/>
  <c r="U227" i="2"/>
  <c r="V227" i="2" s="1"/>
  <c r="S227" i="2"/>
  <c r="T227" i="2" s="1"/>
  <c r="R228" i="2"/>
  <c r="P229" i="2" l="1" a="1"/>
  <c r="P229" i="2" s="1"/>
  <c r="Q229" i="2" s="1"/>
  <c r="U228" i="2"/>
  <c r="V228" i="2" s="1"/>
  <c r="S228" i="2"/>
  <c r="T228" i="2" s="1"/>
  <c r="G230" i="2" l="1"/>
  <c r="L230" i="2"/>
  <c r="H230" i="2"/>
  <c r="F230" i="2"/>
  <c r="B230" i="2"/>
  <c r="C230" i="2"/>
  <c r="E230" i="2" s="1"/>
  <c r="J230" i="2" l="1"/>
  <c r="K230" i="2"/>
  <c r="A231" i="2" s="1"/>
  <c r="N230" i="2"/>
  <c r="O230" i="2"/>
  <c r="M230" i="2"/>
  <c r="R229" i="2"/>
  <c r="U229" i="2" l="1"/>
  <c r="V229" i="2" s="1"/>
  <c r="S229" i="2"/>
  <c r="T229" i="2" s="1"/>
  <c r="C231" i="2"/>
  <c r="E231" i="2" s="1"/>
  <c r="P230" i="2" a="1"/>
  <c r="P230" i="2" s="1"/>
  <c r="Q230" i="2" s="1"/>
  <c r="J231" i="2" l="1"/>
  <c r="K231" i="2"/>
  <c r="A232" i="2" s="1"/>
  <c r="H231" i="2"/>
  <c r="F231" i="2"/>
  <c r="G231" i="2"/>
  <c r="L231" i="2"/>
  <c r="B231" i="2"/>
  <c r="B232" i="2" l="1"/>
  <c r="R230" i="2"/>
  <c r="G232" i="2"/>
  <c r="L232" i="2"/>
  <c r="H232" i="2"/>
  <c r="F232" i="2"/>
  <c r="C232" i="2"/>
  <c r="E232" i="2" s="1"/>
  <c r="N231" i="2"/>
  <c r="M231" i="2"/>
  <c r="O231" i="2"/>
  <c r="P231" i="2" l="1" a="1"/>
  <c r="P231" i="2" s="1"/>
  <c r="Q231" i="2" s="1"/>
  <c r="J232" i="2"/>
  <c r="K232" i="2"/>
  <c r="A233" i="2" s="1"/>
  <c r="U230" i="2"/>
  <c r="V230" i="2" s="1"/>
  <c r="S230" i="2"/>
  <c r="T230" i="2" s="1"/>
  <c r="N232" i="2"/>
  <c r="M232" i="2"/>
  <c r="O232" i="2"/>
  <c r="R231" i="2"/>
  <c r="P232" i="2" l="1" a="1"/>
  <c r="P232" i="2" s="1"/>
  <c r="Q232" i="2" s="1"/>
  <c r="U231" i="2"/>
  <c r="V231" i="2" s="1"/>
  <c r="S231" i="2"/>
  <c r="T231" i="2" s="1"/>
  <c r="C233" i="2"/>
  <c r="E233" i="2" s="1"/>
  <c r="J233" i="2" l="1"/>
  <c r="K233" i="2"/>
  <c r="A234" i="2" s="1"/>
  <c r="F233" i="2"/>
  <c r="G233" i="2"/>
  <c r="L233" i="2"/>
  <c r="H233" i="2"/>
  <c r="B233" i="2"/>
  <c r="G234" i="2" l="1"/>
  <c r="H234" i="2"/>
  <c r="L234" i="2"/>
  <c r="F234" i="2"/>
  <c r="B234" i="2"/>
  <c r="R232" i="2"/>
  <c r="N233" i="2"/>
  <c r="M233" i="2"/>
  <c r="O233" i="2"/>
  <c r="C234" i="2"/>
  <c r="E234" i="2" s="1"/>
  <c r="N234" i="2" l="1"/>
  <c r="O234" i="2"/>
  <c r="M234" i="2"/>
  <c r="J234" i="2"/>
  <c r="K234" i="2"/>
  <c r="A235" i="2" s="1"/>
  <c r="U232" i="2"/>
  <c r="V232" i="2" s="1"/>
  <c r="S232" i="2"/>
  <c r="T232" i="2" s="1"/>
  <c r="R233" i="2"/>
  <c r="P233" i="2" a="1"/>
  <c r="P233" i="2" s="1"/>
  <c r="Q233" i="2" s="1"/>
  <c r="P234" i="2" l="1" a="1"/>
  <c r="P234" i="2" s="1"/>
  <c r="Q234" i="2" s="1"/>
  <c r="U233" i="2"/>
  <c r="V233" i="2" s="1"/>
  <c r="S233" i="2"/>
  <c r="T233" i="2" s="1"/>
  <c r="C235" i="2"/>
  <c r="E235" i="2" s="1"/>
  <c r="J235" i="2" l="1"/>
  <c r="K235" i="2"/>
  <c r="A236" i="2" s="1"/>
  <c r="F235" i="2"/>
  <c r="L235" i="2"/>
  <c r="G235" i="2"/>
  <c r="H235" i="2"/>
  <c r="B235" i="2"/>
  <c r="B236" i="2" l="1"/>
  <c r="R234" i="2"/>
  <c r="H236" i="2"/>
  <c r="F236" i="2"/>
  <c r="G236" i="2"/>
  <c r="L236" i="2"/>
  <c r="C236" i="2"/>
  <c r="E236" i="2" s="1"/>
  <c r="N235" i="2"/>
  <c r="M235" i="2"/>
  <c r="O235" i="2"/>
  <c r="P235" i="2" l="1" a="1"/>
  <c r="P235" i="2" s="1"/>
  <c r="Q235" i="2" s="1"/>
  <c r="J236" i="2"/>
  <c r="K236" i="2"/>
  <c r="A237" i="2" s="1"/>
  <c r="N236" i="2"/>
  <c r="O236" i="2"/>
  <c r="M236" i="2"/>
  <c r="U234" i="2"/>
  <c r="V234" i="2" s="1"/>
  <c r="S234" i="2"/>
  <c r="T234" i="2" s="1"/>
  <c r="R235" i="2"/>
  <c r="U235" i="2" l="1"/>
  <c r="V235" i="2" s="1"/>
  <c r="S235" i="2"/>
  <c r="T235" i="2" s="1"/>
  <c r="P236" i="2" a="1"/>
  <c r="P236" i="2" s="1"/>
  <c r="Q236" i="2" s="1"/>
  <c r="C237" i="2"/>
  <c r="E237" i="2" s="1"/>
  <c r="J237" i="2" l="1"/>
  <c r="K237" i="2"/>
  <c r="A238" i="2" s="1"/>
  <c r="G237" i="2"/>
  <c r="L237" i="2"/>
  <c r="F237" i="2"/>
  <c r="H237" i="2"/>
  <c r="B237" i="2"/>
  <c r="B238" i="2" l="1"/>
  <c r="R236" i="2"/>
  <c r="H238" i="2"/>
  <c r="F238" i="2"/>
  <c r="G238" i="2"/>
  <c r="L238" i="2"/>
  <c r="C238" i="2"/>
  <c r="E238" i="2" s="1"/>
  <c r="N237" i="2"/>
  <c r="M237" i="2"/>
  <c r="O237" i="2"/>
  <c r="P237" i="2" l="1" a="1"/>
  <c r="P237" i="2" s="1"/>
  <c r="Q237" i="2" s="1"/>
  <c r="J238" i="2"/>
  <c r="K238" i="2"/>
  <c r="A239" i="2" s="1"/>
  <c r="N238" i="2"/>
  <c r="M238" i="2"/>
  <c r="O238" i="2"/>
  <c r="U236" i="2"/>
  <c r="V236" i="2" s="1"/>
  <c r="S236" i="2"/>
  <c r="T236" i="2" s="1"/>
  <c r="R237" i="2"/>
  <c r="U237" i="2" l="1"/>
  <c r="V237" i="2" s="1"/>
  <c r="S237" i="2"/>
  <c r="T237" i="2" s="1"/>
  <c r="C239" i="2"/>
  <c r="E239" i="2" s="1"/>
  <c r="P238" i="2" a="1"/>
  <c r="P238" i="2" s="1"/>
  <c r="Q238" i="2" s="1"/>
  <c r="J239" i="2" l="1"/>
  <c r="K239" i="2"/>
  <c r="A240" i="2" s="1"/>
  <c r="G239" i="2"/>
  <c r="H239" i="2"/>
  <c r="F239" i="2"/>
  <c r="L239" i="2"/>
  <c r="B239" i="2"/>
  <c r="B240" i="2" l="1"/>
  <c r="R238" i="2"/>
  <c r="F240" i="2"/>
  <c r="L240" i="2"/>
  <c r="G240" i="2"/>
  <c r="H240" i="2"/>
  <c r="N239" i="2"/>
  <c r="O239" i="2"/>
  <c r="M239" i="2"/>
  <c r="C240" i="2"/>
  <c r="E240" i="2" s="1"/>
  <c r="J240" i="2" l="1"/>
  <c r="K240" i="2"/>
  <c r="A241" i="2" s="1"/>
  <c r="P239" i="2" a="1"/>
  <c r="P239" i="2" s="1"/>
  <c r="Q239" i="2" s="1"/>
  <c r="U238" i="2"/>
  <c r="V238" i="2" s="1"/>
  <c r="S238" i="2"/>
  <c r="T238" i="2" s="1"/>
  <c r="N240" i="2"/>
  <c r="M240" i="2"/>
  <c r="O240" i="2"/>
  <c r="R239" i="2"/>
  <c r="P240" i="2" l="1" a="1"/>
  <c r="P240" i="2" s="1"/>
  <c r="Q240" i="2" s="1"/>
  <c r="U239" i="2"/>
  <c r="V239" i="2" s="1"/>
  <c r="S239" i="2"/>
  <c r="T239" i="2" s="1"/>
  <c r="H241" i="2" l="1"/>
  <c r="F241" i="2"/>
  <c r="G241" i="2"/>
  <c r="L241" i="2"/>
  <c r="B241" i="2"/>
  <c r="C241" i="2"/>
  <c r="E241" i="2" s="1"/>
  <c r="J241" i="2" l="1"/>
  <c r="K241" i="2"/>
  <c r="A242" i="2" s="1"/>
  <c r="R240" i="2"/>
  <c r="N241" i="2"/>
  <c r="O241" i="2"/>
  <c r="M241" i="2"/>
  <c r="P241" i="2" l="1" a="1"/>
  <c r="P241" i="2" s="1"/>
  <c r="Q241" i="2" s="1"/>
  <c r="U240" i="2"/>
  <c r="V240" i="2" s="1"/>
  <c r="S240" i="2"/>
  <c r="T240" i="2" s="1"/>
  <c r="C242" i="2"/>
  <c r="E242" i="2" s="1"/>
  <c r="J242" i="2" l="1"/>
  <c r="K242" i="2"/>
  <c r="A243" i="2" s="1"/>
  <c r="F242" i="2"/>
  <c r="G242" i="2"/>
  <c r="H242" i="2"/>
  <c r="L242" i="2"/>
  <c r="B242" i="2"/>
  <c r="B243" i="2" l="1"/>
  <c r="R241" i="2"/>
  <c r="H243" i="2"/>
  <c r="L243" i="2"/>
  <c r="G243" i="2"/>
  <c r="F243" i="2"/>
  <c r="C243" i="2"/>
  <c r="E243" i="2" s="1"/>
  <c r="N242" i="2"/>
  <c r="M242" i="2"/>
  <c r="O242" i="2"/>
  <c r="P242" i="2" l="1" a="1"/>
  <c r="P242" i="2" s="1"/>
  <c r="Q242" i="2" s="1"/>
  <c r="J243" i="2"/>
  <c r="K243" i="2"/>
  <c r="A244" i="2" s="1"/>
  <c r="U241" i="2"/>
  <c r="V241" i="2" s="1"/>
  <c r="S241" i="2"/>
  <c r="T241" i="2" s="1"/>
  <c r="N243" i="2"/>
  <c r="M243" i="2"/>
  <c r="O243" i="2"/>
  <c r="R242" i="2"/>
  <c r="P243" i="2" l="1" a="1"/>
  <c r="P243" i="2" s="1"/>
  <c r="Q243" i="2" s="1"/>
  <c r="U242" i="2"/>
  <c r="V242" i="2" s="1"/>
  <c r="S242" i="2"/>
  <c r="T242" i="2" s="1"/>
  <c r="C244" i="2"/>
  <c r="E244" i="2" s="1"/>
  <c r="J244" i="2" l="1"/>
  <c r="K244" i="2"/>
  <c r="A245" i="2" s="1"/>
  <c r="F244" i="2"/>
  <c r="L244" i="2"/>
  <c r="G244" i="2"/>
  <c r="H244" i="2"/>
  <c r="B244" i="2"/>
  <c r="B245" i="2" l="1"/>
  <c r="R243" i="2"/>
  <c r="H245" i="2"/>
  <c r="F245" i="2"/>
  <c r="G245" i="2"/>
  <c r="L245" i="2"/>
  <c r="C245" i="2"/>
  <c r="E245" i="2" s="1"/>
  <c r="N244" i="2"/>
  <c r="M244" i="2"/>
  <c r="O244" i="2"/>
  <c r="P244" i="2" l="1" a="1"/>
  <c r="P244" i="2" s="1"/>
  <c r="Q244" i="2" s="1"/>
  <c r="J245" i="2"/>
  <c r="K245" i="2"/>
  <c r="A246" i="2" s="1"/>
  <c r="N245" i="2"/>
  <c r="O245" i="2"/>
  <c r="M245" i="2"/>
  <c r="U243" i="2"/>
  <c r="V243" i="2" s="1"/>
  <c r="S243" i="2"/>
  <c r="T243" i="2" s="1"/>
  <c r="R244" i="2"/>
  <c r="U244" i="2" l="1"/>
  <c r="V244" i="2" s="1"/>
  <c r="S244" i="2"/>
  <c r="T244" i="2" s="1"/>
  <c r="C246" i="2"/>
  <c r="E246" i="2" s="1"/>
  <c r="P245" i="2" a="1"/>
  <c r="P245" i="2" s="1"/>
  <c r="Q245" i="2" s="1"/>
  <c r="J246" i="2" l="1"/>
  <c r="K246" i="2"/>
  <c r="A247" i="2" s="1"/>
  <c r="G246" i="2"/>
  <c r="L246" i="2"/>
  <c r="H246" i="2"/>
  <c r="F246" i="2"/>
  <c r="B246" i="2"/>
  <c r="B247" i="2" l="1"/>
  <c r="R245" i="2"/>
  <c r="C247" i="2"/>
  <c r="E247" i="2" s="1"/>
  <c r="H247" i="2"/>
  <c r="F247" i="2"/>
  <c r="G247" i="2"/>
  <c r="L247" i="2"/>
  <c r="N246" i="2"/>
  <c r="O246" i="2"/>
  <c r="M246" i="2"/>
  <c r="P246" i="2" l="1" a="1"/>
  <c r="P246" i="2" s="1"/>
  <c r="Q246" i="2" s="1"/>
  <c r="N247" i="2"/>
  <c r="O247" i="2"/>
  <c r="M247" i="2"/>
  <c r="J247" i="2"/>
  <c r="K247" i="2"/>
  <c r="A248" i="2" s="1"/>
  <c r="U245" i="2"/>
  <c r="V245" i="2" s="1"/>
  <c r="S245" i="2"/>
  <c r="T245" i="2" s="1"/>
  <c r="R246" i="2"/>
  <c r="P247" i="2" l="1" a="1"/>
  <c r="P247" i="2" s="1"/>
  <c r="Q247" i="2" s="1"/>
  <c r="U246" i="2"/>
  <c r="V246" i="2" s="1"/>
  <c r="S246" i="2"/>
  <c r="T246" i="2" s="1"/>
  <c r="C248" i="2"/>
  <c r="E248" i="2" s="1"/>
  <c r="J248" i="2" l="1"/>
  <c r="K248" i="2"/>
  <c r="A249" i="2" s="1"/>
  <c r="G248" i="2"/>
  <c r="H248" i="2"/>
  <c r="L248" i="2"/>
  <c r="F248" i="2"/>
  <c r="B248" i="2"/>
  <c r="H249" i="2" l="1"/>
  <c r="F249" i="2"/>
  <c r="G249" i="2"/>
  <c r="L249" i="2"/>
  <c r="N248" i="2"/>
  <c r="M248" i="2"/>
  <c r="O248" i="2"/>
  <c r="C249" i="2"/>
  <c r="E249" i="2" s="1"/>
  <c r="B249" i="2"/>
  <c r="R247" i="2"/>
  <c r="P248" i="2" l="1" a="1"/>
  <c r="P248" i="2" s="1"/>
  <c r="Q248" i="2" s="1"/>
  <c r="U247" i="2"/>
  <c r="V247" i="2" s="1"/>
  <c r="S247" i="2"/>
  <c r="T247" i="2" s="1"/>
  <c r="R248" i="2"/>
  <c r="J249" i="2"/>
  <c r="K249" i="2"/>
  <c r="A250" i="2" s="1"/>
  <c r="N249" i="2"/>
  <c r="M249" i="2"/>
  <c r="O249" i="2"/>
  <c r="P249" i="2" l="1" a="1"/>
  <c r="P249" i="2" s="1"/>
  <c r="Q249" i="2" s="1"/>
  <c r="U248" i="2"/>
  <c r="V248" i="2" s="1"/>
  <c r="S248" i="2"/>
  <c r="T248" i="2" s="1"/>
  <c r="G250" i="2" l="1"/>
  <c r="L250" i="2"/>
  <c r="H250" i="2"/>
  <c r="F250" i="2"/>
  <c r="B250" i="2"/>
  <c r="C250" i="2"/>
  <c r="E250" i="2" s="1"/>
  <c r="J250" i="2" l="1"/>
  <c r="K250" i="2"/>
  <c r="A251" i="2" s="1"/>
  <c r="N250" i="2"/>
  <c r="M250" i="2"/>
  <c r="O250" i="2"/>
  <c r="R249" i="2"/>
  <c r="P250" i="2" l="1" a="1"/>
  <c r="P250" i="2" s="1"/>
  <c r="Q250" i="2" s="1"/>
  <c r="U249" i="2"/>
  <c r="V249" i="2" s="1"/>
  <c r="S249" i="2"/>
  <c r="T249" i="2" s="1"/>
  <c r="F251" i="2" l="1"/>
  <c r="G251" i="2"/>
  <c r="L251" i="2"/>
  <c r="H251" i="2"/>
  <c r="B251" i="2"/>
  <c r="C251" i="2"/>
  <c r="E251" i="2" s="1"/>
  <c r="N251" i="2" l="1"/>
  <c r="M251" i="2"/>
  <c r="O251" i="2"/>
  <c r="J251" i="2"/>
  <c r="K251" i="2"/>
  <c r="A252" i="2" s="1"/>
  <c r="R250" i="2"/>
  <c r="P251" i="2" l="1" a="1"/>
  <c r="P251" i="2" s="1"/>
  <c r="Q251" i="2" s="1"/>
  <c r="U250" i="2"/>
  <c r="V250" i="2" s="1"/>
  <c r="S250" i="2"/>
  <c r="T250" i="2" s="1"/>
  <c r="C252" i="2"/>
  <c r="E252" i="2" s="1"/>
  <c r="J252" i="2" l="1"/>
  <c r="K252" i="2"/>
  <c r="A253" i="2" s="1"/>
  <c r="G252" i="2"/>
  <c r="L252" i="2"/>
  <c r="H252" i="2"/>
  <c r="F252" i="2"/>
  <c r="B252" i="2"/>
  <c r="B253" i="2" l="1"/>
  <c r="R251" i="2"/>
  <c r="H253" i="2"/>
  <c r="L253" i="2"/>
  <c r="F253" i="2"/>
  <c r="G253" i="2"/>
  <c r="C253" i="2"/>
  <c r="E253" i="2" s="1"/>
  <c r="N252" i="2"/>
  <c r="M252" i="2"/>
  <c r="O252" i="2"/>
  <c r="P252" i="2" l="1" a="1"/>
  <c r="P252" i="2" s="1"/>
  <c r="Q252" i="2" s="1"/>
  <c r="J253" i="2"/>
  <c r="K253" i="2"/>
  <c r="A254" i="2" s="1"/>
  <c r="U251" i="2"/>
  <c r="V251" i="2" s="1"/>
  <c r="S251" i="2"/>
  <c r="T251" i="2" s="1"/>
  <c r="N253" i="2"/>
  <c r="M253" i="2"/>
  <c r="O253" i="2"/>
  <c r="R252" i="2"/>
  <c r="P253" i="2" l="1" a="1"/>
  <c r="P253" i="2" s="1"/>
  <c r="Q253" i="2" s="1"/>
  <c r="U252" i="2"/>
  <c r="V252" i="2" s="1"/>
  <c r="S252" i="2"/>
  <c r="T252" i="2" s="1"/>
  <c r="C254" i="2"/>
  <c r="E254" i="2" s="1"/>
  <c r="J254" i="2" l="1"/>
  <c r="K254" i="2"/>
  <c r="A255" i="2" s="1"/>
  <c r="G254" i="2"/>
  <c r="L254" i="2"/>
  <c r="H254" i="2"/>
  <c r="F254" i="2"/>
  <c r="B254" i="2"/>
  <c r="H255" i="2" l="1"/>
  <c r="L255" i="2"/>
  <c r="F255" i="2"/>
  <c r="G255" i="2"/>
  <c r="C255" i="2"/>
  <c r="E255" i="2" s="1"/>
  <c r="B255" i="2"/>
  <c r="R253" i="2"/>
  <c r="N254" i="2"/>
  <c r="M254" i="2"/>
  <c r="O254" i="2"/>
  <c r="P254" i="2" l="1" a="1"/>
  <c r="P254" i="2" s="1"/>
  <c r="Q254" i="2" s="1"/>
  <c r="U253" i="2"/>
  <c r="V253" i="2" s="1"/>
  <c r="S253" i="2"/>
  <c r="T253" i="2" s="1"/>
  <c r="R254" i="2"/>
  <c r="N255" i="2"/>
  <c r="M255" i="2"/>
  <c r="O255" i="2"/>
  <c r="J255" i="2"/>
  <c r="K255" i="2"/>
  <c r="A256" i="2" s="1"/>
  <c r="P255" i="2" l="1" a="1"/>
  <c r="P255" i="2" s="1"/>
  <c r="Q255" i="2" s="1"/>
  <c r="U254" i="2"/>
  <c r="V254" i="2" s="1"/>
  <c r="S254" i="2"/>
  <c r="T254" i="2" s="1"/>
  <c r="G256" i="2" l="1"/>
  <c r="L256" i="2"/>
  <c r="H256" i="2"/>
  <c r="F256" i="2"/>
  <c r="B256" i="2"/>
  <c r="C256" i="2"/>
  <c r="E256" i="2" s="1"/>
  <c r="J256" i="2" l="1"/>
  <c r="K256" i="2"/>
  <c r="A257" i="2" s="1"/>
  <c r="N256" i="2"/>
  <c r="M256" i="2"/>
  <c r="O256" i="2"/>
  <c r="R255" i="2"/>
  <c r="P256" i="2" l="1" a="1"/>
  <c r="P256" i="2" s="1"/>
  <c r="Q256" i="2" s="1"/>
  <c r="U255" i="2"/>
  <c r="V255" i="2" s="1"/>
  <c r="S255" i="2"/>
  <c r="T255" i="2" s="1"/>
  <c r="C257" i="2"/>
  <c r="E257" i="2" s="1"/>
  <c r="J257" i="2" l="1"/>
  <c r="K257" i="2"/>
  <c r="A258" i="2" s="1"/>
  <c r="L257" i="2"/>
  <c r="F257" i="2"/>
  <c r="H257" i="2"/>
  <c r="G257" i="2"/>
  <c r="B257" i="2"/>
  <c r="G258" i="2" l="1"/>
  <c r="L258" i="2"/>
  <c r="H258" i="2"/>
  <c r="F258" i="2"/>
  <c r="N257" i="2"/>
  <c r="O257" i="2"/>
  <c r="M257" i="2"/>
  <c r="C258" i="2"/>
  <c r="E258" i="2" s="1"/>
  <c r="B258" i="2"/>
  <c r="R256" i="2"/>
  <c r="P257" i="2" l="1" a="1"/>
  <c r="P257" i="2" s="1"/>
  <c r="Q257" i="2" s="1"/>
  <c r="N258" i="2"/>
  <c r="M258" i="2"/>
  <c r="O258" i="2"/>
  <c r="U256" i="2"/>
  <c r="V256" i="2" s="1"/>
  <c r="S256" i="2"/>
  <c r="T256" i="2" s="1"/>
  <c r="R257" i="2"/>
  <c r="J258" i="2"/>
  <c r="K258" i="2"/>
  <c r="A259" i="2" s="1"/>
  <c r="P258" i="2" l="1" a="1"/>
  <c r="P258" i="2" s="1"/>
  <c r="Q258" i="2" s="1"/>
  <c r="U257" i="2"/>
  <c r="V257" i="2" s="1"/>
  <c r="S257" i="2"/>
  <c r="T257" i="2" s="1"/>
  <c r="F259" i="2" l="1"/>
  <c r="G259" i="2"/>
  <c r="L259" i="2"/>
  <c r="H259" i="2"/>
  <c r="B259" i="2"/>
  <c r="C259" i="2"/>
  <c r="E259" i="2" s="1"/>
  <c r="J259" i="2" l="1"/>
  <c r="K259" i="2"/>
  <c r="A260" i="2" s="1"/>
  <c r="N259" i="2"/>
  <c r="M259" i="2"/>
  <c r="O259" i="2"/>
  <c r="R258" i="2"/>
  <c r="P259" i="2" l="1" a="1"/>
  <c r="P259" i="2" s="1"/>
  <c r="Q259" i="2" s="1"/>
  <c r="U258" i="2"/>
  <c r="V258" i="2" s="1"/>
  <c r="S258" i="2"/>
  <c r="T258" i="2" s="1"/>
  <c r="H260" i="2" l="1"/>
  <c r="F260" i="2"/>
  <c r="G260" i="2"/>
  <c r="L260" i="2"/>
  <c r="B260" i="2"/>
  <c r="C260" i="2"/>
  <c r="E260" i="2" s="1"/>
  <c r="R259" i="2" l="1"/>
  <c r="J260" i="2"/>
  <c r="K260" i="2"/>
  <c r="A261" i="2" s="1"/>
  <c r="N260" i="2"/>
  <c r="O260" i="2"/>
  <c r="M260" i="2"/>
  <c r="P260" i="2" l="1" a="1"/>
  <c r="P260" i="2" s="1"/>
  <c r="Q260" i="2" s="1"/>
  <c r="U259" i="2"/>
  <c r="V259" i="2" s="1"/>
  <c r="S259" i="2"/>
  <c r="T259" i="2" s="1"/>
  <c r="F261" i="2" l="1"/>
  <c r="G261" i="2"/>
  <c r="L261" i="2"/>
  <c r="H261" i="2"/>
  <c r="B261" i="2"/>
  <c r="C261" i="2"/>
  <c r="E261" i="2" s="1"/>
  <c r="N261" i="2" l="1"/>
  <c r="M261" i="2"/>
  <c r="O261" i="2"/>
  <c r="R260" i="2"/>
  <c r="J261" i="2"/>
  <c r="K261" i="2"/>
  <c r="A262" i="2" s="1"/>
  <c r="P261" i="2" l="1" a="1"/>
  <c r="P261" i="2" s="1"/>
  <c r="Q261" i="2" s="1"/>
  <c r="C262" i="2"/>
  <c r="E262" i="2" s="1"/>
  <c r="U260" i="2"/>
  <c r="V260" i="2" s="1"/>
  <c r="S260" i="2"/>
  <c r="T260" i="2" s="1"/>
  <c r="J262" i="2" l="1"/>
  <c r="K262" i="2"/>
  <c r="A263" i="2" s="1"/>
  <c r="H262" i="2"/>
  <c r="F262" i="2"/>
  <c r="G262" i="2"/>
  <c r="L262" i="2"/>
  <c r="B262" i="2"/>
  <c r="F263" i="2" l="1"/>
  <c r="G263" i="2"/>
  <c r="L263" i="2"/>
  <c r="H263" i="2"/>
  <c r="C263" i="2"/>
  <c r="E263" i="2" s="1"/>
  <c r="B263" i="2"/>
  <c r="R261" i="2"/>
  <c r="N262" i="2"/>
  <c r="M262" i="2"/>
  <c r="O262" i="2"/>
  <c r="P262" i="2" l="1" a="1"/>
  <c r="P262" i="2" s="1"/>
  <c r="Q262" i="2" s="1"/>
  <c r="N263" i="2"/>
  <c r="M263" i="2"/>
  <c r="O263" i="2"/>
  <c r="R262" i="2"/>
  <c r="J263" i="2"/>
  <c r="K263" i="2"/>
  <c r="A264" i="2" s="1"/>
  <c r="U261" i="2"/>
  <c r="V261" i="2" s="1"/>
  <c r="S261" i="2"/>
  <c r="T261" i="2" s="1"/>
  <c r="P263" i="2" l="1" a="1"/>
  <c r="P263" i="2" s="1"/>
  <c r="Q263" i="2" s="1"/>
  <c r="U262" i="2"/>
  <c r="V262" i="2" s="1"/>
  <c r="S262" i="2"/>
  <c r="T262" i="2" s="1"/>
  <c r="H264" i="2" l="1"/>
  <c r="L264" i="2"/>
  <c r="F264" i="2"/>
  <c r="G264" i="2"/>
  <c r="B264" i="2"/>
  <c r="C264" i="2"/>
  <c r="E264" i="2" s="1"/>
  <c r="J264" i="2" l="1"/>
  <c r="K264" i="2"/>
  <c r="A265" i="2" s="1"/>
  <c r="N264" i="2"/>
  <c r="O264" i="2"/>
  <c r="M264" i="2"/>
  <c r="R263" i="2"/>
  <c r="U263" i="2" l="1"/>
  <c r="V263" i="2" s="1"/>
  <c r="S263" i="2"/>
  <c r="T263" i="2" s="1"/>
  <c r="C265" i="2"/>
  <c r="E265" i="2" s="1"/>
  <c r="P264" i="2" a="1"/>
  <c r="P264" i="2" s="1"/>
  <c r="Q264" i="2" s="1"/>
  <c r="J265" i="2" l="1"/>
  <c r="K265" i="2"/>
  <c r="A266" i="2" s="1"/>
  <c r="F265" i="2"/>
  <c r="G265" i="2"/>
  <c r="L265" i="2"/>
  <c r="H265" i="2"/>
  <c r="B265" i="2"/>
  <c r="H266" i="2" l="1"/>
  <c r="L266" i="2"/>
  <c r="F266" i="2"/>
  <c r="G266" i="2"/>
  <c r="N265" i="2"/>
  <c r="O265" i="2"/>
  <c r="M265" i="2"/>
  <c r="C266" i="2"/>
  <c r="E266" i="2" s="1"/>
  <c r="B266" i="2"/>
  <c r="R264" i="2"/>
  <c r="P265" i="2" l="1" a="1"/>
  <c r="P265" i="2" s="1"/>
  <c r="Q265" i="2" s="1"/>
  <c r="U264" i="2"/>
  <c r="V264" i="2" s="1"/>
  <c r="S264" i="2"/>
  <c r="T264" i="2" s="1"/>
  <c r="N266" i="2"/>
  <c r="M266" i="2"/>
  <c r="O266" i="2"/>
  <c r="R265" i="2"/>
  <c r="J266" i="2"/>
  <c r="K266" i="2"/>
  <c r="A267" i="2" s="1"/>
  <c r="U265" i="2" l="1"/>
  <c r="V265" i="2" s="1"/>
  <c r="S265" i="2"/>
  <c r="T265" i="2" s="1"/>
  <c r="P266" i="2" a="1"/>
  <c r="P266" i="2" s="1"/>
  <c r="Q266" i="2" s="1"/>
  <c r="G267" i="2" l="1"/>
  <c r="L267" i="2"/>
  <c r="H267" i="2"/>
  <c r="F267" i="2"/>
  <c r="B267" i="2"/>
  <c r="C267" i="2"/>
  <c r="E267" i="2" s="1"/>
  <c r="J267" i="2" l="1"/>
  <c r="K267" i="2"/>
  <c r="A268" i="2" s="1"/>
  <c r="N267" i="2"/>
  <c r="M267" i="2"/>
  <c r="O267" i="2"/>
  <c r="R266" i="2"/>
  <c r="P267" i="2" l="1" a="1"/>
  <c r="P267" i="2" s="1"/>
  <c r="Q267" i="2" s="1"/>
  <c r="U266" i="2"/>
  <c r="V266" i="2" s="1"/>
  <c r="S266" i="2"/>
  <c r="T266" i="2" s="1"/>
  <c r="G268" i="2" l="1"/>
  <c r="F268" i="2"/>
  <c r="H268" i="2"/>
  <c r="L268" i="2"/>
  <c r="B268" i="2"/>
  <c r="C268" i="2"/>
  <c r="E268" i="2" s="1"/>
  <c r="J268" i="2" l="1"/>
  <c r="K268" i="2"/>
  <c r="A269" i="2" s="1"/>
  <c r="R267" i="2"/>
  <c r="N268" i="2"/>
  <c r="O268" i="2"/>
  <c r="M268" i="2"/>
  <c r="P268" i="2" l="1" a="1"/>
  <c r="P268" i="2" s="1"/>
  <c r="Q268" i="2" s="1"/>
  <c r="U267" i="2"/>
  <c r="V267" i="2" s="1"/>
  <c r="S267" i="2"/>
  <c r="T267" i="2" s="1"/>
  <c r="C269" i="2"/>
  <c r="E269" i="2" s="1"/>
  <c r="J269" i="2" l="1"/>
  <c r="K269" i="2"/>
  <c r="A270" i="2" s="1"/>
  <c r="G269" i="2"/>
  <c r="L269" i="2"/>
  <c r="H269" i="2"/>
  <c r="F269" i="2"/>
  <c r="B269" i="2"/>
  <c r="F270" i="2" l="1"/>
  <c r="G270" i="2"/>
  <c r="L270" i="2"/>
  <c r="H270" i="2"/>
  <c r="C270" i="2"/>
  <c r="E270" i="2" s="1"/>
  <c r="B270" i="2"/>
  <c r="R268" i="2"/>
  <c r="N269" i="2"/>
  <c r="M269" i="2"/>
  <c r="O269" i="2"/>
  <c r="P269" i="2" l="1" a="1"/>
  <c r="P269" i="2" s="1"/>
  <c r="Q269" i="2" s="1"/>
  <c r="U268" i="2"/>
  <c r="V268" i="2" s="1"/>
  <c r="S268" i="2"/>
  <c r="T268" i="2" s="1"/>
  <c r="N270" i="2"/>
  <c r="M270" i="2"/>
  <c r="O270" i="2"/>
  <c r="R269" i="2"/>
  <c r="J270" i="2"/>
  <c r="K270" i="2"/>
  <c r="A271" i="2" s="1"/>
  <c r="P270" i="2" l="1" a="1"/>
  <c r="P270" i="2" s="1"/>
  <c r="Q270" i="2" s="1"/>
  <c r="U269" i="2"/>
  <c r="V269" i="2" s="1"/>
  <c r="S269" i="2"/>
  <c r="T269" i="2" s="1"/>
  <c r="H271" i="2" l="1"/>
  <c r="F271" i="2"/>
  <c r="L271" i="2"/>
  <c r="G271" i="2"/>
  <c r="B271" i="2"/>
  <c r="C271" i="2"/>
  <c r="E271" i="2" s="1"/>
  <c r="N271" i="2" l="1"/>
  <c r="M271" i="2"/>
  <c r="O271" i="2"/>
  <c r="J271" i="2"/>
  <c r="K271" i="2"/>
  <c r="A272" i="2" s="1"/>
  <c r="R270" i="2"/>
  <c r="P271" i="2" l="1" a="1"/>
  <c r="P271" i="2" s="1"/>
  <c r="Q271" i="2" s="1"/>
  <c r="U270" i="2"/>
  <c r="V270" i="2" s="1"/>
  <c r="S270" i="2"/>
  <c r="T270" i="2" s="1"/>
  <c r="C272" i="2"/>
  <c r="E272" i="2" s="1"/>
  <c r="J272" i="2" l="1"/>
  <c r="K272" i="2"/>
  <c r="A273" i="2" s="1"/>
  <c r="F272" i="2"/>
  <c r="G272" i="2"/>
  <c r="L272" i="2"/>
  <c r="H272" i="2"/>
  <c r="B272" i="2"/>
  <c r="H273" i="2" l="1"/>
  <c r="F273" i="2"/>
  <c r="G273" i="2"/>
  <c r="L273" i="2"/>
  <c r="B273" i="2"/>
  <c r="R271" i="2"/>
  <c r="N272" i="2"/>
  <c r="M272" i="2"/>
  <c r="O272" i="2"/>
  <c r="C273" i="2"/>
  <c r="E273" i="2" s="1"/>
  <c r="J273" i="2" l="1"/>
  <c r="K273" i="2"/>
  <c r="A274" i="2" s="1"/>
  <c r="U271" i="2"/>
  <c r="V271" i="2" s="1"/>
  <c r="S271" i="2"/>
  <c r="T271" i="2" s="1"/>
  <c r="R272" i="2"/>
  <c r="P272" i="2" a="1"/>
  <c r="P272" i="2" s="1"/>
  <c r="Q272" i="2" s="1"/>
  <c r="N273" i="2"/>
  <c r="O273" i="2"/>
  <c r="M273" i="2"/>
  <c r="P273" i="2" l="1" a="1"/>
  <c r="P273" i="2" s="1"/>
  <c r="Q273" i="2" s="1"/>
  <c r="U272" i="2"/>
  <c r="V272" i="2" s="1"/>
  <c r="S272" i="2"/>
  <c r="T272" i="2" s="1"/>
  <c r="C274" i="2"/>
  <c r="E274" i="2" s="1"/>
  <c r="J274" i="2" l="1"/>
  <c r="K274" i="2"/>
  <c r="A275" i="2" s="1"/>
  <c r="G274" i="2"/>
  <c r="H274" i="2"/>
  <c r="L274" i="2"/>
  <c r="F274" i="2"/>
  <c r="B274" i="2"/>
  <c r="B275" i="2" l="1"/>
  <c r="R273" i="2"/>
  <c r="L275" i="2"/>
  <c r="F275" i="2"/>
  <c r="G275" i="2"/>
  <c r="H275" i="2"/>
  <c r="N274" i="2"/>
  <c r="O274" i="2"/>
  <c r="M274" i="2"/>
  <c r="C275" i="2"/>
  <c r="E275" i="2" s="1"/>
  <c r="N275" i="2" l="1"/>
  <c r="M275" i="2"/>
  <c r="O275" i="2"/>
  <c r="P274" i="2" a="1"/>
  <c r="P274" i="2" s="1"/>
  <c r="Q274" i="2" s="1"/>
  <c r="U273" i="2"/>
  <c r="V273" i="2" s="1"/>
  <c r="S273" i="2"/>
  <c r="T273" i="2" s="1"/>
  <c r="J275" i="2"/>
  <c r="K275" i="2"/>
  <c r="A276" i="2" s="1"/>
  <c r="R274" i="2"/>
  <c r="P275" i="2" l="1" a="1"/>
  <c r="P275" i="2" s="1"/>
  <c r="Q275" i="2" s="1"/>
  <c r="U274" i="2"/>
  <c r="V274" i="2" s="1"/>
  <c r="S274" i="2"/>
  <c r="T274" i="2" s="1"/>
  <c r="G276" i="2" l="1"/>
  <c r="L276" i="2"/>
  <c r="F276" i="2"/>
  <c r="H276" i="2"/>
  <c r="B276" i="2"/>
  <c r="C276" i="2"/>
  <c r="E276" i="2" s="1"/>
  <c r="J276" i="2" l="1"/>
  <c r="K276" i="2"/>
  <c r="A277" i="2" s="1"/>
  <c r="N276" i="2"/>
  <c r="M276" i="2"/>
  <c r="O276" i="2"/>
  <c r="R275" i="2"/>
  <c r="P276" i="2" l="1" a="1"/>
  <c r="P276" i="2" s="1"/>
  <c r="Q276" i="2" s="1"/>
  <c r="U275" i="2"/>
  <c r="V275" i="2" s="1"/>
  <c r="S275" i="2"/>
  <c r="T275" i="2" s="1"/>
  <c r="F277" i="2" l="1"/>
  <c r="H277" i="2"/>
  <c r="G277" i="2"/>
  <c r="L277" i="2"/>
  <c r="B277" i="2"/>
  <c r="C277" i="2"/>
  <c r="E277" i="2" s="1"/>
  <c r="J277" i="2" l="1"/>
  <c r="K277" i="2"/>
  <c r="A278" i="2" s="1"/>
  <c r="R276" i="2"/>
  <c r="N277" i="2"/>
  <c r="M277" i="2"/>
  <c r="O277" i="2"/>
  <c r="P277" i="2" l="1" a="1"/>
  <c r="P277" i="2" s="1"/>
  <c r="Q277" i="2" s="1"/>
  <c r="U276" i="2"/>
  <c r="V276" i="2" s="1"/>
  <c r="S276" i="2"/>
  <c r="T276" i="2" s="1"/>
  <c r="C278" i="2"/>
  <c r="E278" i="2" s="1"/>
  <c r="J278" i="2" l="1"/>
  <c r="K278" i="2"/>
  <c r="A279" i="2" s="1"/>
  <c r="G278" i="2"/>
  <c r="L278" i="2"/>
  <c r="H278" i="2"/>
  <c r="F278" i="2"/>
  <c r="B278" i="2"/>
  <c r="B279" i="2" l="1"/>
  <c r="R277" i="2"/>
  <c r="G279" i="2"/>
  <c r="L279" i="2"/>
  <c r="H279" i="2"/>
  <c r="F279" i="2"/>
  <c r="C279" i="2"/>
  <c r="E279" i="2" s="1"/>
  <c r="N278" i="2"/>
  <c r="O278" i="2"/>
  <c r="M278" i="2"/>
  <c r="P278" i="2" l="1" a="1"/>
  <c r="P278" i="2" s="1"/>
  <c r="Q278" i="2" s="1"/>
  <c r="J279" i="2"/>
  <c r="K279" i="2"/>
  <c r="A280" i="2" s="1"/>
  <c r="U277" i="2"/>
  <c r="V277" i="2" s="1"/>
  <c r="S277" i="2"/>
  <c r="T277" i="2" s="1"/>
  <c r="N279" i="2"/>
  <c r="M279" i="2"/>
  <c r="O279" i="2"/>
  <c r="R278" i="2"/>
  <c r="P279" i="2" l="1" a="1"/>
  <c r="P279" i="2" s="1"/>
  <c r="Q279" i="2" s="1"/>
  <c r="U278" i="2"/>
  <c r="V278" i="2" s="1"/>
  <c r="S278" i="2"/>
  <c r="T278" i="2" s="1"/>
  <c r="F280" i="2" l="1"/>
  <c r="G280" i="2"/>
  <c r="H280" i="2"/>
  <c r="L280" i="2"/>
  <c r="B280" i="2"/>
  <c r="C280" i="2"/>
  <c r="E280" i="2" s="1"/>
  <c r="J280" i="2" l="1"/>
  <c r="K280" i="2"/>
  <c r="A281" i="2" s="1"/>
  <c r="R279" i="2"/>
  <c r="N280" i="2"/>
  <c r="M280" i="2"/>
  <c r="O280" i="2"/>
  <c r="P280" i="2" l="1" a="1"/>
  <c r="P280" i="2" s="1"/>
  <c r="Q280" i="2" s="1"/>
  <c r="U279" i="2"/>
  <c r="V279" i="2" s="1"/>
  <c r="S279" i="2"/>
  <c r="T279" i="2" s="1"/>
  <c r="C281" i="2"/>
  <c r="E281" i="2" s="1"/>
  <c r="J281" i="2" l="1"/>
  <c r="K281" i="2"/>
  <c r="A282" i="2" s="1"/>
  <c r="G281" i="2"/>
  <c r="L281" i="2"/>
  <c r="H281" i="2"/>
  <c r="F281" i="2"/>
  <c r="B281" i="2"/>
  <c r="B282" i="2" l="1"/>
  <c r="R280" i="2"/>
  <c r="F282" i="2"/>
  <c r="G282" i="2"/>
  <c r="L282" i="2"/>
  <c r="H282" i="2"/>
  <c r="C282" i="2"/>
  <c r="E282" i="2" s="1"/>
  <c r="N281" i="2"/>
  <c r="O281" i="2"/>
  <c r="M281" i="2"/>
  <c r="P281" i="2" l="1" a="1"/>
  <c r="P281" i="2" s="1"/>
  <c r="Q281" i="2" s="1"/>
  <c r="J282" i="2"/>
  <c r="K282" i="2"/>
  <c r="A283" i="2" s="1"/>
  <c r="N282" i="2"/>
  <c r="O282" i="2"/>
  <c r="M282" i="2"/>
  <c r="U280" i="2"/>
  <c r="V280" i="2" s="1"/>
  <c r="S280" i="2"/>
  <c r="T280" i="2" s="1"/>
  <c r="R281" i="2"/>
  <c r="P282" i="2" l="1" a="1"/>
  <c r="P282" i="2" s="1"/>
  <c r="Q282" i="2" s="1"/>
  <c r="U281" i="2"/>
  <c r="V281" i="2" s="1"/>
  <c r="S281" i="2"/>
  <c r="T281" i="2" s="1"/>
  <c r="F283" i="2" l="1"/>
  <c r="G283" i="2"/>
  <c r="L283" i="2"/>
  <c r="H283" i="2"/>
  <c r="B283" i="2"/>
  <c r="C283" i="2"/>
  <c r="E283" i="2" s="1"/>
  <c r="N283" i="2" l="1"/>
  <c r="O283" i="2"/>
  <c r="M283" i="2"/>
  <c r="J283" i="2"/>
  <c r="K283" i="2"/>
  <c r="A284" i="2" s="1"/>
  <c r="R282" i="2"/>
  <c r="P283" i="2" l="1" a="1"/>
  <c r="P283" i="2" s="1"/>
  <c r="Q283" i="2" s="1"/>
  <c r="U282" i="2"/>
  <c r="V282" i="2" s="1"/>
  <c r="S282" i="2"/>
  <c r="T282" i="2" s="1"/>
  <c r="C284" i="2"/>
  <c r="E284" i="2" s="1"/>
  <c r="J284" i="2" l="1"/>
  <c r="K284" i="2"/>
  <c r="A285" i="2" s="1"/>
  <c r="G284" i="2"/>
  <c r="L284" i="2"/>
  <c r="F284" i="2"/>
  <c r="H284" i="2"/>
  <c r="B284" i="2"/>
  <c r="B285" i="2" l="1"/>
  <c r="R283" i="2"/>
  <c r="H285" i="2"/>
  <c r="G285" i="2"/>
  <c r="F285" i="2"/>
  <c r="L285" i="2"/>
  <c r="C285" i="2"/>
  <c r="E285" i="2" s="1"/>
  <c r="N284" i="2"/>
  <c r="O284" i="2"/>
  <c r="M284" i="2"/>
  <c r="P284" i="2" l="1" a="1"/>
  <c r="P284" i="2" s="1"/>
  <c r="Q284" i="2" s="1"/>
  <c r="J285" i="2"/>
  <c r="K285" i="2"/>
  <c r="A286" i="2" s="1"/>
  <c r="N285" i="2"/>
  <c r="M285" i="2"/>
  <c r="O285" i="2"/>
  <c r="U283" i="2"/>
  <c r="V283" i="2" s="1"/>
  <c r="S283" i="2"/>
  <c r="T283" i="2" s="1"/>
  <c r="R284" i="2"/>
  <c r="P285" i="2" l="1" a="1"/>
  <c r="P285" i="2" s="1"/>
  <c r="Q285" i="2" s="1"/>
  <c r="U284" i="2"/>
  <c r="V284" i="2" s="1"/>
  <c r="S284" i="2"/>
  <c r="T284" i="2" s="1"/>
  <c r="G286" i="2" l="1"/>
  <c r="L286" i="2"/>
  <c r="F286" i="2"/>
  <c r="H286" i="2"/>
  <c r="B286" i="2"/>
  <c r="C286" i="2"/>
  <c r="E286" i="2" s="1"/>
  <c r="J286" i="2" l="1"/>
  <c r="K286" i="2"/>
  <c r="A287" i="2" s="1"/>
  <c r="N286" i="2"/>
  <c r="M286" i="2"/>
  <c r="O286" i="2"/>
  <c r="R285" i="2"/>
  <c r="P286" i="2" l="1" a="1"/>
  <c r="P286" i="2" s="1"/>
  <c r="Q286" i="2" s="1"/>
  <c r="U285" i="2"/>
  <c r="V285" i="2" s="1"/>
  <c r="S285" i="2"/>
  <c r="T285" i="2" s="1"/>
  <c r="H287" i="2" l="1"/>
  <c r="G287" i="2"/>
  <c r="F287" i="2"/>
  <c r="L287" i="2"/>
  <c r="B287" i="2"/>
  <c r="C287" i="2"/>
  <c r="E287" i="2" s="1"/>
  <c r="J287" i="2" l="1"/>
  <c r="K287" i="2"/>
  <c r="A288" i="2" s="1"/>
  <c r="R286" i="2"/>
  <c r="N287" i="2"/>
  <c r="O287" i="2"/>
  <c r="M287" i="2"/>
  <c r="P287" i="2" l="1" a="1"/>
  <c r="P287" i="2" s="1"/>
  <c r="Q287" i="2" s="1"/>
  <c r="U286" i="2"/>
  <c r="V286" i="2" s="1"/>
  <c r="S286" i="2"/>
  <c r="T286" i="2" s="1"/>
  <c r="C288" i="2"/>
  <c r="E288" i="2" s="1"/>
  <c r="J288" i="2" l="1"/>
  <c r="K288" i="2"/>
  <c r="A289" i="2" s="1"/>
  <c r="G288" i="2"/>
  <c r="L288" i="2"/>
  <c r="F288" i="2"/>
  <c r="H288" i="2"/>
  <c r="B288" i="2"/>
  <c r="B289" i="2" l="1"/>
  <c r="R287" i="2"/>
  <c r="G289" i="2"/>
  <c r="L289" i="2"/>
  <c r="H289" i="2"/>
  <c r="F289" i="2"/>
  <c r="C289" i="2"/>
  <c r="E289" i="2" s="1"/>
  <c r="N288" i="2"/>
  <c r="O288" i="2"/>
  <c r="M288" i="2"/>
  <c r="P288" i="2" l="1" a="1"/>
  <c r="P288" i="2" s="1"/>
  <c r="Q288" i="2" s="1"/>
  <c r="J289" i="2"/>
  <c r="K289" i="2"/>
  <c r="A290" i="2" s="1"/>
  <c r="U287" i="2"/>
  <c r="V287" i="2" s="1"/>
  <c r="S287" i="2"/>
  <c r="T287" i="2" s="1"/>
  <c r="N289" i="2"/>
  <c r="M289" i="2"/>
  <c r="O289" i="2"/>
  <c r="R288" i="2"/>
  <c r="P289" i="2" l="1" a="1"/>
  <c r="P289" i="2" s="1"/>
  <c r="Q289" i="2" s="1"/>
  <c r="U288" i="2"/>
  <c r="V288" i="2" s="1"/>
  <c r="S288" i="2"/>
  <c r="T288" i="2" s="1"/>
  <c r="F290" i="2" l="1"/>
  <c r="L290" i="2"/>
  <c r="G290" i="2"/>
  <c r="H290" i="2"/>
  <c r="B290" i="2"/>
  <c r="C290" i="2"/>
  <c r="E290" i="2" s="1"/>
  <c r="J290" i="2" l="1"/>
  <c r="K290" i="2"/>
  <c r="A291" i="2" s="1"/>
  <c r="N290" i="2"/>
  <c r="M290" i="2"/>
  <c r="O290" i="2"/>
  <c r="R289" i="2"/>
  <c r="P290" i="2" l="1" a="1"/>
  <c r="P290" i="2" s="1"/>
  <c r="Q290" i="2" s="1"/>
  <c r="U289" i="2"/>
  <c r="V289" i="2" s="1"/>
  <c r="S289" i="2"/>
  <c r="T289" i="2" s="1"/>
  <c r="G291" i="2" l="1"/>
  <c r="L291" i="2"/>
  <c r="H291" i="2"/>
  <c r="F291" i="2"/>
  <c r="B291" i="2"/>
  <c r="C291" i="2"/>
  <c r="E291" i="2" s="1"/>
  <c r="N291" i="2" l="1"/>
  <c r="M291" i="2"/>
  <c r="O291" i="2"/>
  <c r="J291" i="2"/>
  <c r="K291" i="2"/>
  <c r="A292" i="2" s="1"/>
  <c r="R290" i="2"/>
  <c r="P291" i="2" l="1" a="1"/>
  <c r="P291" i="2" s="1"/>
  <c r="Q291" i="2" s="1"/>
  <c r="U290" i="2"/>
  <c r="V290" i="2" s="1"/>
  <c r="S290" i="2"/>
  <c r="T290" i="2" s="1"/>
  <c r="C292" i="2"/>
  <c r="E292" i="2" s="1"/>
  <c r="J292" i="2" l="1"/>
  <c r="K292" i="2"/>
  <c r="A293" i="2" s="1"/>
  <c r="H292" i="2"/>
  <c r="F292" i="2"/>
  <c r="G292" i="2"/>
  <c r="L292" i="2"/>
  <c r="B292" i="2"/>
  <c r="N292" i="2" l="1"/>
  <c r="O292" i="2"/>
  <c r="M292" i="2"/>
  <c r="G293" i="2"/>
  <c r="L293" i="2"/>
  <c r="H293" i="2"/>
  <c r="F293" i="2"/>
  <c r="C293" i="2"/>
  <c r="E293" i="2" s="1"/>
  <c r="B293" i="2"/>
  <c r="R291" i="2"/>
  <c r="P292" i="2" l="1" a="1"/>
  <c r="P292" i="2" s="1"/>
  <c r="Q292" i="2" s="1"/>
  <c r="R292" i="2"/>
  <c r="N293" i="2"/>
  <c r="O293" i="2"/>
  <c r="M293" i="2"/>
  <c r="U291" i="2"/>
  <c r="V291" i="2" s="1"/>
  <c r="S291" i="2"/>
  <c r="T291" i="2" s="1"/>
  <c r="J293" i="2"/>
  <c r="K293" i="2"/>
  <c r="A294" i="2" s="1"/>
  <c r="U292" i="2" l="1"/>
  <c r="V292" i="2" s="1"/>
  <c r="S292" i="2"/>
  <c r="T292" i="2" s="1"/>
  <c r="P293" i="2" a="1"/>
  <c r="P293" i="2" s="1"/>
  <c r="Q293" i="2" s="1"/>
  <c r="F294" i="2" l="1"/>
  <c r="G294" i="2"/>
  <c r="L294" i="2"/>
  <c r="H294" i="2"/>
  <c r="B294" i="2"/>
  <c r="C294" i="2"/>
  <c r="E294" i="2" s="1"/>
  <c r="N294" i="2" l="1"/>
  <c r="M294" i="2"/>
  <c r="O294" i="2"/>
  <c r="J294" i="2"/>
  <c r="K294" i="2"/>
  <c r="A295" i="2" s="1"/>
  <c r="R293" i="2"/>
  <c r="P294" i="2" l="1" a="1"/>
  <c r="P294" i="2" s="1"/>
  <c r="Q294" i="2" s="1"/>
  <c r="U293" i="2"/>
  <c r="V293" i="2" s="1"/>
  <c r="S293" i="2"/>
  <c r="T293" i="2" s="1"/>
  <c r="C295" i="2"/>
  <c r="E295" i="2" s="1"/>
  <c r="J295" i="2" l="1"/>
  <c r="K295" i="2"/>
  <c r="A296" i="2" s="1"/>
  <c r="G295" i="2"/>
  <c r="L295" i="2"/>
  <c r="H295" i="2"/>
  <c r="F295" i="2"/>
  <c r="B295" i="2"/>
  <c r="B296" i="2" l="1"/>
  <c r="R294" i="2"/>
  <c r="F296" i="2"/>
  <c r="G296" i="2"/>
  <c r="H296" i="2"/>
  <c r="L296" i="2"/>
  <c r="C296" i="2"/>
  <c r="E296" i="2" s="1"/>
  <c r="N295" i="2"/>
  <c r="M295" i="2"/>
  <c r="O295" i="2"/>
  <c r="P295" i="2" l="1" a="1"/>
  <c r="P295" i="2" s="1"/>
  <c r="Q295" i="2" s="1"/>
  <c r="J296" i="2"/>
  <c r="K296" i="2"/>
  <c r="A297" i="2" s="1"/>
  <c r="N296" i="2"/>
  <c r="M296" i="2"/>
  <c r="O296" i="2"/>
  <c r="U294" i="2"/>
  <c r="V294" i="2" s="1"/>
  <c r="S294" i="2"/>
  <c r="T294" i="2" s="1"/>
  <c r="R295" i="2"/>
  <c r="P296" i="2" l="1" a="1"/>
  <c r="P296" i="2" s="1"/>
  <c r="Q296" i="2" s="1"/>
  <c r="U295" i="2"/>
  <c r="V295" i="2" s="1"/>
  <c r="S295" i="2"/>
  <c r="T295" i="2" s="1"/>
  <c r="C297" i="2"/>
  <c r="E297" i="2" s="1"/>
  <c r="G297" i="2"/>
  <c r="L297" i="2"/>
  <c r="H297" i="2"/>
  <c r="F297" i="2"/>
  <c r="B297" i="2"/>
  <c r="J297" i="2" l="1"/>
  <c r="K297" i="2"/>
  <c r="A298" i="2" s="1"/>
  <c r="O297" i="2"/>
  <c r="N297" i="2"/>
  <c r="P297" i="2" s="1" a="1"/>
  <c r="P297" i="2" s="1"/>
  <c r="M297" i="2"/>
  <c r="R296" i="2"/>
  <c r="Q297" i="2" l="1"/>
  <c r="S296" i="2"/>
  <c r="T296" i="2" s="1"/>
  <c r="U296" i="2"/>
  <c r="V296" i="2" s="1"/>
  <c r="H298" i="2" l="1"/>
  <c r="L298" i="2"/>
  <c r="G298" i="2"/>
  <c r="F298" i="2"/>
  <c r="B298" i="2"/>
  <c r="C298" i="2"/>
  <c r="E298" i="2" s="1"/>
  <c r="J298" i="2" l="1"/>
  <c r="K298" i="2"/>
  <c r="A299" i="2" s="1"/>
  <c r="N298" i="2"/>
  <c r="O298" i="2"/>
  <c r="M298" i="2"/>
  <c r="R297" i="2"/>
  <c r="S297" i="2" l="1"/>
  <c r="T297" i="2" s="1"/>
  <c r="U297" i="2"/>
  <c r="V297" i="2" s="1"/>
  <c r="P298" i="2" a="1"/>
  <c r="P298" i="2" s="1"/>
  <c r="Q298" i="2" s="1"/>
  <c r="G299" i="2" l="1"/>
  <c r="L299" i="2"/>
  <c r="H299" i="2"/>
  <c r="F299" i="2"/>
  <c r="B299" i="2"/>
  <c r="C299" i="2"/>
  <c r="E299" i="2" s="1"/>
  <c r="J299" i="2" l="1"/>
  <c r="K299" i="2"/>
  <c r="A300" i="2" s="1"/>
  <c r="O299" i="2"/>
  <c r="M299" i="2"/>
  <c r="N299" i="2"/>
  <c r="R298" i="2"/>
  <c r="P299" i="2" l="1" a="1"/>
  <c r="P299" i="2" s="1"/>
  <c r="Q299" i="2" s="1"/>
  <c r="U298" i="2"/>
  <c r="V298" i="2" s="1"/>
  <c r="S298" i="2"/>
  <c r="T298" i="2" s="1"/>
  <c r="F300" i="2" l="1"/>
  <c r="L300" i="2"/>
  <c r="G300" i="2"/>
  <c r="H300" i="2"/>
  <c r="B300" i="2"/>
  <c r="C300" i="2"/>
  <c r="E300" i="2" s="1"/>
  <c r="J300" i="2" l="1"/>
  <c r="K300" i="2"/>
  <c r="A301" i="2" s="1"/>
  <c r="M300" i="2"/>
  <c r="O300" i="2"/>
  <c r="N300" i="2"/>
  <c r="R299" i="2"/>
  <c r="S299" i="2" l="1"/>
  <c r="T299" i="2" s="1"/>
  <c r="U299" i="2"/>
  <c r="V299" i="2" s="1"/>
  <c r="P300" i="2" a="1"/>
  <c r="P300" i="2" s="1"/>
  <c r="Q300" i="2" s="1"/>
  <c r="H301" i="2" l="1"/>
  <c r="F301" i="2"/>
  <c r="L301" i="2"/>
  <c r="G301" i="2"/>
  <c r="B301" i="2"/>
  <c r="C301" i="2"/>
  <c r="E301" i="2" s="1"/>
  <c r="M301" i="2" l="1"/>
  <c r="N301" i="2"/>
  <c r="O301" i="2"/>
  <c r="J301" i="2"/>
  <c r="K301" i="2"/>
  <c r="A302" i="2" s="1"/>
  <c r="R300" i="2"/>
  <c r="U300" i="2" l="1"/>
  <c r="V300" i="2" s="1"/>
  <c r="S300" i="2"/>
  <c r="T300" i="2" s="1"/>
  <c r="C302" i="2"/>
  <c r="E302" i="2" s="1"/>
  <c r="P301" i="2" a="1"/>
  <c r="P301" i="2" s="1"/>
  <c r="Q301" i="2" s="1"/>
  <c r="J302" i="2" l="1"/>
  <c r="K302" i="2"/>
  <c r="A303" i="2" s="1"/>
  <c r="G302" i="2"/>
  <c r="L302" i="2"/>
  <c r="H302" i="2"/>
  <c r="F302" i="2"/>
  <c r="B302" i="2"/>
  <c r="B303" i="2" l="1"/>
  <c r="R301" i="2"/>
  <c r="F303" i="2"/>
  <c r="L303" i="2"/>
  <c r="G303" i="2"/>
  <c r="H303" i="2"/>
  <c r="C303" i="2"/>
  <c r="E303" i="2" s="1"/>
  <c r="N302" i="2"/>
  <c r="M302" i="2"/>
  <c r="O302" i="2"/>
  <c r="P302" i="2" l="1" a="1"/>
  <c r="P302" i="2" s="1"/>
  <c r="Q302" i="2" s="1"/>
  <c r="J303" i="2"/>
  <c r="K303" i="2"/>
  <c r="A304" i="2" s="1"/>
  <c r="S301" i="2"/>
  <c r="T301" i="2" s="1"/>
  <c r="U301" i="2"/>
  <c r="V301" i="2" s="1"/>
  <c r="O303" i="2"/>
  <c r="N303" i="2"/>
  <c r="M303" i="2"/>
  <c r="R302" i="2"/>
  <c r="P303" i="2" l="1" a="1"/>
  <c r="P303" i="2" s="1"/>
  <c r="Q303" i="2" s="1"/>
  <c r="U302" i="2"/>
  <c r="V302" i="2" s="1"/>
  <c r="S302" i="2"/>
  <c r="T302" i="2" s="1"/>
  <c r="C304" i="2"/>
  <c r="E304" i="2" s="1"/>
  <c r="J304" i="2" l="1"/>
  <c r="K304" i="2"/>
  <c r="A305" i="2" s="1"/>
  <c r="G304" i="2"/>
  <c r="H304" i="2"/>
  <c r="F304" i="2"/>
  <c r="L304" i="2"/>
  <c r="B304" i="2"/>
  <c r="L305" i="2" l="1"/>
  <c r="F305" i="2"/>
  <c r="G305" i="2"/>
  <c r="H305" i="2"/>
  <c r="B305" i="2"/>
  <c r="R303" i="2"/>
  <c r="C305" i="2"/>
  <c r="E305" i="2" s="1"/>
  <c r="N304" i="2"/>
  <c r="O304" i="2"/>
  <c r="M304" i="2"/>
  <c r="P304" i="2" l="1" a="1"/>
  <c r="P304" i="2" s="1"/>
  <c r="Q304" i="2" s="1"/>
  <c r="J305" i="2"/>
  <c r="K305" i="2"/>
  <c r="A306" i="2" s="1"/>
  <c r="U303" i="2"/>
  <c r="V303" i="2" s="1"/>
  <c r="S303" i="2"/>
  <c r="T303" i="2" s="1"/>
  <c r="R304" i="2"/>
  <c r="O305" i="2"/>
  <c r="M305" i="2"/>
  <c r="N305" i="2"/>
  <c r="P305" i="2" l="1" a="1"/>
  <c r="P305" i="2" s="1"/>
  <c r="Q305" i="2" s="1"/>
  <c r="S304" i="2"/>
  <c r="T304" i="2" s="1"/>
  <c r="U304" i="2"/>
  <c r="V304" i="2" s="1"/>
  <c r="G306" i="2" l="1"/>
  <c r="L306" i="2"/>
  <c r="H306" i="2"/>
  <c r="F306" i="2"/>
  <c r="B306" i="2"/>
  <c r="C306" i="2"/>
  <c r="E306" i="2" s="1"/>
  <c r="J306" i="2" l="1"/>
  <c r="K306" i="2"/>
  <c r="A307" i="2" s="1"/>
  <c r="N306" i="2"/>
  <c r="P306" i="2" s="1" a="1"/>
  <c r="P306" i="2" s="1"/>
  <c r="O306" i="2"/>
  <c r="M306" i="2"/>
  <c r="R305" i="2"/>
  <c r="Q306" i="2" l="1"/>
  <c r="U305" i="2"/>
  <c r="V305" i="2" s="1"/>
  <c r="S305" i="2"/>
  <c r="T305" i="2" s="1"/>
  <c r="F307" i="2" l="1"/>
  <c r="G307" i="2"/>
  <c r="L307" i="2"/>
  <c r="H307" i="2"/>
  <c r="B307" i="2"/>
  <c r="C307" i="2"/>
  <c r="E307" i="2" s="1"/>
  <c r="N307" i="2" l="1"/>
  <c r="M307" i="2"/>
  <c r="O307" i="2"/>
  <c r="J307" i="2"/>
  <c r="K307" i="2"/>
  <c r="A308" i="2" s="1"/>
  <c r="R306" i="2"/>
  <c r="P307" i="2" l="1" a="1"/>
  <c r="P307" i="2" s="1"/>
  <c r="Q307" i="2" s="1"/>
  <c r="S306" i="2"/>
  <c r="T306" i="2" s="1"/>
  <c r="U306" i="2"/>
  <c r="V306" i="2" s="1"/>
  <c r="C308" i="2"/>
  <c r="E308" i="2" s="1"/>
  <c r="J308" i="2" l="1"/>
  <c r="K308" i="2"/>
  <c r="A309" i="2" s="1"/>
  <c r="H308" i="2"/>
  <c r="F308" i="2"/>
  <c r="G308" i="2"/>
  <c r="L308" i="2"/>
  <c r="B308" i="2"/>
  <c r="B309" i="2" l="1"/>
  <c r="R307" i="2"/>
  <c r="G309" i="2"/>
  <c r="L309" i="2"/>
  <c r="H309" i="2"/>
  <c r="F309" i="2"/>
  <c r="M308" i="2"/>
  <c r="O308" i="2"/>
  <c r="N308" i="2"/>
  <c r="C309" i="2"/>
  <c r="E309" i="2" s="1"/>
  <c r="P308" i="2" l="1" a="1"/>
  <c r="P308" i="2" s="1"/>
  <c r="Q308" i="2" s="1"/>
  <c r="U307" i="2"/>
  <c r="V307" i="2" s="1"/>
  <c r="S307" i="2"/>
  <c r="T307" i="2" s="1"/>
  <c r="J309" i="2"/>
  <c r="K309" i="2"/>
  <c r="A310" i="2" s="1"/>
  <c r="O309" i="2"/>
  <c r="N309" i="2"/>
  <c r="M309" i="2"/>
  <c r="R308" i="2"/>
  <c r="P309" i="2" l="1" a="1"/>
  <c r="P309" i="2" s="1"/>
  <c r="Q309" i="2" s="1"/>
  <c r="S308" i="2"/>
  <c r="T308" i="2" s="1"/>
  <c r="U308" i="2"/>
  <c r="V308" i="2" s="1"/>
  <c r="H310" i="2" l="1"/>
  <c r="F310" i="2"/>
  <c r="L310" i="2"/>
  <c r="G310" i="2"/>
  <c r="B310" i="2"/>
  <c r="C310" i="2"/>
  <c r="E310" i="2" s="1"/>
  <c r="O310" i="2" l="1"/>
  <c r="N310" i="2"/>
  <c r="M310" i="2"/>
  <c r="J310" i="2"/>
  <c r="K310" i="2"/>
  <c r="A311" i="2" s="1"/>
  <c r="R309" i="2"/>
  <c r="P310" i="2" l="1" a="1"/>
  <c r="P310" i="2" s="1"/>
  <c r="Q310" i="2" s="1"/>
  <c r="S309" i="2"/>
  <c r="T309" i="2" s="1"/>
  <c r="U309" i="2"/>
  <c r="V309" i="2" s="1"/>
  <c r="G311" i="2" l="1"/>
  <c r="H311" i="2"/>
  <c r="L311" i="2"/>
  <c r="F311" i="2"/>
  <c r="B311" i="2"/>
  <c r="C311" i="2"/>
  <c r="E311" i="2" s="1"/>
  <c r="M311" i="2" l="1"/>
  <c r="O311" i="2"/>
  <c r="N311" i="2"/>
  <c r="J311" i="2"/>
  <c r="K311" i="2"/>
  <c r="A312" i="2" s="1"/>
  <c r="R310" i="2"/>
  <c r="U310" i="2" l="1"/>
  <c r="V310" i="2" s="1"/>
  <c r="S310" i="2"/>
  <c r="T310" i="2" s="1"/>
  <c r="C312" i="2"/>
  <c r="E312" i="2" s="1"/>
  <c r="P311" i="2" a="1"/>
  <c r="P311" i="2" s="1"/>
  <c r="Q311" i="2" s="1"/>
  <c r="J312" i="2" l="1"/>
  <c r="K312" i="2"/>
  <c r="A313" i="2" s="1"/>
  <c r="F312" i="2"/>
  <c r="L312" i="2"/>
  <c r="G312" i="2"/>
  <c r="H312" i="2"/>
  <c r="B312" i="2"/>
  <c r="B313" i="2" l="1"/>
  <c r="R311" i="2"/>
  <c r="H313" i="2"/>
  <c r="F313" i="2"/>
  <c r="L313" i="2"/>
  <c r="G313" i="2"/>
  <c r="C313" i="2"/>
  <c r="E313" i="2" s="1"/>
  <c r="N312" i="2"/>
  <c r="M312" i="2"/>
  <c r="O312" i="2"/>
  <c r="J313" i="2" l="1"/>
  <c r="K313" i="2"/>
  <c r="A314" i="2" s="1"/>
  <c r="M313" i="2"/>
  <c r="O313" i="2"/>
  <c r="N313" i="2"/>
  <c r="S311" i="2"/>
  <c r="T311" i="2" s="1"/>
  <c r="U311" i="2"/>
  <c r="V311" i="2" s="1"/>
  <c r="P312" i="2" a="1"/>
  <c r="P312" i="2" s="1"/>
  <c r="Q312" i="2" s="1"/>
  <c r="R312" i="2"/>
  <c r="U312" i="2" l="1"/>
  <c r="V312" i="2" s="1"/>
  <c r="S312" i="2"/>
  <c r="T312" i="2" s="1"/>
  <c r="P313" i="2" a="1"/>
  <c r="P313" i="2" s="1"/>
  <c r="Q313" i="2" s="1"/>
  <c r="F314" i="2" l="1"/>
  <c r="H314" i="2"/>
  <c r="G314" i="2"/>
  <c r="L314" i="2"/>
  <c r="B314" i="2"/>
  <c r="C314" i="2"/>
  <c r="E314" i="2" s="1"/>
  <c r="J314" i="2" l="1"/>
  <c r="K314" i="2"/>
  <c r="A315" i="2" s="1"/>
  <c r="R313" i="2"/>
  <c r="M314" i="2"/>
  <c r="N314" i="2"/>
  <c r="O314" i="2"/>
  <c r="P314" i="2" l="1" a="1"/>
  <c r="P314" i="2" s="1"/>
  <c r="Q314" i="2" s="1"/>
  <c r="U313" i="2"/>
  <c r="V313" i="2" s="1"/>
  <c r="S313" i="2"/>
  <c r="T313" i="2" s="1"/>
  <c r="C315" i="2"/>
  <c r="E315" i="2" s="1"/>
  <c r="J315" i="2" l="1"/>
  <c r="K315" i="2"/>
  <c r="A316" i="2" s="1"/>
  <c r="L315" i="2"/>
  <c r="F315" i="2"/>
  <c r="G315" i="2"/>
  <c r="H315" i="2"/>
  <c r="B315" i="2"/>
  <c r="B316" i="2" l="1"/>
  <c r="R314" i="2"/>
  <c r="M315" i="2"/>
  <c r="O315" i="2"/>
  <c r="N315" i="2"/>
  <c r="G316" i="2"/>
  <c r="H316" i="2"/>
  <c r="L316" i="2"/>
  <c r="F316" i="2"/>
  <c r="C316" i="2"/>
  <c r="E316" i="2" s="1"/>
  <c r="J316" i="2" l="1"/>
  <c r="K316" i="2"/>
  <c r="A317" i="2" s="1"/>
  <c r="S314" i="2"/>
  <c r="T314" i="2" s="1"/>
  <c r="U314" i="2"/>
  <c r="V314" i="2" s="1"/>
  <c r="N316" i="2"/>
  <c r="M316" i="2"/>
  <c r="O316" i="2"/>
  <c r="P315" i="2" a="1"/>
  <c r="P315" i="2" s="1"/>
  <c r="Q315" i="2" s="1"/>
  <c r="R315" i="2"/>
  <c r="P316" i="2" l="1" a="1"/>
  <c r="P316" i="2" s="1"/>
  <c r="Q316" i="2" s="1"/>
  <c r="U315" i="2"/>
  <c r="V315" i="2" s="1"/>
  <c r="S315" i="2"/>
  <c r="T315" i="2" s="1"/>
  <c r="F317" i="2" l="1"/>
  <c r="L317" i="2"/>
  <c r="H317" i="2"/>
  <c r="G317" i="2"/>
  <c r="B317" i="2"/>
  <c r="C317" i="2"/>
  <c r="E317" i="2" s="1"/>
  <c r="J317" i="2" l="1"/>
  <c r="K317" i="2"/>
  <c r="A318" i="2" s="1"/>
  <c r="O317" i="2"/>
  <c r="M317" i="2"/>
  <c r="N317" i="2"/>
  <c r="R316" i="2"/>
  <c r="S316" i="2" l="1"/>
  <c r="T316" i="2" s="1"/>
  <c r="U316" i="2"/>
  <c r="V316" i="2" s="1"/>
  <c r="P317" i="2" a="1"/>
  <c r="P317" i="2" s="1"/>
  <c r="Q317" i="2" s="1"/>
  <c r="H318" i="2" l="1"/>
  <c r="F318" i="2"/>
  <c r="G318" i="2"/>
  <c r="L318" i="2"/>
  <c r="B318" i="2"/>
  <c r="C318" i="2"/>
  <c r="E318" i="2" s="1"/>
  <c r="J318" i="2" l="1"/>
  <c r="K318" i="2"/>
  <c r="A319" i="2" s="1"/>
  <c r="R317" i="2"/>
  <c r="N318" i="2"/>
  <c r="P318" i="2" s="1" a="1"/>
  <c r="P318" i="2" s="1"/>
  <c r="M318" i="2"/>
  <c r="O318" i="2"/>
  <c r="Q318" i="2" l="1"/>
  <c r="U317" i="2"/>
  <c r="V317" i="2" s="1"/>
  <c r="S317" i="2"/>
  <c r="T317" i="2" s="1"/>
  <c r="F319" i="2" l="1"/>
  <c r="L319" i="2"/>
  <c r="G319" i="2"/>
  <c r="H319" i="2"/>
  <c r="B319" i="2"/>
  <c r="C319" i="2"/>
  <c r="E319" i="2" s="1"/>
  <c r="J319" i="2" l="1"/>
  <c r="K319" i="2"/>
  <c r="A320" i="2" s="1"/>
  <c r="N319" i="2"/>
  <c r="M319" i="2"/>
  <c r="O319" i="2"/>
  <c r="R318" i="2"/>
  <c r="P319" i="2" l="1" a="1"/>
  <c r="P319" i="2" s="1"/>
  <c r="Q319" i="2" s="1"/>
  <c r="S318" i="2"/>
  <c r="T318" i="2" s="1"/>
  <c r="U318" i="2"/>
  <c r="V318" i="2" s="1"/>
  <c r="F320" i="2" l="1"/>
  <c r="L320" i="2"/>
  <c r="H320" i="2"/>
  <c r="G320" i="2"/>
  <c r="B320" i="2"/>
  <c r="C320" i="2"/>
  <c r="E320" i="2" s="1"/>
  <c r="J320" i="2" l="1"/>
  <c r="K320" i="2"/>
  <c r="A321" i="2" s="1"/>
  <c r="O320" i="2"/>
  <c r="N320" i="2"/>
  <c r="M320" i="2"/>
  <c r="R319" i="2"/>
  <c r="U319" i="2" l="1"/>
  <c r="V319" i="2" s="1"/>
  <c r="S319" i="2"/>
  <c r="T319" i="2" s="1"/>
  <c r="P320" i="2" a="1"/>
  <c r="P320" i="2" s="1"/>
  <c r="Q320" i="2" s="1"/>
  <c r="G321" i="2" l="1"/>
  <c r="L321" i="2"/>
  <c r="H321" i="2"/>
  <c r="F321" i="2"/>
  <c r="B321" i="2"/>
  <c r="C321" i="2"/>
  <c r="E321" i="2" s="1"/>
  <c r="J321" i="2" l="1"/>
  <c r="K321" i="2"/>
  <c r="A322" i="2" s="1"/>
  <c r="O321" i="2"/>
  <c r="M321" i="2"/>
  <c r="N321" i="2"/>
  <c r="R320" i="2"/>
  <c r="U320" i="2" l="1"/>
  <c r="V320" i="2" s="1"/>
  <c r="S320" i="2"/>
  <c r="T320" i="2" s="1"/>
  <c r="P321" i="2" a="1"/>
  <c r="P321" i="2" s="1"/>
  <c r="Q321" i="2" s="1"/>
  <c r="H322" i="2" l="1"/>
  <c r="L322" i="2"/>
  <c r="F322" i="2"/>
  <c r="G322" i="2"/>
  <c r="B322" i="2"/>
  <c r="C322" i="2"/>
  <c r="E322" i="2" s="1"/>
  <c r="J322" i="2" l="1"/>
  <c r="K322" i="2"/>
  <c r="A323" i="2" s="1"/>
  <c r="M322" i="2"/>
  <c r="O322" i="2"/>
  <c r="N322" i="2"/>
  <c r="R321" i="2"/>
  <c r="P322" i="2" l="1" a="1"/>
  <c r="P322" i="2" s="1"/>
  <c r="Q322" i="2" s="1"/>
  <c r="S321" i="2"/>
  <c r="T321" i="2" s="1"/>
  <c r="U321" i="2"/>
  <c r="V321" i="2" s="1"/>
  <c r="C323" i="2"/>
  <c r="E323" i="2" s="1"/>
  <c r="J323" i="2" l="1"/>
  <c r="K323" i="2"/>
  <c r="A324" i="2" s="1"/>
  <c r="G323" i="2"/>
  <c r="H323" i="2"/>
  <c r="F323" i="2"/>
  <c r="L323" i="2"/>
  <c r="B323" i="2"/>
  <c r="B324" i="2" l="1"/>
  <c r="R322" i="2"/>
  <c r="G324" i="2"/>
  <c r="H324" i="2"/>
  <c r="F324" i="2"/>
  <c r="L324" i="2"/>
  <c r="O323" i="2"/>
  <c r="N323" i="2"/>
  <c r="M323" i="2"/>
  <c r="C324" i="2"/>
  <c r="E324" i="2" s="1"/>
  <c r="P323" i="2" l="1" a="1"/>
  <c r="P323" i="2" s="1"/>
  <c r="Q323" i="2" s="1"/>
  <c r="O324" i="2"/>
  <c r="M324" i="2"/>
  <c r="N324" i="2"/>
  <c r="S322" i="2"/>
  <c r="T322" i="2" s="1"/>
  <c r="U322" i="2"/>
  <c r="V322" i="2" s="1"/>
  <c r="J324" i="2"/>
  <c r="K324" i="2"/>
  <c r="A325" i="2" s="1"/>
  <c r="R323" i="2"/>
  <c r="P324" i="2" l="1" a="1"/>
  <c r="P324" i="2" s="1"/>
  <c r="Q324" i="2" s="1"/>
  <c r="U323" i="2"/>
  <c r="V323" i="2" s="1"/>
  <c r="S323" i="2"/>
  <c r="T323" i="2" s="1"/>
  <c r="G325" i="2" l="1"/>
  <c r="L325" i="2"/>
  <c r="F325" i="2"/>
  <c r="H325" i="2"/>
  <c r="B325" i="2"/>
  <c r="C325" i="2"/>
  <c r="E325" i="2" s="1"/>
  <c r="J325" i="2" l="1"/>
  <c r="K325" i="2"/>
  <c r="A326" i="2" s="1"/>
  <c r="N325" i="2"/>
  <c r="M325" i="2"/>
  <c r="O325" i="2"/>
  <c r="R324" i="2"/>
  <c r="P325" i="2" l="1" a="1"/>
  <c r="P325" i="2" s="1"/>
  <c r="Q325" i="2" s="1"/>
  <c r="S324" i="2"/>
  <c r="T324" i="2" s="1"/>
  <c r="U324" i="2"/>
  <c r="V324" i="2" s="1"/>
  <c r="C326" i="2"/>
  <c r="E326" i="2" s="1"/>
  <c r="J326" i="2" l="1"/>
  <c r="K326" i="2"/>
  <c r="A327" i="2" s="1"/>
  <c r="H326" i="2"/>
  <c r="F326" i="2"/>
  <c r="L326" i="2"/>
  <c r="G326" i="2"/>
  <c r="B326" i="2"/>
  <c r="B327" i="2" l="1"/>
  <c r="R325" i="2"/>
  <c r="G327" i="2"/>
  <c r="L327" i="2"/>
  <c r="F327" i="2"/>
  <c r="H327" i="2"/>
  <c r="O326" i="2"/>
  <c r="M326" i="2"/>
  <c r="N326" i="2"/>
  <c r="C327" i="2"/>
  <c r="E327" i="2" s="1"/>
  <c r="P326" i="2" l="1" a="1"/>
  <c r="P326" i="2" s="1"/>
  <c r="Q326" i="2" s="1"/>
  <c r="S325" i="2"/>
  <c r="T325" i="2" s="1"/>
  <c r="U325" i="2"/>
  <c r="V325" i="2" s="1"/>
  <c r="J327" i="2"/>
  <c r="K327" i="2"/>
  <c r="A328" i="2" s="1"/>
  <c r="O327" i="2"/>
  <c r="N327" i="2"/>
  <c r="M327" i="2"/>
  <c r="R326" i="2"/>
  <c r="P327" i="2" l="1" a="1"/>
  <c r="P327" i="2" s="1"/>
  <c r="Q327" i="2" s="1"/>
  <c r="U326" i="2"/>
  <c r="V326" i="2" s="1"/>
  <c r="S326" i="2"/>
  <c r="T326" i="2" s="1"/>
  <c r="G328" i="2" l="1"/>
  <c r="L328" i="2"/>
  <c r="F328" i="2"/>
  <c r="H328" i="2"/>
  <c r="B328" i="2"/>
  <c r="C328" i="2"/>
  <c r="E328" i="2" s="1"/>
  <c r="J328" i="2" l="1"/>
  <c r="K328" i="2"/>
  <c r="A329" i="2" s="1"/>
  <c r="O328" i="2"/>
  <c r="M328" i="2"/>
  <c r="N328" i="2"/>
  <c r="R327" i="2"/>
  <c r="S327" i="2" l="1"/>
  <c r="T327" i="2" s="1"/>
  <c r="U327" i="2"/>
  <c r="V327" i="2" s="1"/>
  <c r="P328" i="2" a="1"/>
  <c r="P328" i="2" s="1"/>
  <c r="Q328" i="2" s="1"/>
  <c r="H329" i="2" l="1"/>
  <c r="L329" i="2"/>
  <c r="F329" i="2"/>
  <c r="G329" i="2"/>
  <c r="B329" i="2"/>
  <c r="C329" i="2"/>
  <c r="E329" i="2" s="1"/>
  <c r="J329" i="2" l="1"/>
  <c r="K329" i="2"/>
  <c r="A330" i="2" s="1"/>
  <c r="O329" i="2"/>
  <c r="N329" i="2"/>
  <c r="M329" i="2"/>
  <c r="R328" i="2"/>
  <c r="U328" i="2" l="1"/>
  <c r="V328" i="2" s="1"/>
  <c r="S328" i="2"/>
  <c r="T328" i="2" s="1"/>
  <c r="C330" i="2"/>
  <c r="E330" i="2" s="1"/>
  <c r="P329" i="2" a="1"/>
  <c r="P329" i="2" s="1"/>
  <c r="Q329" i="2" s="1"/>
  <c r="J330" i="2" l="1"/>
  <c r="K330" i="2"/>
  <c r="A331" i="2" s="1"/>
  <c r="G330" i="2"/>
  <c r="L330" i="2"/>
  <c r="H330" i="2"/>
  <c r="F330" i="2"/>
  <c r="B330" i="2"/>
  <c r="B331" i="2" l="1"/>
  <c r="R329" i="2"/>
  <c r="F331" i="2"/>
  <c r="L331" i="2"/>
  <c r="H331" i="2"/>
  <c r="G331" i="2"/>
  <c r="C331" i="2"/>
  <c r="E331" i="2" s="1"/>
  <c r="N330" i="2"/>
  <c r="O330" i="2"/>
  <c r="M330" i="2"/>
  <c r="J331" i="2" l="1"/>
  <c r="K331" i="2"/>
  <c r="A332" i="2" s="1"/>
  <c r="S329" i="2"/>
  <c r="T329" i="2" s="1"/>
  <c r="U329" i="2"/>
  <c r="V329" i="2" s="1"/>
  <c r="P330" i="2" a="1"/>
  <c r="P330" i="2" s="1"/>
  <c r="Q330" i="2" s="1"/>
  <c r="M331" i="2"/>
  <c r="N331" i="2"/>
  <c r="O331" i="2"/>
  <c r="R330" i="2"/>
  <c r="P331" i="2" l="1" a="1"/>
  <c r="P331" i="2" s="1"/>
  <c r="Q331" i="2" s="1"/>
  <c r="U330" i="2"/>
  <c r="V330" i="2" s="1"/>
  <c r="S330" i="2"/>
  <c r="T330" i="2" s="1"/>
  <c r="G332" i="2" l="1"/>
  <c r="H332" i="2"/>
  <c r="L332" i="2"/>
  <c r="F332" i="2"/>
  <c r="B332" i="2"/>
  <c r="C332" i="2"/>
  <c r="E332" i="2" s="1"/>
  <c r="N332" i="2" l="1"/>
  <c r="M332" i="2"/>
  <c r="O332" i="2"/>
  <c r="J332" i="2"/>
  <c r="K332" i="2"/>
  <c r="A333" i="2" s="1"/>
  <c r="R331" i="2"/>
  <c r="U331" i="2" l="1"/>
  <c r="V331" i="2" s="1"/>
  <c r="S331" i="2"/>
  <c r="T331" i="2" s="1"/>
  <c r="P332" i="2" a="1"/>
  <c r="P332" i="2" s="1"/>
  <c r="Q332" i="2" s="1"/>
  <c r="F333" i="2" l="1"/>
  <c r="L333" i="2"/>
  <c r="G333" i="2"/>
  <c r="H333" i="2"/>
  <c r="B333" i="2"/>
  <c r="C333" i="2"/>
  <c r="E333" i="2" s="1"/>
  <c r="M333" i="2" l="1"/>
  <c r="N333" i="2"/>
  <c r="O333" i="2"/>
  <c r="R332" i="2"/>
  <c r="J333" i="2"/>
  <c r="K333" i="2"/>
  <c r="A334" i="2" s="1"/>
  <c r="U332" i="2" l="1"/>
  <c r="V332" i="2" s="1"/>
  <c r="S332" i="2"/>
  <c r="T332" i="2" s="1"/>
  <c r="P333" i="2" a="1"/>
  <c r="P333" i="2" s="1"/>
  <c r="Q333" i="2" s="1"/>
  <c r="G334" i="2" l="1"/>
  <c r="L334" i="2"/>
  <c r="H334" i="2"/>
  <c r="F334" i="2"/>
  <c r="B334" i="2"/>
  <c r="C334" i="2"/>
  <c r="E334" i="2" s="1"/>
  <c r="J334" i="2" l="1"/>
  <c r="K334" i="2"/>
  <c r="A335" i="2" s="1"/>
  <c r="O334" i="2"/>
  <c r="N334" i="2"/>
  <c r="M334" i="2"/>
  <c r="R333" i="2"/>
  <c r="P334" i="2" l="1" a="1"/>
  <c r="P334" i="2" s="1"/>
  <c r="Q334" i="2" s="1"/>
  <c r="U333" i="2"/>
  <c r="V333" i="2" s="1"/>
  <c r="S333" i="2"/>
  <c r="T333" i="2" s="1"/>
  <c r="C335" i="2"/>
  <c r="E335" i="2" s="1"/>
  <c r="J335" i="2" l="1"/>
  <c r="K335" i="2"/>
  <c r="A336" i="2" s="1"/>
  <c r="G335" i="2"/>
  <c r="L335" i="2"/>
  <c r="F335" i="2"/>
  <c r="H335" i="2"/>
  <c r="B335" i="2"/>
  <c r="B336" i="2" l="1"/>
  <c r="R334" i="2"/>
  <c r="F336" i="2"/>
  <c r="H336" i="2"/>
  <c r="G336" i="2"/>
  <c r="L336" i="2"/>
  <c r="C336" i="2"/>
  <c r="E336" i="2" s="1"/>
  <c r="O335" i="2"/>
  <c r="M335" i="2"/>
  <c r="N335" i="2"/>
  <c r="P335" i="2" s="1" a="1"/>
  <c r="P335" i="2" s="1"/>
  <c r="Q335" i="2" l="1"/>
  <c r="J336" i="2"/>
  <c r="K336" i="2"/>
  <c r="A337" i="2" s="1"/>
  <c r="O336" i="2"/>
  <c r="N336" i="2"/>
  <c r="M336" i="2"/>
  <c r="U334" i="2"/>
  <c r="V334" i="2" s="1"/>
  <c r="S334" i="2"/>
  <c r="T334" i="2" s="1"/>
  <c r="R335" i="2"/>
  <c r="U335" i="2" l="1"/>
  <c r="V335" i="2" s="1"/>
  <c r="S335" i="2"/>
  <c r="T335" i="2" s="1"/>
  <c r="P336" i="2" a="1"/>
  <c r="P336" i="2" s="1"/>
  <c r="Q336" i="2" s="1"/>
  <c r="G337" i="2" l="1"/>
  <c r="H337" i="2"/>
  <c r="F337" i="2"/>
  <c r="L337" i="2"/>
  <c r="B337" i="2"/>
  <c r="C337" i="2"/>
  <c r="E337" i="2" s="1"/>
  <c r="J337" i="2" l="1"/>
  <c r="K337" i="2"/>
  <c r="A338" i="2" s="1"/>
  <c r="R336" i="2"/>
  <c r="N337" i="2"/>
  <c r="M337" i="2"/>
  <c r="O337" i="2"/>
  <c r="P337" i="2" l="1" a="1"/>
  <c r="P337" i="2" s="1"/>
  <c r="Q337" i="2" s="1"/>
  <c r="S336" i="2"/>
  <c r="T336" i="2" s="1"/>
  <c r="U336" i="2"/>
  <c r="V336" i="2" s="1"/>
  <c r="C338" i="2"/>
  <c r="E338" i="2" s="1"/>
  <c r="J338" i="2" l="1"/>
  <c r="K338" i="2"/>
  <c r="A339" i="2" s="1"/>
  <c r="L338" i="2"/>
  <c r="F338" i="2"/>
  <c r="G338" i="2"/>
  <c r="H338" i="2"/>
  <c r="B338" i="2"/>
  <c r="N338" i="2" l="1"/>
  <c r="M338" i="2"/>
  <c r="O338" i="2"/>
  <c r="B339" i="2"/>
  <c r="R337" i="2"/>
  <c r="F339" i="2"/>
  <c r="L339" i="2"/>
  <c r="H339" i="2"/>
  <c r="G339" i="2"/>
  <c r="C339" i="2"/>
  <c r="E339" i="2" s="1"/>
  <c r="M339" i="2" l="1"/>
  <c r="O339" i="2"/>
  <c r="N339" i="2"/>
  <c r="R338" i="2"/>
  <c r="J339" i="2"/>
  <c r="K339" i="2"/>
  <c r="A340" i="2" s="1"/>
  <c r="S337" i="2"/>
  <c r="T337" i="2" s="1"/>
  <c r="U337" i="2"/>
  <c r="V337" i="2" s="1"/>
  <c r="P338" i="2" a="1"/>
  <c r="P338" i="2" s="1"/>
  <c r="Q338" i="2" s="1"/>
  <c r="U338" i="2" l="1"/>
  <c r="V338" i="2" s="1"/>
  <c r="S338" i="2"/>
  <c r="T338" i="2" s="1"/>
  <c r="P339" i="2" a="1"/>
  <c r="P339" i="2" s="1"/>
  <c r="Q339" i="2" s="1"/>
  <c r="G340" i="2" l="1"/>
  <c r="H340" i="2"/>
  <c r="F340" i="2"/>
  <c r="L340" i="2"/>
  <c r="B340" i="2"/>
  <c r="C340" i="2"/>
  <c r="E340" i="2" s="1"/>
  <c r="J340" i="2" l="1"/>
  <c r="K340" i="2"/>
  <c r="A341" i="2" s="1"/>
  <c r="R339" i="2"/>
  <c r="N340" i="2"/>
  <c r="M340" i="2"/>
  <c r="O340" i="2"/>
  <c r="P340" i="2" l="1" a="1"/>
  <c r="P340" i="2" s="1"/>
  <c r="Q340" i="2" s="1"/>
  <c r="S339" i="2"/>
  <c r="T339" i="2" s="1"/>
  <c r="U339" i="2"/>
  <c r="V339" i="2" s="1"/>
  <c r="C341" i="2"/>
  <c r="E341" i="2" s="1"/>
  <c r="J341" i="2" l="1"/>
  <c r="K341" i="2"/>
  <c r="A342" i="2" s="1"/>
  <c r="H341" i="2"/>
  <c r="F341" i="2"/>
  <c r="L341" i="2"/>
  <c r="G341" i="2"/>
  <c r="B341" i="2"/>
  <c r="G342" i="2" l="1"/>
  <c r="F342" i="2"/>
  <c r="L342" i="2"/>
  <c r="H342" i="2"/>
  <c r="O341" i="2"/>
  <c r="N341" i="2"/>
  <c r="M341" i="2"/>
  <c r="C342" i="2"/>
  <c r="E342" i="2" s="1"/>
  <c r="B342" i="2"/>
  <c r="R340" i="2"/>
  <c r="P341" i="2" l="1" a="1"/>
  <c r="P341" i="2" s="1"/>
  <c r="Q341" i="2" s="1"/>
  <c r="U340" i="2"/>
  <c r="V340" i="2" s="1"/>
  <c r="S340" i="2"/>
  <c r="T340" i="2" s="1"/>
  <c r="N342" i="2"/>
  <c r="M342" i="2"/>
  <c r="O342" i="2"/>
  <c r="R341" i="2"/>
  <c r="J342" i="2"/>
  <c r="K342" i="2"/>
  <c r="A343" i="2" s="1"/>
  <c r="P342" i="2" l="1" a="1"/>
  <c r="P342" i="2" s="1"/>
  <c r="Q342" i="2" s="1"/>
  <c r="U341" i="2"/>
  <c r="V341" i="2" s="1"/>
  <c r="S341" i="2"/>
  <c r="T341" i="2" s="1"/>
  <c r="F343" i="2" l="1"/>
  <c r="L343" i="2"/>
  <c r="H343" i="2"/>
  <c r="G343" i="2"/>
  <c r="B343" i="2"/>
  <c r="C343" i="2"/>
  <c r="E343" i="2" s="1"/>
  <c r="M343" i="2" l="1"/>
  <c r="O343" i="2"/>
  <c r="N343" i="2"/>
  <c r="J343" i="2"/>
  <c r="K343" i="2"/>
  <c r="A344" i="2" s="1"/>
  <c r="R342" i="2"/>
  <c r="S342" i="2" l="1"/>
  <c r="T342" i="2" s="1"/>
  <c r="U342" i="2"/>
  <c r="V342" i="2" s="1"/>
  <c r="C344" i="2"/>
  <c r="E344" i="2" s="1"/>
  <c r="P343" i="2" a="1"/>
  <c r="P343" i="2" s="1"/>
  <c r="Q343" i="2" s="1"/>
  <c r="J344" i="2" l="1"/>
  <c r="K344" i="2"/>
  <c r="A345" i="2" s="1"/>
  <c r="G344" i="2"/>
  <c r="H344" i="2"/>
  <c r="L344" i="2"/>
  <c r="F344" i="2"/>
  <c r="B344" i="2"/>
  <c r="B345" i="2" l="1"/>
  <c r="R343" i="2"/>
  <c r="F345" i="2"/>
  <c r="L345" i="2"/>
  <c r="G345" i="2"/>
  <c r="H345" i="2"/>
  <c r="C345" i="2"/>
  <c r="E345" i="2" s="1"/>
  <c r="M344" i="2"/>
  <c r="N344" i="2"/>
  <c r="O344" i="2"/>
  <c r="P344" i="2" l="1" a="1"/>
  <c r="P344" i="2" s="1"/>
  <c r="Q344" i="2" s="1"/>
  <c r="J345" i="2"/>
  <c r="K345" i="2"/>
  <c r="A346" i="2" s="1"/>
  <c r="U343" i="2"/>
  <c r="V343" i="2" s="1"/>
  <c r="S343" i="2"/>
  <c r="T343" i="2" s="1"/>
  <c r="M345" i="2"/>
  <c r="N345" i="2"/>
  <c r="P345" i="2" s="1" a="1"/>
  <c r="P345" i="2" s="1"/>
  <c r="O345" i="2"/>
  <c r="R344" i="2"/>
  <c r="Q345" i="2" l="1"/>
  <c r="U344" i="2"/>
  <c r="V344" i="2" s="1"/>
  <c r="S344" i="2"/>
  <c r="T344" i="2" s="1"/>
  <c r="G346" i="2" l="1"/>
  <c r="L346" i="2"/>
  <c r="H346" i="2"/>
  <c r="F346" i="2"/>
  <c r="B346" i="2"/>
  <c r="C346" i="2"/>
  <c r="E346" i="2" s="1"/>
  <c r="J346" i="2" l="1"/>
  <c r="K346" i="2"/>
  <c r="A347" i="2" s="1"/>
  <c r="M346" i="2"/>
  <c r="O346" i="2"/>
  <c r="N346" i="2"/>
  <c r="R345" i="2"/>
  <c r="U345" i="2" l="1"/>
  <c r="V345" i="2" s="1"/>
  <c r="S345" i="2"/>
  <c r="T345" i="2" s="1"/>
  <c r="P346" i="2" a="1"/>
  <c r="P346" i="2" s="1"/>
  <c r="Q346" i="2" s="1"/>
  <c r="G347" i="2" l="1"/>
  <c r="L347" i="2"/>
  <c r="H347" i="2"/>
  <c r="F347" i="2"/>
  <c r="B347" i="2"/>
  <c r="C347" i="2"/>
  <c r="E347" i="2" s="1"/>
  <c r="J347" i="2" l="1"/>
  <c r="K347" i="2"/>
  <c r="A348" i="2" s="1"/>
  <c r="O347" i="2"/>
  <c r="M347" i="2"/>
  <c r="N347" i="2"/>
  <c r="R346" i="2"/>
  <c r="S346" i="2" l="1"/>
  <c r="T346" i="2" s="1"/>
  <c r="U346" i="2"/>
  <c r="V346" i="2" s="1"/>
  <c r="P347" i="2" a="1"/>
  <c r="P347" i="2" s="1"/>
  <c r="Q347" i="2" s="1"/>
  <c r="F348" i="2" l="1"/>
  <c r="G348" i="2"/>
  <c r="L348" i="2"/>
  <c r="H348" i="2"/>
  <c r="B348" i="2"/>
  <c r="C348" i="2"/>
  <c r="E348" i="2" s="1"/>
  <c r="O348" i="2" l="1"/>
  <c r="N348" i="2"/>
  <c r="M348" i="2"/>
  <c r="J348" i="2"/>
  <c r="K348" i="2"/>
  <c r="A349" i="2" s="1"/>
  <c r="R347" i="2"/>
  <c r="P348" i="2" l="1" a="1"/>
  <c r="P348" i="2" s="1"/>
  <c r="Q348" i="2" s="1"/>
  <c r="S347" i="2"/>
  <c r="T347" i="2" s="1"/>
  <c r="U347" i="2"/>
  <c r="V347" i="2" s="1"/>
  <c r="H349" i="2" l="1"/>
  <c r="G349" i="2"/>
  <c r="F349" i="2"/>
  <c r="L349" i="2"/>
  <c r="B349" i="2"/>
  <c r="C349" i="2"/>
  <c r="E349" i="2" s="1"/>
  <c r="J349" i="2" l="1"/>
  <c r="K349" i="2"/>
  <c r="A350" i="2" s="1"/>
  <c r="R348" i="2"/>
  <c r="O349" i="2"/>
  <c r="N349" i="2"/>
  <c r="M349" i="2"/>
  <c r="P349" i="2" l="1" a="1"/>
  <c r="P349" i="2" s="1"/>
  <c r="Q349" i="2" s="1"/>
  <c r="U348" i="2"/>
  <c r="V348" i="2" s="1"/>
  <c r="S348" i="2"/>
  <c r="T348" i="2" s="1"/>
  <c r="G350" i="2" l="1"/>
  <c r="L350" i="2"/>
  <c r="H350" i="2"/>
  <c r="F350" i="2"/>
  <c r="B350" i="2"/>
  <c r="C350" i="2"/>
  <c r="E350" i="2" s="1"/>
  <c r="J350" i="2" l="1"/>
  <c r="K350" i="2"/>
  <c r="A351" i="2" s="1"/>
  <c r="N350" i="2"/>
  <c r="M350" i="2"/>
  <c r="O350" i="2"/>
  <c r="R349" i="2"/>
  <c r="P350" i="2" l="1" a="1"/>
  <c r="P350" i="2" s="1"/>
  <c r="Q350" i="2" s="1"/>
  <c r="S349" i="2"/>
  <c r="T349" i="2" s="1"/>
  <c r="U349" i="2"/>
  <c r="V349" i="2" s="1"/>
  <c r="L351" i="2" l="1"/>
  <c r="F351" i="2"/>
  <c r="H351" i="2"/>
  <c r="G351" i="2"/>
  <c r="B351" i="2"/>
  <c r="C351" i="2"/>
  <c r="E351" i="2" s="1"/>
  <c r="J351" i="2" l="1"/>
  <c r="K351" i="2"/>
  <c r="A352" i="2" s="1"/>
  <c r="R350" i="2"/>
  <c r="M351" i="2"/>
  <c r="N351" i="2"/>
  <c r="O351" i="2"/>
  <c r="S350" i="2" l="1"/>
  <c r="T350" i="2" s="1"/>
  <c r="U350" i="2"/>
  <c r="V350" i="2" s="1"/>
  <c r="C352" i="2"/>
  <c r="E352" i="2" s="1"/>
  <c r="P351" i="2" a="1"/>
  <c r="P351" i="2" s="1"/>
  <c r="Q351" i="2" s="1"/>
  <c r="J352" i="2" l="1"/>
  <c r="K352" i="2"/>
  <c r="A353" i="2" s="1"/>
  <c r="G352" i="2"/>
  <c r="H352" i="2"/>
  <c r="L352" i="2"/>
  <c r="F352" i="2"/>
  <c r="B352" i="2"/>
  <c r="G353" i="2" l="1"/>
  <c r="L353" i="2"/>
  <c r="H353" i="2"/>
  <c r="F353" i="2"/>
  <c r="B353" i="2"/>
  <c r="R351" i="2"/>
  <c r="C353" i="2"/>
  <c r="E353" i="2" s="1"/>
  <c r="N352" i="2"/>
  <c r="M352" i="2"/>
  <c r="O352" i="2"/>
  <c r="P352" i="2" l="1" a="1"/>
  <c r="P352" i="2" s="1"/>
  <c r="Q352" i="2" s="1"/>
  <c r="J353" i="2"/>
  <c r="K353" i="2"/>
  <c r="A354" i="2" s="1"/>
  <c r="U351" i="2"/>
  <c r="V351" i="2" s="1"/>
  <c r="S351" i="2"/>
  <c r="T351" i="2" s="1"/>
  <c r="O353" i="2"/>
  <c r="N353" i="2"/>
  <c r="M353" i="2"/>
  <c r="R352" i="2"/>
  <c r="P353" i="2" l="1" a="1"/>
  <c r="P353" i="2" s="1"/>
  <c r="Q353" i="2" s="1"/>
  <c r="S352" i="2"/>
  <c r="T352" i="2" s="1"/>
  <c r="U352" i="2"/>
  <c r="V352" i="2" s="1"/>
  <c r="C354" i="2"/>
  <c r="E354" i="2" s="1"/>
  <c r="J354" i="2" l="1"/>
  <c r="K354" i="2"/>
  <c r="A355" i="2" s="1"/>
  <c r="L354" i="2"/>
  <c r="G354" i="2"/>
  <c r="H354" i="2"/>
  <c r="F354" i="2"/>
  <c r="B354" i="2"/>
  <c r="M354" i="2" l="1"/>
  <c r="N354" i="2"/>
  <c r="P354" i="2" s="1" a="1"/>
  <c r="P354" i="2" s="1"/>
  <c r="O354" i="2"/>
  <c r="F355" i="2"/>
  <c r="L355" i="2"/>
  <c r="H355" i="2"/>
  <c r="G355" i="2"/>
  <c r="C355" i="2"/>
  <c r="E355" i="2" s="1"/>
  <c r="B355" i="2"/>
  <c r="R353" i="2"/>
  <c r="Q354" i="2" l="1"/>
  <c r="S353" i="2"/>
  <c r="T353" i="2" s="1"/>
  <c r="U353" i="2"/>
  <c r="V353" i="2" s="1"/>
  <c r="R354" i="2"/>
  <c r="M355" i="2"/>
  <c r="N355" i="2"/>
  <c r="O355" i="2"/>
  <c r="J355" i="2"/>
  <c r="K355" i="2"/>
  <c r="A356" i="2" s="1"/>
  <c r="U354" i="2" l="1"/>
  <c r="V354" i="2" s="1"/>
  <c r="S354" i="2"/>
  <c r="T354" i="2" s="1"/>
  <c r="C356" i="2"/>
  <c r="E356" i="2" s="1"/>
  <c r="P355" i="2" a="1"/>
  <c r="P355" i="2" s="1"/>
  <c r="Q355" i="2" s="1"/>
  <c r="J356" i="2" l="1"/>
  <c r="K356" i="2"/>
  <c r="A357" i="2" s="1"/>
  <c r="F356" i="2"/>
  <c r="L356" i="2"/>
  <c r="G356" i="2"/>
  <c r="H356" i="2"/>
  <c r="B356" i="2"/>
  <c r="H357" i="2" l="1"/>
  <c r="G357" i="2"/>
  <c r="F357" i="2"/>
  <c r="L357" i="2"/>
  <c r="B357" i="2"/>
  <c r="R355" i="2"/>
  <c r="C357" i="2"/>
  <c r="E357" i="2" s="1"/>
  <c r="N356" i="2"/>
  <c r="O356" i="2"/>
  <c r="M356" i="2"/>
  <c r="S355" i="2" l="1"/>
  <c r="T355" i="2" s="1"/>
  <c r="U355" i="2"/>
  <c r="V355" i="2" s="1"/>
  <c r="J357" i="2"/>
  <c r="K357" i="2"/>
  <c r="A358" i="2" s="1"/>
  <c r="R356" i="2"/>
  <c r="P356" i="2" a="1"/>
  <c r="P356" i="2" s="1"/>
  <c r="Q356" i="2" s="1"/>
  <c r="N357" i="2"/>
  <c r="M357" i="2"/>
  <c r="O357" i="2"/>
  <c r="U356" i="2" l="1"/>
  <c r="V356" i="2" s="1"/>
  <c r="S356" i="2"/>
  <c r="T356" i="2" s="1"/>
  <c r="P357" i="2" a="1"/>
  <c r="P357" i="2" s="1"/>
  <c r="Q357" i="2" s="1"/>
  <c r="G358" i="2" l="1"/>
  <c r="L358" i="2"/>
  <c r="H358" i="2"/>
  <c r="F358" i="2"/>
  <c r="B358" i="2"/>
  <c r="C358" i="2"/>
  <c r="E358" i="2" s="1"/>
  <c r="J358" i="2" l="1"/>
  <c r="K358" i="2"/>
  <c r="A359" i="2" s="1"/>
  <c r="M358" i="2"/>
  <c r="N358" i="2"/>
  <c r="O358" i="2"/>
  <c r="R357" i="2"/>
  <c r="P358" i="2" l="1" a="1"/>
  <c r="P358" i="2" s="1"/>
  <c r="Q358" i="2" s="1"/>
  <c r="U357" i="2"/>
  <c r="V357" i="2" s="1"/>
  <c r="S357" i="2"/>
  <c r="T357" i="2" s="1"/>
  <c r="F359" i="2" l="1"/>
  <c r="H359" i="2"/>
  <c r="G359" i="2"/>
  <c r="L359" i="2"/>
  <c r="B359" i="2"/>
  <c r="C359" i="2"/>
  <c r="E359" i="2" s="1"/>
  <c r="J359" i="2" l="1"/>
  <c r="K359" i="2"/>
  <c r="A360" i="2" s="1"/>
  <c r="R358" i="2"/>
  <c r="M359" i="2"/>
  <c r="O359" i="2"/>
  <c r="N359" i="2"/>
  <c r="P359" i="2" l="1" a="1"/>
  <c r="P359" i="2" s="1"/>
  <c r="Q359" i="2" s="1"/>
  <c r="U358" i="2"/>
  <c r="V358" i="2" s="1"/>
  <c r="S358" i="2"/>
  <c r="T358" i="2" s="1"/>
  <c r="G360" i="2" l="1"/>
  <c r="L360" i="2"/>
  <c r="H360" i="2"/>
  <c r="F360" i="2"/>
  <c r="B360" i="2"/>
  <c r="C360" i="2"/>
  <c r="E360" i="2" s="1"/>
  <c r="J360" i="2" l="1"/>
  <c r="K360" i="2"/>
  <c r="A361" i="2" s="1"/>
  <c r="M360" i="2"/>
  <c r="O360" i="2"/>
  <c r="N360" i="2"/>
  <c r="R359" i="2"/>
  <c r="P360" i="2" l="1" a="1"/>
  <c r="P360" i="2" s="1"/>
  <c r="Q360" i="2" s="1"/>
  <c r="U359" i="2"/>
  <c r="V359" i="2" s="1"/>
  <c r="S359" i="2"/>
  <c r="T359" i="2" s="1"/>
  <c r="C361" i="2"/>
  <c r="E361" i="2" s="1"/>
  <c r="J361" i="2" l="1"/>
  <c r="K361" i="2"/>
  <c r="A362" i="2" s="1"/>
  <c r="F361" i="2"/>
  <c r="L361" i="2"/>
  <c r="G361" i="2"/>
  <c r="H361" i="2"/>
  <c r="B361" i="2"/>
  <c r="B362" i="2" l="1"/>
  <c r="R360" i="2"/>
  <c r="G362" i="2"/>
  <c r="F362" i="2"/>
  <c r="H362" i="2"/>
  <c r="L362" i="2"/>
  <c r="C362" i="2"/>
  <c r="E362" i="2" s="1"/>
  <c r="N361" i="2"/>
  <c r="M361" i="2"/>
  <c r="O361" i="2"/>
  <c r="P361" i="2" l="1" a="1"/>
  <c r="P361" i="2" s="1"/>
  <c r="Q361" i="2" s="1"/>
  <c r="J362" i="2"/>
  <c r="K362" i="2"/>
  <c r="A363" i="2" s="1"/>
  <c r="O362" i="2"/>
  <c r="N362" i="2"/>
  <c r="M362" i="2"/>
  <c r="S360" i="2"/>
  <c r="T360" i="2" s="1"/>
  <c r="U360" i="2"/>
  <c r="V360" i="2" s="1"/>
  <c r="R361" i="2"/>
  <c r="P362" i="2" l="1" a="1"/>
  <c r="P362" i="2" s="1"/>
  <c r="Q362" i="2" s="1"/>
  <c r="U361" i="2"/>
  <c r="V361" i="2" s="1"/>
  <c r="S361" i="2"/>
  <c r="T361" i="2" s="1"/>
  <c r="G363" i="2" l="1"/>
  <c r="L363" i="2"/>
  <c r="H363" i="2"/>
  <c r="F363" i="2"/>
  <c r="B363" i="2"/>
  <c r="C363" i="2"/>
  <c r="E363" i="2" s="1"/>
  <c r="J363" i="2" l="1"/>
  <c r="K363" i="2"/>
  <c r="A364" i="2" s="1"/>
  <c r="M363" i="2"/>
  <c r="N363" i="2"/>
  <c r="O363" i="2"/>
  <c r="R362" i="2"/>
  <c r="P363" i="2" l="1" a="1"/>
  <c r="P363" i="2" s="1"/>
  <c r="Q363" i="2" s="1"/>
  <c r="S362" i="2"/>
  <c r="T362" i="2" s="1"/>
  <c r="U362" i="2"/>
  <c r="V362" i="2" s="1"/>
  <c r="C364" i="2"/>
  <c r="E364" i="2" s="1"/>
  <c r="J364" i="2" l="1"/>
  <c r="K364" i="2"/>
  <c r="A365" i="2" s="1"/>
  <c r="H364" i="2"/>
  <c r="G364" i="2"/>
  <c r="F364" i="2"/>
  <c r="L364" i="2"/>
  <c r="B364" i="2"/>
  <c r="B365" i="2" l="1"/>
  <c r="R363" i="2"/>
  <c r="G365" i="2"/>
  <c r="L365" i="2"/>
  <c r="H365" i="2"/>
  <c r="F365" i="2"/>
  <c r="C365" i="2"/>
  <c r="E365" i="2" s="1"/>
  <c r="O364" i="2"/>
  <c r="N364" i="2"/>
  <c r="M364" i="2"/>
  <c r="P364" i="2" l="1" a="1"/>
  <c r="P364" i="2" s="1"/>
  <c r="Q364" i="2" s="1"/>
  <c r="J365" i="2"/>
  <c r="K365" i="2"/>
  <c r="A366" i="2" s="1"/>
  <c r="U363" i="2"/>
  <c r="V363" i="2" s="1"/>
  <c r="S363" i="2"/>
  <c r="T363" i="2" s="1"/>
  <c r="N365" i="2"/>
  <c r="M365" i="2"/>
  <c r="O365" i="2"/>
  <c r="R364" i="2"/>
  <c r="P365" i="2" l="1" a="1"/>
  <c r="P365" i="2" s="1"/>
  <c r="Q365" i="2" s="1"/>
  <c r="U364" i="2"/>
  <c r="V364" i="2" s="1"/>
  <c r="S364" i="2"/>
  <c r="T364" i="2" s="1"/>
  <c r="F366" i="2" l="1"/>
  <c r="G366" i="2"/>
  <c r="L366" i="2"/>
  <c r="H366" i="2"/>
  <c r="B366" i="2"/>
  <c r="C366" i="2"/>
  <c r="E366" i="2" s="1"/>
  <c r="N366" i="2" l="1"/>
  <c r="M366" i="2"/>
  <c r="O366" i="2"/>
  <c r="J366" i="2"/>
  <c r="K366" i="2"/>
  <c r="A367" i="2" s="1"/>
  <c r="R365" i="2"/>
  <c r="C367" i="2" l="1"/>
  <c r="E367" i="2" s="1"/>
  <c r="S365" i="2"/>
  <c r="T365" i="2" s="1"/>
  <c r="U365" i="2"/>
  <c r="V365" i="2" s="1"/>
  <c r="G367" i="2"/>
  <c r="P366" i="2" a="1"/>
  <c r="P366" i="2" s="1"/>
  <c r="Q366" i="2" s="1"/>
  <c r="F367" i="2" l="1"/>
  <c r="L367" i="2"/>
  <c r="M367" i="2" s="1"/>
  <c r="H367" i="2"/>
  <c r="B367" i="2"/>
  <c r="R366" i="2" s="1"/>
  <c r="U366" i="2" s="1"/>
  <c r="V366" i="2" s="1"/>
  <c r="J367" i="2"/>
  <c r="K367" i="2"/>
  <c r="A368" i="2" s="1"/>
  <c r="S366" i="2" l="1"/>
  <c r="T366" i="2" s="1"/>
  <c r="O367" i="2"/>
  <c r="N367" i="2"/>
  <c r="P367" i="2" s="1" a="1"/>
  <c r="P367" i="2" s="1"/>
  <c r="Q367" i="2" s="1"/>
  <c r="G368" i="2" l="1"/>
  <c r="H368" i="2"/>
  <c r="F368" i="2"/>
  <c r="L368" i="2"/>
  <c r="B368" i="2"/>
  <c r="C368" i="2"/>
  <c r="E368" i="2" s="1"/>
  <c r="J368" i="2" l="1"/>
  <c r="K368" i="2"/>
  <c r="A369" i="2" s="1"/>
  <c r="R367" i="2"/>
  <c r="N368" i="2"/>
  <c r="M368" i="2"/>
  <c r="O368" i="2"/>
  <c r="P368" i="2" l="1" a="1"/>
  <c r="P368" i="2" s="1"/>
  <c r="Q368" i="2" s="1"/>
  <c r="U367" i="2"/>
  <c r="V367" i="2" s="1"/>
  <c r="S367" i="2"/>
  <c r="T367" i="2" s="1"/>
  <c r="C369" i="2"/>
  <c r="E369" i="2" s="1"/>
  <c r="J369" i="2" l="1"/>
  <c r="K369" i="2"/>
  <c r="A370" i="2" s="1"/>
  <c r="H369" i="2"/>
  <c r="F369" i="2"/>
  <c r="L369" i="2"/>
  <c r="G369" i="2"/>
  <c r="B369" i="2"/>
  <c r="H370" i="2" l="1"/>
  <c r="G370" i="2"/>
  <c r="L370" i="2"/>
  <c r="F370" i="2"/>
  <c r="B370" i="2"/>
  <c r="R368" i="2"/>
  <c r="O369" i="2"/>
  <c r="N369" i="2"/>
  <c r="M369" i="2"/>
  <c r="C370" i="2"/>
  <c r="E370" i="2" s="1"/>
  <c r="P369" i="2" l="1" a="1"/>
  <c r="P369" i="2" s="1"/>
  <c r="Q369" i="2" s="1"/>
  <c r="N370" i="2"/>
  <c r="O370" i="2"/>
  <c r="M370" i="2"/>
  <c r="J370" i="2"/>
  <c r="K370" i="2"/>
  <c r="A371" i="2" s="1"/>
  <c r="S368" i="2"/>
  <c r="T368" i="2" s="1"/>
  <c r="U368" i="2"/>
  <c r="V368" i="2" s="1"/>
  <c r="R369" i="2"/>
  <c r="U369" i="2" l="1"/>
  <c r="V369" i="2" s="1"/>
  <c r="S369" i="2"/>
  <c r="T369" i="2" s="1"/>
  <c r="P370" i="2" a="1"/>
  <c r="P370" i="2" s="1"/>
  <c r="Q370" i="2" s="1"/>
  <c r="C371" i="2"/>
  <c r="E371" i="2" s="1"/>
  <c r="J371" i="2" l="1"/>
  <c r="K371" i="2"/>
  <c r="A372" i="2" s="1"/>
  <c r="F371" i="2"/>
  <c r="L371" i="2"/>
  <c r="H371" i="2"/>
  <c r="G371" i="2"/>
  <c r="B371" i="2"/>
  <c r="B372" i="2" l="1"/>
  <c r="R370" i="2"/>
  <c r="G372" i="2"/>
  <c r="F372" i="2"/>
  <c r="L372" i="2"/>
  <c r="H372" i="2"/>
  <c r="C372" i="2"/>
  <c r="E372" i="2" s="1"/>
  <c r="O371" i="2"/>
  <c r="N371" i="2"/>
  <c r="M371" i="2"/>
  <c r="J372" i="2" l="1"/>
  <c r="K372" i="2"/>
  <c r="A373" i="2" s="1"/>
  <c r="P371" i="2" a="1"/>
  <c r="P371" i="2" s="1"/>
  <c r="Q371" i="2" s="1"/>
  <c r="O372" i="2"/>
  <c r="N372" i="2"/>
  <c r="M372" i="2"/>
  <c r="S370" i="2"/>
  <c r="T370" i="2" s="1"/>
  <c r="U370" i="2"/>
  <c r="V370" i="2" s="1"/>
  <c r="R371" i="2"/>
  <c r="P372" i="2" l="1" a="1"/>
  <c r="P372" i="2" s="1"/>
  <c r="Q372" i="2" s="1"/>
  <c r="U371" i="2"/>
  <c r="V371" i="2" s="1"/>
  <c r="S371" i="2"/>
  <c r="T371" i="2" s="1"/>
  <c r="G373" i="2" l="1"/>
  <c r="L373" i="2"/>
  <c r="F373" i="2"/>
  <c r="H373" i="2"/>
  <c r="B373" i="2"/>
  <c r="C373" i="2"/>
  <c r="E373" i="2" s="1"/>
  <c r="J373" i="2" l="1"/>
  <c r="K373" i="2"/>
  <c r="A374" i="2" s="1"/>
  <c r="M373" i="2"/>
  <c r="O373" i="2"/>
  <c r="N373" i="2"/>
  <c r="R372" i="2"/>
  <c r="U372" i="2" l="1"/>
  <c r="V372" i="2" s="1"/>
  <c r="S372" i="2"/>
  <c r="T372" i="2" s="1"/>
  <c r="P373" i="2" a="1"/>
  <c r="P373" i="2" s="1"/>
  <c r="Q373" i="2" s="1"/>
  <c r="F374" i="2" l="1"/>
  <c r="G374" i="2"/>
  <c r="L374" i="2"/>
  <c r="H374" i="2"/>
  <c r="B374" i="2"/>
  <c r="C374" i="2"/>
  <c r="E374" i="2" s="1"/>
  <c r="O374" i="2" l="1"/>
  <c r="N374" i="2"/>
  <c r="M374" i="2"/>
  <c r="J374" i="2"/>
  <c r="K374" i="2"/>
  <c r="A375" i="2" s="1"/>
  <c r="R373" i="2"/>
  <c r="P374" i="2" l="1" a="1"/>
  <c r="P374" i="2" s="1"/>
  <c r="Q374" i="2" s="1"/>
  <c r="U373" i="2"/>
  <c r="V373" i="2" s="1"/>
  <c r="S373" i="2"/>
  <c r="T373" i="2" s="1"/>
  <c r="G375" i="2" l="1"/>
  <c r="L375" i="2"/>
  <c r="H375" i="2"/>
  <c r="F375" i="2"/>
  <c r="B375" i="2"/>
  <c r="C375" i="2"/>
  <c r="E375" i="2" s="1"/>
  <c r="J375" i="2" l="1"/>
  <c r="K375" i="2"/>
  <c r="A376" i="2" s="1"/>
  <c r="M375" i="2"/>
  <c r="O375" i="2"/>
  <c r="N375" i="2"/>
  <c r="R374" i="2"/>
  <c r="U374" i="2" l="1"/>
  <c r="V374" i="2" s="1"/>
  <c r="S374" i="2"/>
  <c r="T374" i="2" s="1"/>
  <c r="P375" i="2" a="1"/>
  <c r="P375" i="2" s="1"/>
  <c r="Q375" i="2" s="1"/>
  <c r="H376" i="2" l="1"/>
  <c r="L376" i="2"/>
  <c r="F376" i="2"/>
  <c r="G376" i="2"/>
  <c r="B376" i="2"/>
  <c r="C376" i="2"/>
  <c r="E376" i="2" s="1"/>
  <c r="J376" i="2" l="1"/>
  <c r="K376" i="2"/>
  <c r="A377" i="2" s="1"/>
  <c r="M376" i="2"/>
  <c r="O376" i="2"/>
  <c r="N376" i="2"/>
  <c r="R375" i="2"/>
  <c r="P376" i="2" l="1" a="1"/>
  <c r="P376" i="2" s="1"/>
  <c r="Q376" i="2" s="1"/>
  <c r="S375" i="2"/>
  <c r="T375" i="2" s="1"/>
  <c r="U375" i="2"/>
  <c r="V375" i="2" s="1"/>
  <c r="G377" i="2" l="1"/>
  <c r="H377" i="2"/>
  <c r="F377" i="2"/>
  <c r="L377" i="2"/>
  <c r="B377" i="2"/>
  <c r="C377" i="2"/>
  <c r="E377" i="2" s="1"/>
  <c r="J377" i="2" l="1"/>
  <c r="K377" i="2"/>
  <c r="A378" i="2" s="1"/>
  <c r="R376" i="2"/>
  <c r="M377" i="2"/>
  <c r="O377" i="2"/>
  <c r="N377" i="2"/>
  <c r="U376" i="2" l="1"/>
  <c r="V376" i="2" s="1"/>
  <c r="S376" i="2"/>
  <c r="T376" i="2" s="1"/>
  <c r="C378" i="2"/>
  <c r="E378" i="2" s="1"/>
  <c r="P377" i="2" a="1"/>
  <c r="P377" i="2" s="1"/>
  <c r="Q377" i="2" s="1"/>
  <c r="J378" i="2" l="1"/>
  <c r="K378" i="2"/>
  <c r="A379" i="2" s="1"/>
  <c r="F378" i="2"/>
  <c r="H378" i="2"/>
  <c r="G378" i="2"/>
  <c r="L378" i="2"/>
  <c r="B378" i="2"/>
  <c r="H379" i="2" l="1"/>
  <c r="F379" i="2"/>
  <c r="G379" i="2"/>
  <c r="L379" i="2"/>
  <c r="C379" i="2"/>
  <c r="E379" i="2" s="1"/>
  <c r="B379" i="2"/>
  <c r="R377" i="2"/>
  <c r="O378" i="2"/>
  <c r="M378" i="2"/>
  <c r="N378" i="2"/>
  <c r="P378" i="2" l="1" a="1"/>
  <c r="P378" i="2" s="1"/>
  <c r="Q378" i="2" s="1"/>
  <c r="U377" i="2"/>
  <c r="V377" i="2" s="1"/>
  <c r="S377" i="2"/>
  <c r="T377" i="2" s="1"/>
  <c r="R378" i="2"/>
  <c r="J379" i="2"/>
  <c r="K379" i="2"/>
  <c r="A380" i="2" s="1"/>
  <c r="N379" i="2"/>
  <c r="M379" i="2"/>
  <c r="O379" i="2"/>
  <c r="P379" i="2" l="1" a="1"/>
  <c r="P379" i="2" s="1"/>
  <c r="Q379" i="2" s="1"/>
  <c r="U378" i="2"/>
  <c r="V378" i="2" s="1"/>
  <c r="S378" i="2"/>
  <c r="T378" i="2" s="1"/>
  <c r="G380" i="2" l="1"/>
  <c r="L380" i="2"/>
  <c r="H380" i="2"/>
  <c r="F380" i="2"/>
  <c r="B380" i="2"/>
  <c r="C380" i="2"/>
  <c r="E380" i="2" s="1"/>
  <c r="J380" i="2" l="1"/>
  <c r="K380" i="2"/>
  <c r="A381" i="2" s="1"/>
  <c r="N380" i="2"/>
  <c r="M380" i="2"/>
  <c r="O380" i="2"/>
  <c r="R379" i="2"/>
  <c r="P380" i="2" l="1" a="1"/>
  <c r="P380" i="2" s="1"/>
  <c r="Q380" i="2" s="1"/>
  <c r="S379" i="2"/>
  <c r="T379" i="2" s="1"/>
  <c r="U379" i="2"/>
  <c r="V379" i="2" s="1"/>
  <c r="H381" i="2" l="1"/>
  <c r="L381" i="2"/>
  <c r="G381" i="2"/>
  <c r="F381" i="2"/>
  <c r="B381" i="2"/>
  <c r="C381" i="2"/>
  <c r="E381" i="2" s="1"/>
  <c r="J381" i="2" l="1"/>
  <c r="K381" i="2"/>
  <c r="A382" i="2" s="1"/>
  <c r="M381" i="2"/>
  <c r="N381" i="2"/>
  <c r="P381" i="2" s="1" a="1"/>
  <c r="P381" i="2" s="1"/>
  <c r="O381" i="2"/>
  <c r="R380" i="2"/>
  <c r="Q381" i="2" l="1"/>
  <c r="U380" i="2"/>
  <c r="V380" i="2" s="1"/>
  <c r="S380" i="2"/>
  <c r="T380" i="2" s="1"/>
  <c r="G382" i="2" l="1"/>
  <c r="L382" i="2"/>
  <c r="H382" i="2"/>
  <c r="F382" i="2"/>
  <c r="B382" i="2"/>
  <c r="C382" i="2"/>
  <c r="E382" i="2" s="1"/>
  <c r="J382" i="2" l="1"/>
  <c r="K382" i="2"/>
  <c r="A383" i="2" s="1"/>
  <c r="N382" i="2"/>
  <c r="M382" i="2"/>
  <c r="O382" i="2"/>
  <c r="R381" i="2"/>
  <c r="P382" i="2" l="1" a="1"/>
  <c r="P382" i="2" s="1"/>
  <c r="Q382" i="2" s="1"/>
  <c r="U381" i="2"/>
  <c r="V381" i="2" s="1"/>
  <c r="S381" i="2"/>
  <c r="T381" i="2" s="1"/>
  <c r="C383" i="2"/>
  <c r="E383" i="2" s="1"/>
  <c r="J383" i="2" l="1"/>
  <c r="K383" i="2"/>
  <c r="A384" i="2" s="1"/>
  <c r="H383" i="2"/>
  <c r="L383" i="2"/>
  <c r="G383" i="2"/>
  <c r="F383" i="2"/>
  <c r="B383" i="2"/>
  <c r="G384" i="2" l="1"/>
  <c r="L384" i="2"/>
  <c r="H384" i="2"/>
  <c r="F384" i="2"/>
  <c r="B384" i="2"/>
  <c r="R382" i="2"/>
  <c r="C384" i="2"/>
  <c r="E384" i="2" s="1"/>
  <c r="O383" i="2"/>
  <c r="N383" i="2"/>
  <c r="M383" i="2"/>
  <c r="P383" i="2" l="1" a="1"/>
  <c r="P383" i="2" s="1"/>
  <c r="Q383" i="2" s="1"/>
  <c r="J384" i="2"/>
  <c r="K384" i="2"/>
  <c r="A385" i="2" s="1"/>
  <c r="S382" i="2"/>
  <c r="T382" i="2" s="1"/>
  <c r="U382" i="2"/>
  <c r="V382" i="2" s="1"/>
  <c r="O384" i="2"/>
  <c r="N384" i="2"/>
  <c r="M384" i="2"/>
  <c r="R383" i="2"/>
  <c r="P384" i="2" l="1" a="1"/>
  <c r="P384" i="2" s="1"/>
  <c r="Q384" i="2" s="1"/>
  <c r="U383" i="2"/>
  <c r="V383" i="2" s="1"/>
  <c r="S383" i="2"/>
  <c r="T383" i="2" s="1"/>
  <c r="G385" i="2" l="1"/>
  <c r="L385" i="2"/>
  <c r="F385" i="2"/>
  <c r="H385" i="2"/>
  <c r="B385" i="2"/>
  <c r="C385" i="2"/>
  <c r="E385" i="2" s="1"/>
  <c r="J385" i="2" l="1"/>
  <c r="K385" i="2"/>
  <c r="A386" i="2" s="1"/>
  <c r="N385" i="2"/>
  <c r="P385" i="2" s="1" a="1"/>
  <c r="P385" i="2" s="1"/>
  <c r="O385" i="2"/>
  <c r="M385" i="2"/>
  <c r="R384" i="2"/>
  <c r="Q385" i="2" l="1"/>
  <c r="S384" i="2"/>
  <c r="T384" i="2" s="1"/>
  <c r="U384" i="2"/>
  <c r="V384" i="2" s="1"/>
  <c r="C386" i="2"/>
  <c r="E386" i="2" s="1"/>
  <c r="J386" i="2" l="1"/>
  <c r="K386" i="2"/>
  <c r="A387" i="2" s="1"/>
  <c r="L386" i="2"/>
  <c r="F386" i="2"/>
  <c r="G386" i="2"/>
  <c r="H386" i="2"/>
  <c r="B386" i="2"/>
  <c r="G387" i="2" l="1"/>
  <c r="L387" i="2"/>
  <c r="H387" i="2"/>
  <c r="F387" i="2"/>
  <c r="B387" i="2"/>
  <c r="R385" i="2"/>
  <c r="C387" i="2"/>
  <c r="E387" i="2" s="1"/>
  <c r="M386" i="2"/>
  <c r="O386" i="2"/>
  <c r="N386" i="2"/>
  <c r="J387" i="2" l="1"/>
  <c r="K387" i="2"/>
  <c r="A388" i="2" s="1"/>
  <c r="U385" i="2"/>
  <c r="V385" i="2" s="1"/>
  <c r="S385" i="2"/>
  <c r="T385" i="2" s="1"/>
  <c r="M387" i="2"/>
  <c r="O387" i="2"/>
  <c r="N387" i="2"/>
  <c r="R386" i="2"/>
  <c r="P386" i="2" a="1"/>
  <c r="P386" i="2" s="1"/>
  <c r="Q386" i="2" s="1"/>
  <c r="U386" i="2" l="1"/>
  <c r="V386" i="2" s="1"/>
  <c r="S386" i="2"/>
  <c r="T386" i="2" s="1"/>
  <c r="P387" i="2" a="1"/>
  <c r="P387" i="2" s="1"/>
  <c r="Q387" i="2" s="1"/>
  <c r="G388" i="2" l="1"/>
  <c r="L388" i="2"/>
  <c r="F388" i="2"/>
  <c r="H388" i="2"/>
  <c r="B388" i="2"/>
  <c r="C388" i="2"/>
  <c r="E388" i="2" s="1"/>
  <c r="J388" i="2" l="1"/>
  <c r="K388" i="2"/>
  <c r="A389" i="2" s="1"/>
  <c r="M388" i="2"/>
  <c r="N388" i="2"/>
  <c r="P388" i="2" s="1" a="1"/>
  <c r="P388" i="2" s="1"/>
  <c r="O388" i="2"/>
  <c r="R387" i="2"/>
  <c r="Q388" i="2" l="1"/>
  <c r="S387" i="2"/>
  <c r="T387" i="2" s="1"/>
  <c r="U387" i="2"/>
  <c r="V387" i="2" s="1"/>
  <c r="L389" i="2" l="1"/>
  <c r="H389" i="2"/>
  <c r="F389" i="2"/>
  <c r="G389" i="2"/>
  <c r="B389" i="2"/>
  <c r="C389" i="2"/>
  <c r="E389" i="2" s="1"/>
  <c r="J389" i="2" l="1"/>
  <c r="K389" i="2"/>
  <c r="A390" i="2" s="1"/>
  <c r="R388" i="2"/>
  <c r="M389" i="2"/>
  <c r="O389" i="2"/>
  <c r="N389" i="2"/>
  <c r="P389" i="2" l="1" a="1"/>
  <c r="P389" i="2" s="1"/>
  <c r="Q389" i="2" s="1"/>
  <c r="S388" i="2"/>
  <c r="T388" i="2" s="1"/>
  <c r="U388" i="2"/>
  <c r="V388" i="2" s="1"/>
  <c r="G390" i="2" l="1"/>
  <c r="H390" i="2"/>
  <c r="L390" i="2"/>
  <c r="F390" i="2"/>
  <c r="B390" i="2"/>
  <c r="C390" i="2"/>
  <c r="E390" i="2" s="1"/>
  <c r="N390" i="2" l="1"/>
  <c r="O390" i="2"/>
  <c r="M390" i="2"/>
  <c r="J390" i="2"/>
  <c r="K390" i="2"/>
  <c r="A391" i="2" s="1"/>
  <c r="R389" i="2"/>
  <c r="P390" i="2" l="1" a="1"/>
  <c r="P390" i="2" s="1"/>
  <c r="Q390" i="2" s="1"/>
  <c r="U389" i="2"/>
  <c r="V389" i="2" s="1"/>
  <c r="S389" i="2"/>
  <c r="T389" i="2" s="1"/>
  <c r="C391" i="2"/>
  <c r="E391" i="2" s="1"/>
  <c r="J391" i="2" l="1"/>
  <c r="K391" i="2"/>
  <c r="A392" i="2" s="1"/>
  <c r="G391" i="2"/>
  <c r="H391" i="2"/>
  <c r="F391" i="2"/>
  <c r="L391" i="2"/>
  <c r="B391" i="2"/>
  <c r="H392" i="2" l="1"/>
  <c r="F392" i="2"/>
  <c r="L392" i="2"/>
  <c r="G392" i="2"/>
  <c r="M391" i="2"/>
  <c r="O391" i="2"/>
  <c r="N391" i="2"/>
  <c r="C392" i="2"/>
  <c r="E392" i="2" s="1"/>
  <c r="B392" i="2"/>
  <c r="R390" i="2"/>
  <c r="O392" i="2" l="1"/>
  <c r="N392" i="2"/>
  <c r="M392" i="2"/>
  <c r="S390" i="2"/>
  <c r="T390" i="2" s="1"/>
  <c r="U390" i="2"/>
  <c r="V390" i="2" s="1"/>
  <c r="P391" i="2" a="1"/>
  <c r="P391" i="2" s="1"/>
  <c r="Q391" i="2" s="1"/>
  <c r="R391" i="2"/>
  <c r="J392" i="2"/>
  <c r="K392" i="2"/>
  <c r="A393" i="2" s="1"/>
  <c r="P392" i="2" l="1" a="1"/>
  <c r="P392" i="2" s="1"/>
  <c r="Q392" i="2" s="1"/>
  <c r="U391" i="2"/>
  <c r="V391" i="2" s="1"/>
  <c r="S391" i="2"/>
  <c r="T391" i="2" s="1"/>
  <c r="G393" i="2" l="1"/>
  <c r="L393" i="2"/>
  <c r="H393" i="2"/>
  <c r="F393" i="2"/>
  <c r="B393" i="2"/>
  <c r="C393" i="2"/>
  <c r="E393" i="2" s="1"/>
  <c r="J393" i="2" l="1"/>
  <c r="K393" i="2"/>
  <c r="A394" i="2" s="1"/>
  <c r="N393" i="2"/>
  <c r="M393" i="2"/>
  <c r="O393" i="2"/>
  <c r="R392" i="2"/>
  <c r="P393" i="2" l="1" a="1"/>
  <c r="P393" i="2" s="1"/>
  <c r="Q393" i="2" s="1"/>
  <c r="U392" i="2"/>
  <c r="V392" i="2" s="1"/>
  <c r="S392" i="2"/>
  <c r="T392" i="2" s="1"/>
  <c r="F394" i="2" l="1"/>
  <c r="L394" i="2"/>
  <c r="G394" i="2"/>
  <c r="H394" i="2"/>
  <c r="B394" i="2"/>
  <c r="C394" i="2"/>
  <c r="E394" i="2" s="1"/>
  <c r="J394" i="2" l="1"/>
  <c r="K394" i="2"/>
  <c r="A395" i="2" s="1"/>
  <c r="O394" i="2"/>
  <c r="N394" i="2"/>
  <c r="M394" i="2"/>
  <c r="R393" i="2"/>
  <c r="U393" i="2" l="1"/>
  <c r="V393" i="2" s="1"/>
  <c r="S393" i="2"/>
  <c r="T393" i="2" s="1"/>
  <c r="C395" i="2"/>
  <c r="E395" i="2" s="1"/>
  <c r="P394" i="2" a="1"/>
  <c r="P394" i="2" s="1"/>
  <c r="Q394" i="2" s="1"/>
  <c r="J395" i="2" l="1"/>
  <c r="K395" i="2"/>
  <c r="A396" i="2" s="1"/>
  <c r="G395" i="2"/>
  <c r="L395" i="2"/>
  <c r="F395" i="2"/>
  <c r="H395" i="2"/>
  <c r="B395" i="2"/>
  <c r="H396" i="2" l="1"/>
  <c r="F396" i="2"/>
  <c r="G396" i="2"/>
  <c r="L396" i="2"/>
  <c r="C396" i="2"/>
  <c r="E396" i="2" s="1"/>
  <c r="B396" i="2"/>
  <c r="R394" i="2"/>
  <c r="O395" i="2"/>
  <c r="N395" i="2"/>
  <c r="M395" i="2"/>
  <c r="U394" i="2" l="1"/>
  <c r="V394" i="2" s="1"/>
  <c r="S394" i="2"/>
  <c r="T394" i="2" s="1"/>
  <c r="P395" i="2" a="1"/>
  <c r="P395" i="2" s="1"/>
  <c r="Q395" i="2" s="1"/>
  <c r="R395" i="2"/>
  <c r="J396" i="2"/>
  <c r="K396" i="2"/>
  <c r="A397" i="2" s="1"/>
  <c r="M396" i="2"/>
  <c r="O396" i="2"/>
  <c r="N396" i="2"/>
  <c r="P396" i="2" l="1" a="1"/>
  <c r="P396" i="2" s="1"/>
  <c r="Q396" i="2" s="1"/>
  <c r="U395" i="2"/>
  <c r="V395" i="2" s="1"/>
  <c r="S395" i="2"/>
  <c r="T395" i="2" s="1"/>
  <c r="G397" i="2" l="1"/>
  <c r="F397" i="2"/>
  <c r="H397" i="2"/>
  <c r="L397" i="2"/>
  <c r="B397" i="2"/>
  <c r="C397" i="2"/>
  <c r="E397" i="2" s="1"/>
  <c r="J397" i="2" l="1"/>
  <c r="K397" i="2"/>
  <c r="A398" i="2" s="1"/>
  <c r="R396" i="2"/>
  <c r="O397" i="2"/>
  <c r="N397" i="2"/>
  <c r="M397" i="2"/>
  <c r="P397" i="2" l="1" a="1"/>
  <c r="P397" i="2" s="1"/>
  <c r="Q397" i="2" s="1"/>
  <c r="U396" i="2"/>
  <c r="V396" i="2" s="1"/>
  <c r="S396" i="2"/>
  <c r="T396" i="2" s="1"/>
  <c r="H398" i="2" l="1"/>
  <c r="F398" i="2"/>
  <c r="L398" i="2"/>
  <c r="G398" i="2"/>
  <c r="B398" i="2"/>
  <c r="C398" i="2"/>
  <c r="E398" i="2" s="1"/>
  <c r="M398" i="2" l="1"/>
  <c r="N398" i="2"/>
  <c r="O398" i="2"/>
  <c r="J398" i="2"/>
  <c r="K398" i="2"/>
  <c r="A399" i="2" s="1"/>
  <c r="R397" i="2"/>
  <c r="S397" i="2" l="1"/>
  <c r="T397" i="2" s="1"/>
  <c r="U397" i="2"/>
  <c r="V397" i="2" s="1"/>
  <c r="C399" i="2"/>
  <c r="E399" i="2" s="1"/>
  <c r="P398" i="2" a="1"/>
  <c r="P398" i="2" s="1"/>
  <c r="Q398" i="2" s="1"/>
  <c r="J399" i="2" l="1"/>
  <c r="K399" i="2"/>
  <c r="A400" i="2" s="1"/>
  <c r="G399" i="2"/>
  <c r="H399" i="2"/>
  <c r="F399" i="2"/>
  <c r="L399" i="2"/>
  <c r="B399" i="2"/>
  <c r="G400" i="2" l="1"/>
  <c r="F400" i="2"/>
  <c r="H400" i="2"/>
  <c r="L400" i="2"/>
  <c r="B400" i="2"/>
  <c r="R398" i="2"/>
  <c r="C400" i="2"/>
  <c r="E400" i="2" s="1"/>
  <c r="M399" i="2"/>
  <c r="O399" i="2"/>
  <c r="N399" i="2"/>
  <c r="P399" i="2" l="1" a="1"/>
  <c r="P399" i="2" s="1"/>
  <c r="Q399" i="2" s="1"/>
  <c r="J400" i="2"/>
  <c r="K400" i="2"/>
  <c r="A401" i="2" s="1"/>
  <c r="U398" i="2"/>
  <c r="V398" i="2" s="1"/>
  <c r="S398" i="2"/>
  <c r="T398" i="2" s="1"/>
  <c r="R399" i="2"/>
  <c r="N400" i="2"/>
  <c r="M400" i="2"/>
  <c r="O400" i="2"/>
  <c r="P400" i="2" l="1" a="1"/>
  <c r="P400" i="2" s="1"/>
  <c r="Q400" i="2" s="1"/>
  <c r="S399" i="2"/>
  <c r="T399" i="2" s="1"/>
  <c r="U399" i="2"/>
  <c r="V399" i="2" s="1"/>
  <c r="F401" i="2" l="1"/>
  <c r="L401" i="2"/>
  <c r="G401" i="2"/>
  <c r="H401" i="2"/>
  <c r="B401" i="2"/>
  <c r="C401" i="2"/>
  <c r="E401" i="2" s="1"/>
  <c r="J401" i="2" l="1"/>
  <c r="K401" i="2"/>
  <c r="A402" i="2" s="1"/>
  <c r="M401" i="2"/>
  <c r="O401" i="2"/>
  <c r="N401" i="2"/>
  <c r="R400" i="2"/>
  <c r="P401" i="2" l="1" a="1"/>
  <c r="P401" i="2" s="1"/>
  <c r="Q401" i="2" s="1"/>
  <c r="U400" i="2"/>
  <c r="V400" i="2" s="1"/>
  <c r="S400" i="2"/>
  <c r="T400" i="2" s="1"/>
  <c r="G402" i="2" l="1"/>
  <c r="L402" i="2"/>
  <c r="H402" i="2"/>
  <c r="F402" i="2"/>
  <c r="B402" i="2"/>
  <c r="C402" i="2"/>
  <c r="E402" i="2" s="1"/>
  <c r="K402" i="2" s="1"/>
  <c r="A403" i="2" s="1"/>
  <c r="J402" i="2" l="1"/>
  <c r="O402" i="2"/>
  <c r="M402" i="2"/>
  <c r="N402" i="2"/>
  <c r="R401" i="2"/>
  <c r="U401" i="2" l="1"/>
  <c r="V401" i="2" s="1"/>
  <c r="S401" i="2"/>
  <c r="T401" i="2" s="1"/>
  <c r="P402" i="2" a="1"/>
  <c r="P402" i="2" s="1"/>
  <c r="Q402" i="2" s="1"/>
  <c r="F403" i="2" l="1"/>
  <c r="G403" i="2"/>
  <c r="L403" i="2"/>
  <c r="H403" i="2"/>
  <c r="B403" i="2"/>
  <c r="C403" i="2"/>
  <c r="E403" i="2" s="1"/>
  <c r="N403" i="2" l="1"/>
  <c r="M403" i="2"/>
  <c r="O403" i="2"/>
  <c r="J403" i="2"/>
  <c r="K403" i="2"/>
  <c r="A404" i="2" s="1"/>
  <c r="R402" i="2"/>
  <c r="P403" i="2" l="1" a="1"/>
  <c r="P403" i="2" s="1"/>
  <c r="Q403" i="2" s="1"/>
  <c r="S402" i="2"/>
  <c r="T402" i="2" s="1"/>
  <c r="U402" i="2"/>
  <c r="V402" i="2" s="1"/>
  <c r="C404" i="2"/>
  <c r="E404" i="2" s="1"/>
  <c r="J404" i="2" l="1"/>
  <c r="K404" i="2"/>
  <c r="A405" i="2" s="1"/>
  <c r="H404" i="2"/>
  <c r="L404" i="2"/>
  <c r="G404" i="2"/>
  <c r="F404" i="2"/>
  <c r="B404" i="2"/>
  <c r="G405" i="2" l="1"/>
  <c r="L405" i="2"/>
  <c r="F405" i="2"/>
  <c r="H405" i="2"/>
  <c r="C405" i="2"/>
  <c r="E405" i="2" s="1"/>
  <c r="B405" i="2"/>
  <c r="R403" i="2"/>
  <c r="M404" i="2"/>
  <c r="N404" i="2"/>
  <c r="O404" i="2"/>
  <c r="P404" i="2" l="1" a="1"/>
  <c r="P404" i="2" s="1"/>
  <c r="Q404" i="2" s="1"/>
  <c r="S403" i="2"/>
  <c r="T403" i="2" s="1"/>
  <c r="U403" i="2"/>
  <c r="V403" i="2" s="1"/>
  <c r="R404" i="2"/>
  <c r="M405" i="2"/>
  <c r="N405" i="2"/>
  <c r="O405" i="2"/>
  <c r="J405" i="2"/>
  <c r="K405" i="2"/>
  <c r="A406" i="2" s="1"/>
  <c r="S404" i="2" l="1"/>
  <c r="T404" i="2" s="1"/>
  <c r="U404" i="2"/>
  <c r="V404" i="2" s="1"/>
  <c r="C406" i="2"/>
  <c r="E406" i="2" s="1"/>
  <c r="P405" i="2" a="1"/>
  <c r="P405" i="2" s="1"/>
  <c r="Q405" i="2" s="1"/>
  <c r="J406" i="2" l="1"/>
  <c r="K406" i="2"/>
  <c r="A407" i="2" s="1"/>
  <c r="H406" i="2"/>
  <c r="F406" i="2"/>
  <c r="L406" i="2"/>
  <c r="G406" i="2"/>
  <c r="B406" i="2"/>
  <c r="G407" i="2" l="1"/>
  <c r="F407" i="2"/>
  <c r="H407" i="2"/>
  <c r="L407" i="2"/>
  <c r="B407" i="2"/>
  <c r="R405" i="2"/>
  <c r="C407" i="2"/>
  <c r="E407" i="2" s="1"/>
  <c r="O406" i="2"/>
  <c r="N406" i="2"/>
  <c r="M406" i="2"/>
  <c r="P406" i="2" l="1" a="1"/>
  <c r="P406" i="2" s="1"/>
  <c r="Q406" i="2" s="1"/>
  <c r="U405" i="2"/>
  <c r="V405" i="2" s="1"/>
  <c r="S405" i="2"/>
  <c r="T405" i="2" s="1"/>
  <c r="R406" i="2"/>
  <c r="J407" i="2"/>
  <c r="K407" i="2"/>
  <c r="A408" i="2" s="1"/>
  <c r="N407" i="2"/>
  <c r="O407" i="2"/>
  <c r="M407" i="2"/>
  <c r="P407" i="2" l="1" a="1"/>
  <c r="P407" i="2" s="1"/>
  <c r="Q407" i="2" s="1"/>
  <c r="U406" i="2"/>
  <c r="V406" i="2" s="1"/>
  <c r="S406" i="2"/>
  <c r="T406" i="2" s="1"/>
  <c r="F408" i="2" l="1"/>
  <c r="G408" i="2"/>
  <c r="L408" i="2"/>
  <c r="H408" i="2"/>
  <c r="B408" i="2"/>
  <c r="C408" i="2"/>
  <c r="E408" i="2" s="1"/>
  <c r="J408" i="2" l="1"/>
  <c r="K408" i="2"/>
  <c r="A409" i="2" s="1"/>
  <c r="R407" i="2"/>
  <c r="M408" i="2"/>
  <c r="O408" i="2"/>
  <c r="N408" i="2"/>
  <c r="S407" i="2" l="1"/>
  <c r="T407" i="2" s="1"/>
  <c r="U407" i="2"/>
  <c r="V407" i="2" s="1"/>
  <c r="C409" i="2"/>
  <c r="E409" i="2" s="1"/>
  <c r="P408" i="2" a="1"/>
  <c r="P408" i="2" s="1"/>
  <c r="Q408" i="2" s="1"/>
  <c r="J409" i="2" l="1"/>
  <c r="K409" i="2"/>
  <c r="A410" i="2" s="1"/>
  <c r="H409" i="2"/>
  <c r="G409" i="2"/>
  <c r="L409" i="2"/>
  <c r="F409" i="2"/>
  <c r="B409" i="2"/>
  <c r="G410" i="2" l="1"/>
  <c r="H410" i="2"/>
  <c r="F410" i="2"/>
  <c r="L410" i="2"/>
  <c r="M409" i="2"/>
  <c r="O409" i="2"/>
  <c r="N409" i="2"/>
  <c r="B410" i="2"/>
  <c r="R408" i="2"/>
  <c r="C410" i="2"/>
  <c r="E410" i="2" s="1"/>
  <c r="U408" i="2" l="1"/>
  <c r="V408" i="2" s="1"/>
  <c r="S408" i="2"/>
  <c r="T408" i="2" s="1"/>
  <c r="J410" i="2"/>
  <c r="K410" i="2"/>
  <c r="A411" i="2" s="1"/>
  <c r="P409" i="2" a="1"/>
  <c r="P409" i="2" s="1"/>
  <c r="Q409" i="2" s="1"/>
  <c r="R409" i="2"/>
  <c r="N410" i="2"/>
  <c r="M410" i="2"/>
  <c r="O410" i="2"/>
  <c r="P410" i="2" l="1" a="1"/>
  <c r="P410" i="2" s="1"/>
  <c r="Q410" i="2" s="1"/>
  <c r="U409" i="2"/>
  <c r="V409" i="2" s="1"/>
  <c r="S409" i="2"/>
  <c r="T409" i="2" s="1"/>
  <c r="C411" i="2"/>
  <c r="E411" i="2" s="1"/>
  <c r="J411" i="2" l="1"/>
  <c r="K411" i="2"/>
  <c r="A412" i="2" s="1"/>
  <c r="G411" i="2"/>
  <c r="F411" i="2"/>
  <c r="H411" i="2"/>
  <c r="L411" i="2"/>
  <c r="B411" i="2"/>
  <c r="B412" i="2" l="1"/>
  <c r="R410" i="2"/>
  <c r="F412" i="2"/>
  <c r="G412" i="2"/>
  <c r="L412" i="2"/>
  <c r="H412" i="2"/>
  <c r="C412" i="2"/>
  <c r="E412" i="2" s="1"/>
  <c r="N411" i="2"/>
  <c r="O411" i="2"/>
  <c r="M411" i="2"/>
  <c r="J412" i="2" l="1"/>
  <c r="K412" i="2"/>
  <c r="A413" i="2" s="1"/>
  <c r="M412" i="2"/>
  <c r="O412" i="2"/>
  <c r="N412" i="2"/>
  <c r="S410" i="2"/>
  <c r="T410" i="2" s="1"/>
  <c r="U410" i="2"/>
  <c r="V410" i="2" s="1"/>
  <c r="P411" i="2" a="1"/>
  <c r="P411" i="2" s="1"/>
  <c r="Q411" i="2" s="1"/>
  <c r="R411" i="2"/>
  <c r="U411" i="2" l="1"/>
  <c r="V411" i="2" s="1"/>
  <c r="S411" i="2"/>
  <c r="T411" i="2" s="1"/>
  <c r="P412" i="2" a="1"/>
  <c r="P412" i="2" s="1"/>
  <c r="Q412" i="2" s="1"/>
  <c r="G413" i="2" l="1"/>
  <c r="L413" i="2"/>
  <c r="H413" i="2"/>
  <c r="F413" i="2"/>
  <c r="B413" i="2"/>
  <c r="C413" i="2"/>
  <c r="E413" i="2" s="1"/>
  <c r="J413" i="2" l="1"/>
  <c r="K413" i="2"/>
  <c r="A414" i="2" s="1"/>
  <c r="N413" i="2"/>
  <c r="M413" i="2"/>
  <c r="O413" i="2"/>
  <c r="R412" i="2"/>
  <c r="U412" i="2" l="1"/>
  <c r="V412" i="2" s="1"/>
  <c r="S412" i="2"/>
  <c r="T412" i="2" s="1"/>
  <c r="P413" i="2" a="1"/>
  <c r="P413" i="2" s="1"/>
  <c r="Q413" i="2" s="1"/>
  <c r="C414" i="2"/>
  <c r="E414" i="2" s="1"/>
  <c r="J414" i="2" l="1"/>
  <c r="K414" i="2"/>
  <c r="A415" i="2" s="1"/>
  <c r="L414" i="2"/>
  <c r="F414" i="2"/>
  <c r="G414" i="2"/>
  <c r="H414" i="2"/>
  <c r="B414" i="2"/>
  <c r="B415" i="2" l="1"/>
  <c r="R413" i="2"/>
  <c r="O414" i="2"/>
  <c r="N414" i="2"/>
  <c r="M414" i="2"/>
  <c r="G415" i="2"/>
  <c r="H415" i="2"/>
  <c r="L415" i="2"/>
  <c r="F415" i="2"/>
  <c r="C415" i="2"/>
  <c r="E415" i="2" s="1"/>
  <c r="J415" i="2" l="1"/>
  <c r="K415" i="2"/>
  <c r="A416" i="2" s="1"/>
  <c r="U413" i="2"/>
  <c r="V413" i="2" s="1"/>
  <c r="S413" i="2"/>
  <c r="T413" i="2" s="1"/>
  <c r="M415" i="2"/>
  <c r="O415" i="2"/>
  <c r="N415" i="2"/>
  <c r="P415" i="2" s="1" a="1"/>
  <c r="P415" i="2" s="1"/>
  <c r="P414" i="2" a="1"/>
  <c r="P414" i="2" s="1"/>
  <c r="Q414" i="2" s="1"/>
  <c r="R414" i="2"/>
  <c r="Q415" i="2" l="1"/>
  <c r="U414" i="2"/>
  <c r="V414" i="2" s="1"/>
  <c r="S414" i="2"/>
  <c r="T414" i="2" s="1"/>
  <c r="C416" i="2"/>
  <c r="E416" i="2" s="1"/>
  <c r="J416" i="2" l="1"/>
  <c r="K416" i="2"/>
  <c r="A417" i="2" s="1"/>
  <c r="L416" i="2"/>
  <c r="H416" i="2"/>
  <c r="F416" i="2"/>
  <c r="G416" i="2"/>
  <c r="B416" i="2"/>
  <c r="G417" i="2" l="1"/>
  <c r="F417" i="2"/>
  <c r="H417" i="2"/>
  <c r="L417" i="2"/>
  <c r="B417" i="2"/>
  <c r="R415" i="2"/>
  <c r="C417" i="2"/>
  <c r="E417" i="2" s="1"/>
  <c r="M416" i="2"/>
  <c r="O416" i="2"/>
  <c r="N416" i="2"/>
  <c r="J417" i="2" l="1"/>
  <c r="K417" i="2"/>
  <c r="A418" i="2" s="1"/>
  <c r="S415" i="2"/>
  <c r="T415" i="2" s="1"/>
  <c r="U415" i="2"/>
  <c r="V415" i="2" s="1"/>
  <c r="R416" i="2"/>
  <c r="P416" i="2" a="1"/>
  <c r="P416" i="2" s="1"/>
  <c r="Q416" i="2" s="1"/>
  <c r="N417" i="2"/>
  <c r="O417" i="2"/>
  <c r="M417" i="2"/>
  <c r="P417" i="2" l="1" a="1"/>
  <c r="P417" i="2" s="1"/>
  <c r="Q417" i="2" s="1"/>
  <c r="U416" i="2"/>
  <c r="V416" i="2" s="1"/>
  <c r="S416" i="2"/>
  <c r="T416" i="2" s="1"/>
  <c r="G418" i="2" l="1"/>
  <c r="L418" i="2"/>
  <c r="H418" i="2"/>
  <c r="F418" i="2"/>
  <c r="B418" i="2"/>
  <c r="C418" i="2"/>
  <c r="E418" i="2" s="1"/>
  <c r="J418" i="2" l="1"/>
  <c r="K418" i="2"/>
  <c r="A419" i="2" s="1"/>
  <c r="R417" i="2"/>
  <c r="O418" i="2"/>
  <c r="M418" i="2"/>
  <c r="N418" i="2"/>
  <c r="P418" i="2" s="1" a="1"/>
  <c r="P418" i="2" s="1"/>
  <c r="Q418" i="2" l="1"/>
  <c r="U417" i="2"/>
  <c r="V417" i="2" s="1"/>
  <c r="S417" i="2"/>
  <c r="T417" i="2" s="1"/>
  <c r="H419" i="2" l="1"/>
  <c r="F419" i="2"/>
  <c r="L419" i="2"/>
  <c r="G419" i="2"/>
  <c r="B419" i="2"/>
  <c r="C419" i="2"/>
  <c r="E419" i="2" s="1"/>
  <c r="O419" i="2" l="1"/>
  <c r="N419" i="2"/>
  <c r="M419" i="2"/>
  <c r="J419" i="2"/>
  <c r="K419" i="2"/>
  <c r="A420" i="2" s="1"/>
  <c r="R418" i="2"/>
  <c r="P419" i="2" l="1" a="1"/>
  <c r="P419" i="2" s="1"/>
  <c r="Q419" i="2" s="1"/>
  <c r="S418" i="2"/>
  <c r="T418" i="2" s="1"/>
  <c r="U418" i="2"/>
  <c r="V418" i="2" s="1"/>
  <c r="C420" i="2"/>
  <c r="E420" i="2" s="1"/>
  <c r="J420" i="2" l="1"/>
  <c r="K420" i="2"/>
  <c r="A421" i="2" s="1"/>
  <c r="G420" i="2"/>
  <c r="F420" i="2"/>
  <c r="H420" i="2"/>
  <c r="L420" i="2"/>
  <c r="B420" i="2"/>
  <c r="F421" i="2" l="1"/>
  <c r="L421" i="2"/>
  <c r="H421" i="2"/>
  <c r="G421" i="2"/>
  <c r="B421" i="2"/>
  <c r="R419" i="2"/>
  <c r="M420" i="2"/>
  <c r="N420" i="2"/>
  <c r="O420" i="2"/>
  <c r="C421" i="2"/>
  <c r="E421" i="2" s="1"/>
  <c r="P420" i="2" l="1" a="1"/>
  <c r="P420" i="2" s="1"/>
  <c r="Q420" i="2" s="1"/>
  <c r="J421" i="2"/>
  <c r="K421" i="2"/>
  <c r="A422" i="2" s="1"/>
  <c r="U419" i="2"/>
  <c r="V419" i="2" s="1"/>
  <c r="S419" i="2"/>
  <c r="T419" i="2" s="1"/>
  <c r="O421" i="2"/>
  <c r="N421" i="2"/>
  <c r="M421" i="2"/>
  <c r="R420" i="2"/>
  <c r="P421" i="2" l="1" a="1"/>
  <c r="P421" i="2" s="1"/>
  <c r="Q421" i="2" s="1"/>
  <c r="S420" i="2"/>
  <c r="T420" i="2" s="1"/>
  <c r="U420" i="2"/>
  <c r="V420" i="2" s="1"/>
  <c r="H422" i="2" l="1"/>
  <c r="F422" i="2"/>
  <c r="L422" i="2"/>
  <c r="G422" i="2"/>
  <c r="B422" i="2"/>
  <c r="C422" i="2"/>
  <c r="E422" i="2" s="1"/>
  <c r="O422" i="2" l="1"/>
  <c r="M422" i="2"/>
  <c r="N422" i="2"/>
  <c r="J422" i="2"/>
  <c r="K422" i="2"/>
  <c r="A423" i="2" s="1"/>
  <c r="R421" i="2"/>
  <c r="P422" i="2" l="1" a="1"/>
  <c r="P422" i="2" s="1"/>
  <c r="Q422" i="2" s="1"/>
  <c r="S421" i="2"/>
  <c r="T421" i="2" s="1"/>
  <c r="U421" i="2"/>
  <c r="V421" i="2" s="1"/>
  <c r="G423" i="2" l="1"/>
  <c r="F423" i="2"/>
  <c r="H423" i="2"/>
  <c r="L423" i="2"/>
  <c r="B423" i="2"/>
  <c r="C423" i="2"/>
  <c r="E423" i="2" s="1"/>
  <c r="J423" i="2" l="1"/>
  <c r="K423" i="2"/>
  <c r="A424" i="2" s="1"/>
  <c r="R422" i="2"/>
  <c r="O423" i="2"/>
  <c r="M423" i="2"/>
  <c r="N423" i="2"/>
  <c r="P423" i="2" s="1" a="1"/>
  <c r="P423" i="2" s="1"/>
  <c r="Q423" i="2" l="1"/>
  <c r="U422" i="2"/>
  <c r="V422" i="2" s="1"/>
  <c r="S422" i="2"/>
  <c r="T422" i="2" s="1"/>
  <c r="F424" i="2" l="1"/>
  <c r="G424" i="2"/>
  <c r="L424" i="2"/>
  <c r="H424" i="2"/>
  <c r="B424" i="2"/>
  <c r="C424" i="2"/>
  <c r="E424" i="2" s="1"/>
  <c r="M424" i="2" l="1"/>
  <c r="O424" i="2"/>
  <c r="N424" i="2"/>
  <c r="P424" i="2" s="1" a="1"/>
  <c r="P424" i="2" s="1"/>
  <c r="J424" i="2"/>
  <c r="K424" i="2"/>
  <c r="A425" i="2" s="1"/>
  <c r="R423" i="2"/>
  <c r="Q424" i="2" l="1"/>
  <c r="S423" i="2"/>
  <c r="T423" i="2" s="1"/>
  <c r="U423" i="2"/>
  <c r="V423" i="2" s="1"/>
  <c r="H425" i="2" l="1"/>
  <c r="G425" i="2"/>
  <c r="F425" i="2"/>
  <c r="L425" i="2"/>
  <c r="B425" i="2"/>
  <c r="C425" i="2"/>
  <c r="E425" i="2" s="1"/>
  <c r="J425" i="2" l="1"/>
  <c r="K425" i="2"/>
  <c r="A426" i="2" s="1"/>
  <c r="R424" i="2"/>
  <c r="M425" i="2"/>
  <c r="O425" i="2"/>
  <c r="N425" i="2"/>
  <c r="P425" i="2" l="1" a="1"/>
  <c r="P425" i="2" s="1"/>
  <c r="Q425" i="2" s="1"/>
  <c r="U424" i="2"/>
  <c r="V424" i="2" s="1"/>
  <c r="S424" i="2"/>
  <c r="T424" i="2" s="1"/>
  <c r="G426" i="2" l="1"/>
  <c r="L426" i="2"/>
  <c r="H426" i="2"/>
  <c r="F426" i="2"/>
  <c r="B426" i="2"/>
  <c r="C426" i="2"/>
  <c r="E426" i="2" s="1"/>
  <c r="J426" i="2" l="1"/>
  <c r="K426" i="2"/>
  <c r="A427" i="2" s="1"/>
  <c r="N426" i="2"/>
  <c r="M426" i="2"/>
  <c r="O426" i="2"/>
  <c r="R425" i="2"/>
  <c r="P426" i="2" l="1" a="1"/>
  <c r="P426" i="2" s="1"/>
  <c r="Q426" i="2" s="1"/>
  <c r="S425" i="2"/>
  <c r="T425" i="2" s="1"/>
  <c r="U425" i="2"/>
  <c r="V425" i="2" s="1"/>
  <c r="H427" i="2" l="1"/>
  <c r="F427" i="2"/>
  <c r="G427" i="2"/>
  <c r="L427" i="2"/>
  <c r="B427" i="2"/>
  <c r="C427" i="2"/>
  <c r="E427" i="2" s="1"/>
  <c r="J427" i="2" l="1"/>
  <c r="K427" i="2"/>
  <c r="A428" i="2" s="1"/>
  <c r="R426" i="2"/>
  <c r="M427" i="2"/>
  <c r="O427" i="2"/>
  <c r="N427" i="2"/>
  <c r="P427" i="2" l="1" a="1"/>
  <c r="P427" i="2" s="1"/>
  <c r="Q427" i="2" s="1"/>
  <c r="U426" i="2"/>
  <c r="V426" i="2" s="1"/>
  <c r="S426" i="2"/>
  <c r="T426" i="2" s="1"/>
  <c r="C428" i="2"/>
  <c r="E428" i="2" s="1"/>
  <c r="J428" i="2" l="1"/>
  <c r="K428" i="2"/>
  <c r="A429" i="2" s="1"/>
  <c r="G428" i="2"/>
  <c r="L428" i="2"/>
  <c r="F428" i="2"/>
  <c r="H428" i="2"/>
  <c r="B428" i="2"/>
  <c r="B429" i="2" l="1"/>
  <c r="R427" i="2"/>
  <c r="G429" i="2"/>
  <c r="L429" i="2"/>
  <c r="H429" i="2"/>
  <c r="F429" i="2"/>
  <c r="C429" i="2"/>
  <c r="E429" i="2" s="1"/>
  <c r="M428" i="2"/>
  <c r="O428" i="2"/>
  <c r="N428" i="2"/>
  <c r="J429" i="2" l="1"/>
  <c r="K429" i="2"/>
  <c r="A430" i="2" s="1"/>
  <c r="S427" i="2"/>
  <c r="T427" i="2" s="1"/>
  <c r="U427" i="2"/>
  <c r="V427" i="2" s="1"/>
  <c r="P428" i="2" a="1"/>
  <c r="P428" i="2" s="1"/>
  <c r="Q428" i="2" s="1"/>
  <c r="O429" i="2"/>
  <c r="M429" i="2"/>
  <c r="N429" i="2"/>
  <c r="R428" i="2"/>
  <c r="S428" i="2" l="1"/>
  <c r="T428" i="2" s="1"/>
  <c r="U428" i="2"/>
  <c r="V428" i="2" s="1"/>
  <c r="C430" i="2"/>
  <c r="E430" i="2" s="1"/>
  <c r="P429" i="2" a="1"/>
  <c r="P429" i="2" s="1"/>
  <c r="Q429" i="2" s="1"/>
  <c r="J430" i="2" l="1"/>
  <c r="K430" i="2"/>
  <c r="A431" i="2" s="1"/>
  <c r="F430" i="2"/>
  <c r="L430" i="2"/>
  <c r="G430" i="2"/>
  <c r="H430" i="2"/>
  <c r="B430" i="2"/>
  <c r="B431" i="2" l="1"/>
  <c r="R429" i="2"/>
  <c r="G431" i="2"/>
  <c r="F431" i="2"/>
  <c r="L431" i="2"/>
  <c r="H431" i="2"/>
  <c r="C431" i="2"/>
  <c r="E431" i="2" s="1"/>
  <c r="N430" i="2"/>
  <c r="O430" i="2"/>
  <c r="M430" i="2"/>
  <c r="P430" i="2" l="1" a="1"/>
  <c r="P430" i="2" s="1"/>
  <c r="Q430" i="2" s="1"/>
  <c r="J431" i="2"/>
  <c r="K431" i="2"/>
  <c r="A432" i="2" s="1"/>
  <c r="M431" i="2"/>
  <c r="N431" i="2"/>
  <c r="O431" i="2"/>
  <c r="U429" i="2"/>
  <c r="V429" i="2" s="1"/>
  <c r="S429" i="2"/>
  <c r="T429" i="2" s="1"/>
  <c r="R430" i="2"/>
  <c r="P431" i="2" l="1" a="1"/>
  <c r="P431" i="2" s="1"/>
  <c r="Q431" i="2" s="1"/>
  <c r="U430" i="2"/>
  <c r="V430" i="2" s="1"/>
  <c r="S430" i="2"/>
  <c r="T430" i="2" s="1"/>
  <c r="F432" i="2" l="1"/>
  <c r="G432" i="2"/>
  <c r="L432" i="2"/>
  <c r="H432" i="2"/>
  <c r="B432" i="2"/>
  <c r="C432" i="2"/>
  <c r="E432" i="2" s="1"/>
  <c r="M432" i="2" l="1"/>
  <c r="N432" i="2"/>
  <c r="P432" i="2" s="1" a="1"/>
  <c r="P432" i="2" s="1"/>
  <c r="O432" i="2"/>
  <c r="R431" i="2"/>
  <c r="J432" i="2"/>
  <c r="K432" i="2"/>
  <c r="A433" i="2" s="1"/>
  <c r="Q432" i="2" l="1"/>
  <c r="U431" i="2"/>
  <c r="V431" i="2" s="1"/>
  <c r="S431" i="2"/>
  <c r="T431" i="2" s="1"/>
  <c r="G433" i="2" l="1"/>
  <c r="L433" i="2"/>
  <c r="F433" i="2"/>
  <c r="H433" i="2"/>
  <c r="B433" i="2"/>
  <c r="C433" i="2"/>
  <c r="E433" i="2" s="1"/>
  <c r="M433" i="2" l="1"/>
  <c r="O433" i="2"/>
  <c r="N433" i="2"/>
  <c r="R432" i="2"/>
  <c r="J433" i="2"/>
  <c r="K433" i="2"/>
  <c r="A434" i="2" s="1"/>
  <c r="U432" i="2" l="1"/>
  <c r="V432" i="2" s="1"/>
  <c r="S432" i="2"/>
  <c r="T432" i="2" s="1"/>
  <c r="P433" i="2" a="1"/>
  <c r="P433" i="2" s="1"/>
  <c r="Q433" i="2" s="1"/>
  <c r="F434" i="2" l="1"/>
  <c r="L434" i="2"/>
  <c r="G434" i="2"/>
  <c r="H434" i="2"/>
  <c r="B434" i="2"/>
  <c r="C434" i="2"/>
  <c r="E434" i="2" s="1"/>
  <c r="J434" i="2" l="1"/>
  <c r="K434" i="2"/>
  <c r="A435" i="2" s="1"/>
  <c r="O434" i="2"/>
  <c r="N434" i="2"/>
  <c r="M434" i="2"/>
  <c r="R433" i="2"/>
  <c r="S433" i="2" l="1"/>
  <c r="T433" i="2" s="1"/>
  <c r="U433" i="2"/>
  <c r="V433" i="2" s="1"/>
  <c r="C435" i="2"/>
  <c r="E435" i="2" s="1"/>
  <c r="P434" i="2" a="1"/>
  <c r="P434" i="2" s="1"/>
  <c r="Q434" i="2" s="1"/>
  <c r="J435" i="2" l="1"/>
  <c r="K435" i="2"/>
  <c r="A436" i="2" s="1"/>
  <c r="G435" i="2"/>
  <c r="F435" i="2"/>
  <c r="H435" i="2"/>
  <c r="L435" i="2"/>
  <c r="B435" i="2"/>
  <c r="N435" i="2" l="1"/>
  <c r="M435" i="2"/>
  <c r="O435" i="2"/>
  <c r="G436" i="2"/>
  <c r="F436" i="2"/>
  <c r="H436" i="2"/>
  <c r="L436" i="2"/>
  <c r="C436" i="2"/>
  <c r="E436" i="2" s="1"/>
  <c r="B436" i="2"/>
  <c r="R434" i="2"/>
  <c r="P435" i="2" l="1" a="1"/>
  <c r="P435" i="2" s="1"/>
  <c r="Q435" i="2" s="1"/>
  <c r="M436" i="2"/>
  <c r="N436" i="2"/>
  <c r="P436" i="2" s="1" a="1"/>
  <c r="P436" i="2" s="1"/>
  <c r="O436" i="2"/>
  <c r="U434" i="2"/>
  <c r="V434" i="2" s="1"/>
  <c r="S434" i="2"/>
  <c r="T434" i="2" s="1"/>
  <c r="R435" i="2"/>
  <c r="J436" i="2"/>
  <c r="K436" i="2"/>
  <c r="A437" i="2" s="1"/>
  <c r="Q436" i="2" l="1"/>
  <c r="S435" i="2"/>
  <c r="T435" i="2" s="1"/>
  <c r="U435" i="2"/>
  <c r="V435" i="2" s="1"/>
  <c r="F437" i="2" l="1"/>
  <c r="G437" i="2"/>
  <c r="L437" i="2"/>
  <c r="H437" i="2"/>
  <c r="B437" i="2"/>
  <c r="C437" i="2"/>
  <c r="E437" i="2" s="1"/>
  <c r="O437" i="2" l="1"/>
  <c r="N437" i="2"/>
  <c r="M437" i="2"/>
  <c r="J437" i="2"/>
  <c r="K437" i="2"/>
  <c r="A438" i="2" s="1"/>
  <c r="R436" i="2"/>
  <c r="P437" i="2" l="1" a="1"/>
  <c r="P437" i="2" s="1"/>
  <c r="Q437" i="2" s="1"/>
  <c r="U436" i="2"/>
  <c r="V436" i="2" s="1"/>
  <c r="S436" i="2"/>
  <c r="T436" i="2" s="1"/>
  <c r="C438" i="2"/>
  <c r="E438" i="2" s="1"/>
  <c r="J438" i="2" l="1"/>
  <c r="K438" i="2"/>
  <c r="A439" i="2" s="1"/>
  <c r="F438" i="2"/>
  <c r="L438" i="2"/>
  <c r="G438" i="2"/>
  <c r="H438" i="2"/>
  <c r="B438" i="2"/>
  <c r="B439" i="2" l="1"/>
  <c r="R437" i="2"/>
  <c r="G439" i="2"/>
  <c r="L439" i="2"/>
  <c r="H439" i="2"/>
  <c r="F439" i="2"/>
  <c r="C439" i="2"/>
  <c r="E439" i="2" s="1"/>
  <c r="M438" i="2"/>
  <c r="O438" i="2"/>
  <c r="N438" i="2"/>
  <c r="P438" i="2" l="1" a="1"/>
  <c r="P438" i="2" s="1"/>
  <c r="Q438" i="2" s="1"/>
  <c r="J439" i="2"/>
  <c r="K439" i="2"/>
  <c r="A440" i="2" s="1"/>
  <c r="U437" i="2"/>
  <c r="V437" i="2" s="1"/>
  <c r="S437" i="2"/>
  <c r="T437" i="2" s="1"/>
  <c r="N439" i="2"/>
  <c r="O439" i="2"/>
  <c r="M439" i="2"/>
  <c r="R438" i="2"/>
  <c r="S438" i="2" l="1"/>
  <c r="T438" i="2" s="1"/>
  <c r="U438" i="2"/>
  <c r="V438" i="2" s="1"/>
  <c r="P439" i="2" a="1"/>
  <c r="P439" i="2" s="1"/>
  <c r="Q439" i="2" s="1"/>
  <c r="H440" i="2" l="1"/>
  <c r="G440" i="2"/>
  <c r="L440" i="2"/>
  <c r="F440" i="2"/>
  <c r="B440" i="2"/>
  <c r="C440" i="2"/>
  <c r="E440" i="2" s="1"/>
  <c r="O440" i="2" l="1"/>
  <c r="N440" i="2"/>
  <c r="M440" i="2"/>
  <c r="J440" i="2"/>
  <c r="K440" i="2"/>
  <c r="A441" i="2" s="1"/>
  <c r="R439" i="2"/>
  <c r="P440" i="2" l="1" a="1"/>
  <c r="P440" i="2" s="1"/>
  <c r="Q440" i="2" s="1"/>
  <c r="U439" i="2"/>
  <c r="V439" i="2" s="1"/>
  <c r="S439" i="2"/>
  <c r="T439" i="2" s="1"/>
  <c r="C441" i="2"/>
  <c r="E441" i="2" s="1"/>
  <c r="J441" i="2" l="1"/>
  <c r="K441" i="2"/>
  <c r="A442" i="2" s="1"/>
  <c r="G441" i="2"/>
  <c r="L441" i="2"/>
  <c r="F441" i="2"/>
  <c r="H441" i="2"/>
  <c r="B441" i="2"/>
  <c r="F442" i="2" l="1"/>
  <c r="L442" i="2"/>
  <c r="G442" i="2"/>
  <c r="H442" i="2"/>
  <c r="B442" i="2"/>
  <c r="R440" i="2"/>
  <c r="C442" i="2"/>
  <c r="E442" i="2" s="1"/>
  <c r="N441" i="2"/>
  <c r="M441" i="2"/>
  <c r="O441" i="2"/>
  <c r="P441" i="2" l="1" a="1"/>
  <c r="P441" i="2" s="1"/>
  <c r="Q441" i="2" s="1"/>
  <c r="J442" i="2"/>
  <c r="K442" i="2"/>
  <c r="A443" i="2" s="1"/>
  <c r="S440" i="2"/>
  <c r="T440" i="2" s="1"/>
  <c r="U440" i="2"/>
  <c r="V440" i="2" s="1"/>
  <c r="M442" i="2"/>
  <c r="O442" i="2"/>
  <c r="N442" i="2"/>
  <c r="R441" i="2"/>
  <c r="S441" i="2" l="1"/>
  <c r="T441" i="2" s="1"/>
  <c r="U441" i="2"/>
  <c r="V441" i="2" s="1"/>
  <c r="P442" i="2" a="1"/>
  <c r="P442" i="2" s="1"/>
  <c r="Q442" i="2" s="1"/>
  <c r="G443" i="2" l="1"/>
  <c r="H443" i="2"/>
  <c r="F443" i="2"/>
  <c r="L443" i="2"/>
  <c r="B443" i="2"/>
  <c r="C443" i="2"/>
  <c r="E443" i="2" s="1"/>
  <c r="K443" i="2" s="1"/>
  <c r="A444" i="2" s="1"/>
  <c r="J443" i="2" l="1"/>
  <c r="R442" i="2"/>
  <c r="M443" i="2"/>
  <c r="O443" i="2"/>
  <c r="N443" i="2"/>
  <c r="S442" i="2" l="1"/>
  <c r="T442" i="2" s="1"/>
  <c r="U442" i="2"/>
  <c r="V442" i="2" s="1"/>
  <c r="C444" i="2"/>
  <c r="E444" i="2" s="1"/>
  <c r="K444" i="2" s="1"/>
  <c r="A445" i="2" s="1"/>
  <c r="P443" i="2" a="1"/>
  <c r="P443" i="2" s="1"/>
  <c r="Q443" i="2" s="1"/>
  <c r="J444" i="2" l="1"/>
  <c r="F444" i="2"/>
  <c r="L444" i="2"/>
  <c r="G444" i="2"/>
  <c r="H444" i="2"/>
  <c r="B444" i="2"/>
  <c r="H445" i="2" l="1"/>
  <c r="F445" i="2"/>
  <c r="L445" i="2"/>
  <c r="G445" i="2"/>
  <c r="B445" i="2"/>
  <c r="R443" i="2"/>
  <c r="C445" i="2"/>
  <c r="E445" i="2" s="1"/>
  <c r="K445" i="2" s="1"/>
  <c r="A446" i="2" s="1"/>
  <c r="M444" i="2"/>
  <c r="N444" i="2"/>
  <c r="O444" i="2"/>
  <c r="O445" i="2" l="1"/>
  <c r="N445" i="2"/>
  <c r="M445" i="2"/>
  <c r="S443" i="2"/>
  <c r="T443" i="2" s="1"/>
  <c r="U443" i="2"/>
  <c r="V443" i="2" s="1"/>
  <c r="J445" i="2"/>
  <c r="R444" i="2"/>
  <c r="P444" i="2" a="1"/>
  <c r="P444" i="2" s="1"/>
  <c r="Q444" i="2" s="1"/>
  <c r="P445" i="2" l="1" a="1"/>
  <c r="P445" i="2" s="1"/>
  <c r="Q445" i="2" s="1"/>
  <c r="U444" i="2"/>
  <c r="V444" i="2" s="1"/>
  <c r="S444" i="2"/>
  <c r="T444" i="2" s="1"/>
  <c r="G446" i="2" l="1"/>
  <c r="L446" i="2"/>
  <c r="H446" i="2"/>
  <c r="F446" i="2"/>
  <c r="B446" i="2"/>
  <c r="C446" i="2"/>
  <c r="E446" i="2" s="1"/>
  <c r="K446" i="2" s="1"/>
  <c r="A447" i="2" s="1"/>
  <c r="N446" i="2" l="1"/>
  <c r="O446" i="2"/>
  <c r="M446" i="2"/>
  <c r="R445" i="2"/>
  <c r="J446" i="2"/>
  <c r="P446" i="2" l="1" a="1"/>
  <c r="P446" i="2" s="1"/>
  <c r="Q446" i="2" s="1"/>
  <c r="S445" i="2"/>
  <c r="T445" i="2" s="1"/>
  <c r="U445" i="2"/>
  <c r="V445" i="2" s="1"/>
  <c r="F447" i="2" l="1"/>
  <c r="L447" i="2"/>
  <c r="G447" i="2"/>
  <c r="H447" i="2"/>
  <c r="B447" i="2"/>
  <c r="C447" i="2"/>
  <c r="E447" i="2" s="1"/>
  <c r="K447" i="2" s="1"/>
  <c r="A448" i="2" s="1"/>
  <c r="J447" i="2" l="1"/>
  <c r="N447" i="2"/>
  <c r="O447" i="2"/>
  <c r="M447" i="2"/>
  <c r="R446" i="2"/>
  <c r="S446" i="2" l="1"/>
  <c r="T446" i="2" s="1"/>
  <c r="U446" i="2"/>
  <c r="V446" i="2" s="1"/>
  <c r="C448" i="2"/>
  <c r="E448" i="2" s="1"/>
  <c r="K448" i="2" s="1"/>
  <c r="A449" i="2" s="1"/>
  <c r="P447" i="2" a="1"/>
  <c r="P447" i="2" s="1"/>
  <c r="Q447" i="2" s="1"/>
  <c r="J448" i="2" l="1"/>
  <c r="G448" i="2"/>
  <c r="H448" i="2"/>
  <c r="L448" i="2"/>
  <c r="F448" i="2"/>
  <c r="B448" i="2"/>
  <c r="C449" i="2" l="1"/>
  <c r="E449" i="2" s="1"/>
  <c r="G449" i="2"/>
  <c r="H449" i="2"/>
  <c r="F449" i="2"/>
  <c r="L449" i="2"/>
  <c r="B449" i="2"/>
  <c r="R447" i="2"/>
  <c r="N448" i="2"/>
  <c r="M448" i="2"/>
  <c r="O448" i="2"/>
  <c r="J449" i="2" l="1"/>
  <c r="K449" i="2"/>
  <c r="A450" i="2" s="1"/>
  <c r="P448" i="2" a="1"/>
  <c r="P448" i="2" s="1"/>
  <c r="Q448" i="2" s="1"/>
  <c r="R448" i="2"/>
  <c r="U447" i="2"/>
  <c r="V447" i="2" s="1"/>
  <c r="S447" i="2"/>
  <c r="T447" i="2" s="1"/>
  <c r="M449" i="2"/>
  <c r="N449" i="2"/>
  <c r="O449" i="2"/>
  <c r="P449" i="2" l="1" a="1"/>
  <c r="P449" i="2" s="1"/>
  <c r="Q449" i="2" s="1"/>
  <c r="S448" i="2"/>
  <c r="T448" i="2" s="1"/>
  <c r="U448" i="2"/>
  <c r="V448" i="2" s="1"/>
  <c r="H450" i="2"/>
  <c r="F450" i="2"/>
  <c r="L450" i="2"/>
  <c r="G450" i="2"/>
  <c r="B450" i="2"/>
  <c r="C450" i="2"/>
  <c r="E450" i="2" s="1"/>
  <c r="K450" i="2" s="1"/>
  <c r="A451" i="2" s="1"/>
  <c r="J450" i="2" l="1"/>
  <c r="O450" i="2"/>
  <c r="M450" i="2"/>
  <c r="N450" i="2"/>
  <c r="R449" i="2"/>
  <c r="P450" i="2" l="1" a="1"/>
  <c r="P450" i="2" s="1"/>
  <c r="Q450" i="2" s="1"/>
  <c r="U449" i="2"/>
  <c r="V449" i="2" s="1"/>
  <c r="S449" i="2"/>
  <c r="T449" i="2" s="1"/>
  <c r="C451" i="2"/>
  <c r="E451" i="2" s="1"/>
  <c r="K451" i="2" s="1"/>
  <c r="A452" i="2" s="1"/>
  <c r="J451" i="2" l="1"/>
  <c r="G451" i="2"/>
  <c r="H451" i="2"/>
  <c r="F451" i="2"/>
  <c r="L451" i="2"/>
  <c r="B451" i="2"/>
  <c r="B452" i="2" l="1"/>
  <c r="R450" i="2"/>
  <c r="M451" i="2"/>
  <c r="O451" i="2"/>
  <c r="N451" i="2"/>
  <c r="F452" i="2"/>
  <c r="L452" i="2"/>
  <c r="G452" i="2"/>
  <c r="H452" i="2"/>
  <c r="C452" i="2"/>
  <c r="E452" i="2" s="1"/>
  <c r="K452" i="2" s="1"/>
  <c r="A453" i="2" s="1"/>
  <c r="P451" i="2" l="1" a="1"/>
  <c r="P451" i="2" s="1"/>
  <c r="Q451" i="2" s="1"/>
  <c r="N452" i="2"/>
  <c r="O452" i="2"/>
  <c r="M452" i="2"/>
  <c r="S450" i="2"/>
  <c r="T450" i="2" s="1"/>
  <c r="U450" i="2"/>
  <c r="V450" i="2" s="1"/>
  <c r="J452" i="2"/>
  <c r="R451" i="2"/>
  <c r="S451" i="2" l="1"/>
  <c r="T451" i="2" s="1"/>
  <c r="U451" i="2"/>
  <c r="V451" i="2" s="1"/>
  <c r="P452" i="2" a="1"/>
  <c r="P452" i="2" s="1"/>
  <c r="Q452" i="2" s="1"/>
  <c r="G453" i="2" l="1"/>
  <c r="H453" i="2"/>
  <c r="L453" i="2"/>
  <c r="F453" i="2"/>
  <c r="B453" i="2"/>
  <c r="C453" i="2"/>
  <c r="E453" i="2" s="1"/>
  <c r="K453" i="2" s="1"/>
  <c r="A454" i="2" s="1"/>
  <c r="N453" i="2" l="1"/>
  <c r="M453" i="2"/>
  <c r="O453" i="2"/>
  <c r="J453" i="2"/>
  <c r="R452" i="2"/>
  <c r="U452" i="2" l="1"/>
  <c r="V452" i="2" s="1"/>
  <c r="S452" i="2"/>
  <c r="T452" i="2" s="1"/>
  <c r="P453" i="2" a="1"/>
  <c r="P453" i="2" s="1"/>
  <c r="Q453" i="2" s="1"/>
  <c r="G454" i="2" l="1"/>
  <c r="H454" i="2"/>
  <c r="L454" i="2"/>
  <c r="F454" i="2"/>
  <c r="B454" i="2"/>
  <c r="C454" i="2"/>
  <c r="E454" i="2" s="1"/>
  <c r="K454" i="2" l="1"/>
  <c r="A455" i="2" s="1"/>
  <c r="M454" i="2"/>
  <c r="N454" i="2"/>
  <c r="O454" i="2"/>
  <c r="R453" i="2"/>
  <c r="J454" i="2" l="1"/>
  <c r="S453" i="2"/>
  <c r="T453" i="2" s="1"/>
  <c r="U453" i="2"/>
  <c r="V453" i="2" s="1"/>
  <c r="C455" i="2"/>
  <c r="E455" i="2" s="1"/>
  <c r="P454" i="2" a="1"/>
  <c r="P454" i="2" s="1"/>
  <c r="Q454" i="2" s="1"/>
  <c r="K455" i="2" l="1"/>
  <c r="A456" i="2" s="1"/>
  <c r="F455" i="2"/>
  <c r="G455" i="2"/>
  <c r="L455" i="2"/>
  <c r="H455" i="2"/>
  <c r="B455" i="2"/>
  <c r="J455" i="2" l="1"/>
  <c r="B456" i="2"/>
  <c r="R454" i="2"/>
  <c r="G456" i="2"/>
  <c r="H456" i="2"/>
  <c r="L456" i="2"/>
  <c r="F456" i="2"/>
  <c r="C456" i="2"/>
  <c r="E456" i="2" s="1"/>
  <c r="M455" i="2"/>
  <c r="O455" i="2"/>
  <c r="N455" i="2"/>
  <c r="K456" i="2" l="1"/>
  <c r="A457" i="2" s="1"/>
  <c r="M456" i="2"/>
  <c r="O456" i="2"/>
  <c r="N456" i="2"/>
  <c r="U454" i="2"/>
  <c r="V454" i="2" s="1"/>
  <c r="S454" i="2"/>
  <c r="T454" i="2" s="1"/>
  <c r="P455" i="2" a="1"/>
  <c r="P455" i="2" s="1"/>
  <c r="Q455" i="2" s="1"/>
  <c r="R455" i="2"/>
  <c r="J456" i="2" l="1"/>
  <c r="P456" i="2" a="1"/>
  <c r="P456" i="2" s="1"/>
  <c r="Q456" i="2" s="1"/>
  <c r="U455" i="2"/>
  <c r="V455" i="2" s="1"/>
  <c r="S455" i="2"/>
  <c r="T455" i="2" s="1"/>
  <c r="C457" i="2"/>
  <c r="E457" i="2" s="1"/>
  <c r="K457" i="2" l="1"/>
  <c r="A458" i="2" s="1"/>
  <c r="F457" i="2"/>
  <c r="L457" i="2"/>
  <c r="G457" i="2"/>
  <c r="H457" i="2"/>
  <c r="B457" i="2"/>
  <c r="J457" i="2" l="1"/>
  <c r="B458" i="2"/>
  <c r="R456" i="2"/>
  <c r="F458" i="2"/>
  <c r="H458" i="2"/>
  <c r="L458" i="2"/>
  <c r="G458" i="2"/>
  <c r="C458" i="2"/>
  <c r="E458" i="2" s="1"/>
  <c r="N457" i="2"/>
  <c r="M457" i="2"/>
  <c r="O457" i="2"/>
  <c r="K458" i="2" l="1"/>
  <c r="A459" i="2" s="1"/>
  <c r="P457" i="2" a="1"/>
  <c r="P457" i="2" s="1"/>
  <c r="Q457" i="2" s="1"/>
  <c r="J458" i="2"/>
  <c r="M458" i="2"/>
  <c r="O458" i="2"/>
  <c r="N458" i="2"/>
  <c r="S456" i="2"/>
  <c r="T456" i="2" s="1"/>
  <c r="U456" i="2"/>
  <c r="V456" i="2" s="1"/>
  <c r="R457" i="2"/>
  <c r="P458" i="2" l="1" a="1"/>
  <c r="P458" i="2" s="1"/>
  <c r="Q458" i="2" s="1"/>
  <c r="U457" i="2"/>
  <c r="V457" i="2" s="1"/>
  <c r="S457" i="2"/>
  <c r="T457" i="2" s="1"/>
  <c r="F459" i="2" l="1"/>
  <c r="G459" i="2"/>
  <c r="L459" i="2"/>
  <c r="H459" i="2"/>
  <c r="B459" i="2"/>
  <c r="C459" i="2"/>
  <c r="E459" i="2" s="1"/>
  <c r="K459" i="2" l="1"/>
  <c r="A460" i="2" s="1"/>
  <c r="N459" i="2"/>
  <c r="M459" i="2"/>
  <c r="O459" i="2"/>
  <c r="R458" i="2"/>
  <c r="J459" i="2" l="1"/>
  <c r="P459" i="2" a="1"/>
  <c r="P459" i="2" s="1"/>
  <c r="Q459" i="2" s="1"/>
  <c r="S458" i="2"/>
  <c r="T458" i="2" s="1"/>
  <c r="U458" i="2"/>
  <c r="V458" i="2" s="1"/>
  <c r="C460" i="2"/>
  <c r="E460" i="2" s="1"/>
  <c r="K460" i="2" l="1"/>
  <c r="A461" i="2" s="1"/>
  <c r="H460" i="2"/>
  <c r="G460" i="2"/>
  <c r="L460" i="2"/>
  <c r="F460" i="2"/>
  <c r="B460" i="2"/>
  <c r="J460" i="2" l="1"/>
  <c r="G461" i="2"/>
  <c r="H461" i="2"/>
  <c r="L461" i="2"/>
  <c r="F461" i="2"/>
  <c r="B461" i="2"/>
  <c r="R459" i="2"/>
  <c r="C461" i="2"/>
  <c r="E461" i="2" s="1"/>
  <c r="O460" i="2"/>
  <c r="N460" i="2"/>
  <c r="M460" i="2"/>
  <c r="K461" i="2" l="1"/>
  <c r="A462" i="2" s="1"/>
  <c r="N461" i="2"/>
  <c r="M461" i="2"/>
  <c r="O461" i="2"/>
  <c r="P460" i="2" a="1"/>
  <c r="P460" i="2" s="1"/>
  <c r="Q460" i="2" s="1"/>
  <c r="U459" i="2"/>
  <c r="V459" i="2" s="1"/>
  <c r="S459" i="2"/>
  <c r="T459" i="2" s="1"/>
  <c r="R460" i="2"/>
  <c r="J461" i="2" l="1"/>
  <c r="P461" i="2" a="1"/>
  <c r="P461" i="2" s="1"/>
  <c r="Q461" i="2" s="1"/>
  <c r="S460" i="2"/>
  <c r="T460" i="2" s="1"/>
  <c r="U460" i="2"/>
  <c r="V460" i="2" s="1"/>
  <c r="H462" i="2" l="1"/>
  <c r="F462" i="2"/>
  <c r="L462" i="2"/>
  <c r="G462" i="2"/>
  <c r="B462" i="2"/>
  <c r="C462" i="2"/>
  <c r="E462" i="2" s="1"/>
  <c r="K462" i="2" l="1"/>
  <c r="A463" i="2" s="1"/>
  <c r="O462" i="2"/>
  <c r="N462" i="2"/>
  <c r="M462" i="2"/>
  <c r="J462" i="2"/>
  <c r="R461" i="2"/>
  <c r="P462" i="2" l="1" a="1"/>
  <c r="P462" i="2" s="1"/>
  <c r="Q462" i="2" s="1"/>
  <c r="U461" i="2"/>
  <c r="V461" i="2" s="1"/>
  <c r="S461" i="2"/>
  <c r="T461" i="2" s="1"/>
  <c r="G463" i="2" l="1"/>
  <c r="H463" i="2"/>
  <c r="F463" i="2"/>
  <c r="L463" i="2"/>
  <c r="B463" i="2"/>
  <c r="C463" i="2"/>
  <c r="E463" i="2" s="1"/>
  <c r="J463" i="2" l="1"/>
  <c r="K463" i="2"/>
  <c r="A464" i="2" s="1"/>
  <c r="R462" i="2"/>
  <c r="M463" i="2"/>
  <c r="N463" i="2"/>
  <c r="O463" i="2"/>
  <c r="P463" i="2" l="1" a="1"/>
  <c r="P463" i="2" s="1"/>
  <c r="Q463" i="2" s="1"/>
  <c r="S462" i="2"/>
  <c r="T462" i="2" s="1"/>
  <c r="U462" i="2"/>
  <c r="V462" i="2" s="1"/>
  <c r="F464" i="2" l="1"/>
  <c r="G464" i="2"/>
  <c r="L464" i="2"/>
  <c r="H464" i="2"/>
  <c r="B464" i="2"/>
  <c r="C464" i="2"/>
  <c r="E464" i="2" s="1"/>
  <c r="O464" i="2" l="1"/>
  <c r="N464" i="2"/>
  <c r="M464" i="2"/>
  <c r="J464" i="2"/>
  <c r="K464" i="2"/>
  <c r="A465" i="2" s="1"/>
  <c r="R463" i="2"/>
  <c r="P464" i="2" l="1" a="1"/>
  <c r="P464" i="2" s="1"/>
  <c r="Q464" i="2" s="1"/>
  <c r="U463" i="2"/>
  <c r="V463" i="2" s="1"/>
  <c r="S463" i="2"/>
  <c r="T463" i="2" s="1"/>
  <c r="C465" i="2"/>
  <c r="E465" i="2" s="1"/>
  <c r="J465" i="2" l="1"/>
  <c r="K465" i="2"/>
  <c r="A466" i="2" s="1"/>
  <c r="G465" i="2"/>
  <c r="H465" i="2"/>
  <c r="F465" i="2"/>
  <c r="L465" i="2"/>
  <c r="B465" i="2"/>
  <c r="F466" i="2" l="1"/>
  <c r="G466" i="2"/>
  <c r="L466" i="2"/>
  <c r="H466" i="2"/>
  <c r="B466" i="2"/>
  <c r="R464" i="2"/>
  <c r="N465" i="2"/>
  <c r="P465" i="2" s="1" a="1"/>
  <c r="P465" i="2" s="1"/>
  <c r="O465" i="2"/>
  <c r="M465" i="2"/>
  <c r="C466" i="2"/>
  <c r="E466" i="2" s="1"/>
  <c r="Q465" i="2" l="1"/>
  <c r="O466" i="2"/>
  <c r="N466" i="2"/>
  <c r="M466" i="2"/>
  <c r="J466" i="2"/>
  <c r="K466" i="2"/>
  <c r="A467" i="2" s="1"/>
  <c r="U464" i="2"/>
  <c r="V464" i="2" s="1"/>
  <c r="S464" i="2"/>
  <c r="T464" i="2" s="1"/>
  <c r="R465" i="2"/>
  <c r="P466" i="2" l="1" a="1"/>
  <c r="P466" i="2" s="1"/>
  <c r="Q466" i="2" s="1"/>
  <c r="U465" i="2"/>
  <c r="V465" i="2" s="1"/>
  <c r="S465" i="2"/>
  <c r="T465" i="2" s="1"/>
  <c r="F467" i="2" l="1"/>
  <c r="G467" i="2"/>
  <c r="L467" i="2"/>
  <c r="H467" i="2"/>
  <c r="B467" i="2"/>
  <c r="C467" i="2"/>
  <c r="E467" i="2" s="1"/>
  <c r="N467" i="2" l="1"/>
  <c r="M467" i="2"/>
  <c r="O467" i="2"/>
  <c r="J467" i="2"/>
  <c r="K467" i="2"/>
  <c r="A468" i="2" s="1"/>
  <c r="R466" i="2"/>
  <c r="U466" i="2" l="1"/>
  <c r="V466" i="2" s="1"/>
  <c r="S466" i="2"/>
  <c r="T466" i="2" s="1"/>
  <c r="P467" i="2" a="1"/>
  <c r="P467" i="2" s="1"/>
  <c r="Q467" i="2" s="1"/>
  <c r="F468" i="2" l="1"/>
  <c r="L468" i="2"/>
  <c r="H468" i="2"/>
  <c r="G468" i="2"/>
  <c r="B468" i="2"/>
  <c r="C468" i="2"/>
  <c r="E468" i="2" s="1"/>
  <c r="N468" i="2" l="1"/>
  <c r="M468" i="2"/>
  <c r="O468" i="2"/>
  <c r="R467" i="2"/>
  <c r="J468" i="2"/>
  <c r="K468" i="2"/>
  <c r="A469" i="2" s="1"/>
  <c r="P468" i="2" l="1" a="1"/>
  <c r="P468" i="2" s="1"/>
  <c r="Q468" i="2" s="1"/>
  <c r="S467" i="2"/>
  <c r="T467" i="2" s="1"/>
  <c r="U467" i="2"/>
  <c r="V467" i="2" s="1"/>
  <c r="G469" i="2" l="1"/>
  <c r="H469" i="2"/>
  <c r="L469" i="2"/>
  <c r="F469" i="2"/>
  <c r="B469" i="2"/>
  <c r="C469" i="2"/>
  <c r="E469" i="2" s="1"/>
  <c r="M469" i="2" l="1"/>
  <c r="N469" i="2"/>
  <c r="O469" i="2"/>
  <c r="J469" i="2"/>
  <c r="K469" i="2"/>
  <c r="A470" i="2" s="1"/>
  <c r="R468" i="2"/>
  <c r="U468" i="2" l="1"/>
  <c r="V468" i="2" s="1"/>
  <c r="S468" i="2"/>
  <c r="T468" i="2" s="1"/>
  <c r="C470" i="2"/>
  <c r="E470" i="2" s="1"/>
  <c r="P469" i="2" a="1"/>
  <c r="P469" i="2" s="1"/>
  <c r="Q469" i="2" s="1"/>
  <c r="J470" i="2" l="1"/>
  <c r="K470" i="2"/>
  <c r="A471" i="2" s="1"/>
  <c r="F470" i="2"/>
  <c r="L470" i="2"/>
  <c r="H470" i="2"/>
  <c r="G470" i="2"/>
  <c r="B470" i="2"/>
  <c r="G471" i="2" l="1"/>
  <c r="L471" i="2"/>
  <c r="F471" i="2"/>
  <c r="H471" i="2"/>
  <c r="C471" i="2"/>
  <c r="E471" i="2" s="1"/>
  <c r="B471" i="2"/>
  <c r="R469" i="2"/>
  <c r="O470" i="2"/>
  <c r="N470" i="2"/>
  <c r="M470" i="2"/>
  <c r="P470" i="2" l="1" a="1"/>
  <c r="P470" i="2" s="1"/>
  <c r="Q470" i="2" s="1"/>
  <c r="S469" i="2"/>
  <c r="T469" i="2" s="1"/>
  <c r="U469" i="2"/>
  <c r="V469" i="2" s="1"/>
  <c r="R470" i="2"/>
  <c r="O471" i="2"/>
  <c r="N471" i="2"/>
  <c r="M471" i="2"/>
  <c r="J471" i="2"/>
  <c r="K471" i="2"/>
  <c r="A472" i="2" s="1"/>
  <c r="U470" i="2" l="1"/>
  <c r="V470" i="2" s="1"/>
  <c r="S470" i="2"/>
  <c r="T470" i="2" s="1"/>
  <c r="P471" i="2" a="1"/>
  <c r="P471" i="2" s="1"/>
  <c r="Q471" i="2" s="1"/>
  <c r="C472" i="2"/>
  <c r="E472" i="2" s="1"/>
  <c r="J472" i="2" l="1"/>
  <c r="K472" i="2"/>
  <c r="A473" i="2" s="1"/>
  <c r="G472" i="2"/>
  <c r="L472" i="2"/>
  <c r="H472" i="2"/>
  <c r="F472" i="2"/>
  <c r="B472" i="2"/>
  <c r="F473" i="2" l="1"/>
  <c r="G473" i="2"/>
  <c r="L473" i="2"/>
  <c r="H473" i="2"/>
  <c r="C473" i="2"/>
  <c r="E473" i="2" s="1"/>
  <c r="B473" i="2"/>
  <c r="R471" i="2"/>
  <c r="M472" i="2"/>
  <c r="O472" i="2"/>
  <c r="N472" i="2"/>
  <c r="P472" i="2" l="1" a="1"/>
  <c r="P472" i="2" s="1"/>
  <c r="Q472" i="2" s="1"/>
  <c r="U471" i="2"/>
  <c r="V471" i="2" s="1"/>
  <c r="S471" i="2"/>
  <c r="T471" i="2" s="1"/>
  <c r="M473" i="2"/>
  <c r="O473" i="2"/>
  <c r="N473" i="2"/>
  <c r="R472" i="2"/>
  <c r="J473" i="2"/>
  <c r="K473" i="2"/>
  <c r="A474" i="2" s="1"/>
  <c r="P473" i="2" l="1" a="1"/>
  <c r="P473" i="2" s="1"/>
  <c r="Q473" i="2" s="1"/>
  <c r="S472" i="2"/>
  <c r="T472" i="2" s="1"/>
  <c r="U472" i="2"/>
  <c r="V472" i="2" s="1"/>
  <c r="G474" i="2" l="1"/>
  <c r="L474" i="2"/>
  <c r="H474" i="2"/>
  <c r="F474" i="2"/>
  <c r="B474" i="2"/>
  <c r="C474" i="2"/>
  <c r="E474" i="2" s="1"/>
  <c r="J474" i="2" l="1"/>
  <c r="K474" i="2"/>
  <c r="A475" i="2" s="1"/>
  <c r="M474" i="2"/>
  <c r="N474" i="2"/>
  <c r="O474" i="2"/>
  <c r="R473" i="2"/>
  <c r="U473" i="2" l="1"/>
  <c r="V473" i="2" s="1"/>
  <c r="S473" i="2"/>
  <c r="T473" i="2" s="1"/>
  <c r="P474" i="2" a="1"/>
  <c r="P474" i="2" s="1"/>
  <c r="Q474" i="2" s="1"/>
  <c r="F475" i="2" l="1"/>
  <c r="L475" i="2"/>
  <c r="G475" i="2"/>
  <c r="H475" i="2"/>
  <c r="B475" i="2"/>
  <c r="C475" i="2"/>
  <c r="E475" i="2" s="1"/>
  <c r="J475" i="2" l="1"/>
  <c r="K475" i="2"/>
  <c r="A476" i="2" s="1"/>
  <c r="N475" i="2"/>
  <c r="P475" i="2" s="1" a="1"/>
  <c r="P475" i="2" s="1"/>
  <c r="O475" i="2"/>
  <c r="M475" i="2"/>
  <c r="R474" i="2"/>
  <c r="Q475" i="2" l="1"/>
  <c r="U474" i="2"/>
  <c r="V474" i="2" s="1"/>
  <c r="S474" i="2"/>
  <c r="T474" i="2" s="1"/>
  <c r="H476" i="2" l="1"/>
  <c r="L476" i="2"/>
  <c r="F476" i="2"/>
  <c r="G476" i="2"/>
  <c r="B476" i="2"/>
  <c r="C476" i="2"/>
  <c r="E476" i="2" s="1"/>
  <c r="J476" i="2" l="1"/>
  <c r="K476" i="2"/>
  <c r="A477" i="2" s="1"/>
  <c r="N476" i="2"/>
  <c r="O476" i="2"/>
  <c r="M476" i="2"/>
  <c r="R475" i="2"/>
  <c r="P476" i="2" l="1" a="1"/>
  <c r="P476" i="2" s="1"/>
  <c r="Q476" i="2" s="1"/>
  <c r="U475" i="2"/>
  <c r="V475" i="2" s="1"/>
  <c r="S475" i="2"/>
  <c r="T475" i="2" s="1"/>
  <c r="G477" i="2" l="1"/>
  <c r="L477" i="2"/>
  <c r="H477" i="2"/>
  <c r="F477" i="2"/>
  <c r="B477" i="2"/>
  <c r="C477" i="2"/>
  <c r="E477" i="2" s="1"/>
  <c r="J477" i="2" l="1"/>
  <c r="K477" i="2"/>
  <c r="A478" i="2" s="1"/>
  <c r="O477" i="2"/>
  <c r="N477" i="2"/>
  <c r="P477" i="2" s="1" a="1"/>
  <c r="P477" i="2" s="1"/>
  <c r="M477" i="2"/>
  <c r="R476" i="2"/>
  <c r="Q477" i="2" l="1"/>
  <c r="S476" i="2"/>
  <c r="T476" i="2" s="1"/>
  <c r="U476" i="2"/>
  <c r="V476" i="2" s="1"/>
  <c r="C478" i="2"/>
  <c r="E478" i="2" s="1"/>
  <c r="J478" i="2" l="1"/>
  <c r="K478" i="2"/>
  <c r="A479" i="2" s="1"/>
  <c r="F478" i="2"/>
  <c r="G478" i="2"/>
  <c r="L478" i="2"/>
  <c r="H478" i="2"/>
  <c r="B478" i="2"/>
  <c r="G479" i="2" l="1"/>
  <c r="L479" i="2"/>
  <c r="H479" i="2"/>
  <c r="F479" i="2"/>
  <c r="B479" i="2"/>
  <c r="R477" i="2"/>
  <c r="C479" i="2"/>
  <c r="E479" i="2" s="1"/>
  <c r="O478" i="2"/>
  <c r="M478" i="2"/>
  <c r="N478" i="2"/>
  <c r="P478" i="2" l="1" a="1"/>
  <c r="P478" i="2" s="1"/>
  <c r="Q478" i="2" s="1"/>
  <c r="S477" i="2"/>
  <c r="T477" i="2" s="1"/>
  <c r="U477" i="2"/>
  <c r="V477" i="2" s="1"/>
  <c r="M479" i="2"/>
  <c r="O479" i="2"/>
  <c r="N479" i="2"/>
  <c r="R478" i="2"/>
  <c r="J479" i="2"/>
  <c r="K479" i="2"/>
  <c r="A480" i="2" s="1"/>
  <c r="P479" i="2" l="1" a="1"/>
  <c r="P479" i="2" s="1"/>
  <c r="Q479" i="2" s="1"/>
  <c r="U478" i="2"/>
  <c r="V478" i="2" s="1"/>
  <c r="S478" i="2"/>
  <c r="T478" i="2" s="1"/>
  <c r="G480" i="2" l="1"/>
  <c r="H480" i="2"/>
  <c r="F480" i="2"/>
  <c r="L480" i="2"/>
  <c r="B480" i="2"/>
  <c r="C480" i="2"/>
  <c r="E480" i="2" s="1"/>
  <c r="J480" i="2" l="1"/>
  <c r="K480" i="2"/>
  <c r="A481" i="2" s="1"/>
  <c r="R479" i="2"/>
  <c r="N480" i="2"/>
  <c r="M480" i="2"/>
  <c r="O480" i="2"/>
  <c r="P480" i="2" l="1" a="1"/>
  <c r="P480" i="2" s="1"/>
  <c r="Q480" i="2" s="1"/>
  <c r="S479" i="2"/>
  <c r="T479" i="2" s="1"/>
  <c r="U479" i="2"/>
  <c r="V479" i="2" s="1"/>
  <c r="C481" i="2"/>
  <c r="E481" i="2" s="1"/>
  <c r="J481" i="2" l="1"/>
  <c r="K481" i="2"/>
  <c r="A482" i="2" s="1"/>
  <c r="F481" i="2"/>
  <c r="G481" i="2"/>
  <c r="L481" i="2"/>
  <c r="H481" i="2"/>
  <c r="B481" i="2"/>
  <c r="G482" i="2" l="1"/>
  <c r="L482" i="2"/>
  <c r="H482" i="2"/>
  <c r="F482" i="2"/>
  <c r="B482" i="2"/>
  <c r="R480" i="2"/>
  <c r="C482" i="2"/>
  <c r="E482" i="2" s="1"/>
  <c r="M481" i="2"/>
  <c r="O481" i="2"/>
  <c r="N481" i="2"/>
  <c r="J482" i="2" l="1"/>
  <c r="K482" i="2"/>
  <c r="A483" i="2" s="1"/>
  <c r="U480" i="2"/>
  <c r="V480" i="2" s="1"/>
  <c r="S480" i="2"/>
  <c r="T480" i="2" s="1"/>
  <c r="N482" i="2"/>
  <c r="M482" i="2"/>
  <c r="O482" i="2"/>
  <c r="R481" i="2"/>
  <c r="P481" i="2" a="1"/>
  <c r="P481" i="2" s="1"/>
  <c r="Q481" i="2" s="1"/>
  <c r="P482" i="2" l="1" a="1"/>
  <c r="P482" i="2" s="1"/>
  <c r="Q482" i="2" s="1"/>
  <c r="U481" i="2"/>
  <c r="V481" i="2" s="1"/>
  <c r="S481" i="2"/>
  <c r="T481" i="2" s="1"/>
  <c r="G483" i="2" l="1"/>
  <c r="L483" i="2"/>
  <c r="H483" i="2"/>
  <c r="F483" i="2"/>
  <c r="B483" i="2"/>
  <c r="C483" i="2"/>
  <c r="E483" i="2" s="1"/>
  <c r="J483" i="2" l="1"/>
  <c r="K483" i="2"/>
  <c r="A484" i="2" s="1"/>
  <c r="M483" i="2"/>
  <c r="N483" i="2"/>
  <c r="O483" i="2"/>
  <c r="R482" i="2"/>
  <c r="P483" i="2" l="1" a="1"/>
  <c r="P483" i="2" s="1"/>
  <c r="Q483" i="2" s="1"/>
  <c r="U482" i="2"/>
  <c r="V482" i="2" s="1"/>
  <c r="S482" i="2"/>
  <c r="T482" i="2" s="1"/>
  <c r="H484" i="2" l="1"/>
  <c r="F484" i="2"/>
  <c r="L484" i="2"/>
  <c r="G484" i="2"/>
  <c r="B484" i="2"/>
  <c r="C484" i="2"/>
  <c r="E484" i="2" s="1"/>
  <c r="N484" i="2" l="1"/>
  <c r="M484" i="2"/>
  <c r="O484" i="2"/>
  <c r="J484" i="2"/>
  <c r="K484" i="2"/>
  <c r="A485" i="2" s="1"/>
  <c r="R483" i="2"/>
  <c r="P484" i="2" l="1" a="1"/>
  <c r="P484" i="2" s="1"/>
  <c r="Q484" i="2" s="1"/>
  <c r="S483" i="2"/>
  <c r="T483" i="2" s="1"/>
  <c r="U483" i="2"/>
  <c r="V483" i="2" s="1"/>
  <c r="C485" i="2"/>
  <c r="E485" i="2" s="1"/>
  <c r="J485" i="2" l="1"/>
  <c r="K485" i="2"/>
  <c r="A486" i="2" s="1"/>
  <c r="G485" i="2"/>
  <c r="H485" i="2"/>
  <c r="F485" i="2"/>
  <c r="L485" i="2"/>
  <c r="B485" i="2"/>
  <c r="B486" i="2" l="1"/>
  <c r="R484" i="2"/>
  <c r="O485" i="2"/>
  <c r="N485" i="2"/>
  <c r="P485" i="2" s="1" a="1"/>
  <c r="P485" i="2" s="1"/>
  <c r="M485" i="2"/>
  <c r="F486" i="2"/>
  <c r="G486" i="2"/>
  <c r="L486" i="2"/>
  <c r="H486" i="2"/>
  <c r="C486" i="2"/>
  <c r="E486" i="2" s="1"/>
  <c r="Q485" i="2" l="1"/>
  <c r="J486" i="2"/>
  <c r="K486" i="2"/>
  <c r="A487" i="2" s="1"/>
  <c r="U484" i="2"/>
  <c r="V484" i="2" s="1"/>
  <c r="S484" i="2"/>
  <c r="T484" i="2" s="1"/>
  <c r="N486" i="2"/>
  <c r="M486" i="2"/>
  <c r="O486" i="2"/>
  <c r="R485" i="2"/>
  <c r="P486" i="2" l="1" a="1"/>
  <c r="P486" i="2" s="1"/>
  <c r="Q486" i="2" s="1"/>
  <c r="S485" i="2"/>
  <c r="T485" i="2" s="1"/>
  <c r="U485" i="2"/>
  <c r="V485" i="2" s="1"/>
  <c r="G487" i="2" l="1"/>
  <c r="L487" i="2"/>
  <c r="H487" i="2"/>
  <c r="F487" i="2"/>
  <c r="B487" i="2"/>
  <c r="C487" i="2"/>
  <c r="E487" i="2" s="1"/>
  <c r="J487" i="2" l="1"/>
  <c r="K487" i="2"/>
  <c r="A488" i="2" s="1"/>
  <c r="M487" i="2"/>
  <c r="O487" i="2"/>
  <c r="N487" i="2"/>
  <c r="R486" i="2"/>
  <c r="S486" i="2" l="1"/>
  <c r="T486" i="2" s="1"/>
  <c r="U486" i="2"/>
  <c r="V486" i="2" s="1"/>
  <c r="P487" i="2" a="1"/>
  <c r="P487" i="2" s="1"/>
  <c r="Q487" i="2" s="1"/>
  <c r="F488" i="2" l="1"/>
  <c r="L488" i="2"/>
  <c r="G488" i="2"/>
  <c r="H488" i="2"/>
  <c r="B488" i="2"/>
  <c r="C488" i="2"/>
  <c r="E488" i="2" s="1"/>
  <c r="J488" i="2" l="1"/>
  <c r="K488" i="2"/>
  <c r="A489" i="2" s="1"/>
  <c r="N488" i="2"/>
  <c r="M488" i="2"/>
  <c r="O488" i="2"/>
  <c r="R487" i="2"/>
  <c r="P488" i="2" l="1" a="1"/>
  <c r="P488" i="2" s="1"/>
  <c r="Q488" i="2" s="1"/>
  <c r="S487" i="2"/>
  <c r="T487" i="2" s="1"/>
  <c r="U487" i="2"/>
  <c r="V487" i="2" s="1"/>
  <c r="L489" i="2" l="1"/>
  <c r="F489" i="2"/>
  <c r="G489" i="2"/>
  <c r="H489" i="2"/>
  <c r="B489" i="2"/>
  <c r="C489" i="2"/>
  <c r="E489" i="2" s="1"/>
  <c r="J489" i="2" l="1"/>
  <c r="K489" i="2"/>
  <c r="A490" i="2" s="1"/>
  <c r="O489" i="2"/>
  <c r="M489" i="2"/>
  <c r="N489" i="2"/>
  <c r="R488" i="2"/>
  <c r="S488" i="2" l="1"/>
  <c r="T488" i="2" s="1"/>
  <c r="U488" i="2"/>
  <c r="V488" i="2" s="1"/>
  <c r="P489" i="2" a="1"/>
  <c r="P489" i="2" s="1"/>
  <c r="Q489" i="2" s="1"/>
  <c r="G490" i="2" l="1"/>
  <c r="H490" i="2"/>
  <c r="F490" i="2"/>
  <c r="L490" i="2"/>
  <c r="B490" i="2"/>
  <c r="C490" i="2"/>
  <c r="E490" i="2" s="1"/>
  <c r="J490" i="2" l="1"/>
  <c r="K490" i="2"/>
  <c r="A491" i="2" s="1"/>
  <c r="R489" i="2"/>
  <c r="M490" i="2"/>
  <c r="N490" i="2"/>
  <c r="O490" i="2"/>
  <c r="P490" i="2" l="1" a="1"/>
  <c r="P490" i="2" s="1"/>
  <c r="Q490" i="2" s="1"/>
  <c r="S489" i="2"/>
  <c r="T489" i="2" s="1"/>
  <c r="U489" i="2"/>
  <c r="V489" i="2" s="1"/>
  <c r="F491" i="2" l="1"/>
  <c r="G491" i="2"/>
  <c r="H491" i="2"/>
  <c r="L491" i="2"/>
  <c r="B491" i="2"/>
  <c r="C491" i="2"/>
  <c r="E491" i="2" s="1"/>
  <c r="J491" i="2" l="1"/>
  <c r="K491" i="2"/>
  <c r="A492" i="2" s="1"/>
  <c r="R490" i="2"/>
  <c r="M491" i="2"/>
  <c r="O491" i="2"/>
  <c r="N491" i="2"/>
  <c r="S490" i="2" l="1"/>
  <c r="T490" i="2" s="1"/>
  <c r="U490" i="2"/>
  <c r="V490" i="2" s="1"/>
  <c r="C492" i="2"/>
  <c r="E492" i="2" s="1"/>
  <c r="P491" i="2" a="1"/>
  <c r="P491" i="2" s="1"/>
  <c r="Q491" i="2" s="1"/>
  <c r="J492" i="2" l="1"/>
  <c r="K492" i="2"/>
  <c r="A493" i="2" s="1"/>
  <c r="G492" i="2"/>
  <c r="L492" i="2"/>
  <c r="H492" i="2"/>
  <c r="F492" i="2"/>
  <c r="B492" i="2"/>
  <c r="G493" i="2" l="1"/>
  <c r="H493" i="2"/>
  <c r="F493" i="2"/>
  <c r="L493" i="2"/>
  <c r="C493" i="2"/>
  <c r="E493" i="2" s="1"/>
  <c r="B493" i="2"/>
  <c r="R491" i="2"/>
  <c r="N492" i="2"/>
  <c r="P492" i="2" s="1" a="1"/>
  <c r="P492" i="2" s="1"/>
  <c r="O492" i="2"/>
  <c r="M492" i="2"/>
  <c r="Q492" i="2" l="1"/>
  <c r="U491" i="2"/>
  <c r="V491" i="2" s="1"/>
  <c r="S491" i="2"/>
  <c r="T491" i="2" s="1"/>
  <c r="R492" i="2"/>
  <c r="J493" i="2"/>
  <c r="K493" i="2"/>
  <c r="A494" i="2" s="1"/>
  <c r="M493" i="2"/>
  <c r="N493" i="2"/>
  <c r="P493" i="2" s="1" a="1"/>
  <c r="P493" i="2" s="1"/>
  <c r="O493" i="2"/>
  <c r="Q493" i="2" l="1"/>
  <c r="S492" i="2"/>
  <c r="T492" i="2" s="1"/>
  <c r="U492" i="2"/>
  <c r="V492" i="2" s="1"/>
  <c r="C494" i="2"/>
  <c r="E494" i="2" s="1"/>
  <c r="J494" i="2" l="1"/>
  <c r="K494" i="2"/>
  <c r="A495" i="2" s="1"/>
  <c r="H494" i="2"/>
  <c r="L494" i="2"/>
  <c r="F494" i="2"/>
  <c r="G494" i="2"/>
  <c r="B494" i="2"/>
  <c r="G495" i="2" l="1"/>
  <c r="L495" i="2"/>
  <c r="H495" i="2"/>
  <c r="F495" i="2"/>
  <c r="C495" i="2"/>
  <c r="E495" i="2" s="1"/>
  <c r="B495" i="2"/>
  <c r="R493" i="2"/>
  <c r="N494" i="2"/>
  <c r="M494" i="2"/>
  <c r="O494" i="2"/>
  <c r="P494" i="2" l="1" a="1"/>
  <c r="P494" i="2" s="1"/>
  <c r="Q494" i="2" s="1"/>
  <c r="S493" i="2"/>
  <c r="T493" i="2" s="1"/>
  <c r="U493" i="2"/>
  <c r="V493" i="2" s="1"/>
  <c r="R494" i="2"/>
  <c r="N495" i="2"/>
  <c r="P495" i="2" s="1" a="1"/>
  <c r="P495" i="2" s="1"/>
  <c r="M495" i="2"/>
  <c r="O495" i="2"/>
  <c r="J495" i="2"/>
  <c r="K495" i="2"/>
  <c r="A496" i="2" s="1"/>
  <c r="Q495" i="2" l="1"/>
  <c r="U494" i="2"/>
  <c r="V494" i="2" s="1"/>
  <c r="S494" i="2"/>
  <c r="T494" i="2" s="1"/>
  <c r="F496" i="2" l="1"/>
  <c r="L496" i="2"/>
  <c r="G496" i="2"/>
  <c r="H496" i="2"/>
  <c r="B496" i="2"/>
  <c r="C496" i="2"/>
  <c r="E496" i="2" s="1"/>
  <c r="J496" i="2" l="1"/>
  <c r="K496" i="2"/>
  <c r="A497" i="2" s="1"/>
  <c r="N496" i="2"/>
  <c r="M496" i="2"/>
  <c r="O496" i="2"/>
  <c r="R495" i="2"/>
  <c r="P496" i="2" l="1" a="1"/>
  <c r="P496" i="2" s="1"/>
  <c r="Q496" i="2" s="1"/>
  <c r="S495" i="2"/>
  <c r="T495" i="2" s="1"/>
  <c r="U495" i="2"/>
  <c r="V495" i="2" s="1"/>
  <c r="G497" i="2" l="1"/>
  <c r="L497" i="2"/>
  <c r="H497" i="2"/>
  <c r="F497" i="2"/>
  <c r="B497" i="2"/>
  <c r="C497" i="2"/>
  <c r="E497" i="2" s="1"/>
  <c r="J497" i="2" l="1"/>
  <c r="K497" i="2"/>
  <c r="A498" i="2" s="1"/>
  <c r="O497" i="2"/>
  <c r="N497" i="2"/>
  <c r="P497" i="2" s="1" a="1"/>
  <c r="P497" i="2" s="1"/>
  <c r="M497" i="2"/>
  <c r="R496" i="2"/>
  <c r="Q497" i="2" l="1"/>
  <c r="U496" i="2"/>
  <c r="V496" i="2" s="1"/>
  <c r="S496" i="2"/>
  <c r="T496" i="2" s="1"/>
  <c r="F498" i="2" l="1"/>
  <c r="G498" i="2"/>
  <c r="L498" i="2"/>
  <c r="H498" i="2"/>
  <c r="B498" i="2"/>
  <c r="C498" i="2"/>
  <c r="E498" i="2" s="1"/>
  <c r="M498" i="2" l="1"/>
  <c r="N498" i="2"/>
  <c r="P498" i="2" s="1" a="1"/>
  <c r="P498" i="2" s="1"/>
  <c r="O498" i="2"/>
  <c r="J498" i="2"/>
  <c r="K498" i="2"/>
  <c r="A499" i="2" s="1"/>
  <c r="R497" i="2"/>
  <c r="Q498" i="2" l="1"/>
  <c r="S497" i="2"/>
  <c r="T497" i="2" s="1"/>
  <c r="U497" i="2"/>
  <c r="V497" i="2" s="1"/>
  <c r="H499" i="2" l="1"/>
  <c r="F499" i="2"/>
  <c r="G499" i="2"/>
  <c r="L499" i="2"/>
  <c r="B499" i="2"/>
  <c r="C499" i="2"/>
  <c r="E499" i="2" s="1"/>
  <c r="J499" i="2" l="1"/>
  <c r="K499" i="2"/>
  <c r="A500" i="2" s="1"/>
  <c r="R498" i="2"/>
  <c r="N499" i="2"/>
  <c r="M499" i="2"/>
  <c r="O499" i="2"/>
  <c r="S498" i="2" l="1"/>
  <c r="T498" i="2" s="1"/>
  <c r="U498" i="2"/>
  <c r="V498" i="2" s="1"/>
  <c r="P499" i="2" a="1"/>
  <c r="P499" i="2" s="1"/>
  <c r="Q499" i="2" s="1"/>
  <c r="G500" i="2" l="1"/>
  <c r="L500" i="2"/>
  <c r="H500" i="2"/>
  <c r="F500" i="2"/>
  <c r="B500" i="2"/>
  <c r="C500" i="2"/>
  <c r="E500" i="2" s="1"/>
  <c r="J500" i="2" l="1"/>
  <c r="K500" i="2"/>
  <c r="A501" i="2" s="1"/>
  <c r="N500" i="2"/>
  <c r="P500" i="2" s="1" a="1"/>
  <c r="P500" i="2" s="1"/>
  <c r="O500" i="2"/>
  <c r="M500" i="2"/>
  <c r="R499" i="2"/>
  <c r="Q500" i="2" l="1"/>
  <c r="S499" i="2"/>
  <c r="T499" i="2" s="1"/>
  <c r="U499" i="2"/>
  <c r="V499" i="2" s="1"/>
  <c r="F501" i="2" l="1"/>
  <c r="L501" i="2"/>
  <c r="G501" i="2"/>
  <c r="H501" i="2"/>
  <c r="B501" i="2"/>
  <c r="C501" i="2"/>
  <c r="E501" i="2" s="1"/>
  <c r="O501" i="2" l="1"/>
  <c r="N501" i="2"/>
  <c r="M501" i="2"/>
  <c r="J501" i="2"/>
  <c r="K501" i="2"/>
  <c r="A502" i="2" s="1"/>
  <c r="R500" i="2"/>
  <c r="P501" i="2" l="1" a="1"/>
  <c r="P501" i="2" s="1"/>
  <c r="Q501" i="2" s="1"/>
  <c r="U500" i="2"/>
  <c r="V500" i="2" s="1"/>
  <c r="S500" i="2"/>
  <c r="T500" i="2" s="1"/>
  <c r="H502" i="2" l="1"/>
  <c r="L502" i="2"/>
  <c r="G502" i="2"/>
  <c r="F502" i="2"/>
  <c r="B502" i="2"/>
  <c r="C502" i="2"/>
  <c r="E502" i="2" s="1"/>
  <c r="J502" i="2" l="1"/>
  <c r="K502" i="2"/>
  <c r="A503" i="2" s="1"/>
  <c r="N502" i="2"/>
  <c r="O502" i="2"/>
  <c r="M502" i="2"/>
  <c r="R501" i="2"/>
  <c r="U501" i="2" l="1"/>
  <c r="V501" i="2" s="1"/>
  <c r="S501" i="2"/>
  <c r="T501" i="2" s="1"/>
  <c r="P502" i="2" a="1"/>
  <c r="P502" i="2" s="1"/>
  <c r="Q502" i="2" s="1"/>
  <c r="H503" i="2" l="1"/>
  <c r="G503" i="2"/>
  <c r="F503" i="2"/>
  <c r="L503" i="2"/>
  <c r="B503" i="2"/>
  <c r="C503" i="2"/>
  <c r="E503" i="2" s="1"/>
  <c r="J503" i="2" l="1"/>
  <c r="K503" i="2"/>
  <c r="A504" i="2" s="1"/>
  <c r="R502" i="2"/>
  <c r="M503" i="2"/>
  <c r="O503" i="2"/>
  <c r="N503" i="2"/>
  <c r="S502" i="2" l="1"/>
  <c r="T502" i="2" s="1"/>
  <c r="U502" i="2"/>
  <c r="V502" i="2" s="1"/>
  <c r="C504" i="2"/>
  <c r="E504" i="2" s="1"/>
  <c r="P503" i="2" a="1"/>
  <c r="P503" i="2" s="1"/>
  <c r="Q503" i="2" s="1"/>
  <c r="J504" i="2" l="1"/>
  <c r="K504" i="2"/>
  <c r="A505" i="2" s="1"/>
  <c r="G504" i="2"/>
  <c r="H504" i="2"/>
  <c r="F504" i="2"/>
  <c r="L504" i="2"/>
  <c r="B504" i="2"/>
  <c r="F505" i="2" l="1"/>
  <c r="G505" i="2"/>
  <c r="H505" i="2"/>
  <c r="L505" i="2"/>
  <c r="B505" i="2"/>
  <c r="R503" i="2"/>
  <c r="C505" i="2"/>
  <c r="E505" i="2" s="1"/>
  <c r="N504" i="2"/>
  <c r="M504" i="2"/>
  <c r="O504" i="2"/>
  <c r="J505" i="2" l="1"/>
  <c r="K505" i="2"/>
  <c r="A506" i="2" s="1"/>
  <c r="U503" i="2"/>
  <c r="V503" i="2" s="1"/>
  <c r="S503" i="2"/>
  <c r="T503" i="2" s="1"/>
  <c r="R504" i="2"/>
  <c r="P504" i="2" a="1"/>
  <c r="P504" i="2" s="1"/>
  <c r="Q504" i="2" s="1"/>
  <c r="O505" i="2"/>
  <c r="N505" i="2"/>
  <c r="M505" i="2"/>
  <c r="P505" i="2" l="1" a="1"/>
  <c r="P505" i="2" s="1"/>
  <c r="Q505" i="2" s="1"/>
  <c r="U504" i="2"/>
  <c r="V504" i="2" s="1"/>
  <c r="S504" i="2"/>
  <c r="T504" i="2" s="1"/>
  <c r="H506" i="2" l="1"/>
  <c r="F506" i="2"/>
  <c r="G506" i="2"/>
  <c r="L506" i="2"/>
  <c r="B506" i="2"/>
  <c r="C506" i="2"/>
  <c r="E506" i="2" s="1"/>
  <c r="J506" i="2" l="1"/>
  <c r="K506" i="2"/>
  <c r="A507" i="2" s="1"/>
  <c r="R505" i="2"/>
  <c r="O506" i="2"/>
  <c r="N506" i="2"/>
  <c r="M506" i="2"/>
  <c r="P506" i="2" l="1" a="1"/>
  <c r="P506" i="2" s="1"/>
  <c r="Q506" i="2" s="1"/>
  <c r="U505" i="2"/>
  <c r="V505" i="2" s="1"/>
  <c r="S505" i="2"/>
  <c r="T505" i="2" s="1"/>
  <c r="G507" i="2" l="1"/>
  <c r="H507" i="2"/>
  <c r="F507" i="2"/>
  <c r="L507" i="2"/>
  <c r="B507" i="2"/>
  <c r="C507" i="2"/>
  <c r="E507" i="2" s="1"/>
  <c r="J507" i="2" l="1"/>
  <c r="K507" i="2"/>
  <c r="A508" i="2" s="1"/>
  <c r="R506" i="2"/>
  <c r="N507" i="2"/>
  <c r="O507" i="2"/>
  <c r="M507" i="2"/>
  <c r="S506" i="2" l="1"/>
  <c r="T506" i="2" s="1"/>
  <c r="U506" i="2"/>
  <c r="V506" i="2" s="1"/>
  <c r="P507" i="2" a="1"/>
  <c r="P507" i="2" s="1"/>
  <c r="Q507" i="2" s="1"/>
  <c r="F508" i="2" l="1"/>
  <c r="G508" i="2"/>
  <c r="L508" i="2"/>
  <c r="H508" i="2"/>
  <c r="B508" i="2"/>
  <c r="C508" i="2"/>
  <c r="E508" i="2" s="1"/>
  <c r="M508" i="2" l="1"/>
  <c r="O508" i="2"/>
  <c r="N508" i="2"/>
  <c r="R507" i="2"/>
  <c r="J508" i="2"/>
  <c r="K508" i="2"/>
  <c r="A509" i="2" s="1"/>
  <c r="S507" i="2" l="1"/>
  <c r="T507" i="2" s="1"/>
  <c r="U507" i="2"/>
  <c r="V507" i="2" s="1"/>
  <c r="P508" i="2" a="1"/>
  <c r="P508" i="2" s="1"/>
  <c r="Q508" i="2" s="1"/>
  <c r="G509" i="2" l="1"/>
  <c r="L509" i="2"/>
  <c r="F509" i="2"/>
  <c r="H509" i="2"/>
  <c r="B509" i="2"/>
  <c r="C509" i="2"/>
  <c r="E509" i="2" s="1"/>
  <c r="J509" i="2" l="1"/>
  <c r="K509" i="2"/>
  <c r="A510" i="2" s="1"/>
  <c r="O509" i="2"/>
  <c r="N509" i="2"/>
  <c r="P509" i="2" s="1" a="1"/>
  <c r="P509" i="2" s="1"/>
  <c r="M509" i="2"/>
  <c r="R508" i="2"/>
  <c r="Q509" i="2" l="1"/>
  <c r="U508" i="2"/>
  <c r="V508" i="2" s="1"/>
  <c r="S508" i="2"/>
  <c r="T508" i="2" s="1"/>
  <c r="C510" i="2"/>
  <c r="E510" i="2" s="1"/>
  <c r="J510" i="2" l="1"/>
  <c r="K510" i="2"/>
  <c r="A511" i="2" s="1"/>
  <c r="F510" i="2"/>
  <c r="G510" i="2"/>
  <c r="L510" i="2"/>
  <c r="H510" i="2"/>
  <c r="B510" i="2"/>
  <c r="O510" i="2" l="1"/>
  <c r="N510" i="2"/>
  <c r="M510" i="2"/>
  <c r="B511" i="2"/>
  <c r="R509" i="2"/>
  <c r="H511" i="2"/>
  <c r="F511" i="2"/>
  <c r="L511" i="2"/>
  <c r="G511" i="2"/>
  <c r="C511" i="2"/>
  <c r="E511" i="2" s="1"/>
  <c r="P510" i="2" l="1" a="1"/>
  <c r="P510" i="2" s="1"/>
  <c r="Q510" i="2" s="1"/>
  <c r="J511" i="2"/>
  <c r="K511" i="2"/>
  <c r="A512" i="2" s="1"/>
  <c r="R510" i="2"/>
  <c r="N511" i="2"/>
  <c r="O511" i="2"/>
  <c r="M511" i="2"/>
  <c r="U509" i="2"/>
  <c r="V509" i="2" s="1"/>
  <c r="S509" i="2"/>
  <c r="T509" i="2" s="1"/>
  <c r="S510" i="2" l="1"/>
  <c r="T510" i="2" s="1"/>
  <c r="U510" i="2"/>
  <c r="V510" i="2" s="1"/>
  <c r="P511" i="2" a="1"/>
  <c r="P511" i="2" s="1"/>
  <c r="Q511" i="2" s="1"/>
  <c r="G512" i="2" l="1"/>
  <c r="L512" i="2"/>
  <c r="F512" i="2"/>
  <c r="H512" i="2"/>
  <c r="B512" i="2"/>
  <c r="C512" i="2"/>
  <c r="E512" i="2" s="1"/>
  <c r="M512" i="2" l="1"/>
  <c r="O512" i="2"/>
  <c r="N512" i="2"/>
  <c r="R511" i="2"/>
  <c r="J512" i="2"/>
  <c r="K512" i="2"/>
  <c r="A513" i="2" s="1"/>
  <c r="P512" i="2" l="1" a="1"/>
  <c r="P512" i="2" s="1"/>
  <c r="Q512" i="2" s="1"/>
  <c r="U511" i="2"/>
  <c r="V511" i="2" s="1"/>
  <c r="S511" i="2"/>
  <c r="T511" i="2" s="1"/>
  <c r="F513" i="2" l="1"/>
  <c r="H513" i="2"/>
  <c r="L513" i="2"/>
  <c r="G513" i="2"/>
  <c r="B513" i="2"/>
  <c r="C513" i="2"/>
  <c r="E513" i="2" s="1"/>
  <c r="N513" i="2" l="1"/>
  <c r="O513" i="2"/>
  <c r="M513" i="2"/>
  <c r="J513" i="2"/>
  <c r="K513" i="2"/>
  <c r="A514" i="2" s="1"/>
  <c r="R512" i="2"/>
  <c r="S512" i="2" l="1"/>
  <c r="T512" i="2" s="1"/>
  <c r="U512" i="2"/>
  <c r="V512" i="2" s="1"/>
  <c r="P513" i="2" a="1"/>
  <c r="P513" i="2" s="1"/>
  <c r="Q513" i="2" s="1"/>
  <c r="H514" i="2" l="1"/>
  <c r="L514" i="2"/>
  <c r="F514" i="2"/>
  <c r="G514" i="2"/>
  <c r="B514" i="2"/>
  <c r="C514" i="2"/>
  <c r="E514" i="2" s="1"/>
  <c r="J514" i="2" l="1"/>
  <c r="K514" i="2"/>
  <c r="A515" i="2" s="1"/>
  <c r="N514" i="2"/>
  <c r="O514" i="2"/>
  <c r="M514" i="2"/>
  <c r="R513" i="2"/>
  <c r="S513" i="2" l="1"/>
  <c r="T513" i="2" s="1"/>
  <c r="U513" i="2"/>
  <c r="V513" i="2" s="1"/>
  <c r="C515" i="2"/>
  <c r="E515" i="2" s="1"/>
  <c r="P514" i="2" a="1"/>
  <c r="P514" i="2" s="1"/>
  <c r="Q514" i="2" s="1"/>
  <c r="J515" i="2" l="1"/>
  <c r="K515" i="2"/>
  <c r="A516" i="2" s="1"/>
  <c r="G515" i="2"/>
  <c r="L515" i="2"/>
  <c r="F515" i="2"/>
  <c r="H515" i="2"/>
  <c r="B515" i="2"/>
  <c r="B516" i="2" l="1"/>
  <c r="R514" i="2"/>
  <c r="F516" i="2"/>
  <c r="G516" i="2"/>
  <c r="L516" i="2"/>
  <c r="H516" i="2"/>
  <c r="C516" i="2"/>
  <c r="E516" i="2" s="1"/>
  <c r="M515" i="2"/>
  <c r="O515" i="2"/>
  <c r="N515" i="2"/>
  <c r="J516" i="2" l="1"/>
  <c r="K516" i="2"/>
  <c r="A517" i="2" s="1"/>
  <c r="M516" i="2"/>
  <c r="O516" i="2"/>
  <c r="N516" i="2"/>
  <c r="U514" i="2"/>
  <c r="V514" i="2" s="1"/>
  <c r="S514" i="2"/>
  <c r="T514" i="2" s="1"/>
  <c r="P515" i="2" a="1"/>
  <c r="P515" i="2" s="1"/>
  <c r="Q515" i="2" s="1"/>
  <c r="R515" i="2"/>
  <c r="U515" i="2" l="1"/>
  <c r="V515" i="2" s="1"/>
  <c r="S515" i="2"/>
  <c r="T515" i="2" s="1"/>
  <c r="P516" i="2" a="1"/>
  <c r="P516" i="2" s="1"/>
  <c r="Q516" i="2" s="1"/>
  <c r="C517" i="2"/>
  <c r="E517" i="2" s="1"/>
  <c r="J517" i="2" l="1"/>
  <c r="K517" i="2"/>
  <c r="A518" i="2" s="1"/>
  <c r="G517" i="2"/>
  <c r="L517" i="2"/>
  <c r="H517" i="2"/>
  <c r="F517" i="2"/>
  <c r="B517" i="2"/>
  <c r="B518" i="2" l="1"/>
  <c r="R516" i="2"/>
  <c r="F518" i="2"/>
  <c r="H518" i="2"/>
  <c r="G518" i="2"/>
  <c r="L518" i="2"/>
  <c r="C518" i="2"/>
  <c r="E518" i="2" s="1"/>
  <c r="N517" i="2"/>
  <c r="M517" i="2"/>
  <c r="O517" i="2"/>
  <c r="J518" i="2" l="1"/>
  <c r="K518" i="2"/>
  <c r="A519" i="2" s="1"/>
  <c r="O518" i="2"/>
  <c r="M518" i="2"/>
  <c r="N518" i="2"/>
  <c r="U516" i="2"/>
  <c r="V516" i="2" s="1"/>
  <c r="S516" i="2"/>
  <c r="T516" i="2" s="1"/>
  <c r="P517" i="2" a="1"/>
  <c r="P517" i="2" s="1"/>
  <c r="Q517" i="2" s="1"/>
  <c r="R517" i="2"/>
  <c r="P518" i="2" l="1" a="1"/>
  <c r="P518" i="2" s="1"/>
  <c r="Q518" i="2" s="1"/>
  <c r="S517" i="2"/>
  <c r="T517" i="2" s="1"/>
  <c r="U517" i="2"/>
  <c r="V517" i="2" s="1"/>
  <c r="C519" i="2"/>
  <c r="E519" i="2" s="1"/>
  <c r="J519" i="2" l="1"/>
  <c r="K519" i="2"/>
  <c r="A520" i="2" s="1"/>
  <c r="G519" i="2"/>
  <c r="L519" i="2"/>
  <c r="H519" i="2"/>
  <c r="F519" i="2"/>
  <c r="B519" i="2"/>
  <c r="L520" i="2" l="1"/>
  <c r="F520" i="2"/>
  <c r="G520" i="2"/>
  <c r="H520" i="2"/>
  <c r="B520" i="2"/>
  <c r="R518" i="2"/>
  <c r="C520" i="2"/>
  <c r="E520" i="2" s="1"/>
  <c r="N519" i="2"/>
  <c r="M519" i="2"/>
  <c r="O519" i="2"/>
  <c r="P519" i="2" l="1" a="1"/>
  <c r="P519" i="2" s="1"/>
  <c r="Q519" i="2" s="1"/>
  <c r="K520" i="2"/>
  <c r="A521" i="2" s="1"/>
  <c r="U518" i="2"/>
  <c r="V518" i="2" s="1"/>
  <c r="S518" i="2"/>
  <c r="T518" i="2" s="1"/>
  <c r="R519" i="2"/>
  <c r="M520" i="2"/>
  <c r="N520" i="2"/>
  <c r="O520" i="2"/>
  <c r="J520" i="2" l="1"/>
  <c r="S519" i="2"/>
  <c r="T519" i="2" s="1"/>
  <c r="U519" i="2"/>
  <c r="V519" i="2" s="1"/>
  <c r="P520" i="2" a="1"/>
  <c r="P520" i="2" s="1"/>
  <c r="Q520" i="2" s="1"/>
  <c r="H521" i="2" l="1"/>
  <c r="F521" i="2"/>
  <c r="L521" i="2"/>
  <c r="G521" i="2"/>
  <c r="B521" i="2"/>
  <c r="C521" i="2"/>
  <c r="E521" i="2" s="1"/>
  <c r="K521" i="2" l="1"/>
  <c r="A522" i="2" s="1"/>
  <c r="M521" i="2"/>
  <c r="O521" i="2"/>
  <c r="N521" i="2"/>
  <c r="R520" i="2"/>
  <c r="J521" i="2" l="1"/>
  <c r="U520" i="2"/>
  <c r="V520" i="2" s="1"/>
  <c r="S520" i="2"/>
  <c r="T520" i="2" s="1"/>
  <c r="C522" i="2"/>
  <c r="E522" i="2" s="1"/>
  <c r="P521" i="2" a="1"/>
  <c r="P521" i="2" s="1"/>
  <c r="Q521" i="2" s="1"/>
  <c r="K522" i="2" l="1"/>
  <c r="A523" i="2" s="1"/>
  <c r="G522" i="2"/>
  <c r="H522" i="2"/>
  <c r="L522" i="2"/>
  <c r="F522" i="2"/>
  <c r="B522" i="2"/>
  <c r="J522" i="2" l="1"/>
  <c r="L523" i="2"/>
  <c r="F523" i="2"/>
  <c r="G523" i="2"/>
  <c r="H523" i="2"/>
  <c r="B523" i="2"/>
  <c r="R521" i="2"/>
  <c r="N522" i="2"/>
  <c r="M522" i="2"/>
  <c r="O522" i="2"/>
  <c r="C523" i="2"/>
  <c r="E523" i="2" s="1"/>
  <c r="K523" i="2" l="1"/>
  <c r="A524" i="2" s="1"/>
  <c r="S521" i="2"/>
  <c r="T521" i="2" s="1"/>
  <c r="U521" i="2"/>
  <c r="V521" i="2" s="1"/>
  <c r="R522" i="2"/>
  <c r="M523" i="2"/>
  <c r="O523" i="2"/>
  <c r="N523" i="2"/>
  <c r="P522" i="2" a="1"/>
  <c r="P522" i="2" s="1"/>
  <c r="Q522" i="2" s="1"/>
  <c r="J523" i="2" l="1"/>
  <c r="P523" i="2" a="1"/>
  <c r="P523" i="2" s="1"/>
  <c r="Q523" i="2" s="1"/>
  <c r="U522" i="2"/>
  <c r="V522" i="2" s="1"/>
  <c r="S522" i="2"/>
  <c r="T522" i="2" s="1"/>
  <c r="G524" i="2" l="1"/>
  <c r="H524" i="2"/>
  <c r="L524" i="2"/>
  <c r="F524" i="2"/>
  <c r="B524" i="2"/>
  <c r="C524" i="2"/>
  <c r="E524" i="2" s="1"/>
  <c r="K524" i="2" l="1"/>
  <c r="A525" i="2" s="1"/>
  <c r="O524" i="2"/>
  <c r="M524" i="2"/>
  <c r="N524" i="2"/>
  <c r="R523" i="2"/>
  <c r="J524" i="2" l="1"/>
  <c r="P524" i="2" a="1"/>
  <c r="P524" i="2" s="1"/>
  <c r="Q524" i="2" s="1"/>
  <c r="U523" i="2"/>
  <c r="V523" i="2" s="1"/>
  <c r="S523" i="2"/>
  <c r="T523" i="2" s="1"/>
  <c r="H525" i="2" l="1"/>
  <c r="L525" i="2"/>
  <c r="F525" i="2"/>
  <c r="G525" i="2"/>
  <c r="B525" i="2"/>
  <c r="C525" i="2"/>
  <c r="E525" i="2" s="1"/>
  <c r="K525" i="2" l="1"/>
  <c r="A526" i="2" s="1"/>
  <c r="M525" i="2"/>
  <c r="O525" i="2"/>
  <c r="N525" i="2"/>
  <c r="R524" i="2"/>
  <c r="J525" i="2" l="1"/>
  <c r="S524" i="2"/>
  <c r="T524" i="2" s="1"/>
  <c r="U524" i="2"/>
  <c r="V524" i="2" s="1"/>
  <c r="P525" i="2" a="1"/>
  <c r="P525" i="2" s="1"/>
  <c r="Q525" i="2" s="1"/>
  <c r="G526" i="2" l="1"/>
  <c r="L526" i="2"/>
  <c r="F526" i="2"/>
  <c r="H526" i="2"/>
  <c r="B526" i="2"/>
  <c r="C526" i="2"/>
  <c r="E526" i="2" s="1"/>
  <c r="K526" i="2" l="1"/>
  <c r="A527" i="2" s="1"/>
  <c r="N526" i="2"/>
  <c r="O526" i="2"/>
  <c r="M526" i="2"/>
  <c r="R525" i="2"/>
  <c r="J526" i="2" l="1"/>
  <c r="P526" i="2" a="1"/>
  <c r="P526" i="2" s="1"/>
  <c r="Q526" i="2" s="1"/>
  <c r="U525" i="2"/>
  <c r="V525" i="2" s="1"/>
  <c r="S525" i="2"/>
  <c r="T525" i="2" s="1"/>
  <c r="G527" i="2" l="1"/>
  <c r="L527" i="2"/>
  <c r="H527" i="2"/>
  <c r="F527" i="2"/>
  <c r="B527" i="2"/>
  <c r="C527" i="2"/>
  <c r="E527" i="2" s="1"/>
  <c r="K527" i="2" l="1"/>
  <c r="A528" i="2" s="1"/>
  <c r="N527" i="2"/>
  <c r="M527" i="2"/>
  <c r="O527" i="2"/>
  <c r="R526" i="2"/>
  <c r="J527" i="2" l="1"/>
  <c r="P527" i="2" a="1"/>
  <c r="P527" i="2" s="1"/>
  <c r="Q527" i="2" s="1"/>
  <c r="S526" i="2"/>
  <c r="T526" i="2" s="1"/>
  <c r="U526" i="2"/>
  <c r="V526" i="2" s="1"/>
  <c r="C528" i="2"/>
  <c r="E528" i="2" s="1"/>
  <c r="K528" i="2" l="1"/>
  <c r="A529" i="2" s="1"/>
  <c r="F528" i="2"/>
  <c r="L528" i="2"/>
  <c r="G528" i="2"/>
  <c r="H528" i="2"/>
  <c r="B528" i="2"/>
  <c r="J528" i="2" l="1"/>
  <c r="G529" i="2"/>
  <c r="L529" i="2"/>
  <c r="F529" i="2"/>
  <c r="H529" i="2"/>
  <c r="B529" i="2"/>
  <c r="R527" i="2"/>
  <c r="C529" i="2"/>
  <c r="E529" i="2" s="1"/>
  <c r="N528" i="2"/>
  <c r="O528" i="2"/>
  <c r="M528" i="2"/>
  <c r="K529" i="2" l="1"/>
  <c r="A530" i="2" s="1"/>
  <c r="S527" i="2"/>
  <c r="T527" i="2" s="1"/>
  <c r="U527" i="2"/>
  <c r="V527" i="2" s="1"/>
  <c r="N529" i="2"/>
  <c r="M529" i="2"/>
  <c r="O529" i="2"/>
  <c r="R528" i="2"/>
  <c r="P528" i="2" a="1"/>
  <c r="P528" i="2" s="1"/>
  <c r="Q528" i="2" s="1"/>
  <c r="J529" i="2" l="1"/>
  <c r="U528" i="2"/>
  <c r="V528" i="2" s="1"/>
  <c r="S528" i="2"/>
  <c r="T528" i="2" s="1"/>
  <c r="P529" i="2" a="1"/>
  <c r="P529" i="2" s="1"/>
  <c r="Q529" i="2" s="1"/>
  <c r="F530" i="2" l="1"/>
  <c r="L530" i="2"/>
  <c r="G530" i="2"/>
  <c r="H530" i="2"/>
  <c r="B530" i="2"/>
  <c r="C530" i="2"/>
  <c r="E530" i="2" s="1"/>
  <c r="K530" i="2" l="1"/>
  <c r="A531" i="2" s="1"/>
  <c r="O530" i="2"/>
  <c r="N530" i="2"/>
  <c r="M530" i="2"/>
  <c r="R529" i="2"/>
  <c r="J530" i="2" l="1"/>
  <c r="P530" i="2" a="1"/>
  <c r="P530" i="2" s="1"/>
  <c r="Q530" i="2" s="1"/>
  <c r="S529" i="2"/>
  <c r="T529" i="2" s="1"/>
  <c r="U529" i="2"/>
  <c r="V529" i="2" s="1"/>
  <c r="C531" i="2"/>
  <c r="E531" i="2" s="1"/>
  <c r="K531" i="2" l="1"/>
  <c r="A532" i="2" s="1"/>
  <c r="H531" i="2"/>
  <c r="F531" i="2"/>
  <c r="L531" i="2"/>
  <c r="G531" i="2"/>
  <c r="B531" i="2"/>
  <c r="J531" i="2" l="1"/>
  <c r="M531" i="2"/>
  <c r="O531" i="2"/>
  <c r="N531" i="2"/>
  <c r="P531" i="2" s="1" a="1"/>
  <c r="P531" i="2" s="1"/>
  <c r="C532" i="2"/>
  <c r="E532" i="2" s="1"/>
  <c r="B532" i="2"/>
  <c r="R530" i="2"/>
  <c r="F532" i="2"/>
  <c r="L532" i="2"/>
  <c r="G532" i="2"/>
  <c r="H532" i="2"/>
  <c r="Q531" i="2" l="1"/>
  <c r="K532" i="2"/>
  <c r="A533" i="2" s="1"/>
  <c r="U530" i="2"/>
  <c r="V530" i="2" s="1"/>
  <c r="S530" i="2"/>
  <c r="T530" i="2" s="1"/>
  <c r="O532" i="2"/>
  <c r="N532" i="2"/>
  <c r="M532" i="2"/>
  <c r="R531" i="2"/>
  <c r="J532" i="2" l="1"/>
  <c r="P532" i="2" a="1"/>
  <c r="P532" i="2" s="1"/>
  <c r="Q532" i="2" s="1"/>
  <c r="S531" i="2"/>
  <c r="T531" i="2" s="1"/>
  <c r="U531" i="2"/>
  <c r="V531" i="2" s="1"/>
  <c r="C533" i="2"/>
  <c r="E533" i="2" s="1"/>
  <c r="K533" i="2" l="1"/>
  <c r="A534" i="2" s="1"/>
  <c r="H533" i="2"/>
  <c r="F533" i="2"/>
  <c r="L533" i="2"/>
  <c r="G533" i="2"/>
  <c r="B533" i="2"/>
  <c r="J533" i="2" l="1"/>
  <c r="F534" i="2"/>
  <c r="L534" i="2"/>
  <c r="H534" i="2"/>
  <c r="G534" i="2"/>
  <c r="C534" i="2"/>
  <c r="E534" i="2" s="1"/>
  <c r="B534" i="2"/>
  <c r="R532" i="2"/>
  <c r="N533" i="2"/>
  <c r="M533" i="2"/>
  <c r="O533" i="2"/>
  <c r="K534" i="2" l="1"/>
  <c r="A535" i="2" s="1"/>
  <c r="S532" i="2"/>
  <c r="T532" i="2" s="1"/>
  <c r="U532" i="2"/>
  <c r="V532" i="2" s="1"/>
  <c r="R533" i="2"/>
  <c r="O534" i="2"/>
  <c r="M534" i="2"/>
  <c r="N534" i="2"/>
  <c r="P534" i="2" s="1" a="1"/>
  <c r="P534" i="2" s="1"/>
  <c r="P533" i="2" a="1"/>
  <c r="P533" i="2" s="1"/>
  <c r="Q533" i="2" s="1"/>
  <c r="Q534" i="2" l="1"/>
  <c r="J534" i="2"/>
  <c r="S533" i="2"/>
  <c r="T533" i="2" s="1"/>
  <c r="U533" i="2"/>
  <c r="V533" i="2" s="1"/>
  <c r="G535" i="2" l="1"/>
  <c r="F535" i="2"/>
  <c r="H535" i="2"/>
  <c r="L535" i="2"/>
  <c r="B535" i="2"/>
  <c r="C535" i="2"/>
  <c r="E535" i="2" s="1"/>
  <c r="K535" i="2" l="1"/>
  <c r="A536" i="2" s="1"/>
  <c r="R534" i="2"/>
  <c r="N535" i="2"/>
  <c r="M535" i="2"/>
  <c r="O535" i="2"/>
  <c r="J535" i="2" l="1"/>
  <c r="S534" i="2"/>
  <c r="T534" i="2" s="1"/>
  <c r="U534" i="2"/>
  <c r="V534" i="2" s="1"/>
  <c r="P535" i="2" a="1"/>
  <c r="P535" i="2" s="1"/>
  <c r="Q535" i="2" s="1"/>
  <c r="H536" i="2" l="1"/>
  <c r="L536" i="2"/>
  <c r="F536" i="2"/>
  <c r="G536" i="2"/>
  <c r="B536" i="2"/>
  <c r="C536" i="2"/>
  <c r="E536" i="2" s="1"/>
  <c r="K536" i="2" l="1"/>
  <c r="A537" i="2" s="1"/>
  <c r="N536" i="2"/>
  <c r="O536" i="2"/>
  <c r="M536" i="2"/>
  <c r="R535" i="2"/>
  <c r="J536" i="2" l="1"/>
  <c r="P536" i="2" a="1"/>
  <c r="P536" i="2" s="1"/>
  <c r="Q536" i="2" s="1"/>
  <c r="S535" i="2"/>
  <c r="T535" i="2" s="1"/>
  <c r="U535" i="2"/>
  <c r="V535" i="2" s="1"/>
  <c r="C537" i="2"/>
  <c r="E537" i="2" s="1"/>
  <c r="K537" i="2" l="1"/>
  <c r="A538" i="2" s="1"/>
  <c r="G537" i="2"/>
  <c r="H537" i="2"/>
  <c r="L537" i="2"/>
  <c r="F537" i="2"/>
  <c r="B537" i="2"/>
  <c r="J537" i="2" l="1"/>
  <c r="B538" i="2"/>
  <c r="R536" i="2"/>
  <c r="H538" i="2"/>
  <c r="G538" i="2"/>
  <c r="F538" i="2"/>
  <c r="L538" i="2"/>
  <c r="C538" i="2"/>
  <c r="E538" i="2" s="1"/>
  <c r="M537" i="2"/>
  <c r="O537" i="2"/>
  <c r="N537" i="2"/>
  <c r="P537" i="2" l="1" a="1"/>
  <c r="P537" i="2" s="1"/>
  <c r="Q537" i="2" s="1"/>
  <c r="O538" i="2"/>
  <c r="N538" i="2"/>
  <c r="M538" i="2"/>
  <c r="J538" i="2"/>
  <c r="K538" i="2"/>
  <c r="A539" i="2" s="1"/>
  <c r="U536" i="2"/>
  <c r="V536" i="2" s="1"/>
  <c r="S536" i="2"/>
  <c r="T536" i="2" s="1"/>
  <c r="R537" i="2"/>
  <c r="P538" i="2" l="1" a="1"/>
  <c r="P538" i="2" s="1"/>
  <c r="Q538" i="2" s="1"/>
  <c r="U537" i="2"/>
  <c r="V537" i="2" s="1"/>
  <c r="S537" i="2"/>
  <c r="T537" i="2" s="1"/>
  <c r="C539" i="2"/>
  <c r="E539" i="2" s="1"/>
  <c r="J539" i="2" l="1"/>
  <c r="K539" i="2"/>
  <c r="A540" i="2" s="1"/>
  <c r="G539" i="2"/>
  <c r="L539" i="2"/>
  <c r="H539" i="2"/>
  <c r="F539" i="2"/>
  <c r="B539" i="2"/>
  <c r="F540" i="2" l="1"/>
  <c r="L540" i="2"/>
  <c r="G540" i="2"/>
  <c r="H540" i="2"/>
  <c r="C540" i="2"/>
  <c r="E540" i="2" s="1"/>
  <c r="B540" i="2"/>
  <c r="R538" i="2"/>
  <c r="M539" i="2"/>
  <c r="O539" i="2"/>
  <c r="N539" i="2"/>
  <c r="P539" i="2" l="1" a="1"/>
  <c r="P539" i="2" s="1"/>
  <c r="Q539" i="2" s="1"/>
  <c r="U538" i="2"/>
  <c r="V538" i="2" s="1"/>
  <c r="S538" i="2"/>
  <c r="T538" i="2" s="1"/>
  <c r="R539" i="2"/>
  <c r="N540" i="2"/>
  <c r="O540" i="2"/>
  <c r="M540" i="2"/>
  <c r="J540" i="2"/>
  <c r="K540" i="2"/>
  <c r="A541" i="2" s="1"/>
  <c r="P540" i="2" l="1" a="1"/>
  <c r="P540" i="2" s="1"/>
  <c r="Q540" i="2" s="1"/>
  <c r="S539" i="2"/>
  <c r="T539" i="2" s="1"/>
  <c r="U539" i="2"/>
  <c r="V539" i="2" s="1"/>
  <c r="G541" i="2" l="1"/>
  <c r="L541" i="2"/>
  <c r="F541" i="2"/>
  <c r="H541" i="2"/>
  <c r="B541" i="2"/>
  <c r="C541" i="2"/>
  <c r="E541" i="2" s="1"/>
  <c r="N541" i="2" l="1"/>
  <c r="O541" i="2"/>
  <c r="M541" i="2"/>
  <c r="R540" i="2"/>
  <c r="J541" i="2"/>
  <c r="K541" i="2"/>
  <c r="A542" i="2" s="1"/>
  <c r="P541" i="2" l="1" a="1"/>
  <c r="P541" i="2" s="1"/>
  <c r="Q541" i="2" s="1"/>
  <c r="C542" i="2"/>
  <c r="E542" i="2" s="1"/>
  <c r="U540" i="2"/>
  <c r="V540" i="2" s="1"/>
  <c r="S540" i="2"/>
  <c r="T540" i="2" s="1"/>
  <c r="J542" i="2" l="1"/>
  <c r="K542" i="2"/>
  <c r="A543" i="2" s="1"/>
  <c r="G542" i="2"/>
  <c r="H542" i="2"/>
  <c r="L542" i="2"/>
  <c r="F542" i="2"/>
  <c r="B542" i="2"/>
  <c r="F543" i="2" l="1"/>
  <c r="L543" i="2"/>
  <c r="G543" i="2"/>
  <c r="H543" i="2"/>
  <c r="M542" i="2"/>
  <c r="O542" i="2"/>
  <c r="N542" i="2"/>
  <c r="P542" i="2" s="1" a="1"/>
  <c r="P542" i="2" s="1"/>
  <c r="C543" i="2"/>
  <c r="E543" i="2" s="1"/>
  <c r="B543" i="2"/>
  <c r="R541" i="2"/>
  <c r="Q542" i="2" l="1"/>
  <c r="O543" i="2"/>
  <c r="N543" i="2"/>
  <c r="M543" i="2"/>
  <c r="S541" i="2"/>
  <c r="T541" i="2" s="1"/>
  <c r="U541" i="2"/>
  <c r="V541" i="2" s="1"/>
  <c r="R542" i="2"/>
  <c r="J543" i="2"/>
  <c r="K543" i="2"/>
  <c r="A544" i="2" s="1"/>
  <c r="P543" i="2" l="1" a="1"/>
  <c r="P543" i="2" s="1"/>
  <c r="Q543" i="2" s="1"/>
  <c r="S542" i="2"/>
  <c r="T542" i="2" s="1"/>
  <c r="U542" i="2"/>
  <c r="V542" i="2" s="1"/>
  <c r="G544" i="2" l="1"/>
  <c r="H544" i="2"/>
  <c r="F544" i="2"/>
  <c r="L544" i="2"/>
  <c r="B544" i="2"/>
  <c r="C544" i="2"/>
  <c r="E544" i="2" s="1"/>
  <c r="J544" i="2" l="1"/>
  <c r="K544" i="2"/>
  <c r="A545" i="2" s="1"/>
  <c r="R543" i="2"/>
  <c r="O544" i="2"/>
  <c r="N544" i="2"/>
  <c r="M544" i="2"/>
  <c r="P544" i="2" l="1" a="1"/>
  <c r="P544" i="2" s="1"/>
  <c r="Q544" i="2" s="1"/>
  <c r="U543" i="2"/>
  <c r="V543" i="2" s="1"/>
  <c r="S543" i="2"/>
  <c r="T543" i="2" s="1"/>
  <c r="G545" i="2" l="1"/>
  <c r="L545" i="2"/>
  <c r="F545" i="2"/>
  <c r="H545" i="2"/>
  <c r="B545" i="2"/>
  <c r="C545" i="2"/>
  <c r="E545" i="2" s="1"/>
  <c r="J545" i="2" l="1"/>
  <c r="K545" i="2"/>
  <c r="A546" i="2" s="1"/>
  <c r="M545" i="2"/>
  <c r="O545" i="2"/>
  <c r="N545" i="2"/>
  <c r="R544" i="2"/>
  <c r="P545" i="2" l="1" a="1"/>
  <c r="P545" i="2" s="1"/>
  <c r="Q545" i="2" s="1"/>
  <c r="U544" i="2"/>
  <c r="V544" i="2" s="1"/>
  <c r="S544" i="2"/>
  <c r="T544" i="2" s="1"/>
  <c r="F546" i="2" l="1"/>
  <c r="L546" i="2"/>
  <c r="G546" i="2"/>
  <c r="H546" i="2"/>
  <c r="B546" i="2"/>
  <c r="C546" i="2"/>
  <c r="E546" i="2" s="1"/>
  <c r="J546" i="2" l="1"/>
  <c r="K546" i="2"/>
  <c r="A547" i="2" s="1"/>
  <c r="O546" i="2"/>
  <c r="N546" i="2"/>
  <c r="M546" i="2"/>
  <c r="R545" i="2"/>
  <c r="U545" i="2" l="1"/>
  <c r="V545" i="2" s="1"/>
  <c r="S545" i="2"/>
  <c r="T545" i="2" s="1"/>
  <c r="C547" i="2"/>
  <c r="E547" i="2" s="1"/>
  <c r="P546" i="2" a="1"/>
  <c r="P546" i="2" s="1"/>
  <c r="Q546" i="2" s="1"/>
  <c r="J547" i="2" l="1"/>
  <c r="K547" i="2"/>
  <c r="A548" i="2" s="1"/>
  <c r="G547" i="2"/>
  <c r="L547" i="2"/>
  <c r="H547" i="2"/>
  <c r="F547" i="2"/>
  <c r="B547" i="2"/>
  <c r="F548" i="2" l="1"/>
  <c r="G548" i="2"/>
  <c r="L548" i="2"/>
  <c r="H548" i="2"/>
  <c r="C548" i="2"/>
  <c r="E548" i="2" s="1"/>
  <c r="B548" i="2"/>
  <c r="R546" i="2"/>
  <c r="N547" i="2"/>
  <c r="O547" i="2"/>
  <c r="M547" i="2"/>
  <c r="P547" i="2" l="1" a="1"/>
  <c r="P547" i="2" s="1"/>
  <c r="Q547" i="2" s="1"/>
  <c r="S546" i="2"/>
  <c r="T546" i="2" s="1"/>
  <c r="U546" i="2"/>
  <c r="V546" i="2" s="1"/>
  <c r="O548" i="2"/>
  <c r="M548" i="2"/>
  <c r="N548" i="2"/>
  <c r="R547" i="2"/>
  <c r="J548" i="2"/>
  <c r="K548" i="2"/>
  <c r="A549" i="2" s="1"/>
  <c r="S547" i="2" l="1"/>
  <c r="T547" i="2" s="1"/>
  <c r="U547" i="2"/>
  <c r="V547" i="2" s="1"/>
  <c r="P548" i="2" a="1"/>
  <c r="P548" i="2" s="1"/>
  <c r="Q548" i="2" s="1"/>
  <c r="G549" i="2" l="1"/>
  <c r="L549" i="2"/>
  <c r="H549" i="2"/>
  <c r="F549" i="2"/>
  <c r="B549" i="2"/>
  <c r="C549" i="2"/>
  <c r="E549" i="2" s="1"/>
  <c r="M549" i="2" l="1"/>
  <c r="O549" i="2"/>
  <c r="N549" i="2"/>
  <c r="J549" i="2"/>
  <c r="K549" i="2"/>
  <c r="A550" i="2" s="1"/>
  <c r="R548" i="2"/>
  <c r="U548" i="2" l="1"/>
  <c r="V548" i="2" s="1"/>
  <c r="S548" i="2"/>
  <c r="T548" i="2" s="1"/>
  <c r="C550" i="2"/>
  <c r="E550" i="2" s="1"/>
  <c r="P549" i="2" a="1"/>
  <c r="P549" i="2" s="1"/>
  <c r="Q549" i="2" s="1"/>
  <c r="J550" i="2" l="1"/>
  <c r="K550" i="2"/>
  <c r="A551" i="2" s="1"/>
  <c r="F550" i="2"/>
  <c r="L550" i="2"/>
  <c r="G550" i="2"/>
  <c r="H550" i="2"/>
  <c r="B550" i="2"/>
  <c r="G551" i="2" l="1"/>
  <c r="L551" i="2"/>
  <c r="H551" i="2"/>
  <c r="F551" i="2"/>
  <c r="B551" i="2"/>
  <c r="R549" i="2"/>
  <c r="C551" i="2"/>
  <c r="E551" i="2" s="1"/>
  <c r="N550" i="2"/>
  <c r="M550" i="2"/>
  <c r="O550" i="2"/>
  <c r="P550" i="2" l="1" a="1"/>
  <c r="P550" i="2" s="1"/>
  <c r="Q550" i="2" s="1"/>
  <c r="S549" i="2"/>
  <c r="T549" i="2" s="1"/>
  <c r="U549" i="2"/>
  <c r="V549" i="2" s="1"/>
  <c r="M551" i="2"/>
  <c r="O551" i="2"/>
  <c r="N551" i="2"/>
  <c r="J551" i="2"/>
  <c r="K551" i="2"/>
  <c r="A552" i="2" s="1"/>
  <c r="R550" i="2"/>
  <c r="P551" i="2" l="1" a="1"/>
  <c r="P551" i="2" s="1"/>
  <c r="Q551" i="2" s="1"/>
  <c r="U550" i="2"/>
  <c r="V550" i="2" s="1"/>
  <c r="S550" i="2"/>
  <c r="T550" i="2" s="1"/>
  <c r="C552" i="2"/>
  <c r="E552" i="2" s="1"/>
  <c r="J552" i="2" l="1"/>
  <c r="K552" i="2"/>
  <c r="A553" i="2" s="1"/>
  <c r="G552" i="2"/>
  <c r="L552" i="2"/>
  <c r="F552" i="2"/>
  <c r="H552" i="2"/>
  <c r="B552" i="2"/>
  <c r="B553" i="2" l="1"/>
  <c r="R551" i="2"/>
  <c r="F553" i="2"/>
  <c r="H553" i="2"/>
  <c r="L553" i="2"/>
  <c r="G553" i="2"/>
  <c r="C553" i="2"/>
  <c r="E553" i="2" s="1"/>
  <c r="N552" i="2"/>
  <c r="M552" i="2"/>
  <c r="O552" i="2"/>
  <c r="P552" i="2" l="1" a="1"/>
  <c r="P552" i="2" s="1"/>
  <c r="Q552" i="2" s="1"/>
  <c r="J553" i="2"/>
  <c r="K553" i="2"/>
  <c r="A554" i="2" s="1"/>
  <c r="N553" i="2"/>
  <c r="M553" i="2"/>
  <c r="O553" i="2"/>
  <c r="S551" i="2"/>
  <c r="T551" i="2" s="1"/>
  <c r="U551" i="2"/>
  <c r="V551" i="2" s="1"/>
  <c r="R552" i="2"/>
  <c r="P553" i="2" l="1" a="1"/>
  <c r="P553" i="2" s="1"/>
  <c r="Q553" i="2" s="1"/>
  <c r="S552" i="2"/>
  <c r="T552" i="2" s="1"/>
  <c r="U552" i="2"/>
  <c r="V552" i="2" s="1"/>
  <c r="G554" i="2" l="1"/>
  <c r="H554" i="2"/>
  <c r="L554" i="2"/>
  <c r="F554" i="2"/>
  <c r="B554" i="2"/>
  <c r="C554" i="2"/>
  <c r="E554" i="2" s="1"/>
  <c r="O554" i="2" l="1"/>
  <c r="M554" i="2"/>
  <c r="N554" i="2"/>
  <c r="J554" i="2"/>
  <c r="K554" i="2"/>
  <c r="A555" i="2" s="1"/>
  <c r="R553" i="2"/>
  <c r="P554" i="2" l="1" a="1"/>
  <c r="P554" i="2" s="1"/>
  <c r="Q554" i="2" s="1"/>
  <c r="U553" i="2"/>
  <c r="V553" i="2" s="1"/>
  <c r="S553" i="2"/>
  <c r="T553" i="2" s="1"/>
  <c r="F555" i="2" l="1"/>
  <c r="L555" i="2"/>
  <c r="G555" i="2"/>
  <c r="H555" i="2"/>
  <c r="B555" i="2"/>
  <c r="C555" i="2"/>
  <c r="E555" i="2" s="1"/>
  <c r="J555" i="2" l="1"/>
  <c r="K555" i="2"/>
  <c r="A556" i="2" s="1"/>
  <c r="O555" i="2"/>
  <c r="N555" i="2"/>
  <c r="P555" i="2" s="1" a="1"/>
  <c r="P555" i="2" s="1"/>
  <c r="M555" i="2"/>
  <c r="R554" i="2"/>
  <c r="Q555" i="2" l="1"/>
  <c r="S554" i="2"/>
  <c r="T554" i="2" s="1"/>
  <c r="U554" i="2"/>
  <c r="V554" i="2" s="1"/>
  <c r="F556" i="2" l="1"/>
  <c r="H556" i="2"/>
  <c r="G556" i="2"/>
  <c r="L556" i="2"/>
  <c r="B556" i="2"/>
  <c r="C556" i="2"/>
  <c r="E556" i="2" s="1"/>
  <c r="J556" i="2" l="1"/>
  <c r="K556" i="2"/>
  <c r="A557" i="2" s="1"/>
  <c r="R555" i="2"/>
  <c r="N556" i="2"/>
  <c r="P556" i="2" s="1" a="1"/>
  <c r="P556" i="2" s="1"/>
  <c r="M556" i="2"/>
  <c r="O556" i="2"/>
  <c r="Q556" i="2" l="1"/>
  <c r="S555" i="2"/>
  <c r="T555" i="2" s="1"/>
  <c r="U555" i="2"/>
  <c r="V555" i="2" s="1"/>
  <c r="G557" i="2" l="1"/>
  <c r="L557" i="2"/>
  <c r="H557" i="2"/>
  <c r="F557" i="2"/>
  <c r="B557" i="2"/>
  <c r="C557" i="2"/>
  <c r="E557" i="2" s="1"/>
  <c r="J557" i="2" l="1"/>
  <c r="K557" i="2"/>
  <c r="A558" i="2" s="1"/>
  <c r="N557" i="2"/>
  <c r="M557" i="2"/>
  <c r="O557" i="2"/>
  <c r="R556" i="2"/>
  <c r="P557" i="2" l="1" a="1"/>
  <c r="P557" i="2" s="1"/>
  <c r="Q557" i="2" s="1"/>
  <c r="S556" i="2"/>
  <c r="T556" i="2" s="1"/>
  <c r="U556" i="2"/>
  <c r="V556" i="2" s="1"/>
  <c r="F558" i="2" l="1"/>
  <c r="G558" i="2"/>
  <c r="L558" i="2"/>
  <c r="H558" i="2"/>
  <c r="B558" i="2"/>
  <c r="C558" i="2"/>
  <c r="E558" i="2" s="1"/>
  <c r="N558" i="2" l="1"/>
  <c r="M558" i="2"/>
  <c r="O558" i="2"/>
  <c r="J558" i="2"/>
  <c r="K558" i="2"/>
  <c r="A559" i="2" s="1"/>
  <c r="R557" i="2"/>
  <c r="S557" i="2" l="1"/>
  <c r="T557" i="2" s="1"/>
  <c r="U557" i="2"/>
  <c r="V557" i="2" s="1"/>
  <c r="P558" i="2" a="1"/>
  <c r="P558" i="2" s="1"/>
  <c r="Q558" i="2" s="1"/>
  <c r="G559" i="2" l="1"/>
  <c r="H559" i="2"/>
  <c r="F559" i="2"/>
  <c r="L559" i="2"/>
  <c r="B559" i="2"/>
  <c r="C559" i="2"/>
  <c r="E559" i="2" s="1"/>
  <c r="J559" i="2" l="1"/>
  <c r="K559" i="2"/>
  <c r="A560" i="2" s="1"/>
  <c r="R558" i="2"/>
  <c r="O559" i="2"/>
  <c r="M559" i="2"/>
  <c r="N559" i="2"/>
  <c r="U558" i="2" l="1"/>
  <c r="V558" i="2" s="1"/>
  <c r="S558" i="2"/>
  <c r="T558" i="2" s="1"/>
  <c r="P559" i="2" a="1"/>
  <c r="P559" i="2" s="1"/>
  <c r="Q559" i="2" s="1"/>
  <c r="C560" i="2"/>
  <c r="E560" i="2" s="1"/>
  <c r="J560" i="2" l="1"/>
  <c r="K560" i="2"/>
  <c r="A561" i="2" s="1"/>
  <c r="G560" i="2"/>
  <c r="H560" i="2"/>
  <c r="F560" i="2"/>
  <c r="L560" i="2"/>
  <c r="B560" i="2"/>
  <c r="F561" i="2" l="1"/>
  <c r="G561" i="2"/>
  <c r="L561" i="2"/>
  <c r="H561" i="2"/>
  <c r="B561" i="2"/>
  <c r="R559" i="2"/>
  <c r="N560" i="2"/>
  <c r="M560" i="2"/>
  <c r="O560" i="2"/>
  <c r="C561" i="2"/>
  <c r="E561" i="2" s="1"/>
  <c r="M561" i="2" l="1"/>
  <c r="O561" i="2"/>
  <c r="N561" i="2"/>
  <c r="S559" i="2"/>
  <c r="T559" i="2" s="1"/>
  <c r="U559" i="2"/>
  <c r="V559" i="2" s="1"/>
  <c r="J561" i="2"/>
  <c r="K561" i="2"/>
  <c r="A562" i="2" s="1"/>
  <c r="R560" i="2"/>
  <c r="P560" i="2" a="1"/>
  <c r="P560" i="2" s="1"/>
  <c r="Q560" i="2" s="1"/>
  <c r="U560" i="2" l="1"/>
  <c r="V560" i="2" s="1"/>
  <c r="S560" i="2"/>
  <c r="T560" i="2" s="1"/>
  <c r="P561" i="2" a="1"/>
  <c r="P561" i="2" s="1"/>
  <c r="Q561" i="2" s="1"/>
  <c r="G562" i="2" l="1"/>
  <c r="L562" i="2"/>
  <c r="H562" i="2"/>
  <c r="F562" i="2"/>
  <c r="B562" i="2"/>
  <c r="C562" i="2"/>
  <c r="E562" i="2" s="1"/>
  <c r="J562" i="2" l="1"/>
  <c r="K562" i="2"/>
  <c r="A563" i="2" s="1"/>
  <c r="R561" i="2"/>
  <c r="M562" i="2"/>
  <c r="O562" i="2"/>
  <c r="N562" i="2"/>
  <c r="P562" i="2" l="1" a="1"/>
  <c r="P562" i="2" s="1"/>
  <c r="Q562" i="2" s="1"/>
  <c r="U561" i="2"/>
  <c r="V561" i="2" s="1"/>
  <c r="S561" i="2"/>
  <c r="T561" i="2" s="1"/>
  <c r="F563" i="2" l="1"/>
  <c r="G563" i="2"/>
  <c r="L563" i="2"/>
  <c r="H563" i="2"/>
  <c r="B563" i="2"/>
  <c r="C563" i="2"/>
  <c r="E563" i="2" s="1"/>
  <c r="J563" i="2" l="1"/>
  <c r="K563" i="2"/>
  <c r="A564" i="2" s="1"/>
  <c r="O563" i="2"/>
  <c r="N563" i="2"/>
  <c r="M563" i="2"/>
  <c r="R562" i="2"/>
  <c r="P563" i="2" l="1" a="1"/>
  <c r="P563" i="2" s="1"/>
  <c r="Q563" i="2" s="1"/>
  <c r="U562" i="2"/>
  <c r="V562" i="2" s="1"/>
  <c r="S562" i="2"/>
  <c r="T562" i="2" s="1"/>
  <c r="C564" i="2"/>
  <c r="E564" i="2" s="1"/>
  <c r="H564" i="2"/>
  <c r="F564" i="2"/>
  <c r="G564" i="2"/>
  <c r="L564" i="2"/>
  <c r="B564" i="2"/>
  <c r="J564" i="2" l="1"/>
  <c r="K564" i="2"/>
  <c r="A565" i="2" s="1"/>
  <c r="N564" i="2"/>
  <c r="M564" i="2"/>
  <c r="O564" i="2"/>
  <c r="R563" i="2"/>
  <c r="P564" i="2" l="1" a="1"/>
  <c r="P564" i="2" s="1"/>
  <c r="Q564" i="2" s="1"/>
  <c r="S563" i="2"/>
  <c r="T563" i="2" s="1"/>
  <c r="U563" i="2"/>
  <c r="V563" i="2" s="1"/>
  <c r="C565" i="2"/>
  <c r="E565" i="2" s="1"/>
  <c r="J565" i="2" l="1"/>
  <c r="K565" i="2"/>
  <c r="A566" i="2" s="1"/>
  <c r="H565" i="2"/>
  <c r="F565" i="2"/>
  <c r="G565" i="2"/>
  <c r="L565" i="2"/>
  <c r="B565" i="2"/>
  <c r="F566" i="2" l="1"/>
  <c r="L566" i="2"/>
  <c r="H566" i="2"/>
  <c r="G566" i="2"/>
  <c r="B566" i="2"/>
  <c r="R564" i="2"/>
  <c r="N565" i="2"/>
  <c r="O565" i="2"/>
  <c r="M565" i="2"/>
  <c r="C566" i="2"/>
  <c r="E566" i="2" s="1"/>
  <c r="J566" i="2" l="1"/>
  <c r="K566" i="2"/>
  <c r="A567" i="2" s="1"/>
  <c r="U564" i="2"/>
  <c r="V564" i="2" s="1"/>
  <c r="S564" i="2"/>
  <c r="T564" i="2" s="1"/>
  <c r="N566" i="2"/>
  <c r="M566" i="2"/>
  <c r="O566" i="2"/>
  <c r="P565" i="2" a="1"/>
  <c r="P565" i="2" s="1"/>
  <c r="Q565" i="2" s="1"/>
  <c r="R565" i="2"/>
  <c r="P566" i="2" l="1" a="1"/>
  <c r="P566" i="2" s="1"/>
  <c r="Q566" i="2" s="1"/>
  <c r="U565" i="2"/>
  <c r="V565" i="2" s="1"/>
  <c r="S565" i="2"/>
  <c r="T565" i="2" s="1"/>
  <c r="F567" i="2" l="1"/>
  <c r="L567" i="2"/>
  <c r="G567" i="2"/>
  <c r="H567" i="2"/>
  <c r="B567" i="2"/>
  <c r="C567" i="2"/>
  <c r="E567" i="2" s="1"/>
  <c r="N567" i="2" l="1"/>
  <c r="M567" i="2"/>
  <c r="O567" i="2"/>
  <c r="J567" i="2"/>
  <c r="K567" i="2"/>
  <c r="A568" i="2" s="1"/>
  <c r="R566" i="2"/>
  <c r="P567" i="2" l="1" a="1"/>
  <c r="P567" i="2" s="1"/>
  <c r="Q567" i="2" s="1"/>
  <c r="U566" i="2"/>
  <c r="V566" i="2" s="1"/>
  <c r="S566" i="2"/>
  <c r="T566" i="2" s="1"/>
  <c r="C568" i="2"/>
  <c r="E568" i="2" s="1"/>
  <c r="J568" i="2" l="1"/>
  <c r="K568" i="2"/>
  <c r="A569" i="2" s="1"/>
  <c r="F568" i="2"/>
  <c r="L568" i="2"/>
  <c r="G568" i="2"/>
  <c r="H568" i="2"/>
  <c r="B568" i="2"/>
  <c r="F569" i="2" l="1"/>
  <c r="L569" i="2"/>
  <c r="G569" i="2"/>
  <c r="H569" i="2"/>
  <c r="B569" i="2"/>
  <c r="R567" i="2"/>
  <c r="C569" i="2"/>
  <c r="E569" i="2" s="1"/>
  <c r="N568" i="2"/>
  <c r="M568" i="2"/>
  <c r="O568" i="2"/>
  <c r="P568" i="2" l="1" a="1"/>
  <c r="P568" i="2" s="1"/>
  <c r="Q568" i="2" s="1"/>
  <c r="J569" i="2"/>
  <c r="K569" i="2"/>
  <c r="A570" i="2" s="1"/>
  <c r="U567" i="2"/>
  <c r="V567" i="2" s="1"/>
  <c r="S567" i="2"/>
  <c r="T567" i="2" s="1"/>
  <c r="N569" i="2"/>
  <c r="M569" i="2"/>
  <c r="O569" i="2"/>
  <c r="R568" i="2"/>
  <c r="P569" i="2" l="1" a="1"/>
  <c r="P569" i="2" s="1"/>
  <c r="Q569" i="2" s="1"/>
  <c r="U568" i="2"/>
  <c r="V568" i="2" s="1"/>
  <c r="S568" i="2"/>
  <c r="T568" i="2" s="1"/>
  <c r="F570" i="2" l="1"/>
  <c r="L570" i="2"/>
  <c r="G570" i="2"/>
  <c r="H570" i="2"/>
  <c r="B570" i="2"/>
  <c r="C570" i="2"/>
  <c r="E570" i="2" s="1"/>
  <c r="J570" i="2" l="1"/>
  <c r="K570" i="2"/>
  <c r="A571" i="2" s="1"/>
  <c r="N570" i="2"/>
  <c r="M570" i="2"/>
  <c r="O570" i="2"/>
  <c r="R569" i="2"/>
  <c r="P570" i="2" l="1" a="1"/>
  <c r="P570" i="2" s="1"/>
  <c r="Q570" i="2" s="1"/>
  <c r="U569" i="2"/>
  <c r="V569" i="2" s="1"/>
  <c r="S569" i="2"/>
  <c r="T569" i="2" s="1"/>
  <c r="H571" i="2" l="1"/>
  <c r="G571" i="2"/>
  <c r="F571" i="2"/>
  <c r="L571" i="2"/>
  <c r="B571" i="2"/>
  <c r="C571" i="2"/>
  <c r="E571" i="2" s="1"/>
  <c r="J571" i="2" l="1"/>
  <c r="K571" i="2"/>
  <c r="A572" i="2" s="1"/>
  <c r="R570" i="2"/>
  <c r="N571" i="2"/>
  <c r="O571" i="2"/>
  <c r="M571" i="2"/>
  <c r="P571" i="2" l="1" a="1"/>
  <c r="P571" i="2" s="1"/>
  <c r="Q571" i="2" s="1"/>
  <c r="U570" i="2"/>
  <c r="V570" i="2" s="1"/>
  <c r="S570" i="2"/>
  <c r="T570" i="2" s="1"/>
  <c r="F572" i="2" l="1"/>
  <c r="L572" i="2"/>
  <c r="G572" i="2"/>
  <c r="H572" i="2"/>
  <c r="B572" i="2"/>
  <c r="C572" i="2"/>
  <c r="E572" i="2" s="1"/>
  <c r="J572" i="2" l="1"/>
  <c r="K572" i="2"/>
  <c r="A573" i="2" s="1"/>
  <c r="N572" i="2"/>
  <c r="M572" i="2"/>
  <c r="O572" i="2"/>
  <c r="R571" i="2"/>
  <c r="P572" i="2" l="1" a="1"/>
  <c r="P572" i="2" s="1"/>
  <c r="Q572" i="2" s="1"/>
  <c r="U571" i="2"/>
  <c r="V571" i="2" s="1"/>
  <c r="S571" i="2"/>
  <c r="T571" i="2" s="1"/>
  <c r="F573" i="2" l="1"/>
  <c r="L573" i="2"/>
  <c r="G573" i="2"/>
  <c r="H573" i="2"/>
  <c r="B573" i="2"/>
  <c r="C573" i="2"/>
  <c r="E573" i="2" s="1"/>
  <c r="J573" i="2" l="1"/>
  <c r="K573" i="2"/>
  <c r="A574" i="2" s="1"/>
  <c r="N573" i="2"/>
  <c r="M573" i="2"/>
  <c r="O573" i="2"/>
  <c r="R572" i="2"/>
  <c r="P573" i="2" l="1" a="1"/>
  <c r="P573" i="2" s="1"/>
  <c r="Q573" i="2" s="1"/>
  <c r="U572" i="2"/>
  <c r="V572" i="2" s="1"/>
  <c r="S572" i="2"/>
  <c r="T572" i="2" s="1"/>
  <c r="H574" i="2" l="1"/>
  <c r="F574" i="2"/>
  <c r="G574" i="2"/>
  <c r="L574" i="2"/>
  <c r="B574" i="2"/>
  <c r="C574" i="2"/>
  <c r="E574" i="2" s="1"/>
  <c r="J574" i="2" l="1"/>
  <c r="K574" i="2"/>
  <c r="A575" i="2" s="1"/>
  <c r="R573" i="2"/>
  <c r="N574" i="2"/>
  <c r="M574" i="2"/>
  <c r="O574" i="2"/>
  <c r="P574" i="2" l="1" a="1"/>
  <c r="P574" i="2" s="1"/>
  <c r="Q574" i="2" s="1"/>
  <c r="U573" i="2"/>
  <c r="V573" i="2" s="1"/>
  <c r="S573" i="2"/>
  <c r="T573" i="2" s="1"/>
  <c r="C575" i="2"/>
  <c r="E575" i="2" s="1"/>
  <c r="J575" i="2" l="1"/>
  <c r="K575" i="2"/>
  <c r="A576" i="2" s="1"/>
  <c r="H575" i="2"/>
  <c r="G575" i="2"/>
  <c r="F575" i="2"/>
  <c r="L575" i="2"/>
  <c r="B575" i="2"/>
  <c r="H576" i="2" l="1"/>
  <c r="F576" i="2"/>
  <c r="G576" i="2"/>
  <c r="L576" i="2"/>
  <c r="C576" i="2"/>
  <c r="E576" i="2" s="1"/>
  <c r="B576" i="2"/>
  <c r="R574" i="2"/>
  <c r="N575" i="2"/>
  <c r="O575" i="2"/>
  <c r="M575" i="2"/>
  <c r="P575" i="2" l="1" a="1"/>
  <c r="P575" i="2" s="1"/>
  <c r="Q575" i="2" s="1"/>
  <c r="U574" i="2"/>
  <c r="V574" i="2" s="1"/>
  <c r="S574" i="2"/>
  <c r="T574" i="2" s="1"/>
  <c r="R575" i="2"/>
  <c r="J576" i="2"/>
  <c r="K576" i="2"/>
  <c r="A577" i="2" s="1"/>
  <c r="N576" i="2"/>
  <c r="O576" i="2"/>
  <c r="M576" i="2"/>
  <c r="U575" i="2" l="1"/>
  <c r="V575" i="2" s="1"/>
  <c r="S575" i="2"/>
  <c r="T575" i="2" s="1"/>
  <c r="P576" i="2" a="1"/>
  <c r="P576" i="2" s="1"/>
  <c r="Q576" i="2" s="1"/>
  <c r="C577" i="2"/>
  <c r="E577" i="2" s="1"/>
  <c r="J577" i="2" l="1"/>
  <c r="K577" i="2"/>
  <c r="A578" i="2" s="1"/>
  <c r="G577" i="2"/>
  <c r="L577" i="2"/>
  <c r="H577" i="2"/>
  <c r="F577" i="2"/>
  <c r="B577" i="2"/>
  <c r="G578" i="2" l="1"/>
  <c r="L578" i="2"/>
  <c r="H578" i="2"/>
  <c r="F578" i="2"/>
  <c r="B578" i="2"/>
  <c r="R576" i="2"/>
  <c r="C578" i="2"/>
  <c r="E578" i="2" s="1"/>
  <c r="N577" i="2"/>
  <c r="O577" i="2"/>
  <c r="M577" i="2"/>
  <c r="P577" i="2" l="1" a="1"/>
  <c r="P577" i="2" s="1"/>
  <c r="Q577" i="2" s="1"/>
  <c r="U576" i="2"/>
  <c r="V576" i="2" s="1"/>
  <c r="S576" i="2"/>
  <c r="T576" i="2" s="1"/>
  <c r="N578" i="2"/>
  <c r="M578" i="2"/>
  <c r="O578" i="2"/>
  <c r="J578" i="2"/>
  <c r="K578" i="2"/>
  <c r="A579" i="2" s="1"/>
  <c r="R577" i="2"/>
  <c r="P578" i="2" l="1" a="1"/>
  <c r="P578" i="2" s="1"/>
  <c r="Q578" i="2" s="1"/>
  <c r="U577" i="2"/>
  <c r="V577" i="2" s="1"/>
  <c r="S577" i="2"/>
  <c r="T577" i="2" s="1"/>
  <c r="G579" i="2" l="1"/>
  <c r="F579" i="2"/>
  <c r="H579" i="2"/>
  <c r="L579" i="2"/>
  <c r="B579" i="2"/>
  <c r="C579" i="2"/>
  <c r="E579" i="2" s="1"/>
  <c r="R578" i="2" l="1"/>
  <c r="J579" i="2"/>
  <c r="K579" i="2"/>
  <c r="A580" i="2" s="1"/>
  <c r="N579" i="2"/>
  <c r="M579" i="2"/>
  <c r="O579" i="2"/>
  <c r="P579" i="2" l="1" a="1"/>
  <c r="P579" i="2" s="1"/>
  <c r="Q579" i="2" s="1"/>
  <c r="U578" i="2"/>
  <c r="V578" i="2" s="1"/>
  <c r="S578" i="2"/>
  <c r="T578" i="2" s="1"/>
  <c r="G580" i="2" l="1"/>
  <c r="L580" i="2"/>
  <c r="H580" i="2"/>
  <c r="F580" i="2"/>
  <c r="B580" i="2"/>
  <c r="C580" i="2"/>
  <c r="E580" i="2" s="1"/>
  <c r="N580" i="2" l="1"/>
  <c r="M580" i="2"/>
  <c r="O580" i="2"/>
  <c r="J580" i="2"/>
  <c r="K580" i="2"/>
  <c r="A581" i="2" s="1"/>
  <c r="R579" i="2"/>
  <c r="P580" i="2" l="1" a="1"/>
  <c r="P580" i="2" s="1"/>
  <c r="Q580" i="2" s="1"/>
  <c r="U579" i="2"/>
  <c r="V579" i="2" s="1"/>
  <c r="S579" i="2"/>
  <c r="T579" i="2" s="1"/>
  <c r="C581" i="2"/>
  <c r="E581" i="2" s="1"/>
  <c r="J581" i="2" l="1"/>
  <c r="K581" i="2"/>
  <c r="A582" i="2" s="1"/>
  <c r="G581" i="2"/>
  <c r="H581" i="2"/>
  <c r="F581" i="2"/>
  <c r="L581" i="2"/>
  <c r="B581" i="2"/>
  <c r="G582" i="2" l="1"/>
  <c r="L582" i="2"/>
  <c r="H582" i="2"/>
  <c r="F582" i="2"/>
  <c r="N581" i="2"/>
  <c r="O581" i="2"/>
  <c r="M581" i="2"/>
  <c r="C582" i="2"/>
  <c r="E582" i="2" s="1"/>
  <c r="B582" i="2"/>
  <c r="R580" i="2"/>
  <c r="P581" i="2" l="1" a="1"/>
  <c r="P581" i="2" s="1"/>
  <c r="Q581" i="2" s="1"/>
  <c r="U580" i="2"/>
  <c r="V580" i="2" s="1"/>
  <c r="S580" i="2"/>
  <c r="T580" i="2" s="1"/>
  <c r="N582" i="2"/>
  <c r="M582" i="2"/>
  <c r="O582" i="2"/>
  <c r="R581" i="2"/>
  <c r="J582" i="2"/>
  <c r="K582" i="2"/>
  <c r="A583" i="2" s="1"/>
  <c r="U581" i="2" l="1"/>
  <c r="V581" i="2" s="1"/>
  <c r="S581" i="2"/>
  <c r="T581" i="2" s="1"/>
  <c r="P582" i="2" a="1"/>
  <c r="P582" i="2" s="1"/>
  <c r="Q582" i="2" s="1"/>
  <c r="G583" i="2" l="1"/>
  <c r="H583" i="2"/>
  <c r="L583" i="2"/>
  <c r="F583" i="2"/>
  <c r="B583" i="2"/>
  <c r="C583" i="2"/>
  <c r="E583" i="2" s="1"/>
  <c r="N583" i="2" l="1"/>
  <c r="O583" i="2"/>
  <c r="M583" i="2"/>
  <c r="J583" i="2"/>
  <c r="K583" i="2"/>
  <c r="A584" i="2" s="1"/>
  <c r="R582" i="2"/>
  <c r="P583" i="2" l="1" a="1"/>
  <c r="P583" i="2" s="1"/>
  <c r="Q583" i="2" s="1"/>
  <c r="U582" i="2"/>
  <c r="V582" i="2" s="1"/>
  <c r="S582" i="2"/>
  <c r="T582" i="2" s="1"/>
  <c r="C584" i="2"/>
  <c r="E584" i="2" s="1"/>
  <c r="J584" i="2" l="1"/>
  <c r="K584" i="2"/>
  <c r="A585" i="2" s="1"/>
  <c r="G584" i="2"/>
  <c r="F584" i="2"/>
  <c r="H584" i="2"/>
  <c r="L584" i="2"/>
  <c r="B584" i="2"/>
  <c r="B585" i="2" l="1"/>
  <c r="R583" i="2"/>
  <c r="F585" i="2"/>
  <c r="G585" i="2"/>
  <c r="L585" i="2"/>
  <c r="H585" i="2"/>
  <c r="N584" i="2"/>
  <c r="O584" i="2"/>
  <c r="M584" i="2"/>
  <c r="C585" i="2"/>
  <c r="E585" i="2" s="1"/>
  <c r="J585" i="2" l="1"/>
  <c r="K585" i="2"/>
  <c r="A586" i="2" s="1"/>
  <c r="P584" i="2" a="1"/>
  <c r="P584" i="2" s="1"/>
  <c r="Q584" i="2" s="1"/>
  <c r="N585" i="2"/>
  <c r="M585" i="2"/>
  <c r="O585" i="2"/>
  <c r="U583" i="2"/>
  <c r="V583" i="2" s="1"/>
  <c r="S583" i="2"/>
  <c r="T583" i="2" s="1"/>
  <c r="R584" i="2"/>
  <c r="P585" i="2" l="1" a="1"/>
  <c r="P585" i="2" s="1"/>
  <c r="Q585" i="2" s="1"/>
  <c r="U584" i="2"/>
  <c r="V584" i="2" s="1"/>
  <c r="S584" i="2"/>
  <c r="T584" i="2" s="1"/>
  <c r="F586" i="2" l="1"/>
  <c r="L586" i="2"/>
  <c r="G586" i="2"/>
  <c r="H586" i="2"/>
  <c r="B586" i="2"/>
  <c r="C586" i="2"/>
  <c r="E586" i="2" s="1"/>
  <c r="J586" i="2" l="1"/>
  <c r="K586" i="2"/>
  <c r="A587" i="2" s="1"/>
  <c r="N586" i="2"/>
  <c r="M586" i="2"/>
  <c r="O586" i="2"/>
  <c r="R585" i="2"/>
  <c r="P586" i="2" l="1" a="1"/>
  <c r="P586" i="2" s="1"/>
  <c r="Q586" i="2" s="1"/>
  <c r="U585" i="2"/>
  <c r="V585" i="2" s="1"/>
  <c r="S585" i="2"/>
  <c r="T585" i="2" s="1"/>
  <c r="H587" i="2" l="1"/>
  <c r="L587" i="2"/>
  <c r="F587" i="2"/>
  <c r="G587" i="2"/>
  <c r="B587" i="2"/>
  <c r="C587" i="2"/>
  <c r="E587" i="2" s="1"/>
  <c r="N587" i="2" l="1"/>
  <c r="O587" i="2"/>
  <c r="M587" i="2"/>
  <c r="J587" i="2"/>
  <c r="K587" i="2"/>
  <c r="A588" i="2" s="1"/>
  <c r="R586" i="2"/>
  <c r="P587" i="2" l="1" a="1"/>
  <c r="P587" i="2" s="1"/>
  <c r="Q587" i="2" s="1"/>
  <c r="U586" i="2"/>
  <c r="V586" i="2" s="1"/>
  <c r="S586" i="2"/>
  <c r="T586" i="2" s="1"/>
  <c r="C588" i="2"/>
  <c r="E588" i="2" s="1"/>
  <c r="J588" i="2" l="1"/>
  <c r="K588" i="2"/>
  <c r="A589" i="2" s="1"/>
  <c r="H588" i="2"/>
  <c r="F588" i="2"/>
  <c r="G588" i="2"/>
  <c r="L588" i="2"/>
  <c r="B588" i="2"/>
  <c r="G589" i="2" l="1"/>
  <c r="F589" i="2"/>
  <c r="H589" i="2"/>
  <c r="L589" i="2"/>
  <c r="N588" i="2"/>
  <c r="M588" i="2"/>
  <c r="O588" i="2"/>
  <c r="C589" i="2"/>
  <c r="E589" i="2" s="1"/>
  <c r="B589" i="2"/>
  <c r="R587" i="2"/>
  <c r="P588" i="2" l="1" a="1"/>
  <c r="P588" i="2" s="1"/>
  <c r="Q588" i="2" s="1"/>
  <c r="U587" i="2"/>
  <c r="V587" i="2" s="1"/>
  <c r="S587" i="2"/>
  <c r="T587" i="2" s="1"/>
  <c r="R588" i="2"/>
  <c r="J589" i="2"/>
  <c r="K589" i="2"/>
  <c r="A590" i="2" s="1"/>
  <c r="N589" i="2"/>
  <c r="O589" i="2"/>
  <c r="M589" i="2"/>
  <c r="P589" i="2" l="1" a="1"/>
  <c r="P589" i="2" s="1"/>
  <c r="Q589" i="2" s="1"/>
  <c r="U588" i="2"/>
  <c r="V588" i="2" s="1"/>
  <c r="S588" i="2"/>
  <c r="T588" i="2" s="1"/>
  <c r="F590" i="2" l="1"/>
  <c r="L590" i="2"/>
  <c r="G590" i="2"/>
  <c r="H590" i="2"/>
  <c r="B590" i="2"/>
  <c r="C590" i="2"/>
  <c r="E590" i="2" s="1"/>
  <c r="J590" i="2" l="1"/>
  <c r="K590" i="2"/>
  <c r="A591" i="2" s="1"/>
  <c r="N590" i="2"/>
  <c r="M590" i="2"/>
  <c r="O590" i="2"/>
  <c r="R589" i="2"/>
  <c r="P590" i="2" l="1" a="1"/>
  <c r="P590" i="2" s="1"/>
  <c r="Q590" i="2" s="1"/>
  <c r="U589" i="2"/>
  <c r="V589" i="2" s="1"/>
  <c r="S589" i="2"/>
  <c r="T589" i="2" s="1"/>
  <c r="F591" i="2" l="1"/>
  <c r="L591" i="2"/>
  <c r="G591" i="2"/>
  <c r="H591" i="2"/>
  <c r="B591" i="2"/>
  <c r="C591" i="2"/>
  <c r="E591" i="2" s="1"/>
  <c r="J591" i="2" l="1"/>
  <c r="K591" i="2"/>
  <c r="A592" i="2" s="1"/>
  <c r="N591" i="2"/>
  <c r="M591" i="2"/>
  <c r="O591" i="2"/>
  <c r="R590" i="2"/>
  <c r="P591" i="2" l="1" a="1"/>
  <c r="P591" i="2" s="1"/>
  <c r="Q591" i="2" s="1"/>
  <c r="U590" i="2"/>
  <c r="V590" i="2" s="1"/>
  <c r="S590" i="2"/>
  <c r="T590" i="2" s="1"/>
  <c r="L592" i="2" l="1"/>
  <c r="H592" i="2"/>
  <c r="F592" i="2"/>
  <c r="G592" i="2"/>
  <c r="B592" i="2"/>
  <c r="C592" i="2"/>
  <c r="E592" i="2" s="1"/>
  <c r="J592" i="2" l="1"/>
  <c r="K592" i="2"/>
  <c r="A593" i="2" s="1"/>
  <c r="R591" i="2"/>
  <c r="N592" i="2"/>
  <c r="M592" i="2"/>
  <c r="O592" i="2"/>
  <c r="P592" i="2" l="1" a="1"/>
  <c r="P592" i="2" s="1"/>
  <c r="Q592" i="2" s="1"/>
  <c r="U591" i="2"/>
  <c r="V591" i="2" s="1"/>
  <c r="S591" i="2"/>
  <c r="T591" i="2" s="1"/>
  <c r="C593" i="2"/>
  <c r="E593" i="2" s="1"/>
  <c r="J593" i="2" l="1"/>
  <c r="K593" i="2"/>
  <c r="A594" i="2" s="1"/>
  <c r="F593" i="2"/>
  <c r="L593" i="2"/>
  <c r="G593" i="2"/>
  <c r="H593" i="2"/>
  <c r="B593" i="2"/>
  <c r="C594" i="2" l="1"/>
  <c r="E594" i="2" s="1"/>
  <c r="G594" i="2"/>
  <c r="L594" i="2"/>
  <c r="H594" i="2"/>
  <c r="F594" i="2"/>
  <c r="B594" i="2"/>
  <c r="R592" i="2"/>
  <c r="N593" i="2"/>
  <c r="M593" i="2"/>
  <c r="O593" i="2"/>
  <c r="P593" i="2" l="1" a="1"/>
  <c r="P593" i="2" s="1"/>
  <c r="Q593" i="2" s="1"/>
  <c r="U592" i="2"/>
  <c r="V592" i="2" s="1"/>
  <c r="S592" i="2"/>
  <c r="T592" i="2" s="1"/>
  <c r="O594" i="2"/>
  <c r="N594" i="2"/>
  <c r="M594" i="2"/>
  <c r="R593" i="2"/>
  <c r="J594" i="2"/>
  <c r="K594" i="2"/>
  <c r="A595" i="2" s="1"/>
  <c r="P594" i="2" l="1" a="1"/>
  <c r="P594" i="2" s="1"/>
  <c r="Q594" i="2" s="1"/>
  <c r="S593" i="2"/>
  <c r="T593" i="2" s="1"/>
  <c r="U593" i="2"/>
  <c r="V593" i="2" s="1"/>
  <c r="F595" i="2" l="1"/>
  <c r="L595" i="2"/>
  <c r="G595" i="2"/>
  <c r="H595" i="2"/>
  <c r="B595" i="2"/>
  <c r="C595" i="2"/>
  <c r="E595" i="2" s="1"/>
  <c r="J595" i="2" l="1"/>
  <c r="K595" i="2"/>
  <c r="A596" i="2" s="1"/>
  <c r="N595" i="2"/>
  <c r="O595" i="2"/>
  <c r="M595" i="2"/>
  <c r="R594" i="2"/>
  <c r="U594" i="2" l="1"/>
  <c r="V594" i="2" s="1"/>
  <c r="S594" i="2"/>
  <c r="T594" i="2" s="1"/>
  <c r="C596" i="2"/>
  <c r="E596" i="2" s="1"/>
  <c r="H596" i="2"/>
  <c r="L596" i="2"/>
  <c r="F596" i="2"/>
  <c r="G596" i="2"/>
  <c r="B596" i="2"/>
  <c r="P595" i="2" a="1"/>
  <c r="P595" i="2" s="1"/>
  <c r="Q595" i="2" s="1"/>
  <c r="J596" i="2" l="1"/>
  <c r="K596" i="2"/>
  <c r="A597" i="2" s="1"/>
  <c r="M596" i="2"/>
  <c r="O596" i="2"/>
  <c r="N596" i="2"/>
  <c r="R595" i="2"/>
  <c r="P596" i="2" l="1" a="1"/>
  <c r="P596" i="2" s="1"/>
  <c r="Q596" i="2" s="1"/>
  <c r="C597" i="2"/>
  <c r="E597" i="2" s="1"/>
  <c r="G597" i="2"/>
  <c r="H597" i="2"/>
  <c r="F597" i="2"/>
  <c r="L597" i="2"/>
  <c r="U595" i="2"/>
  <c r="V595" i="2" s="1"/>
  <c r="S595" i="2"/>
  <c r="T595" i="2" s="1"/>
  <c r="B597" i="2"/>
  <c r="M597" i="2" l="1"/>
  <c r="N597" i="2"/>
  <c r="P597" i="2" s="1" a="1"/>
  <c r="P597" i="2" s="1"/>
  <c r="O597" i="2"/>
  <c r="J597" i="2"/>
  <c r="K597" i="2"/>
  <c r="A598" i="2" s="1"/>
  <c r="R596" i="2"/>
  <c r="Q597" i="2" l="1"/>
  <c r="U596" i="2"/>
  <c r="V596" i="2" s="1"/>
  <c r="S596" i="2"/>
  <c r="T596" i="2" s="1"/>
  <c r="F598" i="2" l="1"/>
  <c r="L598" i="2"/>
  <c r="G598" i="2"/>
  <c r="H598" i="2"/>
  <c r="B598" i="2"/>
  <c r="C598" i="2"/>
  <c r="E598" i="2" s="1"/>
  <c r="J598" i="2" l="1"/>
  <c r="K598" i="2"/>
  <c r="A599" i="2" s="1"/>
  <c r="N598" i="2"/>
  <c r="O598" i="2"/>
  <c r="M598" i="2"/>
  <c r="R597" i="2"/>
  <c r="U597" i="2" l="1"/>
  <c r="V597" i="2" s="1"/>
  <c r="S597" i="2"/>
  <c r="T597" i="2" s="1"/>
  <c r="F599" i="2"/>
  <c r="H599" i="2"/>
  <c r="C599" i="2"/>
  <c r="E599" i="2" s="1"/>
  <c r="G599" i="2"/>
  <c r="L599" i="2"/>
  <c r="B599" i="2"/>
  <c r="P598" i="2" a="1"/>
  <c r="P598" i="2" s="1"/>
  <c r="Q598" i="2" s="1"/>
  <c r="N599" i="2" l="1"/>
  <c r="O599" i="2"/>
  <c r="M599" i="2"/>
  <c r="J599" i="2"/>
  <c r="K599" i="2"/>
  <c r="A600" i="2" s="1"/>
  <c r="R598" i="2"/>
  <c r="P599" i="2" l="1" a="1"/>
  <c r="P599" i="2" s="1"/>
  <c r="Q599" i="2" s="1"/>
  <c r="S598" i="2"/>
  <c r="T598" i="2" s="1"/>
  <c r="U598" i="2"/>
  <c r="V598" i="2" s="1"/>
  <c r="C600" i="2"/>
  <c r="E600" i="2" s="1"/>
  <c r="J600" i="2" l="1"/>
  <c r="K600" i="2"/>
  <c r="A601" i="2" s="1"/>
  <c r="F600" i="2"/>
  <c r="L600" i="2"/>
  <c r="G600" i="2"/>
  <c r="H600" i="2"/>
  <c r="B600" i="2"/>
  <c r="B601" i="2" l="1"/>
  <c r="R599" i="2"/>
  <c r="F601" i="2"/>
  <c r="L601" i="2"/>
  <c r="G601" i="2"/>
  <c r="H601" i="2"/>
  <c r="C601" i="2"/>
  <c r="E601" i="2" s="1"/>
  <c r="N600" i="2"/>
  <c r="O600" i="2"/>
  <c r="M600" i="2"/>
  <c r="P600" i="2" l="1" a="1"/>
  <c r="P600" i="2" s="1"/>
  <c r="Q600" i="2" s="1"/>
  <c r="J601" i="2"/>
  <c r="K601" i="2"/>
  <c r="A602" i="2" s="1"/>
  <c r="U599" i="2"/>
  <c r="V599" i="2" s="1"/>
  <c r="S599" i="2"/>
  <c r="T599" i="2" s="1"/>
  <c r="N601" i="2"/>
  <c r="M601" i="2"/>
  <c r="O601" i="2"/>
  <c r="R600" i="2"/>
  <c r="P601" i="2" l="1" a="1"/>
  <c r="P601" i="2" s="1"/>
  <c r="Q601" i="2" s="1"/>
  <c r="U600" i="2"/>
  <c r="V600" i="2" s="1"/>
  <c r="S600" i="2"/>
  <c r="T600" i="2" s="1"/>
  <c r="F602" i="2" l="1"/>
  <c r="G602" i="2"/>
  <c r="L602" i="2"/>
  <c r="H602" i="2"/>
  <c r="B602" i="2"/>
  <c r="C602" i="2"/>
  <c r="E602" i="2" s="1"/>
  <c r="N602" i="2" l="1"/>
  <c r="M602" i="2"/>
  <c r="O602" i="2"/>
  <c r="J602" i="2"/>
  <c r="K602" i="2"/>
  <c r="A603" i="2" s="1"/>
  <c r="R601" i="2"/>
  <c r="P602" i="2" l="1" a="1"/>
  <c r="P602" i="2" s="1"/>
  <c r="Q602" i="2" s="1"/>
  <c r="U601" i="2"/>
  <c r="V601" i="2" s="1"/>
  <c r="S601" i="2"/>
  <c r="T601" i="2" s="1"/>
  <c r="C603" i="2"/>
  <c r="E603" i="2" s="1"/>
  <c r="J603" i="2" l="1"/>
  <c r="K603" i="2"/>
  <c r="A604" i="2" s="1"/>
  <c r="G603" i="2"/>
  <c r="H603" i="2"/>
  <c r="F603" i="2"/>
  <c r="L603" i="2"/>
  <c r="B603" i="2"/>
  <c r="B604" i="2" l="1"/>
  <c r="R602" i="2"/>
  <c r="F604" i="2"/>
  <c r="L604" i="2"/>
  <c r="G604" i="2"/>
  <c r="H604" i="2"/>
  <c r="C604" i="2"/>
  <c r="E604" i="2" s="1"/>
  <c r="N603" i="2"/>
  <c r="M603" i="2"/>
  <c r="O603" i="2"/>
  <c r="P603" i="2" l="1" a="1"/>
  <c r="P603" i="2" s="1"/>
  <c r="Q603" i="2" s="1"/>
  <c r="J604" i="2"/>
  <c r="K604" i="2"/>
  <c r="A605" i="2" s="1"/>
  <c r="U602" i="2"/>
  <c r="V602" i="2" s="1"/>
  <c r="S602" i="2"/>
  <c r="T602" i="2" s="1"/>
  <c r="N604" i="2"/>
  <c r="O604" i="2"/>
  <c r="M604" i="2"/>
  <c r="R603" i="2"/>
  <c r="P604" i="2" l="1" a="1"/>
  <c r="P604" i="2" s="1"/>
  <c r="Q604" i="2" s="1"/>
  <c r="U603" i="2"/>
  <c r="V603" i="2" s="1"/>
  <c r="S603" i="2"/>
  <c r="T603" i="2" s="1"/>
  <c r="C605" i="2"/>
  <c r="E605" i="2" s="1"/>
  <c r="J605" i="2" l="1"/>
  <c r="K605" i="2"/>
  <c r="A606" i="2" s="1"/>
  <c r="G605" i="2"/>
  <c r="H605" i="2"/>
  <c r="L605" i="2"/>
  <c r="F605" i="2"/>
  <c r="B605" i="2"/>
  <c r="B606" i="2" l="1"/>
  <c r="R604" i="2"/>
  <c r="G606" i="2"/>
  <c r="F606" i="2"/>
  <c r="H606" i="2"/>
  <c r="L606" i="2"/>
  <c r="N605" i="2"/>
  <c r="O605" i="2"/>
  <c r="M605" i="2"/>
  <c r="C606" i="2"/>
  <c r="E606" i="2" s="1"/>
  <c r="N606" i="2" l="1"/>
  <c r="M606" i="2"/>
  <c r="O606" i="2"/>
  <c r="J606" i="2"/>
  <c r="K606" i="2"/>
  <c r="A607" i="2" s="1"/>
  <c r="P605" i="2" a="1"/>
  <c r="P605" i="2" s="1"/>
  <c r="Q605" i="2" s="1"/>
  <c r="U604" i="2"/>
  <c r="V604" i="2" s="1"/>
  <c r="S604" i="2"/>
  <c r="T604" i="2" s="1"/>
  <c r="R605" i="2"/>
  <c r="P606" i="2" l="1" a="1"/>
  <c r="P606" i="2" s="1"/>
  <c r="Q606" i="2" s="1"/>
  <c r="U605" i="2"/>
  <c r="V605" i="2" s="1"/>
  <c r="S605" i="2"/>
  <c r="T605" i="2" s="1"/>
  <c r="C607" i="2"/>
  <c r="E607" i="2" s="1"/>
  <c r="J607" i="2" l="1"/>
  <c r="K607" i="2"/>
  <c r="A608" i="2" s="1"/>
  <c r="F607" i="2"/>
  <c r="L607" i="2"/>
  <c r="G607" i="2"/>
  <c r="H607" i="2"/>
  <c r="B607" i="2"/>
  <c r="B608" i="2" l="1"/>
  <c r="R606" i="2"/>
  <c r="F608" i="2"/>
  <c r="G608" i="2"/>
  <c r="L608" i="2"/>
  <c r="H608" i="2"/>
  <c r="C608" i="2"/>
  <c r="E608" i="2" s="1"/>
  <c r="N607" i="2"/>
  <c r="M607" i="2"/>
  <c r="O607" i="2"/>
  <c r="P607" i="2" l="1" a="1"/>
  <c r="P607" i="2" s="1"/>
  <c r="Q607" i="2" s="1"/>
  <c r="J608" i="2"/>
  <c r="K608" i="2"/>
  <c r="A609" i="2" s="1"/>
  <c r="N608" i="2"/>
  <c r="O608" i="2"/>
  <c r="M608" i="2"/>
  <c r="U606" i="2"/>
  <c r="V606" i="2" s="1"/>
  <c r="S606" i="2"/>
  <c r="T606" i="2" s="1"/>
  <c r="R607" i="2"/>
  <c r="U607" i="2" l="1"/>
  <c r="V607" i="2" s="1"/>
  <c r="S607" i="2"/>
  <c r="T607" i="2" s="1"/>
  <c r="C609" i="2"/>
  <c r="E609" i="2" s="1"/>
  <c r="P608" i="2" a="1"/>
  <c r="P608" i="2" s="1"/>
  <c r="Q608" i="2" s="1"/>
  <c r="J609" i="2" l="1"/>
  <c r="K609" i="2"/>
  <c r="A610" i="2" s="1"/>
  <c r="F609" i="2"/>
  <c r="L609" i="2"/>
  <c r="G609" i="2"/>
  <c r="H609" i="2"/>
  <c r="B609" i="2"/>
  <c r="B610" i="2" l="1"/>
  <c r="R608" i="2"/>
  <c r="H610" i="2"/>
  <c r="F610" i="2"/>
  <c r="L610" i="2"/>
  <c r="G610" i="2"/>
  <c r="C610" i="2"/>
  <c r="E610" i="2" s="1"/>
  <c r="N609" i="2"/>
  <c r="O609" i="2"/>
  <c r="M609" i="2"/>
  <c r="P609" i="2" l="1" a="1"/>
  <c r="P609" i="2" s="1"/>
  <c r="Q609" i="2" s="1"/>
  <c r="J610" i="2"/>
  <c r="K610" i="2"/>
  <c r="A611" i="2" s="1"/>
  <c r="N610" i="2"/>
  <c r="M610" i="2"/>
  <c r="O610" i="2"/>
  <c r="U608" i="2"/>
  <c r="V608" i="2" s="1"/>
  <c r="S608" i="2"/>
  <c r="T608" i="2" s="1"/>
  <c r="R609" i="2"/>
  <c r="U609" i="2" l="1"/>
  <c r="V609" i="2" s="1"/>
  <c r="S609" i="2"/>
  <c r="T609" i="2" s="1"/>
  <c r="C611" i="2"/>
  <c r="E611" i="2" s="1"/>
  <c r="P610" i="2" a="1"/>
  <c r="P610" i="2" s="1"/>
  <c r="Q610" i="2" s="1"/>
  <c r="J611" i="2" l="1"/>
  <c r="K611" i="2"/>
  <c r="A612" i="2" s="1"/>
  <c r="H611" i="2"/>
  <c r="F611" i="2"/>
  <c r="L611" i="2"/>
  <c r="G611" i="2"/>
  <c r="B611" i="2"/>
  <c r="H612" i="2" l="1"/>
  <c r="L612" i="2"/>
  <c r="F612" i="2"/>
  <c r="G612" i="2"/>
  <c r="B612" i="2"/>
  <c r="R610" i="2"/>
  <c r="N611" i="2"/>
  <c r="M611" i="2"/>
  <c r="O611" i="2"/>
  <c r="C612" i="2"/>
  <c r="E612" i="2" s="1"/>
  <c r="J612" i="2" l="1"/>
  <c r="K612" i="2"/>
  <c r="A613" i="2" s="1"/>
  <c r="U610" i="2"/>
  <c r="V610" i="2" s="1"/>
  <c r="S610" i="2"/>
  <c r="T610" i="2" s="1"/>
  <c r="N612" i="2"/>
  <c r="O612" i="2"/>
  <c r="M612" i="2"/>
  <c r="R611" i="2"/>
  <c r="P611" i="2" a="1"/>
  <c r="P611" i="2" s="1"/>
  <c r="Q611" i="2" s="1"/>
  <c r="P612" i="2" l="1" a="1"/>
  <c r="P612" i="2" s="1"/>
  <c r="Q612" i="2" s="1"/>
  <c r="U611" i="2"/>
  <c r="V611" i="2" s="1"/>
  <c r="S611" i="2"/>
  <c r="T611" i="2" s="1"/>
  <c r="G613" i="2" l="1"/>
  <c r="H613" i="2"/>
  <c r="F613" i="2"/>
  <c r="L613" i="2"/>
  <c r="B613" i="2"/>
  <c r="C613" i="2"/>
  <c r="E613" i="2" s="1"/>
  <c r="J613" i="2" l="1"/>
  <c r="K613" i="2"/>
  <c r="A614" i="2" s="1"/>
  <c r="R612" i="2"/>
  <c r="N613" i="2"/>
  <c r="O613" i="2"/>
  <c r="M613" i="2"/>
  <c r="P613" i="2" l="1" a="1"/>
  <c r="P613" i="2" s="1"/>
  <c r="Q613" i="2" s="1"/>
  <c r="U612" i="2"/>
  <c r="V612" i="2" s="1"/>
  <c r="S612" i="2"/>
  <c r="T612" i="2" s="1"/>
  <c r="C614" i="2"/>
  <c r="E614" i="2" s="1"/>
  <c r="J614" i="2" l="1"/>
  <c r="K614" i="2"/>
  <c r="A615" i="2" s="1"/>
  <c r="H614" i="2"/>
  <c r="L614" i="2"/>
  <c r="G614" i="2"/>
  <c r="F614" i="2"/>
  <c r="B614" i="2"/>
  <c r="B615" i="2" l="1"/>
  <c r="R613" i="2"/>
  <c r="F615" i="2"/>
  <c r="L615" i="2"/>
  <c r="G615" i="2"/>
  <c r="H615" i="2"/>
  <c r="C615" i="2"/>
  <c r="E615" i="2" s="1"/>
  <c r="N614" i="2"/>
  <c r="O614" i="2"/>
  <c r="M614" i="2"/>
  <c r="P614" i="2" l="1" a="1"/>
  <c r="P614" i="2" s="1"/>
  <c r="Q614" i="2" s="1"/>
  <c r="J615" i="2"/>
  <c r="K615" i="2"/>
  <c r="A616" i="2" s="1"/>
  <c r="U613" i="2"/>
  <c r="V613" i="2" s="1"/>
  <c r="S613" i="2"/>
  <c r="T613" i="2" s="1"/>
  <c r="N615" i="2"/>
  <c r="M615" i="2"/>
  <c r="O615" i="2"/>
  <c r="R614" i="2"/>
  <c r="P615" i="2" l="1" a="1"/>
  <c r="P615" i="2" s="1"/>
  <c r="Q615" i="2" s="1"/>
  <c r="U614" i="2"/>
  <c r="V614" i="2" s="1"/>
  <c r="S614" i="2"/>
  <c r="T614" i="2" s="1"/>
  <c r="L616" i="2" l="1"/>
  <c r="H616" i="2"/>
  <c r="F616" i="2"/>
  <c r="G616" i="2"/>
  <c r="B616" i="2"/>
  <c r="C616" i="2"/>
  <c r="E616" i="2" s="1"/>
  <c r="J616" i="2" l="1"/>
  <c r="K616" i="2"/>
  <c r="A617" i="2" s="1"/>
  <c r="R615" i="2"/>
  <c r="N616" i="2"/>
  <c r="O616" i="2"/>
  <c r="M616" i="2"/>
  <c r="P616" i="2" l="1" a="1"/>
  <c r="P616" i="2" s="1"/>
  <c r="Q616" i="2" s="1"/>
  <c r="U615" i="2"/>
  <c r="V615" i="2" s="1"/>
  <c r="S615" i="2"/>
  <c r="T615" i="2" s="1"/>
  <c r="C617" i="2"/>
  <c r="E617" i="2" s="1"/>
  <c r="J617" i="2" l="1"/>
  <c r="K617" i="2"/>
  <c r="A618" i="2" s="1"/>
  <c r="F617" i="2"/>
  <c r="G617" i="2"/>
  <c r="L617" i="2"/>
  <c r="H617" i="2"/>
  <c r="B617" i="2"/>
  <c r="B618" i="2" l="1"/>
  <c r="R616" i="2"/>
  <c r="F618" i="2"/>
  <c r="L618" i="2"/>
  <c r="G618" i="2"/>
  <c r="H618" i="2"/>
  <c r="N617" i="2"/>
  <c r="M617" i="2"/>
  <c r="O617" i="2"/>
  <c r="C618" i="2"/>
  <c r="E618" i="2" s="1"/>
  <c r="P617" i="2" l="1" a="1"/>
  <c r="P617" i="2" s="1"/>
  <c r="Q617" i="2" s="1"/>
  <c r="R617" i="2"/>
  <c r="N618" i="2"/>
  <c r="M618" i="2"/>
  <c r="O618" i="2"/>
  <c r="J618" i="2"/>
  <c r="K618" i="2"/>
  <c r="A619" i="2" s="1"/>
  <c r="U616" i="2"/>
  <c r="V616" i="2" s="1"/>
  <c r="S616" i="2"/>
  <c r="T616" i="2" s="1"/>
  <c r="P618" i="2" l="1" a="1"/>
  <c r="P618" i="2" s="1"/>
  <c r="Q618" i="2" s="1"/>
  <c r="U617" i="2"/>
  <c r="V617" i="2" s="1"/>
  <c r="S617" i="2"/>
  <c r="T617" i="2" s="1"/>
  <c r="F619" i="2" l="1"/>
  <c r="L619" i="2"/>
  <c r="G619" i="2"/>
  <c r="H619" i="2"/>
  <c r="B619" i="2"/>
  <c r="C619" i="2"/>
  <c r="E619" i="2" s="1"/>
  <c r="N619" i="2" l="1"/>
  <c r="O619" i="2"/>
  <c r="M619" i="2"/>
  <c r="J619" i="2"/>
  <c r="K619" i="2"/>
  <c r="A620" i="2" s="1"/>
  <c r="R618" i="2"/>
  <c r="P619" i="2" l="1" a="1"/>
  <c r="P619" i="2" s="1"/>
  <c r="Q619" i="2" s="1"/>
  <c r="U618" i="2"/>
  <c r="V618" i="2" s="1"/>
  <c r="S618" i="2"/>
  <c r="T618" i="2" s="1"/>
  <c r="C620" i="2"/>
  <c r="E620" i="2" s="1"/>
  <c r="J620" i="2" l="1"/>
  <c r="K620" i="2"/>
  <c r="A621" i="2" s="1"/>
  <c r="F620" i="2"/>
  <c r="L620" i="2"/>
  <c r="G620" i="2"/>
  <c r="H620" i="2"/>
  <c r="B620" i="2"/>
  <c r="B621" i="2" l="1"/>
  <c r="R619" i="2"/>
  <c r="F621" i="2"/>
  <c r="L621" i="2"/>
  <c r="G621" i="2"/>
  <c r="H621" i="2"/>
  <c r="C621" i="2"/>
  <c r="E621" i="2" s="1"/>
  <c r="N620" i="2"/>
  <c r="O620" i="2"/>
  <c r="M620" i="2"/>
  <c r="P620" i="2" l="1" a="1"/>
  <c r="P620" i="2" s="1"/>
  <c r="Q620" i="2" s="1"/>
  <c r="J621" i="2"/>
  <c r="K621" i="2"/>
  <c r="A622" i="2" s="1"/>
  <c r="U619" i="2"/>
  <c r="V619" i="2" s="1"/>
  <c r="S619" i="2"/>
  <c r="T619" i="2" s="1"/>
  <c r="N621" i="2"/>
  <c r="M621" i="2"/>
  <c r="O621" i="2"/>
  <c r="R620" i="2"/>
  <c r="P621" i="2" l="1" a="1"/>
  <c r="P621" i="2" s="1"/>
  <c r="Q621" i="2" s="1"/>
  <c r="U620" i="2"/>
  <c r="V620" i="2" s="1"/>
  <c r="S620" i="2"/>
  <c r="T620" i="2" s="1"/>
  <c r="C622" i="2"/>
  <c r="E622" i="2" s="1"/>
  <c r="J622" i="2" l="1"/>
  <c r="K622" i="2"/>
  <c r="A623" i="2" s="1"/>
  <c r="H622" i="2"/>
  <c r="G622" i="2"/>
  <c r="F622" i="2"/>
  <c r="L622" i="2"/>
  <c r="B622" i="2"/>
  <c r="B623" i="2" l="1"/>
  <c r="R621" i="2"/>
  <c r="G623" i="2"/>
  <c r="H623" i="2"/>
  <c r="F623" i="2"/>
  <c r="L623" i="2"/>
  <c r="N622" i="2"/>
  <c r="M622" i="2"/>
  <c r="O622" i="2"/>
  <c r="C623" i="2"/>
  <c r="E623" i="2" s="1"/>
  <c r="J623" i="2" l="1"/>
  <c r="K623" i="2"/>
  <c r="A624" i="2" s="1"/>
  <c r="N623" i="2"/>
  <c r="M623" i="2"/>
  <c r="O623" i="2"/>
  <c r="U621" i="2"/>
  <c r="V621" i="2" s="1"/>
  <c r="S621" i="2"/>
  <c r="T621" i="2" s="1"/>
  <c r="P622" i="2" a="1"/>
  <c r="P622" i="2" s="1"/>
  <c r="Q622" i="2" s="1"/>
  <c r="R622" i="2"/>
  <c r="P623" i="2" l="1" a="1"/>
  <c r="P623" i="2" s="1"/>
  <c r="Q623" i="2" s="1"/>
  <c r="U622" i="2"/>
  <c r="V622" i="2" s="1"/>
  <c r="S622" i="2"/>
  <c r="T622" i="2" s="1"/>
  <c r="G624" i="2" l="1"/>
  <c r="H624" i="2"/>
  <c r="F624" i="2"/>
  <c r="L624" i="2"/>
  <c r="B624" i="2"/>
  <c r="C624" i="2"/>
  <c r="E624" i="2" s="1"/>
  <c r="J624" i="2" l="1"/>
  <c r="K624" i="2"/>
  <c r="A625" i="2" s="1"/>
  <c r="R623" i="2"/>
  <c r="N624" i="2"/>
  <c r="O624" i="2"/>
  <c r="M624" i="2"/>
  <c r="P624" i="2" l="1" a="1"/>
  <c r="P624" i="2" s="1"/>
  <c r="Q624" i="2" s="1"/>
  <c r="U623" i="2"/>
  <c r="V623" i="2" s="1"/>
  <c r="S623" i="2"/>
  <c r="T623" i="2" s="1"/>
  <c r="C625" i="2"/>
  <c r="E625" i="2" s="1"/>
  <c r="J625" i="2" l="1"/>
  <c r="K625" i="2"/>
  <c r="A626" i="2" s="1"/>
  <c r="G625" i="2"/>
  <c r="H625" i="2"/>
  <c r="F625" i="2"/>
  <c r="L625" i="2"/>
  <c r="B625" i="2"/>
  <c r="L626" i="2" l="1"/>
  <c r="H626" i="2"/>
  <c r="F626" i="2"/>
  <c r="G626" i="2"/>
  <c r="B626" i="2"/>
  <c r="R624" i="2"/>
  <c r="N625" i="2"/>
  <c r="O625" i="2"/>
  <c r="M625" i="2"/>
  <c r="C626" i="2"/>
  <c r="E626" i="2" s="1"/>
  <c r="J626" i="2" l="1"/>
  <c r="K626" i="2"/>
  <c r="A627" i="2" s="1"/>
  <c r="U624" i="2"/>
  <c r="V624" i="2" s="1"/>
  <c r="S624" i="2"/>
  <c r="T624" i="2" s="1"/>
  <c r="P625" i="2" a="1"/>
  <c r="P625" i="2" s="1"/>
  <c r="Q625" i="2" s="1"/>
  <c r="R625" i="2"/>
  <c r="N626" i="2"/>
  <c r="M626" i="2"/>
  <c r="O626" i="2"/>
  <c r="P626" i="2" l="1" a="1"/>
  <c r="P626" i="2" s="1"/>
  <c r="Q626" i="2" s="1"/>
  <c r="U625" i="2"/>
  <c r="V625" i="2" s="1"/>
  <c r="S625" i="2"/>
  <c r="T625" i="2" s="1"/>
  <c r="C627" i="2"/>
  <c r="E627" i="2" s="1"/>
  <c r="J627" i="2" l="1"/>
  <c r="K627" i="2"/>
  <c r="A628" i="2" s="1"/>
  <c r="G627" i="2"/>
  <c r="H627" i="2"/>
  <c r="L627" i="2"/>
  <c r="F627" i="2"/>
  <c r="B627" i="2"/>
  <c r="G628" i="2" l="1"/>
  <c r="H628" i="2"/>
  <c r="F628" i="2"/>
  <c r="L628" i="2"/>
  <c r="B628" i="2"/>
  <c r="R626" i="2"/>
  <c r="N627" i="2"/>
  <c r="O627" i="2"/>
  <c r="M627" i="2"/>
  <c r="C628" i="2"/>
  <c r="E628" i="2" s="1"/>
  <c r="J628" i="2" l="1"/>
  <c r="K628" i="2"/>
  <c r="A629" i="2" s="1"/>
  <c r="U626" i="2"/>
  <c r="V626" i="2" s="1"/>
  <c r="S626" i="2"/>
  <c r="T626" i="2" s="1"/>
  <c r="P627" i="2" a="1"/>
  <c r="P627" i="2" s="1"/>
  <c r="Q627" i="2" s="1"/>
  <c r="R627" i="2"/>
  <c r="N628" i="2"/>
  <c r="O628" i="2"/>
  <c r="M628" i="2"/>
  <c r="U627" i="2" l="1"/>
  <c r="V627" i="2" s="1"/>
  <c r="S627" i="2"/>
  <c r="T627" i="2" s="1"/>
  <c r="P628" i="2" a="1"/>
  <c r="P628" i="2" s="1"/>
  <c r="Q628" i="2" s="1"/>
  <c r="G629" i="2" l="1"/>
  <c r="L629" i="2"/>
  <c r="H629" i="2"/>
  <c r="F629" i="2"/>
  <c r="B629" i="2"/>
  <c r="C629" i="2"/>
  <c r="E629" i="2" s="1"/>
  <c r="J629" i="2" l="1"/>
  <c r="K629" i="2"/>
  <c r="A630" i="2" s="1"/>
  <c r="N629" i="2"/>
  <c r="M629" i="2"/>
  <c r="O629" i="2"/>
  <c r="R628" i="2"/>
  <c r="P629" i="2" l="1" a="1"/>
  <c r="P629" i="2" s="1"/>
  <c r="Q629" i="2" s="1"/>
  <c r="U628" i="2"/>
  <c r="V628" i="2" s="1"/>
  <c r="S628" i="2"/>
  <c r="T628" i="2" s="1"/>
  <c r="C630" i="2"/>
  <c r="E630" i="2" s="1"/>
  <c r="J630" i="2" l="1"/>
  <c r="K630" i="2"/>
  <c r="A631" i="2" s="1"/>
  <c r="G630" i="2"/>
  <c r="L630" i="2"/>
  <c r="H630" i="2"/>
  <c r="F630" i="2"/>
  <c r="B630" i="2"/>
  <c r="B631" i="2" l="1"/>
  <c r="R629" i="2"/>
  <c r="G631" i="2"/>
  <c r="F631" i="2"/>
  <c r="H631" i="2"/>
  <c r="L631" i="2"/>
  <c r="C631" i="2"/>
  <c r="E631" i="2" s="1"/>
  <c r="N630" i="2"/>
  <c r="M630" i="2"/>
  <c r="O630" i="2"/>
  <c r="P630" i="2" l="1" a="1"/>
  <c r="P630" i="2" s="1"/>
  <c r="Q630" i="2" s="1"/>
  <c r="J631" i="2"/>
  <c r="K631" i="2"/>
  <c r="A632" i="2" s="1"/>
  <c r="N631" i="2"/>
  <c r="M631" i="2"/>
  <c r="O631" i="2"/>
  <c r="U629" i="2"/>
  <c r="V629" i="2" s="1"/>
  <c r="S629" i="2"/>
  <c r="T629" i="2" s="1"/>
  <c r="R630" i="2"/>
  <c r="P631" i="2" l="1" a="1"/>
  <c r="P631" i="2" s="1"/>
  <c r="Q631" i="2" s="1"/>
  <c r="U630" i="2"/>
  <c r="V630" i="2" s="1"/>
  <c r="S630" i="2"/>
  <c r="T630" i="2" s="1"/>
  <c r="G632" i="2" l="1"/>
  <c r="L632" i="2"/>
  <c r="H632" i="2"/>
  <c r="F632" i="2"/>
  <c r="B632" i="2"/>
  <c r="C632" i="2"/>
  <c r="E632" i="2" s="1"/>
  <c r="N632" i="2" l="1"/>
  <c r="M632" i="2"/>
  <c r="O632" i="2"/>
  <c r="R631" i="2"/>
  <c r="J632" i="2"/>
  <c r="K632" i="2"/>
  <c r="A633" i="2" s="1"/>
  <c r="P632" i="2" l="1" a="1"/>
  <c r="P632" i="2" s="1"/>
  <c r="Q632" i="2" s="1"/>
  <c r="U631" i="2"/>
  <c r="V631" i="2" s="1"/>
  <c r="S631" i="2"/>
  <c r="T631" i="2" s="1"/>
  <c r="G633" i="2" l="1"/>
  <c r="H633" i="2"/>
  <c r="F633" i="2"/>
  <c r="L633" i="2"/>
  <c r="B633" i="2"/>
  <c r="C633" i="2"/>
  <c r="E633" i="2" s="1"/>
  <c r="J633" i="2" l="1"/>
  <c r="K633" i="2"/>
  <c r="A634" i="2" s="1"/>
  <c r="R632" i="2"/>
  <c r="N633" i="2"/>
  <c r="M633" i="2"/>
  <c r="O633" i="2"/>
  <c r="P633" i="2" l="1" a="1"/>
  <c r="P633" i="2" s="1"/>
  <c r="Q633" i="2" s="1"/>
  <c r="U632" i="2"/>
  <c r="V632" i="2" s="1"/>
  <c r="S632" i="2"/>
  <c r="T632" i="2" s="1"/>
  <c r="G634" i="2" l="1"/>
  <c r="H634" i="2"/>
  <c r="F634" i="2"/>
  <c r="L634" i="2"/>
  <c r="B634" i="2"/>
  <c r="C634" i="2"/>
  <c r="E634" i="2" s="1"/>
  <c r="R633" i="2" l="1"/>
  <c r="J634" i="2"/>
  <c r="K634" i="2"/>
  <c r="A635" i="2" s="1"/>
  <c r="N634" i="2"/>
  <c r="M634" i="2"/>
  <c r="O634" i="2"/>
  <c r="P634" i="2" l="1" a="1"/>
  <c r="P634" i="2" s="1"/>
  <c r="Q634" i="2" s="1"/>
  <c r="U633" i="2"/>
  <c r="V633" i="2" s="1"/>
  <c r="S633" i="2"/>
  <c r="T633" i="2" s="1"/>
  <c r="F635" i="2" l="1"/>
  <c r="L635" i="2"/>
  <c r="G635" i="2"/>
  <c r="H635" i="2"/>
  <c r="B635" i="2"/>
  <c r="C635" i="2"/>
  <c r="E635" i="2" s="1"/>
  <c r="J635" i="2" l="1"/>
  <c r="K635" i="2"/>
  <c r="A636" i="2" s="1"/>
  <c r="N635" i="2"/>
  <c r="O635" i="2"/>
  <c r="M635" i="2"/>
  <c r="R634" i="2"/>
  <c r="U634" i="2" l="1"/>
  <c r="V634" i="2" s="1"/>
  <c r="S634" i="2"/>
  <c r="T634" i="2" s="1"/>
  <c r="C636" i="2"/>
  <c r="E636" i="2" s="1"/>
  <c r="P635" i="2" a="1"/>
  <c r="P635" i="2" s="1"/>
  <c r="Q635" i="2" s="1"/>
  <c r="J636" i="2" l="1"/>
  <c r="K636" i="2"/>
  <c r="A637" i="2" s="1"/>
  <c r="H636" i="2"/>
  <c r="F636" i="2"/>
  <c r="L636" i="2"/>
  <c r="G636" i="2"/>
  <c r="B636" i="2"/>
  <c r="H637" i="2" l="1"/>
  <c r="L637" i="2"/>
  <c r="G637" i="2"/>
  <c r="F637" i="2"/>
  <c r="N636" i="2"/>
  <c r="M636" i="2"/>
  <c r="O636" i="2"/>
  <c r="C637" i="2"/>
  <c r="E637" i="2" s="1"/>
  <c r="B637" i="2"/>
  <c r="R635" i="2"/>
  <c r="P636" i="2" l="1" a="1"/>
  <c r="P636" i="2" s="1"/>
  <c r="Q636" i="2" s="1"/>
  <c r="N637" i="2"/>
  <c r="O637" i="2"/>
  <c r="M637" i="2"/>
  <c r="U635" i="2"/>
  <c r="V635" i="2" s="1"/>
  <c r="S635" i="2"/>
  <c r="T635" i="2" s="1"/>
  <c r="R636" i="2"/>
  <c r="J637" i="2"/>
  <c r="K637" i="2"/>
  <c r="A638" i="2" s="1"/>
  <c r="P637" i="2" l="1" a="1"/>
  <c r="P637" i="2" s="1"/>
  <c r="Q637" i="2" s="1"/>
  <c r="U636" i="2"/>
  <c r="V636" i="2" s="1"/>
  <c r="S636" i="2"/>
  <c r="T636" i="2" s="1"/>
  <c r="C638" i="2"/>
  <c r="E638" i="2" s="1"/>
  <c r="J638" i="2" l="1"/>
  <c r="K638" i="2"/>
  <c r="A639" i="2" s="1"/>
  <c r="G638" i="2"/>
  <c r="H638" i="2"/>
  <c r="F638" i="2"/>
  <c r="L638" i="2"/>
  <c r="B638" i="2"/>
  <c r="G639" i="2" l="1"/>
  <c r="H639" i="2"/>
  <c r="F639" i="2"/>
  <c r="L639" i="2"/>
  <c r="N638" i="2"/>
  <c r="O638" i="2"/>
  <c r="M638" i="2"/>
  <c r="C639" i="2"/>
  <c r="E639" i="2" s="1"/>
  <c r="B639" i="2"/>
  <c r="R637" i="2"/>
  <c r="P638" i="2" l="1" a="1"/>
  <c r="P638" i="2" s="1"/>
  <c r="Q638" i="2" s="1"/>
  <c r="U637" i="2"/>
  <c r="V637" i="2" s="1"/>
  <c r="S637" i="2"/>
  <c r="T637" i="2" s="1"/>
  <c r="R638" i="2"/>
  <c r="J639" i="2"/>
  <c r="K639" i="2"/>
  <c r="A640" i="2" s="1"/>
  <c r="N639" i="2"/>
  <c r="O639" i="2"/>
  <c r="M639" i="2"/>
  <c r="P639" i="2" l="1" a="1"/>
  <c r="P639" i="2" s="1"/>
  <c r="Q639" i="2" s="1"/>
  <c r="U638" i="2"/>
  <c r="V638" i="2" s="1"/>
  <c r="S638" i="2"/>
  <c r="T638" i="2" s="1"/>
  <c r="G640" i="2" l="1"/>
  <c r="F640" i="2"/>
  <c r="H640" i="2"/>
  <c r="L640" i="2"/>
  <c r="B640" i="2"/>
  <c r="C640" i="2"/>
  <c r="E640" i="2" s="1"/>
  <c r="J640" i="2" l="1"/>
  <c r="K640" i="2"/>
  <c r="A641" i="2" s="1"/>
  <c r="R639" i="2"/>
  <c r="N640" i="2"/>
  <c r="M640" i="2"/>
  <c r="O640" i="2"/>
  <c r="P640" i="2" l="1" a="1"/>
  <c r="P640" i="2" s="1"/>
  <c r="Q640" i="2" s="1"/>
  <c r="U639" i="2"/>
  <c r="V639" i="2" s="1"/>
  <c r="S639" i="2"/>
  <c r="T639" i="2" s="1"/>
  <c r="C641" i="2"/>
  <c r="E641" i="2" s="1"/>
  <c r="J641" i="2" l="1"/>
  <c r="K641" i="2"/>
  <c r="A642" i="2" s="1"/>
  <c r="G641" i="2"/>
  <c r="F641" i="2"/>
  <c r="H641" i="2"/>
  <c r="L641" i="2"/>
  <c r="B641" i="2"/>
  <c r="B642" i="2" l="1"/>
  <c r="R640" i="2"/>
  <c r="F642" i="2"/>
  <c r="L642" i="2"/>
  <c r="G642" i="2"/>
  <c r="H642" i="2"/>
  <c r="C642" i="2"/>
  <c r="E642" i="2" s="1"/>
  <c r="N641" i="2"/>
  <c r="M641" i="2"/>
  <c r="O641" i="2"/>
  <c r="P641" i="2" l="1" a="1"/>
  <c r="P641" i="2" s="1"/>
  <c r="Q641" i="2" s="1"/>
  <c r="J642" i="2"/>
  <c r="K642" i="2"/>
  <c r="A643" i="2" s="1"/>
  <c r="U640" i="2"/>
  <c r="V640" i="2" s="1"/>
  <c r="S640" i="2"/>
  <c r="T640" i="2" s="1"/>
  <c r="N642" i="2"/>
  <c r="M642" i="2"/>
  <c r="O642" i="2"/>
  <c r="R641" i="2"/>
  <c r="P642" i="2" l="1" a="1"/>
  <c r="P642" i="2" s="1"/>
  <c r="Q642" i="2" s="1"/>
  <c r="U641" i="2"/>
  <c r="V641" i="2" s="1"/>
  <c r="S641" i="2"/>
  <c r="T641" i="2" s="1"/>
  <c r="C643" i="2"/>
  <c r="E643" i="2" s="1"/>
  <c r="J643" i="2" l="1"/>
  <c r="K643" i="2"/>
  <c r="A644" i="2" s="1"/>
  <c r="H643" i="2"/>
  <c r="F643" i="2"/>
  <c r="L643" i="2"/>
  <c r="G643" i="2"/>
  <c r="B643" i="2"/>
  <c r="L644" i="2" l="1"/>
  <c r="F644" i="2"/>
  <c r="G644" i="2"/>
  <c r="H644" i="2"/>
  <c r="N643" i="2"/>
  <c r="O643" i="2"/>
  <c r="M643" i="2"/>
  <c r="C644" i="2"/>
  <c r="E644" i="2" s="1"/>
  <c r="B644" i="2"/>
  <c r="R642" i="2"/>
  <c r="P643" i="2" l="1" a="1"/>
  <c r="P643" i="2" s="1"/>
  <c r="Q643" i="2" s="1"/>
  <c r="U642" i="2"/>
  <c r="V642" i="2" s="1"/>
  <c r="S642" i="2"/>
  <c r="T642" i="2" s="1"/>
  <c r="R643" i="2"/>
  <c r="N644" i="2"/>
  <c r="M644" i="2"/>
  <c r="O644" i="2"/>
  <c r="J644" i="2"/>
  <c r="K644" i="2"/>
  <c r="A645" i="2" s="1"/>
  <c r="P644" i="2" l="1" a="1"/>
  <c r="P644" i="2" s="1"/>
  <c r="Q644" i="2" s="1"/>
  <c r="U643" i="2"/>
  <c r="V643" i="2" s="1"/>
  <c r="S643" i="2"/>
  <c r="T643" i="2" s="1"/>
  <c r="F645" i="2" l="1"/>
  <c r="L645" i="2"/>
  <c r="G645" i="2"/>
  <c r="H645" i="2"/>
  <c r="B645" i="2"/>
  <c r="C645" i="2"/>
  <c r="E645" i="2" s="1"/>
  <c r="J645" i="2" l="1"/>
  <c r="K645" i="2"/>
  <c r="A646" i="2" s="1"/>
  <c r="N645" i="2"/>
  <c r="M645" i="2"/>
  <c r="O645" i="2"/>
  <c r="R644" i="2"/>
  <c r="P645" i="2" l="1" a="1"/>
  <c r="P645" i="2" s="1"/>
  <c r="Q645" i="2" s="1"/>
  <c r="U644" i="2"/>
  <c r="V644" i="2" s="1"/>
  <c r="S644" i="2"/>
  <c r="T644" i="2" s="1"/>
  <c r="C646" i="2"/>
  <c r="E646" i="2" s="1"/>
  <c r="K646" i="2" l="1"/>
  <c r="A647" i="2" s="1"/>
  <c r="H646" i="2"/>
  <c r="L646" i="2"/>
  <c r="G646" i="2"/>
  <c r="F646" i="2"/>
  <c r="B646" i="2"/>
  <c r="J646" i="2" l="1"/>
  <c r="G647" i="2"/>
  <c r="L647" i="2"/>
  <c r="H647" i="2"/>
  <c r="F647" i="2"/>
  <c r="B647" i="2"/>
  <c r="R645" i="2"/>
  <c r="C647" i="2"/>
  <c r="E647" i="2" s="1"/>
  <c r="N646" i="2"/>
  <c r="M646" i="2"/>
  <c r="O646" i="2"/>
  <c r="K647" i="2" l="1"/>
  <c r="A648" i="2" s="1"/>
  <c r="P646" i="2" a="1"/>
  <c r="P646" i="2" s="1"/>
  <c r="Q646" i="2" s="1"/>
  <c r="U645" i="2"/>
  <c r="V645" i="2" s="1"/>
  <c r="S645" i="2"/>
  <c r="T645" i="2" s="1"/>
  <c r="N647" i="2"/>
  <c r="M647" i="2"/>
  <c r="O647" i="2"/>
  <c r="R646" i="2"/>
  <c r="J647" i="2" l="1"/>
  <c r="P647" i="2" a="1"/>
  <c r="P647" i="2" s="1"/>
  <c r="Q647" i="2" s="1"/>
  <c r="U646" i="2"/>
  <c r="V646" i="2" s="1"/>
  <c r="S646" i="2"/>
  <c r="T646" i="2" s="1"/>
  <c r="H648" i="2" l="1"/>
  <c r="F648" i="2"/>
  <c r="G648" i="2"/>
  <c r="L648" i="2"/>
  <c r="B648" i="2"/>
  <c r="C648" i="2"/>
  <c r="E648" i="2" s="1"/>
  <c r="K648" i="2" l="1"/>
  <c r="A649" i="2" s="1"/>
  <c r="R647" i="2"/>
  <c r="N648" i="2"/>
  <c r="M648" i="2"/>
  <c r="O648" i="2"/>
  <c r="J648" i="2" l="1"/>
  <c r="P648" i="2" a="1"/>
  <c r="P648" i="2" s="1"/>
  <c r="Q648" i="2" s="1"/>
  <c r="U647" i="2"/>
  <c r="V647" i="2" s="1"/>
  <c r="S647" i="2"/>
  <c r="T647" i="2" s="1"/>
  <c r="C649" i="2"/>
  <c r="E649" i="2" s="1"/>
  <c r="K649" i="2" l="1"/>
  <c r="A650" i="2" s="1"/>
  <c r="G649" i="2"/>
  <c r="L649" i="2"/>
  <c r="F649" i="2"/>
  <c r="H649" i="2"/>
  <c r="B649" i="2"/>
  <c r="J649" i="2" l="1"/>
  <c r="G650" i="2"/>
  <c r="L650" i="2"/>
  <c r="H650" i="2"/>
  <c r="F650" i="2"/>
  <c r="B650" i="2"/>
  <c r="R648" i="2"/>
  <c r="C650" i="2"/>
  <c r="E650" i="2" s="1"/>
  <c r="N649" i="2"/>
  <c r="O649" i="2"/>
  <c r="M649" i="2"/>
  <c r="K650" i="2" l="1"/>
  <c r="A651" i="2" s="1"/>
  <c r="P649" i="2" a="1"/>
  <c r="P649" i="2" s="1"/>
  <c r="Q649" i="2" s="1"/>
  <c r="U648" i="2"/>
  <c r="V648" i="2" s="1"/>
  <c r="S648" i="2"/>
  <c r="T648" i="2" s="1"/>
  <c r="N650" i="2"/>
  <c r="M650" i="2"/>
  <c r="O650" i="2"/>
  <c r="R649" i="2"/>
  <c r="J650" i="2" l="1"/>
  <c r="P650" i="2" a="1"/>
  <c r="P650" i="2" s="1"/>
  <c r="Q650" i="2" s="1"/>
  <c r="U649" i="2"/>
  <c r="V649" i="2" s="1"/>
  <c r="S649" i="2"/>
  <c r="T649" i="2" s="1"/>
  <c r="F651" i="2" l="1"/>
  <c r="H651" i="2"/>
  <c r="G651" i="2"/>
  <c r="L651" i="2"/>
  <c r="B651" i="2"/>
  <c r="C651" i="2"/>
  <c r="E651" i="2" s="1"/>
  <c r="K651" i="2" l="1"/>
  <c r="A652" i="2" s="1"/>
  <c r="R650" i="2"/>
  <c r="J651" i="2"/>
  <c r="N651" i="2"/>
  <c r="O651" i="2"/>
  <c r="M651" i="2"/>
  <c r="P651" i="2" l="1" a="1"/>
  <c r="P651" i="2" s="1"/>
  <c r="Q651" i="2" s="1"/>
  <c r="U650" i="2"/>
  <c r="V650" i="2" s="1"/>
  <c r="S650" i="2"/>
  <c r="T650" i="2" s="1"/>
  <c r="G652" i="2" l="1"/>
  <c r="L652" i="2"/>
  <c r="H652" i="2"/>
  <c r="F652" i="2"/>
  <c r="B652" i="2"/>
  <c r="C652" i="2"/>
  <c r="E652" i="2" s="1"/>
  <c r="K652" i="2" l="1"/>
  <c r="A653" i="2" s="1"/>
  <c r="N652" i="2"/>
  <c r="M652" i="2"/>
  <c r="O652" i="2"/>
  <c r="R651" i="2"/>
  <c r="J652" i="2" l="1"/>
  <c r="P652" i="2" a="1"/>
  <c r="P652" i="2" s="1"/>
  <c r="Q652" i="2" s="1"/>
  <c r="U651" i="2"/>
  <c r="V651" i="2" s="1"/>
  <c r="S651" i="2"/>
  <c r="T651" i="2" s="1"/>
  <c r="F653" i="2" l="1"/>
  <c r="G653" i="2"/>
  <c r="L653" i="2"/>
  <c r="H653" i="2"/>
  <c r="B653" i="2"/>
  <c r="C653" i="2"/>
  <c r="E653" i="2" s="1"/>
  <c r="K653" i="2" l="1"/>
  <c r="A654" i="2" s="1"/>
  <c r="N653" i="2"/>
  <c r="O653" i="2"/>
  <c r="M653" i="2"/>
  <c r="R652" i="2"/>
  <c r="J653" i="2" l="1"/>
  <c r="P653" i="2" a="1"/>
  <c r="P653" i="2" s="1"/>
  <c r="Q653" i="2" s="1"/>
  <c r="U652" i="2"/>
  <c r="V652" i="2" s="1"/>
  <c r="S652" i="2"/>
  <c r="T652" i="2" s="1"/>
  <c r="C654" i="2"/>
  <c r="E654" i="2" s="1"/>
  <c r="K654" i="2" l="1"/>
  <c r="A655" i="2" s="1"/>
  <c r="G654" i="2"/>
  <c r="L654" i="2"/>
  <c r="H654" i="2"/>
  <c r="F654" i="2"/>
  <c r="B654" i="2"/>
  <c r="J654" i="2" l="1"/>
  <c r="B655" i="2"/>
  <c r="R653" i="2"/>
  <c r="G655" i="2"/>
  <c r="H655" i="2"/>
  <c r="L655" i="2"/>
  <c r="F655" i="2"/>
  <c r="C655" i="2"/>
  <c r="E655" i="2" s="1"/>
  <c r="N654" i="2"/>
  <c r="M654" i="2"/>
  <c r="O654" i="2"/>
  <c r="K655" i="2" l="1"/>
  <c r="A656" i="2" s="1"/>
  <c r="P654" i="2" a="1"/>
  <c r="P654" i="2" s="1"/>
  <c r="Q654" i="2" s="1"/>
  <c r="N655" i="2"/>
  <c r="M655" i="2"/>
  <c r="O655" i="2"/>
  <c r="U653" i="2"/>
  <c r="V653" i="2" s="1"/>
  <c r="S653" i="2"/>
  <c r="T653" i="2" s="1"/>
  <c r="R654" i="2"/>
  <c r="J655" i="2" l="1"/>
  <c r="P655" i="2" a="1"/>
  <c r="P655" i="2" s="1"/>
  <c r="Q655" i="2" s="1"/>
  <c r="U654" i="2"/>
  <c r="V654" i="2" s="1"/>
  <c r="S654" i="2"/>
  <c r="T654" i="2" s="1"/>
  <c r="G656" i="2" l="1"/>
  <c r="L656" i="2"/>
  <c r="H656" i="2"/>
  <c r="F656" i="2"/>
  <c r="B656" i="2"/>
  <c r="C656" i="2"/>
  <c r="E656" i="2" s="1"/>
  <c r="K656" i="2" l="1"/>
  <c r="A657" i="2" s="1"/>
  <c r="N656" i="2"/>
  <c r="M656" i="2"/>
  <c r="O656" i="2"/>
  <c r="R655" i="2"/>
  <c r="J656" i="2" l="1"/>
  <c r="P656" i="2" a="1"/>
  <c r="P656" i="2" s="1"/>
  <c r="Q656" i="2" s="1"/>
  <c r="U655" i="2"/>
  <c r="V655" i="2" s="1"/>
  <c r="S655" i="2"/>
  <c r="T655" i="2" s="1"/>
  <c r="G657" i="2" l="1"/>
  <c r="L657" i="2"/>
  <c r="F657" i="2"/>
  <c r="H657" i="2"/>
  <c r="B657" i="2"/>
  <c r="C657" i="2"/>
  <c r="E657" i="2" s="1"/>
  <c r="K657" i="2" l="1"/>
  <c r="A658" i="2" s="1"/>
  <c r="N657" i="2"/>
  <c r="M657" i="2"/>
  <c r="O657" i="2"/>
  <c r="J657" i="2"/>
  <c r="R656" i="2"/>
  <c r="P657" i="2" l="1" a="1"/>
  <c r="P657" i="2" s="1"/>
  <c r="Q657" i="2" s="1"/>
  <c r="U656" i="2"/>
  <c r="V656" i="2" s="1"/>
  <c r="S656" i="2"/>
  <c r="T656" i="2" s="1"/>
  <c r="C658" i="2"/>
  <c r="E658" i="2" s="1"/>
  <c r="K658" i="2" l="1"/>
  <c r="A659" i="2" s="1"/>
  <c r="H658" i="2"/>
  <c r="L658" i="2"/>
  <c r="F658" i="2"/>
  <c r="G658" i="2"/>
  <c r="B658" i="2"/>
  <c r="J658" i="2" l="1"/>
  <c r="H659" i="2"/>
  <c r="F659" i="2"/>
  <c r="L659" i="2"/>
  <c r="G659" i="2"/>
  <c r="C659" i="2"/>
  <c r="E659" i="2" s="1"/>
  <c r="B659" i="2"/>
  <c r="R657" i="2"/>
  <c r="N658" i="2"/>
  <c r="M658" i="2"/>
  <c r="O658" i="2"/>
  <c r="K659" i="2" l="1"/>
  <c r="A660" i="2" s="1"/>
  <c r="P658" i="2" a="1"/>
  <c r="P658" i="2" s="1"/>
  <c r="Q658" i="2" s="1"/>
  <c r="U657" i="2"/>
  <c r="V657" i="2" s="1"/>
  <c r="S657" i="2"/>
  <c r="T657" i="2" s="1"/>
  <c r="N659" i="2"/>
  <c r="O659" i="2"/>
  <c r="M659" i="2"/>
  <c r="R658" i="2"/>
  <c r="J659" i="2" l="1"/>
  <c r="U658" i="2"/>
  <c r="V658" i="2" s="1"/>
  <c r="S658" i="2"/>
  <c r="T658" i="2" s="1"/>
  <c r="P659" i="2" a="1"/>
  <c r="P659" i="2" s="1"/>
  <c r="Q659" i="2" s="1"/>
  <c r="G660" i="2" l="1"/>
  <c r="H660" i="2"/>
  <c r="L660" i="2"/>
  <c r="F660" i="2"/>
  <c r="B660" i="2"/>
  <c r="C660" i="2"/>
  <c r="E660" i="2" s="1"/>
  <c r="K660" i="2" l="1"/>
  <c r="A661" i="2" s="1"/>
  <c r="N660" i="2"/>
  <c r="M660" i="2"/>
  <c r="O660" i="2"/>
  <c r="R659" i="2"/>
  <c r="J660" i="2" l="1"/>
  <c r="P660" i="2" a="1"/>
  <c r="P660" i="2" s="1"/>
  <c r="Q660" i="2" s="1"/>
  <c r="U659" i="2"/>
  <c r="V659" i="2" s="1"/>
  <c r="S659" i="2"/>
  <c r="T659" i="2" s="1"/>
  <c r="C661" i="2"/>
  <c r="E661" i="2" s="1"/>
  <c r="K661" i="2" l="1"/>
  <c r="A662" i="2" s="1"/>
  <c r="J661" i="2"/>
  <c r="H661" i="2"/>
  <c r="F661" i="2"/>
  <c r="G661" i="2"/>
  <c r="L661" i="2"/>
  <c r="B661" i="2"/>
  <c r="B662" i="2" l="1"/>
  <c r="R660" i="2"/>
  <c r="G662" i="2"/>
  <c r="H662" i="2"/>
  <c r="L662" i="2"/>
  <c r="F662" i="2"/>
  <c r="N661" i="2"/>
  <c r="M661" i="2"/>
  <c r="O661" i="2"/>
  <c r="C662" i="2"/>
  <c r="E662" i="2" s="1"/>
  <c r="K662" i="2" l="1"/>
  <c r="A663" i="2" s="1"/>
  <c r="N662" i="2"/>
  <c r="O662" i="2"/>
  <c r="M662" i="2"/>
  <c r="U660" i="2"/>
  <c r="V660" i="2" s="1"/>
  <c r="S660" i="2"/>
  <c r="T660" i="2" s="1"/>
  <c r="J662" i="2"/>
  <c r="P661" i="2" a="1"/>
  <c r="P661" i="2" s="1"/>
  <c r="Q661" i="2" s="1"/>
  <c r="R661" i="2"/>
  <c r="P662" i="2" l="1" a="1"/>
  <c r="P662" i="2" s="1"/>
  <c r="Q662" i="2" s="1"/>
  <c r="U661" i="2"/>
  <c r="V661" i="2" s="1"/>
  <c r="S661" i="2"/>
  <c r="T661" i="2" s="1"/>
  <c r="C663" i="2"/>
  <c r="E663" i="2" s="1"/>
  <c r="K663" i="2" l="1"/>
  <c r="A664" i="2" s="1"/>
  <c r="F663" i="2"/>
  <c r="G663" i="2"/>
  <c r="H663" i="2"/>
  <c r="L663" i="2"/>
  <c r="B663" i="2"/>
  <c r="J663" i="2" l="1"/>
  <c r="H664" i="2"/>
  <c r="F664" i="2"/>
  <c r="L664" i="2"/>
  <c r="G664" i="2"/>
  <c r="C664" i="2"/>
  <c r="E664" i="2" s="1"/>
  <c r="B664" i="2"/>
  <c r="R662" i="2"/>
  <c r="N663" i="2"/>
  <c r="M663" i="2"/>
  <c r="O663" i="2"/>
  <c r="K664" i="2" l="1"/>
  <c r="A665" i="2" s="1"/>
  <c r="P663" i="2" a="1"/>
  <c r="P663" i="2" s="1"/>
  <c r="Q663" i="2" s="1"/>
  <c r="U662" i="2"/>
  <c r="V662" i="2" s="1"/>
  <c r="S662" i="2"/>
  <c r="T662" i="2" s="1"/>
  <c r="N664" i="2"/>
  <c r="O664" i="2"/>
  <c r="M664" i="2"/>
  <c r="R663" i="2"/>
  <c r="J664" i="2" l="1"/>
  <c r="P664" i="2" a="1"/>
  <c r="P664" i="2" s="1"/>
  <c r="Q664" i="2" s="1"/>
  <c r="U663" i="2"/>
  <c r="V663" i="2" s="1"/>
  <c r="S663" i="2"/>
  <c r="T663" i="2" s="1"/>
  <c r="C665" i="2"/>
  <c r="E665" i="2" s="1"/>
  <c r="K665" i="2" l="1"/>
  <c r="A666" i="2" s="1"/>
  <c r="F665" i="2"/>
  <c r="H665" i="2"/>
  <c r="G665" i="2"/>
  <c r="L665" i="2"/>
  <c r="B665" i="2"/>
  <c r="J665" i="2" l="1"/>
  <c r="G666" i="2"/>
  <c r="L666" i="2"/>
  <c r="H666" i="2"/>
  <c r="F666" i="2"/>
  <c r="N665" i="2"/>
  <c r="M665" i="2"/>
  <c r="O665" i="2"/>
  <c r="C666" i="2"/>
  <c r="E666" i="2" s="1"/>
  <c r="K666" i="2" s="1"/>
  <c r="A667" i="2" s="1"/>
  <c r="B666" i="2"/>
  <c r="R664" i="2"/>
  <c r="B667" i="2" l="1"/>
  <c r="G667" i="2"/>
  <c r="H667" i="2"/>
  <c r="F667" i="2"/>
  <c r="C667" i="2"/>
  <c r="E667" i="2" s="1"/>
  <c r="L667" i="2"/>
  <c r="P665" i="2" a="1"/>
  <c r="P665" i="2" s="1"/>
  <c r="Q665" i="2" s="1"/>
  <c r="N666" i="2"/>
  <c r="O666" i="2"/>
  <c r="M666" i="2"/>
  <c r="U664" i="2"/>
  <c r="V664" i="2" s="1"/>
  <c r="S664" i="2"/>
  <c r="T664" i="2" s="1"/>
  <c r="R665" i="2"/>
  <c r="J666" i="2"/>
  <c r="K667" i="2" l="1"/>
  <c r="A668" i="2" s="1"/>
  <c r="J667" i="2"/>
  <c r="P666" i="2" a="1"/>
  <c r="P666" i="2" s="1"/>
  <c r="Q666" i="2" s="1"/>
  <c r="U665" i="2"/>
  <c r="V665" i="2" s="1"/>
  <c r="S665" i="2"/>
  <c r="T665" i="2" s="1"/>
  <c r="C668" i="2" l="1"/>
  <c r="E668" i="2" s="1"/>
  <c r="K668" i="2" s="1"/>
  <c r="A669" i="2" s="1"/>
  <c r="N667" i="2"/>
  <c r="M667" i="2"/>
  <c r="O667" i="2"/>
  <c r="R666" i="2"/>
  <c r="H668" i="2" l="1"/>
  <c r="L668" i="2"/>
  <c r="M668" i="2" s="1"/>
  <c r="G668" i="2"/>
  <c r="F668" i="2"/>
  <c r="B668" i="2"/>
  <c r="P667" i="2" a="1"/>
  <c r="P667" i="2" s="1"/>
  <c r="Q667" i="2" s="1"/>
  <c r="U666" i="2"/>
  <c r="V666" i="2" s="1"/>
  <c r="S666" i="2"/>
  <c r="T666" i="2" s="1"/>
  <c r="R667" i="2"/>
  <c r="N668" i="2" l="1"/>
  <c r="P668" i="2" s="1" a="1"/>
  <c r="P668" i="2" s="1"/>
  <c r="J668" i="2"/>
  <c r="O668" i="2"/>
  <c r="U667" i="2"/>
  <c r="V667" i="2" s="1"/>
  <c r="S667" i="2"/>
  <c r="T667" i="2" s="1"/>
  <c r="Q668" i="2" l="1"/>
  <c r="C669" i="2"/>
  <c r="H669" i="2" l="1"/>
  <c r="L669" i="2"/>
  <c r="M669" i="2" s="1"/>
  <c r="G669" i="2"/>
  <c r="F669" i="2"/>
  <c r="B669" i="2"/>
  <c r="E669" i="2"/>
  <c r="K669" i="2" s="1"/>
  <c r="A670" i="2" s="1"/>
  <c r="R668" i="2"/>
  <c r="N669" i="2" l="1"/>
  <c r="P669" i="2" s="1" a="1"/>
  <c r="P669" i="2" s="1"/>
  <c r="O669" i="2"/>
  <c r="J669" i="2"/>
  <c r="U668" i="2"/>
  <c r="V668" i="2" s="1"/>
  <c r="S668" i="2"/>
  <c r="T668" i="2" s="1"/>
  <c r="Q669" i="2" l="1"/>
  <c r="C670" i="2"/>
  <c r="H670" i="2" l="1"/>
  <c r="L670" i="2"/>
  <c r="G670" i="2"/>
  <c r="F670" i="2"/>
  <c r="B670" i="2"/>
  <c r="E670" i="2"/>
  <c r="K670" i="2" s="1"/>
  <c r="A671" i="2" s="1"/>
  <c r="J670" i="2" l="1"/>
  <c r="C671" i="2"/>
  <c r="R669" i="2"/>
  <c r="N670" i="2"/>
  <c r="M670" i="2"/>
  <c r="O670" i="2"/>
  <c r="B671" i="2" l="1"/>
  <c r="R670" i="2" s="1"/>
  <c r="H671" i="2"/>
  <c r="L671" i="2"/>
  <c r="F671" i="2"/>
  <c r="G671" i="2"/>
  <c r="S669" i="2"/>
  <c r="T669" i="2" s="1"/>
  <c r="U669" i="2"/>
  <c r="V669" i="2" s="1"/>
  <c r="E671" i="2"/>
  <c r="K671" i="2" s="1"/>
  <c r="A672" i="2" s="1"/>
  <c r="P670" i="2" a="1"/>
  <c r="P670" i="2" s="1"/>
  <c r="Q670" i="2" s="1"/>
  <c r="J671" i="2" l="1"/>
  <c r="U670" i="2"/>
  <c r="V670" i="2" s="1"/>
  <c r="C672" i="2"/>
  <c r="N671" i="2"/>
  <c r="O671" i="2"/>
  <c r="M671" i="2"/>
  <c r="S670" i="2"/>
  <c r="T670" i="2" s="1"/>
  <c r="P671" i="2" l="1" a="1"/>
  <c r="P671" i="2" s="1"/>
  <c r="Q671" i="2" s="1"/>
  <c r="H672" i="2"/>
  <c r="L672" i="2"/>
  <c r="G672" i="2"/>
  <c r="F672" i="2"/>
  <c r="E672" i="2"/>
  <c r="K672" i="2" s="1"/>
  <c r="A673" i="2" s="1"/>
  <c r="B672" i="2"/>
  <c r="J672" i="2" l="1"/>
  <c r="R671" i="2"/>
  <c r="N672" i="2"/>
  <c r="M672" i="2"/>
  <c r="O672" i="2"/>
  <c r="C673" i="2"/>
  <c r="H673" i="2" l="1"/>
  <c r="L673" i="2"/>
  <c r="G673" i="2"/>
  <c r="F673" i="2"/>
  <c r="P672" i="2" a="1"/>
  <c r="P672" i="2" s="1"/>
  <c r="Q672" i="2" s="1"/>
  <c r="S671" i="2"/>
  <c r="T671" i="2" s="1"/>
  <c r="U671" i="2"/>
  <c r="V671" i="2" s="1"/>
  <c r="E673" i="2"/>
  <c r="K673" i="2" s="1"/>
  <c r="A674" i="2" s="1"/>
  <c r="B673" i="2"/>
  <c r="J673" i="2" l="1"/>
  <c r="N673" i="2"/>
  <c r="M673" i="2"/>
  <c r="O673" i="2"/>
  <c r="R672" i="2"/>
  <c r="C674" i="2"/>
  <c r="B674" i="2" l="1"/>
  <c r="H674" i="2"/>
  <c r="L674" i="2"/>
  <c r="G674" i="2"/>
  <c r="F674" i="2"/>
  <c r="R673" i="2"/>
  <c r="E674" i="2"/>
  <c r="K674" i="2" s="1"/>
  <c r="A675" i="2" s="1"/>
  <c r="S672" i="2"/>
  <c r="T672" i="2" s="1"/>
  <c r="U672" i="2"/>
  <c r="V672" i="2" s="1"/>
  <c r="P673" i="2" a="1"/>
  <c r="P673" i="2" s="1"/>
  <c r="Q673" i="2" s="1"/>
  <c r="J674" i="2" l="1"/>
  <c r="C675" i="2"/>
  <c r="N674" i="2"/>
  <c r="O674" i="2"/>
  <c r="M674" i="2"/>
  <c r="U673" i="2"/>
  <c r="V673" i="2" s="1"/>
  <c r="S673" i="2"/>
  <c r="T673" i="2" s="1"/>
  <c r="H675" i="2" l="1"/>
  <c r="L675" i="2"/>
  <c r="F675" i="2"/>
  <c r="G675" i="2"/>
  <c r="P674" i="2" a="1"/>
  <c r="P674" i="2" s="1"/>
  <c r="Q674" i="2" s="1"/>
  <c r="E675" i="2"/>
  <c r="K675" i="2" s="1"/>
  <c r="A676" i="2" s="1"/>
  <c r="B675" i="2"/>
  <c r="J675" i="2" l="1"/>
  <c r="N675" i="2"/>
  <c r="O675" i="2"/>
  <c r="M675" i="2"/>
  <c r="R674" i="2"/>
  <c r="C676" i="2" l="1"/>
  <c r="U674" i="2"/>
  <c r="V674" i="2" s="1"/>
  <c r="S674" i="2"/>
  <c r="T674" i="2" s="1"/>
  <c r="P675" i="2" a="1"/>
  <c r="P675" i="2" s="1"/>
  <c r="Q675" i="2" s="1"/>
  <c r="H676" i="2" l="1"/>
  <c r="L676" i="2"/>
  <c r="G676" i="2"/>
  <c r="F676" i="2"/>
  <c r="B676" i="2"/>
  <c r="E676" i="2"/>
  <c r="K676" i="2" s="1"/>
  <c r="A677" i="2" s="1"/>
  <c r="J676" i="2" l="1"/>
  <c r="C677" i="2"/>
  <c r="O676" i="2"/>
  <c r="N676" i="2"/>
  <c r="M676" i="2"/>
  <c r="R675" i="2"/>
  <c r="P676" i="2" l="1" a="1"/>
  <c r="P676" i="2" s="1"/>
  <c r="Q676" i="2" s="1"/>
  <c r="H677" i="2"/>
  <c r="L677" i="2"/>
  <c r="G677" i="2"/>
  <c r="F677" i="2"/>
  <c r="S675" i="2"/>
  <c r="T675" i="2" s="1"/>
  <c r="U675" i="2"/>
  <c r="V675" i="2" s="1"/>
  <c r="E677" i="2"/>
  <c r="K677" i="2" s="1"/>
  <c r="A678" i="2" s="1"/>
  <c r="B677" i="2"/>
  <c r="J677" i="2" l="1"/>
  <c r="C678" i="2"/>
  <c r="R676" i="2"/>
  <c r="N677" i="2"/>
  <c r="M677" i="2"/>
  <c r="O677" i="2"/>
  <c r="B678" i="2" l="1"/>
  <c r="H678" i="2"/>
  <c r="L678" i="2"/>
  <c r="G678" i="2"/>
  <c r="F678" i="2"/>
  <c r="R677" i="2"/>
  <c r="U676" i="2"/>
  <c r="V676" i="2" s="1"/>
  <c r="S676" i="2"/>
  <c r="T676" i="2" s="1"/>
  <c r="E678" i="2"/>
  <c r="K678" i="2" s="1"/>
  <c r="A679" i="2" s="1"/>
  <c r="P677" i="2" a="1"/>
  <c r="P677" i="2" s="1"/>
  <c r="Q677" i="2" s="1"/>
  <c r="J678" i="2" l="1"/>
  <c r="M678" i="2"/>
  <c r="O678" i="2"/>
  <c r="N678" i="2"/>
  <c r="S677" i="2"/>
  <c r="T677" i="2" s="1"/>
  <c r="U677" i="2"/>
  <c r="V677" i="2" s="1"/>
  <c r="P678" i="2" l="1" a="1"/>
  <c r="P678" i="2" s="1"/>
  <c r="Q678" i="2" s="1"/>
  <c r="C679" i="2"/>
  <c r="H679" i="2" l="1"/>
  <c r="L679" i="2"/>
  <c r="F679" i="2"/>
  <c r="G679" i="2"/>
  <c r="B679" i="2"/>
  <c r="E679" i="2"/>
  <c r="K679" i="2" s="1"/>
  <c r="A680" i="2" s="1"/>
  <c r="J679" i="2" l="1"/>
  <c r="O679" i="2"/>
  <c r="M679" i="2"/>
  <c r="N679" i="2"/>
  <c r="R678" i="2"/>
  <c r="S678" i="2" l="1"/>
  <c r="T678" i="2" s="1"/>
  <c r="U678" i="2"/>
  <c r="V678" i="2" s="1"/>
  <c r="C680" i="2"/>
  <c r="P679" i="2" a="1"/>
  <c r="P679" i="2" s="1"/>
  <c r="Q679" i="2" s="1"/>
  <c r="H680" i="2" l="1"/>
  <c r="L680" i="2"/>
  <c r="G680" i="2"/>
  <c r="F680" i="2"/>
  <c r="B680" i="2"/>
  <c r="E680" i="2"/>
  <c r="K680" i="2" s="1"/>
  <c r="A681" i="2" s="1"/>
  <c r="J680" i="2" l="1"/>
  <c r="R679" i="2"/>
  <c r="C681" i="2"/>
  <c r="O680" i="2"/>
  <c r="N680" i="2"/>
  <c r="M680" i="2"/>
  <c r="P680" i="2" l="1" a="1"/>
  <c r="P680" i="2" s="1"/>
  <c r="Q680" i="2" s="1"/>
  <c r="H681" i="2"/>
  <c r="L681" i="2"/>
  <c r="G681" i="2"/>
  <c r="F681" i="2"/>
  <c r="E681" i="2"/>
  <c r="K681" i="2" s="1"/>
  <c r="A682" i="2" s="1"/>
  <c r="U679" i="2"/>
  <c r="V679" i="2" s="1"/>
  <c r="S679" i="2"/>
  <c r="T679" i="2" s="1"/>
  <c r="B681" i="2"/>
  <c r="J681" i="2" l="1"/>
  <c r="C682" i="2"/>
  <c r="R680" i="2"/>
  <c r="O681" i="2"/>
  <c r="N681" i="2"/>
  <c r="M681" i="2"/>
  <c r="B682" i="2" l="1"/>
  <c r="H682" i="2"/>
  <c r="L682" i="2"/>
  <c r="G682" i="2"/>
  <c r="F682" i="2"/>
  <c r="R681" i="2"/>
  <c r="U680" i="2"/>
  <c r="V680" i="2" s="1"/>
  <c r="S680" i="2"/>
  <c r="T680" i="2" s="1"/>
  <c r="E682" i="2"/>
  <c r="K682" i="2" s="1"/>
  <c r="A683" i="2" s="1"/>
  <c r="P681" i="2" a="1"/>
  <c r="P681" i="2" s="1"/>
  <c r="Q681" i="2" s="1"/>
  <c r="J682" i="2" l="1"/>
  <c r="N682" i="2"/>
  <c r="M682" i="2"/>
  <c r="O682" i="2"/>
  <c r="S681" i="2"/>
  <c r="T681" i="2" s="1"/>
  <c r="U681" i="2"/>
  <c r="V681" i="2" s="1"/>
  <c r="C683" i="2" l="1"/>
  <c r="P682" i="2" a="1"/>
  <c r="P682" i="2" s="1"/>
  <c r="Q682" i="2" s="1"/>
  <c r="H683" i="2" l="1"/>
  <c r="L683" i="2"/>
  <c r="G683" i="2"/>
  <c r="F683" i="2"/>
  <c r="B683" i="2"/>
  <c r="E683" i="2"/>
  <c r="K683" i="2" s="1"/>
  <c r="A684" i="2" s="1"/>
  <c r="J683" i="2" l="1"/>
  <c r="C684" i="2"/>
  <c r="N683" i="2"/>
  <c r="M683" i="2"/>
  <c r="O683" i="2"/>
  <c r="R682" i="2"/>
  <c r="H684" i="2" l="1"/>
  <c r="L684" i="2"/>
  <c r="G684" i="2"/>
  <c r="F684" i="2"/>
  <c r="P683" i="2" a="1"/>
  <c r="P683" i="2" s="1"/>
  <c r="Q683" i="2" s="1"/>
  <c r="E684" i="2"/>
  <c r="K684" i="2" s="1"/>
  <c r="A685" i="2" s="1"/>
  <c r="U682" i="2"/>
  <c r="V682" i="2" s="1"/>
  <c r="S682" i="2"/>
  <c r="T682" i="2" s="1"/>
  <c r="B684" i="2"/>
  <c r="J684" i="2" l="1"/>
  <c r="C685" i="2"/>
  <c r="R683" i="2"/>
  <c r="M684" i="2"/>
  <c r="N684" i="2"/>
  <c r="O684" i="2"/>
  <c r="B685" i="2" l="1"/>
  <c r="R684" i="2" s="1"/>
  <c r="H685" i="2"/>
  <c r="L685" i="2"/>
  <c r="G685" i="2"/>
  <c r="F685" i="2"/>
  <c r="P684" i="2" a="1"/>
  <c r="P684" i="2" s="1"/>
  <c r="Q684" i="2" s="1"/>
  <c r="U683" i="2"/>
  <c r="V683" i="2" s="1"/>
  <c r="S683" i="2"/>
  <c r="T683" i="2" s="1"/>
  <c r="E685" i="2"/>
  <c r="K685" i="2" s="1"/>
  <c r="A686" i="2" s="1"/>
  <c r="S684" i="2" l="1"/>
  <c r="T684" i="2" s="1"/>
  <c r="J685" i="2"/>
  <c r="U684" i="2"/>
  <c r="V684" i="2" s="1"/>
  <c r="N685" i="2"/>
  <c r="M685" i="2"/>
  <c r="O685" i="2"/>
  <c r="C686" i="2"/>
  <c r="H686" i="2" l="1"/>
  <c r="L686" i="2"/>
  <c r="G686" i="2"/>
  <c r="F686" i="2"/>
  <c r="E686" i="2"/>
  <c r="K686" i="2" s="1"/>
  <c r="A687" i="2" s="1"/>
  <c r="B686" i="2"/>
  <c r="P685" i="2" a="1"/>
  <c r="P685" i="2" s="1"/>
  <c r="Q685" i="2" s="1"/>
  <c r="J686" i="2" l="1"/>
  <c r="R685" i="2"/>
  <c r="N686" i="2"/>
  <c r="M686" i="2"/>
  <c r="O686" i="2"/>
  <c r="C687" i="2"/>
  <c r="H687" i="2" l="1"/>
  <c r="F687" i="2"/>
  <c r="L687" i="2"/>
  <c r="G687" i="2"/>
  <c r="P686" i="2" a="1"/>
  <c r="P686" i="2" s="1"/>
  <c r="Q686" i="2" s="1"/>
  <c r="U685" i="2"/>
  <c r="V685" i="2" s="1"/>
  <c r="S685" i="2"/>
  <c r="T685" i="2" s="1"/>
  <c r="E687" i="2"/>
  <c r="K687" i="2" s="1"/>
  <c r="A688" i="2" s="1"/>
  <c r="B687" i="2"/>
  <c r="J687" i="2" l="1"/>
  <c r="R686" i="2"/>
  <c r="N687" i="2"/>
  <c r="O687" i="2"/>
  <c r="M687" i="2"/>
  <c r="P687" i="2" l="1" a="1"/>
  <c r="P687" i="2" s="1"/>
  <c r="Q687" i="2" s="1"/>
  <c r="S686" i="2"/>
  <c r="T686" i="2" s="1"/>
  <c r="U686" i="2"/>
  <c r="V686" i="2" s="1"/>
  <c r="C688" i="2"/>
  <c r="E688" i="2" l="1"/>
  <c r="K688" i="2" s="1"/>
  <c r="A689" i="2" s="1"/>
  <c r="H688" i="2"/>
  <c r="L688" i="2"/>
  <c r="G688" i="2"/>
  <c r="F688" i="2"/>
  <c r="B688" i="2"/>
  <c r="G689" i="2" l="1"/>
  <c r="J688" i="2"/>
  <c r="R687" i="2"/>
  <c r="O688" i="2"/>
  <c r="N688" i="2"/>
  <c r="M688" i="2"/>
  <c r="F689" i="2" l="1"/>
  <c r="L689" i="2"/>
  <c r="M689" i="2" s="1"/>
  <c r="C689" i="2"/>
  <c r="E689" i="2" s="1"/>
  <c r="H689" i="2"/>
  <c r="B689" i="2"/>
  <c r="P688" i="2" a="1"/>
  <c r="P688" i="2" s="1"/>
  <c r="Q688" i="2" s="1"/>
  <c r="U687" i="2"/>
  <c r="V687" i="2" s="1"/>
  <c r="S687" i="2"/>
  <c r="T687" i="2" s="1"/>
  <c r="R688" i="2"/>
  <c r="O689" i="2"/>
  <c r="N689" i="2" l="1"/>
  <c r="P689" i="2" s="1" a="1"/>
  <c r="P689" i="2" s="1"/>
  <c r="Q689" i="2" s="1"/>
  <c r="J689" i="2"/>
  <c r="K689" i="2"/>
  <c r="A690" i="2" s="1"/>
  <c r="U688" i="2"/>
  <c r="V688" i="2" s="1"/>
  <c r="S688" i="2"/>
  <c r="T688" i="2" s="1"/>
  <c r="F690" i="2" l="1"/>
  <c r="L690" i="2"/>
  <c r="G690" i="2"/>
  <c r="B690" i="2"/>
  <c r="R689" i="2" s="1"/>
  <c r="U689" i="2" s="1"/>
  <c r="V689" i="2" s="1"/>
  <c r="H690" i="2"/>
  <c r="C690" i="2"/>
  <c r="E690" i="2" s="1"/>
  <c r="K690" i="2" l="1"/>
  <c r="A691" i="2" s="1"/>
  <c r="S689" i="2"/>
  <c r="T689" i="2" s="1"/>
  <c r="O690" i="2"/>
  <c r="M690" i="2"/>
  <c r="N690" i="2"/>
  <c r="J690" i="2"/>
  <c r="P690" i="2" l="1" a="1"/>
  <c r="P690" i="2" s="1"/>
  <c r="Q690" i="2" s="1"/>
  <c r="G691" i="2"/>
  <c r="L691" i="2"/>
  <c r="N691" i="2" s="1"/>
  <c r="C691" i="2"/>
  <c r="E691" i="2" s="1"/>
  <c r="H691" i="2"/>
  <c r="F691" i="2"/>
  <c r="B691" i="2"/>
  <c r="R690" i="2" s="1"/>
  <c r="M691" i="2" l="1"/>
  <c r="P691" i="2" s="1" a="1"/>
  <c r="P691" i="2" s="1"/>
  <c r="K691" i="2"/>
  <c r="A692" i="2" s="1"/>
  <c r="O691" i="2"/>
  <c r="J691" i="2"/>
  <c r="U690" i="2"/>
  <c r="V690" i="2" s="1"/>
  <c r="S690" i="2"/>
  <c r="T690" i="2" s="1"/>
  <c r="Q691" i="2" l="1"/>
  <c r="G692" i="2"/>
  <c r="H692" i="2"/>
  <c r="B692" i="2"/>
  <c r="R691" i="2" s="1"/>
  <c r="U691" i="2" s="1"/>
  <c r="V691" i="2" s="1"/>
  <c r="C692" i="2"/>
  <c r="E692" i="2" s="1"/>
  <c r="F692" i="2"/>
  <c r="L692" i="2"/>
  <c r="K692" i="2" l="1"/>
  <c r="A693" i="2" s="1"/>
  <c r="S691" i="2"/>
  <c r="T691" i="2" s="1"/>
  <c r="M692" i="2"/>
  <c r="O692" i="2"/>
  <c r="N692" i="2"/>
  <c r="J692" i="2"/>
  <c r="L693" i="2" l="1"/>
  <c r="N693" i="2" s="1"/>
  <c r="B693" i="2"/>
  <c r="R692" i="2" s="1"/>
  <c r="G693" i="2"/>
  <c r="H693" i="2"/>
  <c r="C693" i="2"/>
  <c r="E693" i="2" s="1"/>
  <c r="F693" i="2"/>
  <c r="P692" i="2" a="1"/>
  <c r="P692" i="2" s="1"/>
  <c r="Q692" i="2" s="1"/>
  <c r="M693" i="2" l="1"/>
  <c r="P693" i="2" s="1" a="1"/>
  <c r="P693" i="2" s="1"/>
  <c r="S692" i="2"/>
  <c r="T692" i="2" s="1"/>
  <c r="U692" i="2"/>
  <c r="V692" i="2" s="1"/>
  <c r="O693" i="2"/>
  <c r="K693" i="2"/>
  <c r="A694" i="2" s="1"/>
  <c r="J693" i="2"/>
  <c r="Q693" i="2" l="1"/>
  <c r="C694" i="2"/>
  <c r="E694" i="2" s="1"/>
  <c r="L694" i="2"/>
  <c r="N694" i="2" s="1"/>
  <c r="F694" i="2"/>
  <c r="G694" i="2"/>
  <c r="H694" i="2"/>
  <c r="B694" i="2"/>
  <c r="R693" i="2" s="1"/>
  <c r="O694" i="2" l="1"/>
  <c r="M694" i="2"/>
  <c r="P694" i="2" s="1" a="1"/>
  <c r="P694" i="2" s="1"/>
  <c r="Q694" i="2" s="1"/>
  <c r="J694" i="2"/>
  <c r="K694" i="2"/>
  <c r="A695" i="2" s="1"/>
  <c r="U693" i="2"/>
  <c r="V693" i="2" s="1"/>
  <c r="S693" i="2"/>
  <c r="T693" i="2" s="1"/>
  <c r="C695" i="2" l="1"/>
  <c r="F695" i="2"/>
  <c r="L695" i="2"/>
  <c r="O695" i="2" s="1"/>
  <c r="B695" i="2"/>
  <c r="R694" i="2" s="1"/>
  <c r="S694" i="2" s="1"/>
  <c r="T694" i="2" s="1"/>
  <c r="H695" i="2"/>
  <c r="G695" i="2"/>
  <c r="E695" i="2"/>
  <c r="K695" i="2" l="1"/>
  <c r="A696" i="2" s="1"/>
  <c r="U694" i="2"/>
  <c r="V694" i="2" s="1"/>
  <c r="J695" i="2"/>
  <c r="M695" i="2"/>
  <c r="N695" i="2"/>
  <c r="C696" i="2" l="1"/>
  <c r="G696" i="2"/>
  <c r="B696" i="2"/>
  <c r="R695" i="2" s="1"/>
  <c r="H696" i="2"/>
  <c r="F696" i="2"/>
  <c r="L696" i="2"/>
  <c r="N696" i="2" s="1"/>
  <c r="P695" i="2" a="1"/>
  <c r="P695" i="2" s="1"/>
  <c r="Q695" i="2" s="1"/>
  <c r="E696" i="2"/>
  <c r="M696" i="2" l="1"/>
  <c r="P696" i="2" s="1" a="1"/>
  <c r="P696" i="2" s="1"/>
  <c r="O696" i="2"/>
  <c r="K696" i="2"/>
  <c r="A697" i="2" s="1"/>
  <c r="J696" i="2"/>
  <c r="U695" i="2"/>
  <c r="V695" i="2" s="1"/>
  <c r="S695" i="2"/>
  <c r="T695" i="2" s="1"/>
  <c r="Q696" i="2" l="1"/>
  <c r="G697" i="2"/>
  <c r="B697" i="2"/>
  <c r="R696" i="2" s="1"/>
  <c r="S696" i="2" s="1"/>
  <c r="T696" i="2" s="1"/>
  <c r="L697" i="2"/>
  <c r="O697" i="2" s="1"/>
  <c r="H697" i="2"/>
  <c r="F697" i="2"/>
  <c r="C697" i="2"/>
  <c r="E697" i="2" s="1"/>
  <c r="U696" i="2" l="1"/>
  <c r="V696" i="2" s="1"/>
  <c r="K697" i="2"/>
  <c r="A698" i="2" s="1"/>
  <c r="N697" i="2"/>
  <c r="P697" i="2" s="1" a="1"/>
  <c r="P697" i="2" s="1"/>
  <c r="Q697" i="2" s="1"/>
  <c r="M697" i="2"/>
  <c r="J697" i="2"/>
  <c r="L698" i="2" l="1"/>
  <c r="G698" i="2"/>
  <c r="C698" i="2"/>
  <c r="E698" i="2" s="1"/>
  <c r="B698" i="2"/>
  <c r="R697" i="2" s="1"/>
  <c r="U697" i="2" s="1"/>
  <c r="V697" i="2" s="1"/>
  <c r="F698" i="2"/>
  <c r="H698" i="2"/>
  <c r="K698" i="2" l="1"/>
  <c r="A699" i="2" s="1"/>
  <c r="S697" i="2"/>
  <c r="T697" i="2" s="1"/>
  <c r="N698" i="2"/>
  <c r="P698" i="2" s="1" a="1"/>
  <c r="P698" i="2" s="1"/>
  <c r="O698" i="2"/>
  <c r="M698" i="2"/>
  <c r="J698" i="2"/>
  <c r="Q698" i="2" l="1"/>
  <c r="C699" i="2"/>
  <c r="E699" i="2" s="1"/>
  <c r="G699" i="2"/>
  <c r="H699" i="2"/>
  <c r="B699" i="2"/>
  <c r="R698" i="2" s="1"/>
  <c r="L699" i="2"/>
  <c r="N699" i="2" s="1"/>
  <c r="F699" i="2"/>
  <c r="O699" i="2" l="1"/>
  <c r="M699" i="2"/>
  <c r="P699" i="2" s="1" a="1"/>
  <c r="P699" i="2" s="1"/>
  <c r="J699" i="2"/>
  <c r="K699" i="2"/>
  <c r="A700" i="2" s="1"/>
  <c r="U698" i="2"/>
  <c r="V698" i="2" s="1"/>
  <c r="S698" i="2"/>
  <c r="T698" i="2" s="1"/>
  <c r="C700" i="2" l="1"/>
  <c r="Q699" i="2"/>
  <c r="H700" i="2"/>
  <c r="L700" i="2"/>
  <c r="G700" i="2"/>
  <c r="F700" i="2"/>
  <c r="B700" i="2"/>
  <c r="E700" i="2" l="1"/>
  <c r="R699" i="2"/>
  <c r="N700" i="2"/>
  <c r="M700" i="2"/>
  <c r="O700" i="2"/>
  <c r="J700" i="2" l="1"/>
  <c r="K700" i="2"/>
  <c r="P700" i="2" a="1"/>
  <c r="P700" i="2" s="1"/>
  <c r="Q700" i="2" s="1"/>
  <c r="U699" i="2"/>
  <c r="V699" i="2" s="1"/>
  <c r="S699" i="2"/>
  <c r="T699" i="2" s="1"/>
  <c r="A701" i="2" l="1"/>
  <c r="G701" i="2" s="1"/>
  <c r="C701" i="2" l="1"/>
  <c r="E701" i="2" s="1"/>
  <c r="J701" i="2" s="1"/>
  <c r="F701" i="2"/>
  <c r="B701" i="2"/>
  <c r="R700" i="2" s="1"/>
  <c r="S700" i="2" s="1"/>
  <c r="T700" i="2" s="1"/>
  <c r="L701" i="2"/>
  <c r="N701" i="2" s="1"/>
  <c r="H701" i="2"/>
  <c r="K701" i="2"/>
  <c r="A702" i="2" s="1"/>
  <c r="M701" i="2" l="1"/>
  <c r="P701" i="2" s="1" a="1"/>
  <c r="P701" i="2" s="1"/>
  <c r="O701" i="2"/>
  <c r="L702" i="2"/>
  <c r="N702" i="2" s="1"/>
  <c r="U700" i="2"/>
  <c r="V700" i="2" s="1"/>
  <c r="H702" i="2"/>
  <c r="B702" i="2"/>
  <c r="C702" i="2"/>
  <c r="F702" i="2"/>
  <c r="G702" i="2"/>
  <c r="Q701" i="2" l="1"/>
  <c r="R701" i="2"/>
  <c r="M702" i="2"/>
  <c r="P702" i="2" s="1" a="1"/>
  <c r="P702" i="2" s="1"/>
  <c r="U701" i="2"/>
  <c r="V701" i="2" s="1"/>
  <c r="O702" i="2"/>
  <c r="S701" i="2"/>
  <c r="T701" i="2" s="1"/>
  <c r="E702" i="2"/>
  <c r="Q702" i="2" l="1"/>
  <c r="K702" i="2"/>
  <c r="A703" i="2" s="1"/>
  <c r="J702" i="2"/>
  <c r="H703" i="2" l="1"/>
  <c r="G703" i="2"/>
  <c r="F703" i="2"/>
  <c r="B703" i="2"/>
  <c r="R702" i="2" s="1"/>
  <c r="U702" i="2" s="1"/>
  <c r="V702" i="2" s="1"/>
  <c r="C703" i="2"/>
  <c r="E703" i="2" s="1"/>
  <c r="L703" i="2"/>
  <c r="O703" i="2" s="1"/>
  <c r="S702" i="2" l="1"/>
  <c r="T702" i="2" s="1"/>
  <c r="M703" i="2"/>
  <c r="N703" i="2"/>
  <c r="P703" i="2" s="1" a="1"/>
  <c r="P703" i="2" s="1"/>
  <c r="Q703" i="2" s="1"/>
  <c r="K703" i="2"/>
  <c r="A704" i="2" s="1"/>
  <c r="J703" i="2"/>
  <c r="C704" i="2" l="1"/>
  <c r="L704" i="2"/>
  <c r="M704" i="2" s="1"/>
  <c r="F704" i="2"/>
  <c r="G704" i="2"/>
  <c r="H704" i="2"/>
  <c r="B704" i="2"/>
  <c r="R703" i="2" s="1"/>
  <c r="E704" i="2"/>
  <c r="N704" i="2" l="1"/>
  <c r="P704" i="2" s="1" a="1"/>
  <c r="P704" i="2" s="1"/>
  <c r="J704" i="2"/>
  <c r="K704" i="2"/>
  <c r="A705" i="2" s="1"/>
  <c r="O704" i="2"/>
  <c r="U703" i="2"/>
  <c r="V703" i="2" s="1"/>
  <c r="S703" i="2"/>
  <c r="T703" i="2" s="1"/>
  <c r="C705" i="2" l="1"/>
  <c r="Q704" i="2"/>
  <c r="H705" i="2"/>
  <c r="L705" i="2"/>
  <c r="G705" i="2"/>
  <c r="F705" i="2"/>
  <c r="B705" i="2"/>
  <c r="E705" i="2" l="1"/>
  <c r="R704" i="2"/>
  <c r="N705" i="2"/>
  <c r="O705" i="2"/>
  <c r="M705" i="2"/>
  <c r="J705" i="2" l="1"/>
  <c r="K705" i="2"/>
  <c r="A706" i="2" s="1"/>
  <c r="P705" i="2" a="1"/>
  <c r="P705" i="2" s="1"/>
  <c r="Q705" i="2" s="1"/>
  <c r="U704" i="2"/>
  <c r="V704" i="2" s="1"/>
  <c r="S704" i="2"/>
  <c r="T704" i="2" s="1"/>
  <c r="L706" i="2" l="1"/>
  <c r="O706" i="2" s="1"/>
  <c r="G706" i="2"/>
  <c r="B706" i="2"/>
  <c r="R705" i="2" s="1"/>
  <c r="U705" i="2" s="1"/>
  <c r="V705" i="2" s="1"/>
  <c r="C706" i="2"/>
  <c r="E706" i="2" s="1"/>
  <c r="H706" i="2"/>
  <c r="F706" i="2"/>
  <c r="S705" i="2" l="1"/>
  <c r="T705" i="2" s="1"/>
  <c r="N706" i="2"/>
  <c r="M706" i="2"/>
  <c r="J706" i="2"/>
  <c r="K706" i="2"/>
  <c r="A707" i="2" s="1"/>
  <c r="C707" i="2" l="1"/>
  <c r="P706" i="2" a="1"/>
  <c r="P706" i="2" s="1"/>
  <c r="Q706" i="2" s="1"/>
  <c r="F707" i="2"/>
  <c r="E707" i="2"/>
  <c r="L707" i="2"/>
  <c r="M707" i="2" s="1"/>
  <c r="H707" i="2"/>
  <c r="B707" i="2"/>
  <c r="R706" i="2" s="1"/>
  <c r="G707" i="2"/>
  <c r="J707" i="2" l="1"/>
  <c r="K707" i="2"/>
  <c r="A708" i="2" s="1"/>
  <c r="N707" i="2"/>
  <c r="P707" i="2" s="1" a="1"/>
  <c r="P707" i="2" s="1"/>
  <c r="O707" i="2"/>
  <c r="U706" i="2"/>
  <c r="V706" i="2" s="1"/>
  <c r="S706" i="2"/>
  <c r="T706" i="2" s="1"/>
  <c r="Q707" i="2" l="1"/>
  <c r="C708" i="2"/>
  <c r="H708" i="2" l="1"/>
  <c r="B708" i="2"/>
  <c r="F708" i="2"/>
  <c r="G708" i="2"/>
  <c r="L708" i="2"/>
  <c r="N708" i="2" s="1"/>
  <c r="E708" i="2"/>
  <c r="R707" i="2"/>
  <c r="O708" i="2" l="1"/>
  <c r="M708" i="2"/>
  <c r="P708" i="2" s="1" a="1"/>
  <c r="P708" i="2" s="1"/>
  <c r="J708" i="2"/>
  <c r="K708" i="2"/>
  <c r="A709" i="2" s="1"/>
  <c r="U707" i="2"/>
  <c r="V707" i="2" s="1"/>
  <c r="S707" i="2"/>
  <c r="T707" i="2" s="1"/>
  <c r="L709" i="2" l="1"/>
  <c r="M709" i="2" s="1"/>
  <c r="Q708" i="2"/>
  <c r="G709" i="2"/>
  <c r="B709" i="2"/>
  <c r="R708" i="2" s="1"/>
  <c r="S708" i="2" s="1"/>
  <c r="T708" i="2" s="1"/>
  <c r="C709" i="2"/>
  <c r="E709" i="2" s="1"/>
  <c r="H709" i="2"/>
  <c r="F709" i="2"/>
  <c r="U708" i="2" l="1"/>
  <c r="V708" i="2" s="1"/>
  <c r="N709" i="2"/>
  <c r="P709" i="2" s="1" a="1"/>
  <c r="P709" i="2" s="1"/>
  <c r="O709" i="2"/>
  <c r="J709" i="2"/>
  <c r="K709" i="2"/>
  <c r="A710" i="2" s="1"/>
  <c r="Q709" i="2" l="1"/>
  <c r="B710" i="2"/>
  <c r="R709" i="2" s="1"/>
  <c r="U709" i="2" s="1"/>
  <c r="V709" i="2" s="1"/>
  <c r="C710" i="2"/>
  <c r="L710" i="2"/>
  <c r="H710" i="2"/>
  <c r="G710" i="2"/>
  <c r="F710" i="2"/>
  <c r="S709" i="2"/>
  <c r="T709" i="2" s="1"/>
  <c r="E710" i="2" l="1"/>
  <c r="M710" i="2"/>
  <c r="O710" i="2"/>
  <c r="N710" i="2"/>
  <c r="K710" i="2" l="1"/>
  <c r="A711" i="2" s="1"/>
  <c r="P710" i="2" a="1"/>
  <c r="P710" i="2" s="1"/>
  <c r="Q710" i="2" s="1"/>
  <c r="J710" i="2"/>
  <c r="F711" i="2" l="1"/>
  <c r="L711" i="2"/>
  <c r="N711" i="2" s="1"/>
  <c r="G711" i="2"/>
  <c r="B711" i="2"/>
  <c r="R710" i="2" s="1"/>
  <c r="U710" i="2" s="1"/>
  <c r="V710" i="2" s="1"/>
  <c r="C711" i="2"/>
  <c r="H711" i="2"/>
  <c r="E711" i="2"/>
  <c r="M711" i="2" l="1"/>
  <c r="P711" i="2" s="1" a="1"/>
  <c r="P711" i="2" s="1"/>
  <c r="S710" i="2"/>
  <c r="T710" i="2" s="1"/>
  <c r="O711" i="2"/>
  <c r="K711" i="2"/>
  <c r="A712" i="2" s="1"/>
  <c r="J711" i="2"/>
  <c r="Q711" i="2" l="1"/>
  <c r="G712" i="2"/>
  <c r="L712" i="2"/>
  <c r="H712" i="2"/>
  <c r="C712" i="2"/>
  <c r="E712" i="2" s="1"/>
  <c r="K712" i="2" s="1"/>
  <c r="A713" i="2" s="1"/>
  <c r="F712" i="2"/>
  <c r="B712" i="2"/>
  <c r="R711" i="2" s="1"/>
  <c r="S711" i="2" s="1"/>
  <c r="T711" i="2" s="1"/>
  <c r="H713" i="2" l="1"/>
  <c r="J712" i="2"/>
  <c r="M712" i="2"/>
  <c r="N712" i="2"/>
  <c r="P712" i="2" s="1" a="1"/>
  <c r="P712" i="2" s="1"/>
  <c r="O712" i="2"/>
  <c r="U711" i="2"/>
  <c r="V711" i="2" s="1"/>
  <c r="G713" i="2"/>
  <c r="F713" i="2"/>
  <c r="C713" i="2"/>
  <c r="E713" i="2" s="1"/>
  <c r="B713" i="2"/>
  <c r="L713" i="2"/>
  <c r="Q712" i="2" l="1"/>
  <c r="K713" i="2"/>
  <c r="A714" i="2" s="1"/>
  <c r="R712" i="2"/>
  <c r="U712" i="2" s="1"/>
  <c r="V712" i="2" s="1"/>
  <c r="M713" i="2"/>
  <c r="O713" i="2"/>
  <c r="N713" i="2"/>
  <c r="P713" i="2" s="1" a="1"/>
  <c r="P713" i="2" s="1"/>
  <c r="J713" i="2"/>
  <c r="S712" i="2" l="1"/>
  <c r="T712" i="2" s="1"/>
  <c r="Q713" i="2"/>
  <c r="C714" i="2"/>
  <c r="F714" i="2"/>
  <c r="L714" i="2"/>
  <c r="N714" i="2" s="1"/>
  <c r="B714" i="2"/>
  <c r="H714" i="2"/>
  <c r="G714" i="2"/>
  <c r="E714" i="2"/>
  <c r="R713" i="2"/>
  <c r="O714" i="2" l="1"/>
  <c r="M714" i="2"/>
  <c r="P714" i="2" s="1" a="1"/>
  <c r="P714" i="2" s="1"/>
  <c r="Q714" i="2" s="1"/>
  <c r="J714" i="2"/>
  <c r="K714" i="2"/>
  <c r="U713" i="2"/>
  <c r="V713" i="2" s="1"/>
  <c r="S713" i="2"/>
  <c r="T713" i="2" s="1"/>
  <c r="A715" i="2" l="1"/>
  <c r="C715" i="2" s="1"/>
  <c r="E715" i="2" s="1"/>
  <c r="H715" i="2" l="1"/>
  <c r="G715" i="2"/>
  <c r="B715" i="2"/>
  <c r="R714" i="2" s="1"/>
  <c r="U714" i="2" s="1"/>
  <c r="V714" i="2" s="1"/>
  <c r="F715" i="2"/>
  <c r="L715" i="2"/>
  <c r="J715" i="2"/>
  <c r="K715" i="2"/>
  <c r="A716" i="2" s="1"/>
  <c r="N715" i="2" l="1"/>
  <c r="M715" i="2"/>
  <c r="O715" i="2"/>
  <c r="S714" i="2"/>
  <c r="T714" i="2" s="1"/>
  <c r="C716" i="2"/>
  <c r="H716" i="2"/>
  <c r="L716" i="2"/>
  <c r="B716" i="2"/>
  <c r="F716" i="2"/>
  <c r="G716" i="2"/>
  <c r="P715" i="2" l="1" a="1"/>
  <c r="P715" i="2" s="1"/>
  <c r="Q715" i="2" s="1"/>
  <c r="R715" i="2"/>
  <c r="O716" i="2"/>
  <c r="M716" i="2"/>
  <c r="N716" i="2"/>
  <c r="P716" i="2" s="1" a="1"/>
  <c r="P716" i="2" s="1"/>
  <c r="E716" i="2"/>
  <c r="S715" i="2" l="1"/>
  <c r="T715" i="2" s="1"/>
  <c r="U715" i="2"/>
  <c r="V715" i="2" s="1"/>
  <c r="Q716" i="2"/>
  <c r="K716" i="2"/>
  <c r="A717" i="2" s="1"/>
  <c r="J716" i="2"/>
  <c r="H717" i="2" l="1"/>
  <c r="B717" i="2"/>
  <c r="R716" i="2" s="1"/>
  <c r="U716" i="2" s="1"/>
  <c r="V716" i="2" s="1"/>
  <c r="L717" i="2"/>
  <c r="N717" i="2" s="1"/>
  <c r="C717" i="2"/>
  <c r="E717" i="2" s="1"/>
  <c r="G717" i="2"/>
  <c r="F717" i="2"/>
  <c r="S716" i="2" l="1"/>
  <c r="T716" i="2" s="1"/>
  <c r="O717" i="2"/>
  <c r="K717" i="2"/>
  <c r="A718" i="2" s="1"/>
  <c r="M717" i="2"/>
  <c r="P717" i="2" s="1" a="1"/>
  <c r="P717" i="2" s="1"/>
  <c r="J717" i="2"/>
  <c r="Q717" i="2" l="1"/>
  <c r="L718" i="2"/>
  <c r="H718" i="2"/>
  <c r="B718" i="2"/>
  <c r="R717" i="2" s="1"/>
  <c r="U717" i="2" s="1"/>
  <c r="V717" i="2" s="1"/>
  <c r="C718" i="2"/>
  <c r="E718" i="2" s="1"/>
  <c r="F718" i="2"/>
  <c r="G718" i="2"/>
  <c r="K718" i="2" l="1"/>
  <c r="A719" i="2" s="1"/>
  <c r="S717" i="2"/>
  <c r="T717" i="2" s="1"/>
  <c r="N718" i="2"/>
  <c r="P718" i="2" s="1" a="1"/>
  <c r="P718" i="2" s="1"/>
  <c r="O718" i="2"/>
  <c r="M718" i="2"/>
  <c r="J718" i="2"/>
  <c r="Q718" i="2" l="1"/>
  <c r="C719" i="2"/>
  <c r="E719" i="2" s="1"/>
  <c r="H719" i="2"/>
  <c r="G719" i="2"/>
  <c r="B719" i="2"/>
  <c r="R718" i="2" s="1"/>
  <c r="U718" i="2" s="1"/>
  <c r="V718" i="2" s="1"/>
  <c r="L719" i="2"/>
  <c r="O719" i="2" s="1"/>
  <c r="F719" i="2"/>
  <c r="M719" i="2" l="1"/>
  <c r="N719" i="2"/>
  <c r="P719" i="2" s="1" a="1"/>
  <c r="P719" i="2" s="1"/>
  <c r="Q719" i="2" s="1"/>
  <c r="S718" i="2"/>
  <c r="T718" i="2" s="1"/>
  <c r="K719" i="2"/>
  <c r="A720" i="2" s="1"/>
  <c r="J719" i="2"/>
  <c r="C720" i="2" l="1"/>
  <c r="L720" i="2"/>
  <c r="N720" i="2" s="1"/>
  <c r="B720" i="2"/>
  <c r="R719" i="2" s="1"/>
  <c r="U719" i="2" s="1"/>
  <c r="V719" i="2" s="1"/>
  <c r="G720" i="2"/>
  <c r="F720" i="2"/>
  <c r="H720" i="2"/>
  <c r="E720" i="2"/>
  <c r="M720" i="2" l="1"/>
  <c r="P720" i="2" s="1" a="1"/>
  <c r="P720" i="2" s="1"/>
  <c r="S719" i="2"/>
  <c r="T719" i="2" s="1"/>
  <c r="O720" i="2"/>
  <c r="K720" i="2"/>
  <c r="A721" i="2" s="1"/>
  <c r="J720" i="2"/>
  <c r="Q720" i="2" l="1"/>
  <c r="G721" i="2"/>
  <c r="B721" i="2"/>
  <c r="R720" i="2" s="1"/>
  <c r="S720" i="2" s="1"/>
  <c r="T720" i="2" s="1"/>
  <c r="F721" i="2"/>
  <c r="L721" i="2"/>
  <c r="H721" i="2"/>
  <c r="C721" i="2"/>
  <c r="E721" i="2" s="1"/>
  <c r="K721" i="2" s="1"/>
  <c r="A722" i="2" s="1"/>
  <c r="U720" i="2" l="1"/>
  <c r="V720" i="2" s="1"/>
  <c r="O721" i="2"/>
  <c r="M721" i="2"/>
  <c r="N721" i="2"/>
  <c r="P721" i="2" s="1" a="1"/>
  <c r="P721" i="2" s="1"/>
  <c r="J721" i="2"/>
  <c r="F722" i="2"/>
  <c r="C722" i="2"/>
  <c r="E722" i="2" s="1"/>
  <c r="L722" i="2"/>
  <c r="G722" i="2"/>
  <c r="H722" i="2"/>
  <c r="B722" i="2"/>
  <c r="Q721" i="2" l="1"/>
  <c r="R721" i="2"/>
  <c r="U721" i="2" s="1"/>
  <c r="V721" i="2" s="1"/>
  <c r="K722" i="2"/>
  <c r="A723" i="2" s="1"/>
  <c r="M722" i="2"/>
  <c r="N722" i="2"/>
  <c r="O722" i="2"/>
  <c r="S721" i="2"/>
  <c r="T721" i="2" s="1"/>
  <c r="J722" i="2"/>
  <c r="P722" i="2" l="1" a="1"/>
  <c r="P722" i="2" s="1"/>
  <c r="Q722" i="2" s="1"/>
  <c r="C723" i="2"/>
  <c r="E723" i="2" s="1"/>
  <c r="F723" i="2"/>
  <c r="G723" i="2"/>
  <c r="H723" i="2"/>
  <c r="B723" i="2"/>
  <c r="R722" i="2" s="1"/>
  <c r="L723" i="2"/>
  <c r="O723" i="2" s="1"/>
  <c r="N723" i="2" l="1"/>
  <c r="J723" i="2"/>
  <c r="K723" i="2"/>
  <c r="A724" i="2" s="1"/>
  <c r="M723" i="2"/>
  <c r="U722" i="2"/>
  <c r="V722" i="2" s="1"/>
  <c r="S722" i="2"/>
  <c r="T722" i="2" s="1"/>
  <c r="P723" i="2" l="1" a="1"/>
  <c r="P723" i="2" s="1"/>
  <c r="Q723" i="2" s="1"/>
  <c r="L724" i="2"/>
  <c r="N724" i="2" s="1"/>
  <c r="F724" i="2"/>
  <c r="B724" i="2"/>
  <c r="R723" i="2" s="1"/>
  <c r="C724" i="2"/>
  <c r="E724" i="2" s="1"/>
  <c r="K724" i="2" s="1"/>
  <c r="A725" i="2" s="1"/>
  <c r="O724" i="2"/>
  <c r="H724" i="2"/>
  <c r="M724" i="2"/>
  <c r="G724" i="2"/>
  <c r="S723" i="2" l="1"/>
  <c r="T723" i="2" s="1"/>
  <c r="P724" i="2" a="1"/>
  <c r="P724" i="2" s="1"/>
  <c r="Q724" i="2" s="1"/>
  <c r="U723" i="2"/>
  <c r="V723" i="2" s="1"/>
  <c r="J724" i="2"/>
  <c r="C725" i="2"/>
  <c r="L725" i="2" l="1"/>
  <c r="O725" i="2" s="1"/>
  <c r="B725" i="2"/>
  <c r="H725" i="2"/>
  <c r="G725" i="2"/>
  <c r="F725" i="2"/>
  <c r="E725" i="2"/>
  <c r="R724" i="2"/>
  <c r="N725" i="2"/>
  <c r="M725" i="2"/>
  <c r="J725" i="2" l="1"/>
  <c r="K725" i="2"/>
  <c r="A726" i="2" s="1"/>
  <c r="C726" i="2" s="1"/>
  <c r="U724" i="2"/>
  <c r="V724" i="2" s="1"/>
  <c r="S724" i="2"/>
  <c r="T724" i="2" s="1"/>
  <c r="P725" i="2" a="1"/>
  <c r="P725" i="2" s="1"/>
  <c r="Q725" i="2" s="1"/>
  <c r="H726" i="2" l="1"/>
  <c r="L726" i="2"/>
  <c r="G726" i="2"/>
  <c r="F726" i="2"/>
  <c r="B726" i="2"/>
  <c r="E726" i="2" l="1"/>
  <c r="R725" i="2"/>
  <c r="N726" i="2"/>
  <c r="M726" i="2"/>
  <c r="O726" i="2"/>
  <c r="J726" i="2" l="1"/>
  <c r="K726" i="2"/>
  <c r="A727" i="2" s="1"/>
  <c r="L727" i="2" s="1"/>
  <c r="M727" i="2" s="1"/>
  <c r="P726" i="2" a="1"/>
  <c r="P726" i="2" s="1"/>
  <c r="Q726" i="2" s="1"/>
  <c r="U725" i="2"/>
  <c r="V725" i="2" s="1"/>
  <c r="S725" i="2"/>
  <c r="T725" i="2" s="1"/>
  <c r="F727" i="2" l="1"/>
  <c r="B727" i="2"/>
  <c r="R726" i="2" s="1"/>
  <c r="S726" i="2" s="1"/>
  <c r="T726" i="2" s="1"/>
  <c r="C727" i="2"/>
  <c r="E727" i="2" s="1"/>
  <c r="H727" i="2"/>
  <c r="G727" i="2"/>
  <c r="N727" i="2"/>
  <c r="P727" i="2" s="1" a="1"/>
  <c r="P727" i="2" s="1"/>
  <c r="O727" i="2"/>
  <c r="Q727" i="2" l="1"/>
  <c r="U726" i="2"/>
  <c r="V726" i="2" s="1"/>
  <c r="J727" i="2"/>
  <c r="K727" i="2"/>
  <c r="A728" i="2" s="1"/>
  <c r="H728" i="2" l="1"/>
  <c r="C728" i="2"/>
  <c r="G728" i="2"/>
  <c r="B728" i="2"/>
  <c r="R727" i="2" s="1"/>
  <c r="S727" i="2" s="1"/>
  <c r="T727" i="2" s="1"/>
  <c r="L728" i="2"/>
  <c r="F728" i="2"/>
  <c r="U727" i="2" l="1"/>
  <c r="V727" i="2" s="1"/>
  <c r="O728" i="2"/>
  <c r="N728" i="2"/>
  <c r="M728" i="2"/>
  <c r="E728" i="2"/>
  <c r="K728" i="2" l="1"/>
  <c r="A729" i="2" s="1"/>
  <c r="J728" i="2"/>
  <c r="P728" i="2" a="1"/>
  <c r="P728" i="2" s="1"/>
  <c r="Q728" i="2" s="1"/>
  <c r="B729" i="2" l="1"/>
  <c r="R728" i="2" s="1"/>
  <c r="L729" i="2"/>
  <c r="C729" i="2"/>
  <c r="E729" i="2" s="1"/>
  <c r="G729" i="2"/>
  <c r="H729" i="2"/>
  <c r="F729" i="2"/>
  <c r="U728" i="2"/>
  <c r="V728" i="2" s="1"/>
  <c r="S728" i="2"/>
  <c r="T728" i="2" s="1"/>
  <c r="K729" i="2" l="1"/>
  <c r="A730" i="2" s="1"/>
  <c r="N729" i="2"/>
  <c r="O729" i="2"/>
  <c r="M729" i="2"/>
  <c r="J729" i="2"/>
  <c r="P729" i="2" l="1" a="1"/>
  <c r="P729" i="2" s="1"/>
  <c r="Q729" i="2" s="1"/>
  <c r="G730" i="2"/>
  <c r="H730" i="2"/>
  <c r="B730" i="2"/>
  <c r="R729" i="2" s="1"/>
  <c r="C730" i="2"/>
  <c r="E730" i="2" s="1"/>
  <c r="L730" i="2"/>
  <c r="O730" i="2" s="1"/>
  <c r="F730" i="2"/>
  <c r="U729" i="2" l="1"/>
  <c r="V729" i="2" s="1"/>
  <c r="S729" i="2"/>
  <c r="T729" i="2" s="1"/>
  <c r="M730" i="2"/>
  <c r="N730" i="2"/>
  <c r="K730" i="2"/>
  <c r="A731" i="2" s="1"/>
  <c r="J730" i="2"/>
  <c r="P730" i="2" l="1" a="1"/>
  <c r="P730" i="2" s="1"/>
  <c r="Q730" i="2" s="1"/>
  <c r="H731" i="2"/>
  <c r="G731" i="2"/>
  <c r="F731" i="2"/>
  <c r="L731" i="2"/>
  <c r="B731" i="2"/>
  <c r="R730" i="2" s="1"/>
  <c r="C731" i="2"/>
  <c r="E731" i="2" s="1"/>
  <c r="U730" i="2" l="1"/>
  <c r="V730" i="2" s="1"/>
  <c r="S730" i="2"/>
  <c r="T730" i="2" s="1"/>
  <c r="N731" i="2"/>
  <c r="P731" i="2" s="1" a="1"/>
  <c r="P731" i="2" s="1"/>
  <c r="M731" i="2"/>
  <c r="O731" i="2"/>
  <c r="K731" i="2"/>
  <c r="A732" i="2" s="1"/>
  <c r="J731" i="2"/>
  <c r="Q731" i="2" l="1"/>
  <c r="C732" i="2"/>
  <c r="E732" i="2" s="1"/>
  <c r="J732" i="2" s="1"/>
  <c r="H732" i="2"/>
  <c r="G732" i="2"/>
  <c r="F732" i="2"/>
  <c r="B732" i="2"/>
  <c r="R731" i="2" s="1"/>
  <c r="L732" i="2"/>
  <c r="N732" i="2" s="1"/>
  <c r="O732" i="2" l="1"/>
  <c r="M732" i="2"/>
  <c r="P732" i="2" s="1" a="1"/>
  <c r="P732" i="2" s="1"/>
  <c r="U731" i="2"/>
  <c r="V731" i="2" s="1"/>
  <c r="S731" i="2"/>
  <c r="T731" i="2" s="1"/>
  <c r="K732" i="2"/>
  <c r="A733" i="2" s="1"/>
  <c r="Q732" i="2" l="1"/>
  <c r="G733" i="2"/>
  <c r="B733" i="2"/>
  <c r="R732" i="2" s="1"/>
  <c r="L733" i="2"/>
  <c r="F733" i="2"/>
  <c r="H733" i="2"/>
  <c r="C733" i="2"/>
  <c r="E733" i="2" s="1"/>
  <c r="N733" i="2" l="1"/>
  <c r="M733" i="2"/>
  <c r="O733" i="2"/>
  <c r="J733" i="2"/>
  <c r="K733" i="2"/>
  <c r="A734" i="2" s="1"/>
  <c r="U732" i="2"/>
  <c r="V732" i="2" s="1"/>
  <c r="S732" i="2"/>
  <c r="T732" i="2" s="1"/>
  <c r="P733" i="2" l="1" a="1"/>
  <c r="P733" i="2" s="1"/>
  <c r="Q733" i="2" s="1"/>
  <c r="C734" i="2"/>
  <c r="E734" i="2" s="1"/>
  <c r="L734" i="2"/>
  <c r="G734" i="2"/>
  <c r="B734" i="2"/>
  <c r="R733" i="2" s="1"/>
  <c r="F734" i="2"/>
  <c r="H734" i="2"/>
  <c r="U733" i="2" l="1"/>
  <c r="V733" i="2" s="1"/>
  <c r="N734" i="2"/>
  <c r="M734" i="2"/>
  <c r="O734" i="2"/>
  <c r="S733" i="2"/>
  <c r="T733" i="2" s="1"/>
  <c r="J734" i="2"/>
  <c r="K734" i="2"/>
  <c r="A735" i="2" s="1"/>
  <c r="P734" i="2" l="1" a="1"/>
  <c r="P734" i="2" s="1"/>
  <c r="Q734" i="2" s="1"/>
  <c r="G735" i="2" l="1"/>
  <c r="B735" i="2"/>
  <c r="R734" i="2" s="1"/>
  <c r="S734" i="2" s="1"/>
  <c r="T734" i="2" s="1"/>
  <c r="H735" i="2"/>
  <c r="F735" i="2"/>
  <c r="L735" i="2"/>
  <c r="N735" i="2" s="1"/>
  <c r="C735" i="2"/>
  <c r="E735" i="2" s="1"/>
  <c r="K735" i="2" s="1"/>
  <c r="A736" i="2" s="1"/>
  <c r="U734" i="2" l="1"/>
  <c r="V734" i="2" s="1"/>
  <c r="M735" i="2"/>
  <c r="P735" i="2" s="1" a="1"/>
  <c r="P735" i="2" s="1"/>
  <c r="J735" i="2"/>
  <c r="O735" i="2"/>
  <c r="Q735" i="2" l="1"/>
  <c r="G736" i="2"/>
  <c r="F736" i="2"/>
  <c r="L736" i="2"/>
  <c r="N736" i="2" s="1"/>
  <c r="B736" i="2"/>
  <c r="H736" i="2"/>
  <c r="C736" i="2"/>
  <c r="E736" i="2" s="1"/>
  <c r="R735" i="2"/>
  <c r="O736" i="2" l="1"/>
  <c r="M736" i="2"/>
  <c r="P736" i="2" s="1" a="1"/>
  <c r="P736" i="2" s="1"/>
  <c r="J736" i="2"/>
  <c r="K736" i="2"/>
  <c r="A737" i="2" s="1"/>
  <c r="U735" i="2"/>
  <c r="V735" i="2" s="1"/>
  <c r="S735" i="2"/>
  <c r="T735" i="2" s="1"/>
  <c r="C737" i="2" l="1"/>
  <c r="Q736" i="2"/>
  <c r="F737" i="2"/>
  <c r="L737" i="2"/>
  <c r="O737" i="2" s="1"/>
  <c r="H737" i="2"/>
  <c r="G737" i="2"/>
  <c r="B737" i="2"/>
  <c r="R736" i="2" s="1"/>
  <c r="S736" i="2" s="1"/>
  <c r="T736" i="2" s="1"/>
  <c r="E737" i="2"/>
  <c r="M737" i="2" l="1"/>
  <c r="J737" i="2"/>
  <c r="K737" i="2"/>
  <c r="A738" i="2" s="1"/>
  <c r="N737" i="2"/>
  <c r="P737" i="2" s="1" a="1"/>
  <c r="P737" i="2" s="1"/>
  <c r="Q737" i="2" s="1"/>
  <c r="U736" i="2"/>
  <c r="V736" i="2" s="1"/>
  <c r="B738" i="2" l="1"/>
  <c r="R737" i="2" s="1"/>
  <c r="L738" i="2" l="1"/>
  <c r="O738" i="2" s="1"/>
  <c r="F738" i="2"/>
  <c r="C738" i="2"/>
  <c r="E738" i="2" s="1"/>
  <c r="J738" i="2" s="1"/>
  <c r="H738" i="2"/>
  <c r="G738" i="2"/>
  <c r="U737" i="2"/>
  <c r="V737" i="2" s="1"/>
  <c r="S737" i="2"/>
  <c r="T737" i="2" s="1"/>
  <c r="N738" i="2" l="1"/>
  <c r="M738" i="2"/>
  <c r="K738" i="2"/>
  <c r="P738" i="2" l="1" a="1"/>
  <c r="P738" i="2" s="1"/>
  <c r="Q738" i="2" s="1"/>
  <c r="A739" i="2"/>
  <c r="L739" i="2" s="1"/>
  <c r="N739" i="2" s="1"/>
  <c r="F739" i="2" l="1"/>
  <c r="G739" i="2"/>
  <c r="H739" i="2"/>
  <c r="B739" i="2"/>
  <c r="R738" i="2" s="1"/>
  <c r="C739" i="2"/>
  <c r="E739" i="2" s="1"/>
  <c r="M739" i="2"/>
  <c r="P739" i="2" s="1" a="1"/>
  <c r="P739" i="2" s="1"/>
  <c r="O739" i="2"/>
  <c r="K739" i="2" l="1"/>
  <c r="A740" i="2" s="1"/>
  <c r="J739" i="2"/>
  <c r="S738" i="2"/>
  <c r="T738" i="2" s="1"/>
  <c r="U738" i="2"/>
  <c r="V738" i="2" s="1"/>
  <c r="Q739" i="2"/>
  <c r="F740" i="2" l="1"/>
  <c r="L740" i="2"/>
  <c r="C740" i="2"/>
  <c r="E740" i="2" s="1"/>
  <c r="H740" i="2"/>
  <c r="B740" i="2"/>
  <c r="R739" i="2" s="1"/>
  <c r="S739" i="2" s="1"/>
  <c r="T739" i="2" s="1"/>
  <c r="G740" i="2"/>
  <c r="U739" i="2" l="1"/>
  <c r="V739" i="2" s="1"/>
  <c r="J740" i="2"/>
  <c r="K740" i="2"/>
  <c r="A741" i="2" s="1"/>
  <c r="N740" i="2"/>
  <c r="P740" i="2" s="1" a="1"/>
  <c r="P740" i="2" s="1"/>
  <c r="Q740" i="2" s="1"/>
  <c r="M740" i="2"/>
  <c r="O740" i="2"/>
  <c r="H741" i="2" l="1"/>
  <c r="B741" i="2"/>
  <c r="R740" i="2" s="1"/>
  <c r="L741" i="2"/>
  <c r="C741" i="2"/>
  <c r="E741" i="2" s="1"/>
  <c r="G741" i="2"/>
  <c r="F741" i="2"/>
  <c r="N741" i="2" l="1"/>
  <c r="O741" i="2"/>
  <c r="M741" i="2"/>
  <c r="S740" i="2"/>
  <c r="T740" i="2" s="1"/>
  <c r="U740" i="2"/>
  <c r="V740" i="2" s="1"/>
  <c r="J741" i="2"/>
  <c r="K741" i="2"/>
  <c r="A742" i="2" s="1"/>
  <c r="H742" i="2" l="1"/>
  <c r="B742" i="2"/>
  <c r="R741" i="2" s="1"/>
  <c r="C742" i="2"/>
  <c r="E742" i="2" s="1"/>
  <c r="J742" i="2" s="1"/>
  <c r="L742" i="2"/>
  <c r="G742" i="2"/>
  <c r="F742" i="2"/>
  <c r="P741" i="2" a="1"/>
  <c r="P741" i="2" s="1"/>
  <c r="Q741" i="2" s="1"/>
  <c r="U741" i="2" l="1"/>
  <c r="V741" i="2" s="1"/>
  <c r="K742" i="2"/>
  <c r="S741" i="2"/>
  <c r="T741" i="2" s="1"/>
  <c r="O742" i="2"/>
  <c r="N742" i="2"/>
  <c r="M742" i="2"/>
  <c r="P742" i="2" l="1" a="1"/>
  <c r="P742" i="2" s="1"/>
  <c r="Q742" i="2" s="1"/>
  <c r="A743" i="2"/>
  <c r="H743" i="2" l="1"/>
  <c r="B743" i="2"/>
  <c r="R742" i="2" s="1"/>
  <c r="L743" i="2"/>
  <c r="F743" i="2"/>
  <c r="G743" i="2"/>
  <c r="C743" i="2"/>
  <c r="E743" i="2" s="1"/>
  <c r="K743" i="2" s="1"/>
  <c r="U742" i="2"/>
  <c r="V742" i="2" s="1"/>
  <c r="S742" i="2"/>
  <c r="T742" i="2" s="1"/>
  <c r="A744" i="2" l="1"/>
  <c r="N743" i="2"/>
  <c r="M743" i="2"/>
  <c r="O743" i="2"/>
  <c r="J743" i="2"/>
  <c r="H744" i="2"/>
  <c r="L744" i="2"/>
  <c r="F744" i="2"/>
  <c r="G744" i="2"/>
  <c r="B744" i="2"/>
  <c r="P743" i="2" l="1" a="1"/>
  <c r="P743" i="2" s="1"/>
  <c r="Q743" i="2" s="1"/>
  <c r="C744" i="2"/>
  <c r="E744" i="2" s="1"/>
  <c r="R743" i="2"/>
  <c r="N744" i="2"/>
  <c r="O744" i="2"/>
  <c r="M744" i="2"/>
  <c r="J744" i="2" l="1"/>
  <c r="K744" i="2"/>
  <c r="P744" i="2" a="1"/>
  <c r="P744" i="2" s="1"/>
  <c r="Q744" i="2" s="1"/>
  <c r="U743" i="2"/>
  <c r="V743" i="2" s="1"/>
  <c r="S743" i="2"/>
  <c r="T743" i="2" s="1"/>
  <c r="A745" i="2" l="1"/>
  <c r="B745" i="2" s="1"/>
  <c r="R744" i="2" s="1"/>
  <c r="C745" i="2" l="1"/>
  <c r="E745" i="2" s="1"/>
  <c r="S744" i="2"/>
  <c r="T744" i="2" s="1"/>
  <c r="U744" i="2"/>
  <c r="V744" i="2" s="1"/>
  <c r="G745" i="2"/>
  <c r="H745" i="2"/>
  <c r="F745" i="2"/>
  <c r="L745" i="2"/>
  <c r="J745" i="2"/>
  <c r="K745" i="2"/>
  <c r="A746" i="2" s="1"/>
  <c r="N745" i="2" l="1"/>
  <c r="O745" i="2"/>
  <c r="M745" i="2"/>
  <c r="F746" i="2"/>
  <c r="H746" i="2"/>
  <c r="B746" i="2"/>
  <c r="G746" i="2"/>
  <c r="L746" i="2"/>
  <c r="O746" i="2" s="1"/>
  <c r="C746" i="2"/>
  <c r="E746" i="2" s="1"/>
  <c r="R745" i="2" l="1"/>
  <c r="P745" i="2" a="1"/>
  <c r="P745" i="2" s="1"/>
  <c r="Q745" i="2" s="1"/>
  <c r="K746" i="2"/>
  <c r="A747" i="2" s="1"/>
  <c r="M746" i="2"/>
  <c r="N746" i="2"/>
  <c r="J746" i="2"/>
  <c r="P746" i="2" l="1" a="1"/>
  <c r="P746" i="2" s="1"/>
  <c r="Q746" i="2" s="1"/>
  <c r="S745" i="2"/>
  <c r="T745" i="2" s="1"/>
  <c r="U745" i="2"/>
  <c r="V745" i="2" s="1"/>
  <c r="F747" i="2"/>
  <c r="H747" i="2"/>
  <c r="C747" i="2"/>
  <c r="E747" i="2" s="1"/>
  <c r="G747" i="2"/>
  <c r="L747" i="2"/>
  <c r="O747" i="2" s="1"/>
  <c r="B747" i="2"/>
  <c r="R746" i="2" s="1"/>
  <c r="U746" i="2" l="1"/>
  <c r="V746" i="2" s="1"/>
  <c r="S746" i="2"/>
  <c r="T746" i="2" s="1"/>
  <c r="K747" i="2"/>
  <c r="A748" i="2" s="1"/>
  <c r="M747" i="2"/>
  <c r="N747" i="2"/>
  <c r="J747" i="2"/>
  <c r="P747" i="2" l="1" a="1"/>
  <c r="P747" i="2" s="1"/>
  <c r="Q747" i="2" s="1"/>
  <c r="F748" i="2"/>
  <c r="B748" i="2"/>
  <c r="R747" i="2" s="1"/>
  <c r="H748" i="2"/>
  <c r="L748" i="2"/>
  <c r="G748" i="2"/>
  <c r="C748" i="2"/>
  <c r="E748" i="2" s="1"/>
  <c r="U747" i="2" l="1"/>
  <c r="V747" i="2" s="1"/>
  <c r="S747" i="2"/>
  <c r="T747" i="2" s="1"/>
  <c r="M748" i="2"/>
  <c r="N748" i="2"/>
  <c r="P748" i="2" s="1" a="1"/>
  <c r="P748" i="2" s="1"/>
  <c r="K748" i="2"/>
  <c r="A749" i="2" s="1"/>
  <c r="O748" i="2"/>
  <c r="J748" i="2"/>
  <c r="Q748" i="2" l="1"/>
  <c r="C749" i="2"/>
  <c r="E749" i="2" s="1"/>
  <c r="H749" i="2"/>
  <c r="B749" i="2"/>
  <c r="R748" i="2" s="1"/>
  <c r="L749" i="2"/>
  <c r="N749" i="2" s="1"/>
  <c r="F749" i="2"/>
  <c r="G749" i="2"/>
  <c r="J749" i="2" l="1"/>
  <c r="K749" i="2"/>
  <c r="A750" i="2" s="1"/>
  <c r="M749" i="2"/>
  <c r="P749" i="2" s="1" a="1"/>
  <c r="P749" i="2" s="1"/>
  <c r="O749" i="2"/>
  <c r="U748" i="2"/>
  <c r="V748" i="2" s="1"/>
  <c r="S748" i="2"/>
  <c r="T748" i="2" s="1"/>
  <c r="Q749" i="2" l="1"/>
  <c r="B750" i="2"/>
  <c r="R749" i="2" s="1"/>
  <c r="S749" i="2" l="1"/>
  <c r="T749" i="2" s="1"/>
  <c r="U749" i="2"/>
  <c r="V749" i="2" s="1"/>
  <c r="F750" i="2"/>
  <c r="C750" i="2"/>
  <c r="E750" i="2" s="1"/>
  <c r="K750" i="2" s="1"/>
  <c r="A751" i="2" s="1"/>
  <c r="H750" i="2"/>
  <c r="G750" i="2"/>
  <c r="L750" i="2"/>
  <c r="J750" i="2" l="1"/>
  <c r="M750" i="2"/>
  <c r="O750" i="2"/>
  <c r="N750" i="2"/>
  <c r="P750" i="2" s="1" a="1"/>
  <c r="P750" i="2" s="1"/>
  <c r="B751" i="2"/>
  <c r="H751" i="2"/>
  <c r="C751" i="2"/>
  <c r="L751" i="2"/>
  <c r="M751" i="2" s="1"/>
  <c r="F751" i="2"/>
  <c r="G751" i="2"/>
  <c r="Q750" i="2" l="1"/>
  <c r="R750" i="2"/>
  <c r="U750" i="2" s="1"/>
  <c r="V750" i="2" s="1"/>
  <c r="O751" i="2"/>
  <c r="N751" i="2"/>
  <c r="P751" i="2" s="1" a="1"/>
  <c r="P751" i="2" s="1"/>
  <c r="E751" i="2"/>
  <c r="S750" i="2" l="1"/>
  <c r="T750" i="2" s="1"/>
  <c r="Q751" i="2"/>
  <c r="K751" i="2"/>
  <c r="A752" i="2" s="1"/>
  <c r="J751" i="2"/>
  <c r="H752" i="2" l="1"/>
  <c r="G752" i="2"/>
  <c r="B752" i="2"/>
  <c r="R751" i="2" s="1"/>
  <c r="U751" i="2" s="1"/>
  <c r="V751" i="2" s="1"/>
  <c r="F752" i="2"/>
  <c r="L752" i="2"/>
  <c r="C752" i="2"/>
  <c r="E752" i="2" s="1"/>
  <c r="S751" i="2" l="1"/>
  <c r="T751" i="2" s="1"/>
  <c r="K752" i="2"/>
  <c r="A753" i="2" s="1"/>
  <c r="N752" i="2"/>
  <c r="M752" i="2"/>
  <c r="O752" i="2"/>
  <c r="J752" i="2"/>
  <c r="C753" i="2" l="1"/>
  <c r="E753" i="2" s="1"/>
  <c r="G753" i="2"/>
  <c r="F753" i="2"/>
  <c r="H753" i="2"/>
  <c r="B753" i="2"/>
  <c r="R752" i="2" s="1"/>
  <c r="L753" i="2"/>
  <c r="M753" i="2" s="1"/>
  <c r="P752" i="2" a="1"/>
  <c r="P752" i="2" s="1"/>
  <c r="Q752" i="2" s="1"/>
  <c r="N753" i="2" l="1"/>
  <c r="P753" i="2" s="1" a="1"/>
  <c r="P753" i="2" s="1"/>
  <c r="O753" i="2"/>
  <c r="K753" i="2"/>
  <c r="A754" i="2" s="1"/>
  <c r="S752" i="2"/>
  <c r="T752" i="2" s="1"/>
  <c r="U752" i="2"/>
  <c r="V752" i="2" s="1"/>
  <c r="J753" i="2"/>
  <c r="Q753" i="2" l="1"/>
  <c r="G754" i="2"/>
  <c r="B754" i="2"/>
  <c r="R753" i="2" s="1"/>
  <c r="U753" i="2" s="1"/>
  <c r="V753" i="2" s="1"/>
  <c r="C754" i="2"/>
  <c r="E754" i="2" s="1"/>
  <c r="H754" i="2"/>
  <c r="F754" i="2"/>
  <c r="L754" i="2"/>
  <c r="N754" i="2" s="1"/>
  <c r="S753" i="2" l="1"/>
  <c r="T753" i="2" s="1"/>
  <c r="K754" i="2"/>
  <c r="A755" i="2" s="1"/>
  <c r="M754" i="2"/>
  <c r="P754" i="2" s="1" a="1"/>
  <c r="P754" i="2" s="1"/>
  <c r="O754" i="2"/>
  <c r="J754" i="2"/>
  <c r="Q754" i="2" l="1"/>
  <c r="H755" i="2"/>
  <c r="B755" i="2"/>
  <c r="R754" i="2" s="1"/>
  <c r="L755" i="2"/>
  <c r="O755" i="2" s="1"/>
  <c r="F755" i="2"/>
  <c r="G755" i="2"/>
  <c r="C755" i="2"/>
  <c r="E755" i="2" s="1"/>
  <c r="M755" i="2" l="1"/>
  <c r="U754" i="2"/>
  <c r="V754" i="2" s="1"/>
  <c r="S754" i="2"/>
  <c r="T754" i="2" s="1"/>
  <c r="N755" i="2"/>
  <c r="P755" i="2" s="1" a="1"/>
  <c r="P755" i="2" s="1"/>
  <c r="Q755" i="2" s="1"/>
  <c r="K755" i="2"/>
  <c r="J755" i="2"/>
  <c r="A756" i="2" l="1"/>
  <c r="H756" i="2" s="1"/>
  <c r="B756" i="2" l="1"/>
  <c r="R755" i="2" s="1"/>
  <c r="C756" i="2"/>
  <c r="E756" i="2" s="1"/>
  <c r="K756" i="2" s="1"/>
  <c r="A757" i="2" s="1"/>
  <c r="F756" i="2"/>
  <c r="L756" i="2"/>
  <c r="M756" i="2" s="1"/>
  <c r="G756" i="2"/>
  <c r="J756" i="2" l="1"/>
  <c r="O756" i="2"/>
  <c r="N756" i="2"/>
  <c r="P756" i="2" s="1" a="1"/>
  <c r="P756" i="2" s="1"/>
  <c r="S755" i="2"/>
  <c r="T755" i="2" s="1"/>
  <c r="U755" i="2"/>
  <c r="V755" i="2" s="1"/>
  <c r="B757" i="2"/>
  <c r="L757" i="2"/>
  <c r="M757" i="2" s="1"/>
  <c r="H757" i="2"/>
  <c r="Q756" i="2" l="1"/>
  <c r="R756" i="2"/>
  <c r="S756" i="2" s="1"/>
  <c r="T756" i="2" s="1"/>
  <c r="G757" i="2"/>
  <c r="F757" i="2"/>
  <c r="C757" i="2"/>
  <c r="E757" i="2" s="1"/>
  <c r="J757" i="2" s="1"/>
  <c r="N757" i="2"/>
  <c r="P757" i="2" s="1" a="1"/>
  <c r="P757" i="2" s="1"/>
  <c r="O757" i="2"/>
  <c r="U756" i="2"/>
  <c r="V756" i="2" s="1"/>
  <c r="K757" i="2" l="1"/>
  <c r="A758" i="2" s="1"/>
  <c r="C758" i="2" s="1"/>
  <c r="Q757" i="2"/>
  <c r="B758" i="2" l="1"/>
  <c r="H758" i="2"/>
  <c r="L758" i="2"/>
  <c r="M758" i="2" s="1"/>
  <c r="F758" i="2"/>
  <c r="G758" i="2"/>
  <c r="E758" i="2"/>
  <c r="R757" i="2"/>
  <c r="O758" i="2" l="1"/>
  <c r="N758" i="2"/>
  <c r="P758" i="2" s="1" a="1"/>
  <c r="P758" i="2" s="1"/>
  <c r="Q758" i="2" s="1"/>
  <c r="J758" i="2"/>
  <c r="K758" i="2"/>
  <c r="U757" i="2"/>
  <c r="V757" i="2" s="1"/>
  <c r="S757" i="2"/>
  <c r="T757" i="2" s="1"/>
  <c r="A759" i="2" l="1"/>
  <c r="C759" i="2" s="1"/>
  <c r="E759" i="2" s="1"/>
  <c r="B759" i="2" l="1"/>
  <c r="R758" i="2" s="1"/>
  <c r="G759" i="2"/>
  <c r="F759" i="2"/>
  <c r="H759" i="2"/>
  <c r="L759" i="2"/>
  <c r="J759" i="2"/>
  <c r="K759" i="2"/>
  <c r="M759" i="2" l="1"/>
  <c r="N759" i="2"/>
  <c r="O759" i="2"/>
  <c r="U758" i="2"/>
  <c r="V758" i="2" s="1"/>
  <c r="S758" i="2"/>
  <c r="T758" i="2" s="1"/>
  <c r="A760" i="2"/>
  <c r="P759" i="2" l="1" a="1"/>
  <c r="P759" i="2" s="1"/>
  <c r="Q759" i="2" s="1"/>
  <c r="C760" i="2"/>
  <c r="E760" i="2" s="1"/>
  <c r="K760" i="2" s="1"/>
  <c r="A761" i="2" s="1"/>
  <c r="G760" i="2"/>
  <c r="H760" i="2"/>
  <c r="L760" i="2"/>
  <c r="F760" i="2"/>
  <c r="B760" i="2"/>
  <c r="R759" i="2" s="1"/>
  <c r="J760" i="2" l="1"/>
  <c r="S759" i="2"/>
  <c r="T759" i="2" s="1"/>
  <c r="U759" i="2"/>
  <c r="V759" i="2" s="1"/>
  <c r="N760" i="2"/>
  <c r="M760" i="2"/>
  <c r="O760" i="2"/>
  <c r="F761" i="2"/>
  <c r="L761" i="2"/>
  <c r="M761" i="2" s="1"/>
  <c r="G761" i="2"/>
  <c r="B761" i="2"/>
  <c r="H761" i="2"/>
  <c r="C761" i="2"/>
  <c r="E761" i="2" s="1"/>
  <c r="O761" i="2" l="1"/>
  <c r="P760" i="2" a="1"/>
  <c r="P760" i="2" s="1"/>
  <c r="Q760" i="2" s="1"/>
  <c r="R760" i="2"/>
  <c r="N761" i="2"/>
  <c r="P761" i="2" s="1" a="1"/>
  <c r="P761" i="2" s="1"/>
  <c r="Q761" i="2" s="1"/>
  <c r="K761" i="2"/>
  <c r="A762" i="2" s="1"/>
  <c r="J761" i="2"/>
  <c r="S760" i="2" l="1"/>
  <c r="T760" i="2" s="1"/>
  <c r="U760" i="2"/>
  <c r="V760" i="2" s="1"/>
  <c r="H762" i="2"/>
  <c r="F762" i="2"/>
  <c r="L762" i="2"/>
  <c r="M762" i="2" s="1"/>
  <c r="G762" i="2"/>
  <c r="B762" i="2"/>
  <c r="R761" i="2" s="1"/>
  <c r="U761" i="2" s="1"/>
  <c r="C762" i="2"/>
  <c r="E762" i="2" s="1"/>
  <c r="V761" i="2" l="1"/>
  <c r="S761" i="2"/>
  <c r="T761" i="2" s="1"/>
  <c r="N762" i="2"/>
  <c r="P762" i="2" s="1" a="1"/>
  <c r="P762" i="2" s="1"/>
  <c r="O762" i="2"/>
  <c r="K762" i="2"/>
  <c r="A763" i="2" s="1"/>
  <c r="J762" i="2"/>
  <c r="Q762" i="2" l="1"/>
  <c r="C763" i="2"/>
  <c r="E763" i="2" s="1"/>
  <c r="L763" i="2"/>
  <c r="N763" i="2" s="1"/>
  <c r="G763" i="2"/>
  <c r="H763" i="2"/>
  <c r="F763" i="2"/>
  <c r="B763" i="2"/>
  <c r="R762" i="2" s="1"/>
  <c r="O763" i="2" l="1"/>
  <c r="M763" i="2"/>
  <c r="P763" i="2" s="1" a="1"/>
  <c r="P763" i="2" s="1"/>
  <c r="J763" i="2"/>
  <c r="K763" i="2"/>
  <c r="A764" i="2" s="1"/>
  <c r="U762" i="2"/>
  <c r="V762" i="2" s="1"/>
  <c r="S762" i="2"/>
  <c r="T762" i="2" s="1"/>
  <c r="L764" i="2" l="1"/>
  <c r="N764" i="2" s="1"/>
  <c r="Q763" i="2"/>
  <c r="F764" i="2"/>
  <c r="B764" i="2"/>
  <c r="R763" i="2" s="1"/>
  <c r="S763" i="2" s="1"/>
  <c r="T763" i="2" s="1"/>
  <c r="C764" i="2"/>
  <c r="E764" i="2" s="1"/>
  <c r="K764" i="2" s="1"/>
  <c r="A765" i="2" s="1"/>
  <c r="H764" i="2"/>
  <c r="G764" i="2"/>
  <c r="M764" i="2" l="1"/>
  <c r="P764" i="2" s="1" a="1"/>
  <c r="P764" i="2" s="1"/>
  <c r="O764" i="2"/>
  <c r="U763" i="2"/>
  <c r="V763" i="2" s="1"/>
  <c r="J764" i="2"/>
  <c r="G765" i="2"/>
  <c r="Q764" i="2" l="1"/>
  <c r="H765" i="2"/>
  <c r="C765" i="2"/>
  <c r="E765" i="2" s="1"/>
  <c r="F765" i="2"/>
  <c r="L765" i="2"/>
  <c r="O765" i="2" s="1"/>
  <c r="B765" i="2"/>
  <c r="R764" i="2" s="1"/>
  <c r="K765" i="2" l="1"/>
  <c r="A766" i="2" s="1"/>
  <c r="N765" i="2"/>
  <c r="M765" i="2"/>
  <c r="J765" i="2"/>
  <c r="U764" i="2"/>
  <c r="V764" i="2" s="1"/>
  <c r="S764" i="2"/>
  <c r="T764" i="2" s="1"/>
  <c r="P765" i="2" l="1" a="1"/>
  <c r="P765" i="2" s="1"/>
  <c r="Q765" i="2" s="1"/>
  <c r="G766" i="2"/>
  <c r="H766" i="2"/>
  <c r="L766" i="2"/>
  <c r="O766" i="2" s="1"/>
  <c r="C766" i="2"/>
  <c r="E766" i="2" s="1"/>
  <c r="F766" i="2"/>
  <c r="B766" i="2"/>
  <c r="R765" i="2" s="1"/>
  <c r="U765" i="2" l="1"/>
  <c r="V765" i="2" s="1"/>
  <c r="S765" i="2"/>
  <c r="T765" i="2" s="1"/>
  <c r="N766" i="2"/>
  <c r="M766" i="2"/>
  <c r="K766" i="2"/>
  <c r="A767" i="2" s="1"/>
  <c r="J766" i="2"/>
  <c r="P766" i="2" l="1" a="1"/>
  <c r="P766" i="2" s="1"/>
  <c r="Q766" i="2" s="1"/>
  <c r="C767" i="2"/>
  <c r="L767" i="2"/>
  <c r="N767" i="2" s="1"/>
  <c r="H767" i="2"/>
  <c r="F767" i="2"/>
  <c r="B767" i="2"/>
  <c r="R766" i="2" s="1"/>
  <c r="G767" i="2"/>
  <c r="E767" i="2"/>
  <c r="M767" i="2" l="1"/>
  <c r="P767" i="2" s="1" a="1"/>
  <c r="P767" i="2" s="1"/>
  <c r="O767" i="2"/>
  <c r="K767" i="2"/>
  <c r="A768" i="2" s="1"/>
  <c r="J767" i="2"/>
  <c r="U766" i="2"/>
  <c r="V766" i="2" s="1"/>
  <c r="S766" i="2"/>
  <c r="T766" i="2" s="1"/>
  <c r="Q767" i="2" l="1"/>
  <c r="L768" i="2"/>
  <c r="O768" i="2" s="1"/>
  <c r="B768" i="2"/>
  <c r="R767" i="2" s="1"/>
  <c r="S767" i="2" s="1"/>
  <c r="T767" i="2" s="1"/>
  <c r="F768" i="2"/>
  <c r="H768" i="2"/>
  <c r="C768" i="2"/>
  <c r="E768" i="2" s="1"/>
  <c r="G768" i="2"/>
  <c r="U767" i="2" l="1"/>
  <c r="V767" i="2" s="1"/>
  <c r="N768" i="2"/>
  <c r="M768" i="2"/>
  <c r="K768" i="2"/>
  <c r="A769" i="2" s="1"/>
  <c r="J768" i="2"/>
  <c r="P768" i="2" l="1" a="1"/>
  <c r="P768" i="2" s="1"/>
  <c r="Q768" i="2" s="1"/>
  <c r="B769" i="2"/>
  <c r="H769" i="2"/>
  <c r="G769" i="2"/>
  <c r="F769" i="2"/>
  <c r="L769" i="2"/>
  <c r="C769" i="2"/>
  <c r="E769" i="2" s="1"/>
  <c r="R768" i="2"/>
  <c r="S768" i="2" l="1"/>
  <c r="T768" i="2" s="1"/>
  <c r="K769" i="2"/>
  <c r="A770" i="2" s="1"/>
  <c r="J769" i="2"/>
  <c r="O769" i="2"/>
  <c r="N769" i="2"/>
  <c r="P769" i="2" s="1" a="1"/>
  <c r="P769" i="2" s="1"/>
  <c r="M769" i="2"/>
  <c r="U768" i="2"/>
  <c r="V768" i="2" s="1"/>
  <c r="Q769" i="2" l="1"/>
  <c r="L770" i="2"/>
  <c r="M770" i="2" l="1"/>
  <c r="O770" i="2"/>
  <c r="N770" i="2"/>
  <c r="P770" i="2" s="1" a="1"/>
  <c r="P770" i="2" s="1"/>
  <c r="G770" i="2"/>
  <c r="F770" i="2"/>
  <c r="H770" i="2"/>
  <c r="C770" i="2"/>
  <c r="E770" i="2" s="1"/>
  <c r="J770" i="2" s="1"/>
  <c r="B770" i="2"/>
  <c r="R769" i="2" s="1"/>
  <c r="U769" i="2" s="1"/>
  <c r="V769" i="2" s="1"/>
  <c r="S769" i="2" l="1"/>
  <c r="T769" i="2" s="1"/>
  <c r="K770" i="2"/>
  <c r="A771" i="2" s="1"/>
  <c r="C771" i="2" s="1"/>
  <c r="E771" i="2" s="1"/>
  <c r="Q770" i="2"/>
  <c r="F771" i="2" l="1"/>
  <c r="H771" i="2"/>
  <c r="G771" i="2"/>
  <c r="L771" i="2"/>
  <c r="O771" i="2" s="1"/>
  <c r="B771" i="2"/>
  <c r="R770" i="2" s="1"/>
  <c r="J771" i="2"/>
  <c r="K771" i="2"/>
  <c r="A772" i="2" s="1"/>
  <c r="U770" i="2"/>
  <c r="V770" i="2" s="1"/>
  <c r="S770" i="2"/>
  <c r="T770" i="2" s="1"/>
  <c r="M771" i="2" l="1"/>
  <c r="N771" i="2"/>
  <c r="P771" i="2" s="1" a="1"/>
  <c r="P771" i="2" s="1"/>
  <c r="Q771" i="2" s="1"/>
  <c r="C772" i="2"/>
  <c r="H772" i="2"/>
  <c r="L772" i="2"/>
  <c r="O772" i="2" s="1"/>
  <c r="F772" i="2"/>
  <c r="G772" i="2"/>
  <c r="B772" i="2"/>
  <c r="M772" i="2" l="1"/>
  <c r="N772" i="2"/>
  <c r="P772" i="2" s="1" a="1"/>
  <c r="P772" i="2" s="1"/>
  <c r="Q772" i="2" s="1"/>
  <c r="E772" i="2"/>
  <c r="R771" i="2"/>
  <c r="U771" i="2" s="1"/>
  <c r="V771" i="2" s="1"/>
  <c r="J772" i="2" l="1"/>
  <c r="K772" i="2"/>
  <c r="A773" i="2" s="1"/>
  <c r="S771" i="2"/>
  <c r="T771" i="2" s="1"/>
  <c r="B773" i="2" l="1"/>
  <c r="R772" i="2" s="1"/>
  <c r="F773" i="2"/>
  <c r="U772" i="2" l="1"/>
  <c r="V772" i="2" s="1"/>
  <c r="S772" i="2"/>
  <c r="T772" i="2" s="1"/>
  <c r="G773" i="2"/>
  <c r="H773" i="2"/>
  <c r="L773" i="2"/>
  <c r="N773" i="2" s="1"/>
  <c r="C773" i="2"/>
  <c r="E773" i="2" s="1"/>
  <c r="K773" i="2" s="1"/>
  <c r="A774" i="2" s="1"/>
  <c r="H774" i="2" l="1"/>
  <c r="J773" i="2"/>
  <c r="O773" i="2"/>
  <c r="M773" i="2"/>
  <c r="P773" i="2" s="1" a="1"/>
  <c r="P773" i="2" s="1"/>
  <c r="F774" i="2"/>
  <c r="L774" i="2"/>
  <c r="G774" i="2"/>
  <c r="C774" i="2"/>
  <c r="E774" i="2" s="1"/>
  <c r="Q773" i="2" l="1"/>
  <c r="B774" i="2"/>
  <c r="R773" i="2" s="1"/>
  <c r="K774" i="2"/>
  <c r="A775" i="2" s="1"/>
  <c r="N774" i="2"/>
  <c r="O774" i="2"/>
  <c r="M774" i="2"/>
  <c r="J774" i="2"/>
  <c r="U773" i="2" l="1"/>
  <c r="V773" i="2" s="1"/>
  <c r="S773" i="2"/>
  <c r="T773" i="2" s="1"/>
  <c r="L775" i="2"/>
  <c r="M775" i="2" s="1"/>
  <c r="G775" i="2"/>
  <c r="B775" i="2"/>
  <c r="R774" i="2" s="1"/>
  <c r="H775" i="2"/>
  <c r="F775" i="2"/>
  <c r="C775" i="2"/>
  <c r="E775" i="2" s="1"/>
  <c r="K775" i="2" s="1"/>
  <c r="A776" i="2" s="1"/>
  <c r="P774" i="2" a="1"/>
  <c r="P774" i="2" s="1"/>
  <c r="Q774" i="2" s="1"/>
  <c r="J775" i="2" l="1"/>
  <c r="N775" i="2"/>
  <c r="P775" i="2" s="1" a="1"/>
  <c r="P775" i="2" s="1"/>
  <c r="O775" i="2"/>
  <c r="U774" i="2"/>
  <c r="V774" i="2" s="1"/>
  <c r="S774" i="2"/>
  <c r="T774" i="2" s="1"/>
  <c r="C776" i="2"/>
  <c r="Q775" i="2" l="1"/>
  <c r="H776" i="2"/>
  <c r="L776" i="2"/>
  <c r="N776" i="2" s="1"/>
  <c r="F776" i="2"/>
  <c r="G776" i="2"/>
  <c r="B776" i="2"/>
  <c r="O776" i="2" l="1"/>
  <c r="M776" i="2"/>
  <c r="P776" i="2" s="1" a="1"/>
  <c r="P776" i="2" s="1"/>
  <c r="E776" i="2"/>
  <c r="R775" i="2"/>
  <c r="Q776" i="2" l="1"/>
  <c r="J776" i="2"/>
  <c r="K776" i="2"/>
  <c r="A777" i="2" s="1"/>
  <c r="S775" i="2"/>
  <c r="T775" i="2" s="1"/>
  <c r="U775" i="2"/>
  <c r="V775" i="2" s="1"/>
  <c r="L777" i="2" l="1"/>
  <c r="M777" i="2" s="1"/>
  <c r="F777" i="2"/>
  <c r="B777" i="2"/>
  <c r="R776" i="2" s="1"/>
  <c r="U776" i="2" s="1"/>
  <c r="V776" i="2" s="1"/>
  <c r="C777" i="2"/>
  <c r="E777" i="2" s="1"/>
  <c r="H777" i="2"/>
  <c r="G777" i="2"/>
  <c r="O777" i="2" l="1"/>
  <c r="N777" i="2"/>
  <c r="P777" i="2" s="1" a="1"/>
  <c r="P777" i="2" s="1"/>
  <c r="Q777" i="2" s="1"/>
  <c r="K777" i="2"/>
  <c r="A778" i="2" s="1"/>
  <c r="S776" i="2"/>
  <c r="T776" i="2" s="1"/>
  <c r="J777" i="2"/>
  <c r="F778" i="2" l="1"/>
  <c r="H778" i="2"/>
  <c r="G778" i="2"/>
  <c r="L778" i="2"/>
  <c r="B778" i="2"/>
  <c r="R777" i="2" s="1"/>
  <c r="S777" i="2" s="1"/>
  <c r="T777" i="2" s="1"/>
  <c r="C778" i="2"/>
  <c r="E778" i="2" s="1"/>
  <c r="U777" i="2"/>
  <c r="V777" i="2" s="1"/>
  <c r="O778" i="2" l="1"/>
  <c r="M778" i="2"/>
  <c r="N778" i="2"/>
  <c r="P778" i="2" s="1" a="1"/>
  <c r="P778" i="2" s="1"/>
  <c r="J778" i="2"/>
  <c r="K778" i="2"/>
  <c r="A779" i="2" s="1"/>
  <c r="Q778" i="2" l="1"/>
  <c r="F779" i="2"/>
  <c r="G779" i="2" l="1"/>
  <c r="B779" i="2"/>
  <c r="R778" i="2" s="1"/>
  <c r="S778" i="2" s="1"/>
  <c r="T778" i="2" s="1"/>
  <c r="H779" i="2"/>
  <c r="L779" i="2"/>
  <c r="C779" i="2"/>
  <c r="E779" i="2" s="1"/>
  <c r="J779" i="2" s="1"/>
  <c r="U778" i="2" l="1"/>
  <c r="V778" i="2" s="1"/>
  <c r="K779" i="2"/>
  <c r="A780" i="2" s="1"/>
  <c r="G780" i="2" s="1"/>
  <c r="O779" i="2"/>
  <c r="M779" i="2"/>
  <c r="N779" i="2"/>
  <c r="P779" i="2" s="1" a="1"/>
  <c r="P779" i="2" s="1"/>
  <c r="C780" i="2"/>
  <c r="E780" i="2" s="1"/>
  <c r="B780" i="2"/>
  <c r="L780" i="2"/>
  <c r="O780" i="2" s="1"/>
  <c r="F780" i="2"/>
  <c r="H780" i="2"/>
  <c r="Q779" i="2" l="1"/>
  <c r="R779" i="2"/>
  <c r="N780" i="2"/>
  <c r="P780" i="2" s="1" a="1"/>
  <c r="P780" i="2" s="1"/>
  <c r="Q780" i="2" s="1"/>
  <c r="M780" i="2"/>
  <c r="J780" i="2"/>
  <c r="K780" i="2"/>
  <c r="A781" i="2" s="1"/>
  <c r="U779" i="2" l="1"/>
  <c r="V779" i="2" s="1"/>
  <c r="S779" i="2"/>
  <c r="T779" i="2" s="1"/>
  <c r="C781" i="2" l="1"/>
  <c r="E781" i="2" s="1"/>
  <c r="G781" i="2"/>
  <c r="B781" i="2"/>
  <c r="R780" i="2" s="1"/>
  <c r="U780" i="2" s="1"/>
  <c r="V780" i="2" s="1"/>
  <c r="L781" i="2"/>
  <c r="N781" i="2" s="1"/>
  <c r="F781" i="2"/>
  <c r="H781" i="2"/>
  <c r="M781" i="2" l="1"/>
  <c r="P781" i="2" s="1" a="1"/>
  <c r="P781" i="2" s="1"/>
  <c r="O781" i="2"/>
  <c r="S780" i="2"/>
  <c r="T780" i="2" s="1"/>
  <c r="K781" i="2"/>
  <c r="A782" i="2" s="1"/>
  <c r="J781" i="2"/>
  <c r="Q781" i="2" l="1"/>
  <c r="C782" i="2"/>
  <c r="E782" i="2" s="1"/>
  <c r="B782" i="2"/>
  <c r="R781" i="2" s="1"/>
  <c r="G782" i="2"/>
  <c r="L782" i="2"/>
  <c r="H782" i="2"/>
  <c r="F782" i="2"/>
  <c r="S781" i="2" l="1"/>
  <c r="T781" i="2" s="1"/>
  <c r="U781" i="2"/>
  <c r="V781" i="2" s="1"/>
  <c r="K782" i="2"/>
  <c r="A783" i="2" s="1"/>
  <c r="J782" i="2"/>
  <c r="O782" i="2"/>
  <c r="M782" i="2"/>
  <c r="N782" i="2"/>
  <c r="P782" i="2" s="1" a="1"/>
  <c r="P782" i="2" s="1"/>
  <c r="C783" i="2" l="1"/>
  <c r="E783" i="2" s="1"/>
  <c r="H783" i="2"/>
  <c r="F783" i="2"/>
  <c r="G783" i="2"/>
  <c r="L783" i="2"/>
  <c r="B783" i="2"/>
  <c r="R782" i="2" s="1"/>
  <c r="Q782" i="2"/>
  <c r="U782" i="2" l="1"/>
  <c r="V782" i="2" s="1"/>
  <c r="S782" i="2"/>
  <c r="T782" i="2" s="1"/>
  <c r="N783" i="2"/>
  <c r="O783" i="2"/>
  <c r="M783" i="2"/>
  <c r="K783" i="2"/>
  <c r="A784" i="2" s="1"/>
  <c r="J783" i="2"/>
  <c r="C784" i="2" l="1"/>
  <c r="E784" i="2" s="1"/>
  <c r="H784" i="2"/>
  <c r="B784" i="2"/>
  <c r="R783" i="2" s="1"/>
  <c r="L784" i="2"/>
  <c r="G784" i="2"/>
  <c r="F784" i="2"/>
  <c r="P783" i="2" a="1"/>
  <c r="P783" i="2" s="1"/>
  <c r="Q783" i="2" s="1"/>
  <c r="S783" i="2" l="1"/>
  <c r="T783" i="2" s="1"/>
  <c r="U783" i="2"/>
  <c r="V783" i="2" s="1"/>
  <c r="K784" i="2"/>
  <c r="A785" i="2" s="1"/>
  <c r="J784" i="2"/>
  <c r="M784" i="2"/>
  <c r="N784" i="2"/>
  <c r="P784" i="2" s="1" a="1"/>
  <c r="P784" i="2" s="1"/>
  <c r="O784" i="2"/>
  <c r="Q784" i="2" l="1"/>
  <c r="C785" i="2"/>
  <c r="E785" i="2" s="1"/>
  <c r="F785" i="2"/>
  <c r="L785" i="2"/>
  <c r="B785" i="2"/>
  <c r="R784" i="2" s="1"/>
  <c r="G785" i="2"/>
  <c r="H785" i="2"/>
  <c r="K785" i="2" l="1"/>
  <c r="A786" i="2" s="1"/>
  <c r="J785" i="2"/>
  <c r="U784" i="2"/>
  <c r="V784" i="2" s="1"/>
  <c r="S784" i="2"/>
  <c r="T784" i="2" s="1"/>
  <c r="M785" i="2"/>
  <c r="O785" i="2"/>
  <c r="N785" i="2"/>
  <c r="P785" i="2" s="1" a="1"/>
  <c r="P785" i="2" s="1"/>
  <c r="Q785" i="2" l="1"/>
  <c r="C786" i="2"/>
  <c r="E786" i="2" s="1"/>
  <c r="F786" i="2"/>
  <c r="H786" i="2"/>
  <c r="B786" i="2"/>
  <c r="R785" i="2" s="1"/>
  <c r="S785" i="2" s="1"/>
  <c r="T785" i="2" s="1"/>
  <c r="G786" i="2"/>
  <c r="L786" i="2"/>
  <c r="U785" i="2" l="1"/>
  <c r="V785" i="2" s="1"/>
  <c r="K786" i="2"/>
  <c r="J786" i="2"/>
  <c r="O786" i="2"/>
  <c r="M786" i="2"/>
  <c r="N786" i="2"/>
  <c r="P786" i="2" s="1" a="1"/>
  <c r="P786" i="2" s="1"/>
  <c r="A787" i="2" l="1"/>
  <c r="Q786" i="2"/>
  <c r="L787" i="2" l="1"/>
  <c r="F787" i="2"/>
  <c r="G787" i="2"/>
  <c r="B787" i="2"/>
  <c r="R786" i="2" s="1"/>
  <c r="U786" i="2" s="1"/>
  <c r="V786" i="2" s="1"/>
  <c r="C787" i="2"/>
  <c r="E787" i="2" s="1"/>
  <c r="K787" i="2" s="1"/>
  <c r="A788" i="2" s="1"/>
  <c r="H787" i="2"/>
  <c r="S786" i="2" l="1"/>
  <c r="T786" i="2" s="1"/>
  <c r="F788" i="2"/>
  <c r="B788" i="2"/>
  <c r="G788" i="2"/>
  <c r="H788" i="2"/>
  <c r="C788" i="2"/>
  <c r="E788" i="2" s="1"/>
  <c r="K788" i="2" s="1"/>
  <c r="A789" i="2" s="1"/>
  <c r="L788" i="2"/>
  <c r="N788" i="2" s="1"/>
  <c r="N787" i="2"/>
  <c r="P787" i="2" s="1" a="1"/>
  <c r="P787" i="2" s="1"/>
  <c r="Q787" i="2" s="1"/>
  <c r="O787" i="2"/>
  <c r="M787" i="2"/>
  <c r="J787" i="2"/>
  <c r="J788" i="2"/>
  <c r="M788" i="2" l="1"/>
  <c r="P788" i="2" s="1" a="1"/>
  <c r="P788" i="2" s="1"/>
  <c r="Q788" i="2" s="1"/>
  <c r="O788" i="2"/>
  <c r="R787" i="2"/>
  <c r="C789" i="2"/>
  <c r="S787" i="2" l="1"/>
  <c r="T787" i="2" s="1"/>
  <c r="U787" i="2"/>
  <c r="V787" i="2" s="1"/>
  <c r="H789" i="2"/>
  <c r="L789" i="2"/>
  <c r="F789" i="2"/>
  <c r="G789" i="2"/>
  <c r="B789" i="2"/>
  <c r="E789" i="2"/>
  <c r="K789" i="2" s="1"/>
  <c r="A790" i="2" s="1"/>
  <c r="J789" i="2" l="1"/>
  <c r="C790" i="2"/>
  <c r="O789" i="2"/>
  <c r="N789" i="2"/>
  <c r="M789" i="2"/>
  <c r="R788" i="2"/>
  <c r="P789" i="2" l="1" a="1"/>
  <c r="P789" i="2" s="1"/>
  <c r="Q789" i="2" s="1"/>
  <c r="H790" i="2"/>
  <c r="L790" i="2"/>
  <c r="G790" i="2"/>
  <c r="F790" i="2"/>
  <c r="S788" i="2"/>
  <c r="T788" i="2" s="1"/>
  <c r="U788" i="2"/>
  <c r="V788" i="2" s="1"/>
  <c r="E790" i="2"/>
  <c r="K790" i="2" s="1"/>
  <c r="A791" i="2" s="1"/>
  <c r="B790" i="2"/>
  <c r="J790" i="2" l="1"/>
  <c r="C791" i="2"/>
  <c r="M790" i="2"/>
  <c r="N790" i="2"/>
  <c r="O790" i="2"/>
  <c r="R789" i="2"/>
  <c r="P790" i="2" l="1" a="1"/>
  <c r="P790" i="2" s="1"/>
  <c r="Q790" i="2" s="1"/>
  <c r="B791" i="2"/>
  <c r="R790" i="2" s="1"/>
  <c r="H791" i="2"/>
  <c r="L791" i="2"/>
  <c r="F791" i="2"/>
  <c r="G791" i="2"/>
  <c r="U789" i="2"/>
  <c r="V789" i="2" s="1"/>
  <c r="S789" i="2"/>
  <c r="T789" i="2" s="1"/>
  <c r="E791" i="2"/>
  <c r="K791" i="2" s="1"/>
  <c r="A792" i="2" s="1"/>
  <c r="C792" i="2" l="1"/>
  <c r="J791" i="2"/>
  <c r="M791" i="2"/>
  <c r="O791" i="2"/>
  <c r="N791" i="2"/>
  <c r="S790" i="2"/>
  <c r="T790" i="2" s="1"/>
  <c r="U790" i="2"/>
  <c r="V790" i="2" s="1"/>
  <c r="H792" i="2" l="1"/>
  <c r="L792" i="2"/>
  <c r="F792" i="2"/>
  <c r="G792" i="2"/>
  <c r="E792" i="2"/>
  <c r="K792" i="2" s="1"/>
  <c r="A793" i="2" s="1"/>
  <c r="B792" i="2"/>
  <c r="P791" i="2" a="1"/>
  <c r="P791" i="2" s="1"/>
  <c r="Q791" i="2" s="1"/>
  <c r="J792" i="2" l="1"/>
  <c r="M792" i="2"/>
  <c r="O792" i="2"/>
  <c r="N792" i="2"/>
  <c r="R791" i="2"/>
  <c r="C793" i="2"/>
  <c r="P792" i="2" l="1" a="1"/>
  <c r="P792" i="2" s="1"/>
  <c r="Q792" i="2" s="1"/>
  <c r="B793" i="2"/>
  <c r="R792" i="2" s="1"/>
  <c r="H793" i="2"/>
  <c r="L793" i="2"/>
  <c r="F793" i="2"/>
  <c r="G793" i="2"/>
  <c r="E793" i="2"/>
  <c r="K793" i="2" s="1"/>
  <c r="A794" i="2" s="1"/>
  <c r="U791" i="2"/>
  <c r="V791" i="2" s="1"/>
  <c r="S791" i="2"/>
  <c r="T791" i="2" s="1"/>
  <c r="C794" i="2" l="1"/>
  <c r="J793" i="2"/>
  <c r="N793" i="2"/>
  <c r="M793" i="2"/>
  <c r="O793" i="2"/>
  <c r="S792" i="2"/>
  <c r="T792" i="2" s="1"/>
  <c r="U792" i="2"/>
  <c r="V792" i="2" s="1"/>
  <c r="P793" i="2" l="1" a="1"/>
  <c r="P793" i="2" s="1"/>
  <c r="Q793" i="2" s="1"/>
  <c r="L794" i="2"/>
  <c r="H794" i="2"/>
  <c r="G794" i="2"/>
  <c r="F794" i="2"/>
  <c r="E794" i="2"/>
  <c r="K794" i="2" s="1"/>
  <c r="A795" i="2" s="1"/>
  <c r="B794" i="2"/>
  <c r="J794" i="2" l="1"/>
  <c r="M794" i="2"/>
  <c r="N794" i="2"/>
  <c r="P794" i="2" s="1" a="1"/>
  <c r="P794" i="2" s="1"/>
  <c r="O794" i="2"/>
  <c r="R793" i="2"/>
  <c r="Q794" i="2" l="1"/>
  <c r="C795" i="2"/>
  <c r="S793" i="2"/>
  <c r="T793" i="2" s="1"/>
  <c r="U793" i="2"/>
  <c r="V793" i="2" s="1"/>
  <c r="H795" i="2" l="1"/>
  <c r="L795" i="2"/>
  <c r="F795" i="2"/>
  <c r="G795" i="2"/>
  <c r="B795" i="2"/>
  <c r="E795" i="2"/>
  <c r="K795" i="2" s="1"/>
  <c r="A796" i="2" s="1"/>
  <c r="J795" i="2" l="1"/>
  <c r="R794" i="2"/>
  <c r="M795" i="2"/>
  <c r="N795" i="2"/>
  <c r="O795" i="2"/>
  <c r="P795" i="2" l="1" a="1"/>
  <c r="P795" i="2" s="1"/>
  <c r="Q795" i="2" s="1"/>
  <c r="S794" i="2"/>
  <c r="T794" i="2" s="1"/>
  <c r="U794" i="2"/>
  <c r="V794" i="2" s="1"/>
  <c r="C796" i="2"/>
  <c r="H796" i="2" l="1"/>
  <c r="L796" i="2"/>
  <c r="F796" i="2"/>
  <c r="G796" i="2"/>
  <c r="B796" i="2"/>
  <c r="E796" i="2"/>
  <c r="K796" i="2" s="1"/>
  <c r="A797" i="2" s="1"/>
  <c r="J796" i="2" l="1"/>
  <c r="C797" i="2"/>
  <c r="M796" i="2"/>
  <c r="N796" i="2"/>
  <c r="O796" i="2"/>
  <c r="R795" i="2"/>
  <c r="P796" i="2" l="1" a="1"/>
  <c r="P796" i="2" s="1"/>
  <c r="Q796" i="2" s="1"/>
  <c r="H797" i="2"/>
  <c r="L797" i="2"/>
  <c r="F797" i="2"/>
  <c r="G797" i="2"/>
  <c r="U795" i="2"/>
  <c r="V795" i="2" s="1"/>
  <c r="S795" i="2"/>
  <c r="T795" i="2" s="1"/>
  <c r="E797" i="2"/>
  <c r="K797" i="2" s="1"/>
  <c r="A798" i="2" s="1"/>
  <c r="B797" i="2"/>
  <c r="J797" i="2" l="1"/>
  <c r="N797" i="2"/>
  <c r="M797" i="2"/>
  <c r="O797" i="2"/>
  <c r="R796" i="2"/>
  <c r="P797" i="2" l="1" a="1"/>
  <c r="P797" i="2" s="1"/>
  <c r="Q797" i="2" s="1"/>
  <c r="C798" i="2"/>
  <c r="S796" i="2"/>
  <c r="T796" i="2" s="1"/>
  <c r="U796" i="2"/>
  <c r="V796" i="2" s="1"/>
  <c r="H798" i="2" l="1"/>
  <c r="L798" i="2"/>
  <c r="G798" i="2"/>
  <c r="F798" i="2"/>
  <c r="E798" i="2"/>
  <c r="K798" i="2" s="1"/>
  <c r="A799" i="2" s="1"/>
  <c r="B798" i="2"/>
  <c r="C799" i="2" l="1"/>
  <c r="J798" i="2"/>
  <c r="R797" i="2"/>
  <c r="M798" i="2"/>
  <c r="N798" i="2"/>
  <c r="O798" i="2"/>
  <c r="B799" i="2" l="1"/>
  <c r="H799" i="2"/>
  <c r="L799" i="2"/>
  <c r="F799" i="2"/>
  <c r="G799" i="2"/>
  <c r="R798" i="2"/>
  <c r="S797" i="2"/>
  <c r="T797" i="2" s="1"/>
  <c r="U797" i="2"/>
  <c r="V797" i="2" s="1"/>
  <c r="P798" i="2" a="1"/>
  <c r="P798" i="2" s="1"/>
  <c r="Q798" i="2" s="1"/>
  <c r="E799" i="2"/>
  <c r="K799" i="2" s="1"/>
  <c r="A800" i="2" s="1"/>
  <c r="J799" i="2" l="1"/>
  <c r="N799" i="2"/>
  <c r="M799" i="2"/>
  <c r="O799" i="2"/>
  <c r="C800" i="2"/>
  <c r="U798" i="2"/>
  <c r="V798" i="2" s="1"/>
  <c r="S798" i="2"/>
  <c r="T798" i="2" s="1"/>
  <c r="H800" i="2" l="1"/>
  <c r="L800" i="2"/>
  <c r="F800" i="2"/>
  <c r="G800" i="2"/>
  <c r="E800" i="2"/>
  <c r="K800" i="2" s="1"/>
  <c r="A801" i="2" s="1"/>
  <c r="B800" i="2"/>
  <c r="P799" i="2" a="1"/>
  <c r="P799" i="2" s="1"/>
  <c r="Q799" i="2" s="1"/>
  <c r="J800" i="2" l="1"/>
  <c r="R799" i="2"/>
  <c r="C801" i="2"/>
  <c r="O800" i="2"/>
  <c r="M800" i="2"/>
  <c r="N800" i="2"/>
  <c r="P800" i="2" s="1" a="1"/>
  <c r="P800" i="2" s="1"/>
  <c r="Q800" i="2" l="1"/>
  <c r="H801" i="2"/>
  <c r="L801" i="2"/>
  <c r="F801" i="2"/>
  <c r="G801" i="2"/>
  <c r="E801" i="2"/>
  <c r="K801" i="2" s="1"/>
  <c r="A802" i="2" s="1"/>
  <c r="U799" i="2"/>
  <c r="V799" i="2" s="1"/>
  <c r="S799" i="2"/>
  <c r="T799" i="2" s="1"/>
  <c r="B801" i="2"/>
  <c r="J801" i="2" l="1"/>
  <c r="C802" i="2"/>
  <c r="R800" i="2"/>
  <c r="M801" i="2"/>
  <c r="N801" i="2"/>
  <c r="O801" i="2"/>
  <c r="B802" i="2" l="1"/>
  <c r="R801" i="2" s="1"/>
  <c r="H802" i="2"/>
  <c r="L802" i="2"/>
  <c r="G802" i="2"/>
  <c r="F802" i="2"/>
  <c r="P801" i="2" a="1"/>
  <c r="P801" i="2" s="1"/>
  <c r="Q801" i="2" s="1"/>
  <c r="S800" i="2"/>
  <c r="T800" i="2" s="1"/>
  <c r="U800" i="2"/>
  <c r="V800" i="2" s="1"/>
  <c r="E802" i="2"/>
  <c r="K802" i="2" s="1"/>
  <c r="A803" i="2" s="1"/>
  <c r="C803" i="2" l="1"/>
  <c r="J802" i="2"/>
  <c r="S801" i="2"/>
  <c r="T801" i="2" s="1"/>
  <c r="U801" i="2"/>
  <c r="V801" i="2" s="1"/>
  <c r="N802" i="2"/>
  <c r="M802" i="2"/>
  <c r="O802" i="2"/>
  <c r="P802" i="2" l="1" a="1"/>
  <c r="P802" i="2" s="1"/>
  <c r="Q802" i="2" s="1"/>
  <c r="H803" i="2"/>
  <c r="L803" i="2"/>
  <c r="F803" i="2"/>
  <c r="G803" i="2"/>
  <c r="E803" i="2"/>
  <c r="K803" i="2" s="1"/>
  <c r="A804" i="2" s="1"/>
  <c r="B803" i="2"/>
  <c r="J803" i="2" l="1"/>
  <c r="R802" i="2"/>
  <c r="N803" i="2"/>
  <c r="M803" i="2"/>
  <c r="O803" i="2"/>
  <c r="P803" i="2" l="1" a="1"/>
  <c r="P803" i="2" s="1"/>
  <c r="Q803" i="2" s="1"/>
  <c r="C804" i="2"/>
  <c r="S802" i="2"/>
  <c r="T802" i="2" s="1"/>
  <c r="U802" i="2"/>
  <c r="V802" i="2" s="1"/>
  <c r="H804" i="2" l="1"/>
  <c r="L804" i="2"/>
  <c r="F804" i="2"/>
  <c r="G804" i="2"/>
  <c r="B804" i="2"/>
  <c r="E804" i="2"/>
  <c r="K804" i="2" s="1"/>
  <c r="A805" i="2" s="1"/>
  <c r="C805" i="2" l="1"/>
  <c r="J804" i="2"/>
  <c r="R803" i="2"/>
  <c r="M804" i="2"/>
  <c r="O804" i="2"/>
  <c r="N804" i="2"/>
  <c r="B805" i="2" l="1"/>
  <c r="R804" i="2" s="1"/>
  <c r="H805" i="2"/>
  <c r="L805" i="2"/>
  <c r="F805" i="2"/>
  <c r="G805" i="2"/>
  <c r="P804" i="2" a="1"/>
  <c r="P804" i="2" s="1"/>
  <c r="Q804" i="2" s="1"/>
  <c r="U803" i="2"/>
  <c r="V803" i="2" s="1"/>
  <c r="S803" i="2"/>
  <c r="T803" i="2" s="1"/>
  <c r="E805" i="2"/>
  <c r="K805" i="2" s="1"/>
  <c r="A806" i="2" s="1"/>
  <c r="J805" i="2" l="1"/>
  <c r="N805" i="2"/>
  <c r="M805" i="2"/>
  <c r="O805" i="2"/>
  <c r="C806" i="2"/>
  <c r="S804" i="2"/>
  <c r="T804" i="2" s="1"/>
  <c r="U804" i="2"/>
  <c r="V804" i="2" s="1"/>
  <c r="H806" i="2" l="1"/>
  <c r="L806" i="2"/>
  <c r="G806" i="2"/>
  <c r="F806" i="2"/>
  <c r="E806" i="2"/>
  <c r="K806" i="2" s="1"/>
  <c r="A807" i="2" s="1"/>
  <c r="B806" i="2"/>
  <c r="P805" i="2" a="1"/>
  <c r="P805" i="2" s="1"/>
  <c r="Q805" i="2" s="1"/>
  <c r="J806" i="2" l="1"/>
  <c r="R805" i="2"/>
  <c r="N806" i="2"/>
  <c r="M806" i="2"/>
  <c r="O806" i="2"/>
  <c r="P806" i="2" l="1" a="1"/>
  <c r="P806" i="2" s="1"/>
  <c r="Q806" i="2" s="1"/>
  <c r="C807" i="2"/>
  <c r="U805" i="2"/>
  <c r="V805" i="2" s="1"/>
  <c r="S805" i="2"/>
  <c r="T805" i="2" s="1"/>
  <c r="H807" i="2" l="1"/>
  <c r="L807" i="2"/>
  <c r="F807" i="2"/>
  <c r="G807" i="2"/>
  <c r="B807" i="2"/>
  <c r="E807" i="2"/>
  <c r="K807" i="2" s="1"/>
  <c r="A808" i="2" s="1"/>
  <c r="C808" i="2" l="1"/>
  <c r="J807" i="2"/>
  <c r="N807" i="2"/>
  <c r="O807" i="2"/>
  <c r="M807" i="2"/>
  <c r="R806" i="2"/>
  <c r="B808" i="2" l="1"/>
  <c r="R807" i="2" s="1"/>
  <c r="H808" i="2"/>
  <c r="L808" i="2"/>
  <c r="F808" i="2"/>
  <c r="G808" i="2"/>
  <c r="U806" i="2"/>
  <c r="V806" i="2" s="1"/>
  <c r="S806" i="2"/>
  <c r="T806" i="2" s="1"/>
  <c r="E808" i="2"/>
  <c r="K808" i="2" s="1"/>
  <c r="A809" i="2" s="1"/>
  <c r="P807" i="2" a="1"/>
  <c r="P807" i="2" s="1"/>
  <c r="Q807" i="2" s="1"/>
  <c r="J808" i="2" l="1"/>
  <c r="U807" i="2"/>
  <c r="V807" i="2" s="1"/>
  <c r="S807" i="2"/>
  <c r="T807" i="2" s="1"/>
  <c r="C809" i="2"/>
  <c r="E809" i="2" s="1"/>
  <c r="O808" i="2"/>
  <c r="N808" i="2"/>
  <c r="M808" i="2"/>
  <c r="P808" i="2" l="1" a="1"/>
  <c r="P808" i="2" s="1"/>
  <c r="Q808" i="2" s="1"/>
  <c r="H809" i="2"/>
  <c r="L809" i="2"/>
  <c r="F809" i="2"/>
  <c r="G809" i="2"/>
  <c r="K809" i="2"/>
  <c r="A810" i="2" s="1"/>
  <c r="B809" i="2"/>
  <c r="J809" i="2" l="1"/>
  <c r="R808" i="2"/>
  <c r="N809" i="2"/>
  <c r="O809" i="2"/>
  <c r="M809" i="2"/>
  <c r="P809" i="2" l="1" a="1"/>
  <c r="P809" i="2" s="1"/>
  <c r="Q809" i="2" s="1"/>
  <c r="U808" i="2"/>
  <c r="V808" i="2" s="1"/>
  <c r="S808" i="2"/>
  <c r="T808" i="2" s="1"/>
  <c r="C810" i="2"/>
  <c r="E810" i="2" s="1"/>
  <c r="L810" i="2" l="1"/>
  <c r="H810" i="2"/>
  <c r="G810" i="2"/>
  <c r="F810" i="2"/>
  <c r="B810" i="2"/>
  <c r="K810" i="2"/>
  <c r="A811" i="2" s="1"/>
  <c r="J810" i="2" l="1"/>
  <c r="R809" i="2"/>
  <c r="N810" i="2"/>
  <c r="P810" i="2" s="1" a="1"/>
  <c r="P810" i="2" s="1"/>
  <c r="M810" i="2"/>
  <c r="O810" i="2"/>
  <c r="Q810" i="2" l="1"/>
  <c r="S809" i="2"/>
  <c r="T809" i="2" s="1"/>
  <c r="U809" i="2"/>
  <c r="V809" i="2" s="1"/>
  <c r="C811" i="2"/>
  <c r="E811" i="2" s="1"/>
  <c r="H811" i="2" l="1"/>
  <c r="L811" i="2"/>
  <c r="F811" i="2"/>
  <c r="G811" i="2"/>
  <c r="B811" i="2"/>
  <c r="K811" i="2"/>
  <c r="A812" i="2" s="1"/>
  <c r="J811" i="2" l="1"/>
  <c r="R810" i="2"/>
  <c r="O811" i="2"/>
  <c r="M811" i="2"/>
  <c r="N811" i="2"/>
  <c r="P811" i="2" l="1" a="1"/>
  <c r="P811" i="2" s="1"/>
  <c r="Q811" i="2" s="1"/>
  <c r="U810" i="2"/>
  <c r="V810" i="2" s="1"/>
  <c r="S810" i="2"/>
  <c r="T810" i="2" s="1"/>
  <c r="C812" i="2"/>
  <c r="E812" i="2" s="1"/>
  <c r="H812" i="2" l="1"/>
  <c r="L812" i="2"/>
  <c r="F812" i="2"/>
  <c r="G812" i="2"/>
  <c r="B812" i="2"/>
  <c r="N812" i="2" l="1"/>
  <c r="O812" i="2"/>
  <c r="M812" i="2"/>
  <c r="R811" i="2"/>
  <c r="U811" i="2" l="1"/>
  <c r="V811" i="2" s="1"/>
  <c r="S811" i="2"/>
  <c r="T811" i="2" s="1"/>
  <c r="P812" i="2" a="1"/>
  <c r="P812" i="2" s="1"/>
  <c r="Q812" i="2" s="1"/>
  <c r="J812" i="2"/>
  <c r="K812" i="2"/>
  <c r="A813" i="2" s="1"/>
  <c r="G813" i="2" l="1"/>
  <c r="L813" i="2"/>
  <c r="F813" i="2"/>
  <c r="C813" i="2"/>
  <c r="E813" i="2" s="1"/>
  <c r="B813" i="2"/>
  <c r="R812" i="2" s="1"/>
  <c r="H813" i="2"/>
  <c r="J813" i="2" l="1"/>
  <c r="K813" i="2"/>
  <c r="A814" i="2" s="1"/>
  <c r="O813" i="2"/>
  <c r="N813" i="2"/>
  <c r="M813" i="2"/>
  <c r="S812" i="2"/>
  <c r="T812" i="2" s="1"/>
  <c r="U812" i="2"/>
  <c r="V812" i="2" s="1"/>
  <c r="P813" i="2" l="1" a="1"/>
  <c r="P813" i="2" s="1"/>
  <c r="Q813" i="2" s="1"/>
  <c r="B814" i="2"/>
  <c r="R813" i="2" s="1"/>
  <c r="H814" i="2"/>
  <c r="L814" i="2"/>
  <c r="F814" i="2"/>
  <c r="C814" i="2"/>
  <c r="E814" i="2" s="1"/>
  <c r="G814" i="2"/>
  <c r="K814" i="2" l="1"/>
  <c r="A815" i="2" s="1"/>
  <c r="J814" i="2"/>
  <c r="N814" i="2"/>
  <c r="M814" i="2"/>
  <c r="O814" i="2"/>
  <c r="S813" i="2"/>
  <c r="T813" i="2" s="1"/>
  <c r="U813" i="2"/>
  <c r="V813" i="2" s="1"/>
  <c r="P814" i="2" l="1" a="1"/>
  <c r="P814" i="2" s="1"/>
  <c r="Q814" i="2" s="1"/>
  <c r="B815" i="2"/>
  <c r="R814" i="2" s="1"/>
  <c r="G815" i="2"/>
  <c r="C815" i="2"/>
  <c r="E815" i="2" s="1"/>
  <c r="H815" i="2"/>
  <c r="F815" i="2"/>
  <c r="L815" i="2"/>
  <c r="O815" i="2" l="1"/>
  <c r="N815" i="2"/>
  <c r="M815" i="2"/>
  <c r="U814" i="2"/>
  <c r="V814" i="2" s="1"/>
  <c r="S814" i="2"/>
  <c r="T814" i="2" s="1"/>
  <c r="K815" i="2"/>
  <c r="A816" i="2" s="1"/>
  <c r="J815" i="2"/>
  <c r="P815" i="2" l="1" a="1"/>
  <c r="P815" i="2" s="1"/>
  <c r="Q815" i="2" s="1"/>
  <c r="C816" i="2"/>
  <c r="E816" i="2" s="1"/>
  <c r="B816" i="2"/>
  <c r="R815" i="2" s="1"/>
  <c r="H816" i="2"/>
  <c r="L816" i="2"/>
  <c r="G816" i="2"/>
  <c r="F816" i="2"/>
  <c r="S815" i="2" l="1"/>
  <c r="T815" i="2" s="1"/>
  <c r="U815" i="2"/>
  <c r="V815" i="2" s="1"/>
  <c r="O816" i="2"/>
  <c r="N816" i="2"/>
  <c r="M816" i="2"/>
  <c r="K816" i="2"/>
  <c r="A817" i="2" s="1"/>
  <c r="J816" i="2"/>
  <c r="P816" i="2" l="1" a="1"/>
  <c r="P816" i="2" s="1"/>
  <c r="Q816" i="2" s="1"/>
  <c r="G817" i="2"/>
  <c r="C817" i="2"/>
  <c r="E817" i="2" s="1"/>
  <c r="F817" i="2"/>
  <c r="H817" i="2"/>
  <c r="L817" i="2"/>
  <c r="B817" i="2"/>
  <c r="R816" i="2" s="1"/>
  <c r="K817" i="2" l="1"/>
  <c r="A818" i="2" s="1"/>
  <c r="J817" i="2"/>
  <c r="U816" i="2"/>
  <c r="V816" i="2" s="1"/>
  <c r="S816" i="2"/>
  <c r="T816" i="2" s="1"/>
  <c r="O817" i="2"/>
  <c r="N817" i="2"/>
  <c r="M817" i="2"/>
  <c r="P817" i="2" l="1" a="1"/>
  <c r="P817" i="2" s="1"/>
  <c r="Q817" i="2" s="1"/>
  <c r="L818" i="2"/>
  <c r="C818" i="2"/>
  <c r="E818" i="2" s="1"/>
  <c r="H818" i="2"/>
  <c r="B818" i="2"/>
  <c r="R817" i="2" s="1"/>
  <c r="G818" i="2"/>
  <c r="F818" i="2"/>
  <c r="K818" i="2" l="1"/>
  <c r="A819" i="2" s="1"/>
  <c r="J818" i="2"/>
  <c r="O818" i="2"/>
  <c r="M818" i="2"/>
  <c r="N818" i="2"/>
  <c r="S817" i="2"/>
  <c r="T817" i="2" s="1"/>
  <c r="U817" i="2"/>
  <c r="V817" i="2" s="1"/>
  <c r="P818" i="2" l="1" a="1"/>
  <c r="P818" i="2" s="1"/>
  <c r="Q818" i="2" s="1"/>
  <c r="C819" i="2"/>
  <c r="E819" i="2" s="1"/>
  <c r="B819" i="2"/>
  <c r="R818" i="2" s="1"/>
  <c r="L819" i="2"/>
  <c r="G819" i="2"/>
  <c r="F819" i="2"/>
  <c r="H819" i="2"/>
  <c r="U818" i="2" l="1"/>
  <c r="V818" i="2" s="1"/>
  <c r="S818" i="2"/>
  <c r="T818" i="2" s="1"/>
  <c r="K819" i="2"/>
  <c r="A820" i="2" s="1"/>
  <c r="J819" i="2"/>
  <c r="O819" i="2"/>
  <c r="N819" i="2"/>
  <c r="M819" i="2"/>
  <c r="P819" i="2" l="1" a="1"/>
  <c r="P819" i="2" s="1"/>
  <c r="Q819" i="2" s="1"/>
  <c r="C820" i="2"/>
  <c r="E820" i="2" s="1"/>
  <c r="H820" i="2"/>
  <c r="L820" i="2"/>
  <c r="F820" i="2"/>
  <c r="G820" i="2"/>
  <c r="B820" i="2"/>
  <c r="R819" i="2" s="1"/>
  <c r="O820" i="2" l="1"/>
  <c r="M820" i="2"/>
  <c r="N820" i="2"/>
  <c r="P820" i="2" s="1" a="1"/>
  <c r="P820" i="2" s="1"/>
  <c r="U819" i="2"/>
  <c r="V819" i="2" s="1"/>
  <c r="S819" i="2"/>
  <c r="T819" i="2" s="1"/>
  <c r="K820" i="2"/>
  <c r="A821" i="2" s="1"/>
  <c r="J820" i="2"/>
  <c r="C821" i="2" l="1"/>
  <c r="E821" i="2" s="1"/>
  <c r="B821" i="2"/>
  <c r="R820" i="2" s="1"/>
  <c r="H821" i="2"/>
  <c r="G821" i="2"/>
  <c r="L821" i="2"/>
  <c r="F821" i="2"/>
  <c r="Q820" i="2"/>
  <c r="U820" i="2" l="1"/>
  <c r="V820" i="2" s="1"/>
  <c r="S820" i="2"/>
  <c r="T820" i="2" s="1"/>
  <c r="O821" i="2"/>
  <c r="N821" i="2"/>
  <c r="M821" i="2"/>
  <c r="J821" i="2"/>
  <c r="K821" i="2"/>
  <c r="A822" i="2" s="1"/>
  <c r="P821" i="2" l="1" a="1"/>
  <c r="P821" i="2" s="1"/>
  <c r="Q821" i="2" s="1"/>
  <c r="C822" i="2"/>
  <c r="E822" i="2" s="1"/>
  <c r="G822" i="2"/>
  <c r="F822" i="2"/>
  <c r="B822" i="2"/>
  <c r="R821" i="2" s="1"/>
  <c r="H822" i="2"/>
  <c r="L822" i="2"/>
  <c r="S821" i="2" l="1"/>
  <c r="T821" i="2" s="1"/>
  <c r="U821" i="2"/>
  <c r="V821" i="2" s="1"/>
  <c r="N822" i="2"/>
  <c r="P822" i="2" s="1" a="1"/>
  <c r="P822" i="2" s="1"/>
  <c r="O822" i="2"/>
  <c r="M822" i="2"/>
  <c r="K822" i="2"/>
  <c r="A823" i="2" s="1"/>
  <c r="J822" i="2"/>
  <c r="Q822" i="2" l="1"/>
  <c r="C823" i="2"/>
  <c r="E823" i="2" s="1"/>
  <c r="L823" i="2"/>
  <c r="H823" i="2"/>
  <c r="B823" i="2"/>
  <c r="R822" i="2" s="1"/>
  <c r="F823" i="2"/>
  <c r="G823" i="2"/>
  <c r="O823" i="2" l="1"/>
  <c r="N823" i="2"/>
  <c r="M823" i="2"/>
  <c r="K823" i="2"/>
  <c r="A824" i="2" s="1"/>
  <c r="J823" i="2"/>
  <c r="U822" i="2"/>
  <c r="V822" i="2" s="1"/>
  <c r="S822" i="2"/>
  <c r="T822" i="2" s="1"/>
  <c r="P823" i="2" l="1" a="1"/>
  <c r="P823" i="2" s="1"/>
  <c r="Q823" i="2" s="1"/>
  <c r="B824" i="2"/>
  <c r="R823" i="2" s="1"/>
  <c r="L824" i="2"/>
  <c r="G824" i="2"/>
  <c r="C824" i="2"/>
  <c r="E824" i="2" s="1"/>
  <c r="H824" i="2"/>
  <c r="F824" i="2"/>
  <c r="K824" i="2" l="1"/>
  <c r="A825" i="2" s="1"/>
  <c r="J824" i="2"/>
  <c r="N824" i="2"/>
  <c r="O824" i="2"/>
  <c r="M824" i="2"/>
  <c r="U823" i="2"/>
  <c r="V823" i="2" s="1"/>
  <c r="S823" i="2"/>
  <c r="T823" i="2" s="1"/>
  <c r="P824" i="2" l="1" a="1"/>
  <c r="P824" i="2" s="1"/>
  <c r="Q824" i="2" s="1"/>
  <c r="B825" i="2"/>
  <c r="R824" i="2" s="1"/>
  <c r="L825" i="2"/>
  <c r="H825" i="2"/>
  <c r="C825" i="2"/>
  <c r="E825" i="2" s="1"/>
  <c r="F825" i="2"/>
  <c r="G825" i="2"/>
  <c r="S824" i="2" l="1"/>
  <c r="T824" i="2" s="1"/>
  <c r="U824" i="2"/>
  <c r="V824" i="2" s="1"/>
  <c r="N825" i="2"/>
  <c r="P825" i="2" s="1" a="1"/>
  <c r="P825" i="2" s="1"/>
  <c r="O825" i="2"/>
  <c r="M825" i="2"/>
  <c r="J825" i="2"/>
  <c r="K825" i="2"/>
  <c r="A826" i="2" s="1"/>
  <c r="Q825" i="2" l="1"/>
  <c r="F826" i="2"/>
  <c r="L826" i="2"/>
  <c r="C826" i="2"/>
  <c r="E826" i="2" s="1"/>
  <c r="G826" i="2"/>
  <c r="H826" i="2"/>
  <c r="B826" i="2"/>
  <c r="R825" i="2" s="1"/>
  <c r="J826" i="2" l="1"/>
  <c r="K826" i="2"/>
  <c r="A827" i="2" s="1"/>
  <c r="U825" i="2"/>
  <c r="V825" i="2" s="1"/>
  <c r="S825" i="2"/>
  <c r="T825" i="2" s="1"/>
  <c r="O826" i="2"/>
  <c r="N826" i="2"/>
  <c r="M826" i="2"/>
  <c r="P826" i="2" l="1" a="1"/>
  <c r="P826" i="2" s="1"/>
  <c r="Q826" i="2" s="1"/>
  <c r="B827" i="2"/>
  <c r="R826" i="2" s="1"/>
  <c r="L827" i="2"/>
  <c r="G827" i="2"/>
  <c r="H827" i="2"/>
  <c r="F827" i="2"/>
  <c r="C827" i="2"/>
  <c r="E827" i="2" s="1"/>
  <c r="J827" i="2" l="1"/>
  <c r="K827" i="2"/>
  <c r="A828" i="2" s="1"/>
  <c r="O827" i="2"/>
  <c r="M827" i="2"/>
  <c r="N827" i="2"/>
  <c r="U826" i="2"/>
  <c r="V826" i="2" s="1"/>
  <c r="S826" i="2"/>
  <c r="T826" i="2" s="1"/>
  <c r="P827" i="2" l="1" a="1"/>
  <c r="P827" i="2" s="1"/>
  <c r="Q827" i="2" s="1"/>
  <c r="L828" i="2"/>
  <c r="B828" i="2"/>
  <c r="R827" i="2" s="1"/>
  <c r="G828" i="2"/>
  <c r="H828" i="2"/>
  <c r="C828" i="2"/>
  <c r="E828" i="2" s="1"/>
  <c r="F828" i="2"/>
  <c r="S827" i="2" l="1"/>
  <c r="T827" i="2" s="1"/>
  <c r="U827" i="2"/>
  <c r="V827" i="2" s="1"/>
  <c r="J828" i="2"/>
  <c r="K828" i="2"/>
  <c r="A829" i="2" s="1"/>
  <c r="N828" i="2"/>
  <c r="M828" i="2"/>
  <c r="O828" i="2"/>
  <c r="P828" i="2" l="1" a="1"/>
  <c r="P828" i="2" s="1"/>
  <c r="Q828" i="2" s="1"/>
  <c r="B829" i="2"/>
  <c r="R828" i="2" s="1"/>
  <c r="F829" i="2"/>
  <c r="C829" i="2"/>
  <c r="E829" i="2" s="1"/>
  <c r="L829" i="2"/>
  <c r="G829" i="2"/>
  <c r="H829" i="2"/>
  <c r="J829" i="2" l="1"/>
  <c r="K829" i="2"/>
  <c r="A830" i="2" s="1"/>
  <c r="O829" i="2"/>
  <c r="M829" i="2"/>
  <c r="N829" i="2"/>
  <c r="P829" i="2" s="1" a="1"/>
  <c r="P829" i="2" s="1"/>
  <c r="S828" i="2"/>
  <c r="T828" i="2" s="1"/>
  <c r="U828" i="2"/>
  <c r="V828" i="2" s="1"/>
  <c r="Q829" i="2" l="1"/>
  <c r="F830" i="2"/>
  <c r="L830" i="2"/>
  <c r="C830" i="2"/>
  <c r="E830" i="2" s="1"/>
  <c r="H830" i="2"/>
  <c r="G830" i="2"/>
  <c r="B830" i="2"/>
  <c r="R829" i="2" s="1"/>
  <c r="M830" i="2" l="1"/>
  <c r="O830" i="2"/>
  <c r="N830" i="2"/>
  <c r="P830" i="2" s="1" a="1"/>
  <c r="P830" i="2" s="1"/>
  <c r="S829" i="2"/>
  <c r="T829" i="2" s="1"/>
  <c r="U829" i="2"/>
  <c r="V829" i="2" s="1"/>
  <c r="J830" i="2"/>
  <c r="K830" i="2"/>
  <c r="A831" i="2" s="1"/>
  <c r="C831" i="2" l="1"/>
  <c r="E831" i="2" s="1"/>
  <c r="H831" i="2"/>
  <c r="F831" i="2"/>
  <c r="B831" i="2"/>
  <c r="R830" i="2" s="1"/>
  <c r="G831" i="2"/>
  <c r="L831" i="2"/>
  <c r="Q830" i="2"/>
  <c r="U830" i="2" l="1"/>
  <c r="V830" i="2" s="1"/>
  <c r="S830" i="2"/>
  <c r="T830" i="2" s="1"/>
  <c r="M831" i="2"/>
  <c r="O831" i="2"/>
  <c r="N831" i="2"/>
  <c r="P831" i="2" s="1" a="1"/>
  <c r="P831" i="2" s="1"/>
  <c r="J831" i="2"/>
  <c r="K831" i="2"/>
  <c r="A832" i="2" s="1"/>
  <c r="Q831" i="2" l="1"/>
  <c r="B832" i="2"/>
  <c r="R831" i="2" s="1"/>
  <c r="C832" i="2"/>
  <c r="E832" i="2" s="1"/>
  <c r="G832" i="2"/>
  <c r="F832" i="2"/>
  <c r="L832" i="2"/>
  <c r="H832" i="2"/>
  <c r="J832" i="2" l="1"/>
  <c r="K832" i="2"/>
  <c r="A833" i="2" s="1"/>
  <c r="S831" i="2"/>
  <c r="T831" i="2" s="1"/>
  <c r="U831" i="2"/>
  <c r="V831" i="2" s="1"/>
  <c r="N832" i="2"/>
  <c r="P832" i="2" s="1" a="1"/>
  <c r="P832" i="2" s="1"/>
  <c r="M832" i="2"/>
  <c r="O832" i="2"/>
  <c r="Q832" i="2" l="1"/>
  <c r="C833" i="2"/>
  <c r="E833" i="2" s="1"/>
  <c r="B833" i="2"/>
  <c r="R832" i="2" s="1"/>
  <c r="L833" i="2"/>
  <c r="H833" i="2"/>
  <c r="G833" i="2"/>
  <c r="F833" i="2"/>
  <c r="O833" i="2" l="1"/>
  <c r="M833" i="2"/>
  <c r="N833" i="2"/>
  <c r="P833" i="2" s="1" a="1"/>
  <c r="P833" i="2" s="1"/>
  <c r="U832" i="2"/>
  <c r="V832" i="2" s="1"/>
  <c r="S832" i="2"/>
  <c r="T832" i="2" s="1"/>
  <c r="J833" i="2"/>
  <c r="K833" i="2"/>
  <c r="A834" i="2" s="1"/>
  <c r="C834" i="2" l="1"/>
  <c r="E834" i="2" s="1"/>
  <c r="B834" i="2"/>
  <c r="R833" i="2" s="1"/>
  <c r="F834" i="2"/>
  <c r="L834" i="2"/>
  <c r="H834" i="2"/>
  <c r="G834" i="2"/>
  <c r="Q833" i="2"/>
  <c r="M834" i="2" l="1"/>
  <c r="O834" i="2"/>
  <c r="N834" i="2"/>
  <c r="P834" i="2" s="1" a="1"/>
  <c r="P834" i="2" s="1"/>
  <c r="S833" i="2"/>
  <c r="T833" i="2" s="1"/>
  <c r="U833" i="2"/>
  <c r="V833" i="2" s="1"/>
  <c r="J834" i="2"/>
  <c r="K834" i="2"/>
  <c r="A835" i="2" s="1"/>
  <c r="G835" i="2" l="1"/>
  <c r="F835" i="2"/>
  <c r="B835" i="2"/>
  <c r="R834" i="2" s="1"/>
  <c r="H835" i="2"/>
  <c r="C835" i="2"/>
  <c r="E835" i="2" s="1"/>
  <c r="L835" i="2"/>
  <c r="Q834" i="2"/>
  <c r="U834" i="2" l="1"/>
  <c r="V834" i="2" s="1"/>
  <c r="S834" i="2"/>
  <c r="T834" i="2" s="1"/>
  <c r="N835" i="2"/>
  <c r="P835" i="2" s="1" a="1"/>
  <c r="P835" i="2" s="1"/>
  <c r="O835" i="2"/>
  <c r="M835" i="2"/>
  <c r="J835" i="2"/>
  <c r="K835" i="2"/>
  <c r="A836" i="2" s="1"/>
  <c r="Q835" i="2" l="1"/>
  <c r="B836" i="2"/>
  <c r="R835" i="2" s="1"/>
  <c r="L836" i="2"/>
  <c r="H836" i="2"/>
  <c r="C836" i="2"/>
  <c r="E836" i="2" s="1"/>
  <c r="G836" i="2"/>
  <c r="F836" i="2"/>
  <c r="O836" i="2" l="1"/>
  <c r="N836" i="2"/>
  <c r="M836" i="2"/>
  <c r="U835" i="2"/>
  <c r="V835" i="2" s="1"/>
  <c r="S835" i="2"/>
  <c r="T835" i="2" s="1"/>
  <c r="J836" i="2"/>
  <c r="K836" i="2"/>
  <c r="A837" i="2" s="1"/>
  <c r="P836" i="2" l="1" a="1"/>
  <c r="P836" i="2" s="1"/>
  <c r="Q836" i="2" s="1"/>
  <c r="B837" i="2"/>
  <c r="R836" i="2" s="1"/>
  <c r="H837" i="2"/>
  <c r="L837" i="2"/>
  <c r="F837" i="2"/>
  <c r="C837" i="2"/>
  <c r="E837" i="2" s="1"/>
  <c r="G837" i="2"/>
  <c r="O837" i="2" l="1"/>
  <c r="N837" i="2"/>
  <c r="M837" i="2"/>
  <c r="J837" i="2"/>
  <c r="K837" i="2"/>
  <c r="A838" i="2" s="1"/>
  <c r="S836" i="2"/>
  <c r="T836" i="2" s="1"/>
  <c r="U836" i="2"/>
  <c r="V836" i="2" s="1"/>
  <c r="P837" i="2" l="1" a="1"/>
  <c r="P837" i="2" s="1"/>
  <c r="Q837" i="2" s="1"/>
  <c r="B838" i="2"/>
  <c r="R837" i="2" s="1"/>
  <c r="G838" i="2"/>
  <c r="H838" i="2"/>
  <c r="C838" i="2"/>
  <c r="E838" i="2" s="1"/>
  <c r="F838" i="2"/>
  <c r="L838" i="2"/>
  <c r="N838" i="2" l="1"/>
  <c r="P838" i="2" s="1" a="1"/>
  <c r="P838" i="2" s="1"/>
  <c r="O838" i="2"/>
  <c r="M838" i="2"/>
  <c r="J838" i="2"/>
  <c r="K838" i="2"/>
  <c r="A839" i="2" s="1"/>
  <c r="S837" i="2"/>
  <c r="T837" i="2" s="1"/>
  <c r="U837" i="2"/>
  <c r="V837" i="2" s="1"/>
  <c r="C839" i="2" l="1"/>
  <c r="E839" i="2" s="1"/>
  <c r="H839" i="2"/>
  <c r="G839" i="2"/>
  <c r="L839" i="2"/>
  <c r="B839" i="2"/>
  <c r="R838" i="2" s="1"/>
  <c r="F839" i="2"/>
  <c r="Q838" i="2"/>
  <c r="N839" i="2" l="1"/>
  <c r="O839" i="2"/>
  <c r="M839" i="2"/>
  <c r="U838" i="2"/>
  <c r="V838" i="2" s="1"/>
  <c r="S838" i="2"/>
  <c r="T838" i="2" s="1"/>
  <c r="K839" i="2"/>
  <c r="A840" i="2" s="1"/>
  <c r="J839" i="2"/>
  <c r="P839" i="2" l="1" a="1"/>
  <c r="P839" i="2" s="1"/>
  <c r="Q839" i="2" s="1"/>
  <c r="B840" i="2"/>
  <c r="R839" i="2" s="1"/>
  <c r="F840" i="2"/>
  <c r="L840" i="2"/>
  <c r="G840" i="2"/>
  <c r="H840" i="2"/>
  <c r="C840" i="2"/>
  <c r="E840" i="2" s="1"/>
  <c r="J840" i="2" l="1"/>
  <c r="K840" i="2"/>
  <c r="A841" i="2" s="1"/>
  <c r="O840" i="2"/>
  <c r="N840" i="2"/>
  <c r="P840" i="2" s="1" a="1"/>
  <c r="P840" i="2" s="1"/>
  <c r="M840" i="2"/>
  <c r="U839" i="2"/>
  <c r="V839" i="2" s="1"/>
  <c r="S839" i="2"/>
  <c r="T839" i="2" s="1"/>
  <c r="Q840" i="2" l="1"/>
  <c r="B841" i="2"/>
  <c r="R840" i="2" s="1"/>
  <c r="G841" i="2"/>
  <c r="F841" i="2"/>
  <c r="C841" i="2"/>
  <c r="E841" i="2" s="1"/>
  <c r="H841" i="2"/>
  <c r="L841" i="2"/>
  <c r="M841" i="2" l="1"/>
  <c r="O841" i="2"/>
  <c r="N841" i="2"/>
  <c r="S840" i="2"/>
  <c r="T840" i="2" s="1"/>
  <c r="U840" i="2"/>
  <c r="V840" i="2" s="1"/>
  <c r="J841" i="2"/>
  <c r="K841" i="2"/>
  <c r="A842" i="2" s="1"/>
  <c r="P841" i="2" l="1" a="1"/>
  <c r="P841" i="2" s="1"/>
  <c r="Q841" i="2" s="1"/>
  <c r="B842" i="2"/>
  <c r="R841" i="2" s="1"/>
  <c r="C842" i="2"/>
  <c r="E842" i="2" s="1"/>
  <c r="F842" i="2"/>
  <c r="H842" i="2"/>
  <c r="G842" i="2"/>
  <c r="L842" i="2"/>
  <c r="K842" i="2" l="1"/>
  <c r="A843" i="2" s="1"/>
  <c r="J842" i="2"/>
  <c r="M842" i="2"/>
  <c r="O842" i="2"/>
  <c r="N842" i="2"/>
  <c r="U841" i="2"/>
  <c r="V841" i="2" s="1"/>
  <c r="S841" i="2"/>
  <c r="T841" i="2" s="1"/>
  <c r="P842" i="2" l="1" a="1"/>
  <c r="P842" i="2" s="1"/>
  <c r="Q842" i="2" s="1"/>
  <c r="C843" i="2"/>
  <c r="E843" i="2" s="1"/>
  <c r="G843" i="2"/>
  <c r="B843" i="2"/>
  <c r="R842" i="2" s="1"/>
  <c r="L843" i="2"/>
  <c r="H843" i="2"/>
  <c r="F843" i="2"/>
  <c r="U842" i="2" l="1"/>
  <c r="V842" i="2" s="1"/>
  <c r="S842" i="2"/>
  <c r="T842" i="2" s="1"/>
  <c r="J843" i="2"/>
  <c r="K843" i="2"/>
  <c r="A844" i="2" s="1"/>
  <c r="N843" i="2"/>
  <c r="O843" i="2"/>
  <c r="M843" i="2"/>
  <c r="P843" i="2" l="1" a="1"/>
  <c r="P843" i="2" s="1"/>
  <c r="Q843" i="2" s="1"/>
  <c r="C844" i="2"/>
  <c r="E844" i="2" s="1"/>
  <c r="H844" i="2"/>
  <c r="F844" i="2"/>
  <c r="B844" i="2"/>
  <c r="R843" i="2" s="1"/>
  <c r="G844" i="2"/>
  <c r="L844" i="2"/>
  <c r="U843" i="2" l="1"/>
  <c r="V843" i="2" s="1"/>
  <c r="S843" i="2"/>
  <c r="T843" i="2" s="1"/>
  <c r="O844" i="2"/>
  <c r="M844" i="2"/>
  <c r="N844" i="2"/>
  <c r="J844" i="2"/>
  <c r="K844" i="2"/>
  <c r="A845" i="2" s="1"/>
  <c r="P844" i="2" l="1" a="1"/>
  <c r="P844" i="2" s="1"/>
  <c r="Q844" i="2" s="1"/>
  <c r="C845" i="2"/>
  <c r="E845" i="2" s="1"/>
  <c r="B845" i="2"/>
  <c r="R844" i="2" s="1"/>
  <c r="F845" i="2"/>
  <c r="L845" i="2"/>
  <c r="G845" i="2"/>
  <c r="H845" i="2"/>
  <c r="U844" i="2" l="1"/>
  <c r="V844" i="2" s="1"/>
  <c r="S844" i="2"/>
  <c r="T844" i="2" s="1"/>
  <c r="K845" i="2"/>
  <c r="A846" i="2" s="1"/>
  <c r="J845" i="2"/>
  <c r="N845" i="2"/>
  <c r="P845" i="2" s="1" a="1"/>
  <c r="P845" i="2" s="1"/>
  <c r="M845" i="2"/>
  <c r="O845" i="2"/>
  <c r="Q845" i="2" l="1"/>
  <c r="C846" i="2"/>
  <c r="E846" i="2" s="1"/>
  <c r="B846" i="2"/>
  <c r="R845" i="2" s="1"/>
  <c r="G846" i="2"/>
  <c r="F846" i="2"/>
  <c r="L846" i="2"/>
  <c r="H846" i="2"/>
  <c r="U845" i="2" l="1"/>
  <c r="V845" i="2" s="1"/>
  <c r="S845" i="2"/>
  <c r="T845" i="2" s="1"/>
  <c r="J846" i="2"/>
  <c r="K846" i="2"/>
  <c r="A847" i="2" s="1"/>
  <c r="O846" i="2"/>
  <c r="N846" i="2"/>
  <c r="P846" i="2" s="1" a="1"/>
  <c r="P846" i="2" s="1"/>
  <c r="M846" i="2"/>
  <c r="B847" i="2" l="1"/>
  <c r="R846" i="2" s="1"/>
  <c r="G847" i="2"/>
  <c r="F847" i="2"/>
  <c r="L847" i="2"/>
  <c r="H847" i="2"/>
  <c r="C847" i="2"/>
  <c r="E847" i="2" s="1"/>
  <c r="Q846" i="2"/>
  <c r="M847" i="2" l="1"/>
  <c r="N847" i="2"/>
  <c r="P847" i="2" s="1" a="1"/>
  <c r="P847" i="2" s="1"/>
  <c r="O847" i="2"/>
  <c r="J847" i="2"/>
  <c r="K847" i="2"/>
  <c r="A848" i="2" s="1"/>
  <c r="U846" i="2"/>
  <c r="V846" i="2" s="1"/>
  <c r="S846" i="2"/>
  <c r="T846" i="2" s="1"/>
  <c r="C848" i="2" l="1"/>
  <c r="E848" i="2" s="1"/>
  <c r="F848" i="2"/>
  <c r="B848" i="2"/>
  <c r="R847" i="2" s="1"/>
  <c r="L848" i="2"/>
  <c r="G848" i="2"/>
  <c r="H848" i="2"/>
  <c r="Q847" i="2"/>
  <c r="N848" i="2" l="1"/>
  <c r="P848" i="2" s="1" a="1"/>
  <c r="P848" i="2" s="1"/>
  <c r="O848" i="2"/>
  <c r="M848" i="2"/>
  <c r="S847" i="2"/>
  <c r="T847" i="2" s="1"/>
  <c r="U847" i="2"/>
  <c r="V847" i="2" s="1"/>
  <c r="J848" i="2"/>
  <c r="K848" i="2"/>
  <c r="A849" i="2" s="1"/>
  <c r="L849" i="2" l="1"/>
  <c r="F849" i="2"/>
  <c r="B849" i="2"/>
  <c r="R848" i="2" s="1"/>
  <c r="G849" i="2"/>
  <c r="C849" i="2"/>
  <c r="E849" i="2" s="1"/>
  <c r="H849" i="2"/>
  <c r="Q848" i="2"/>
  <c r="S848" i="2" l="1"/>
  <c r="T848" i="2" s="1"/>
  <c r="U848" i="2"/>
  <c r="V848" i="2" s="1"/>
  <c r="J849" i="2"/>
  <c r="K849" i="2"/>
  <c r="A850" i="2" s="1"/>
  <c r="O849" i="2"/>
  <c r="M849" i="2"/>
  <c r="N849" i="2"/>
  <c r="P849" i="2" s="1" a="1"/>
  <c r="P849" i="2" s="1"/>
  <c r="F850" i="2" l="1"/>
  <c r="G850" i="2"/>
  <c r="H850" i="2"/>
  <c r="B850" i="2"/>
  <c r="R849" i="2" s="1"/>
  <c r="L850" i="2"/>
  <c r="C850" i="2"/>
  <c r="E850" i="2" s="1"/>
  <c r="Q849" i="2"/>
  <c r="K850" i="2" l="1"/>
  <c r="A851" i="2" s="1"/>
  <c r="J850" i="2"/>
  <c r="U849" i="2"/>
  <c r="V849" i="2" s="1"/>
  <c r="S849" i="2"/>
  <c r="T849" i="2" s="1"/>
  <c r="O850" i="2"/>
  <c r="M850" i="2"/>
  <c r="N850" i="2"/>
  <c r="P850" i="2" s="1" a="1"/>
  <c r="P850" i="2" s="1"/>
  <c r="Q850" i="2" l="1"/>
  <c r="C851" i="2"/>
  <c r="E851" i="2" s="1"/>
  <c r="B851" i="2"/>
  <c r="R850" i="2" s="1"/>
  <c r="L851" i="2"/>
  <c r="F851" i="2"/>
  <c r="H851" i="2"/>
  <c r="G851" i="2"/>
  <c r="S850" i="2" l="1"/>
  <c r="T850" i="2" s="1"/>
  <c r="U850" i="2"/>
  <c r="V850" i="2" s="1"/>
  <c r="J851" i="2"/>
  <c r="K851" i="2"/>
  <c r="A852" i="2" s="1"/>
  <c r="N851" i="2"/>
  <c r="P851" i="2" s="1" a="1"/>
  <c r="P851" i="2" s="1"/>
  <c r="O851" i="2"/>
  <c r="M851" i="2"/>
  <c r="C852" i="2" l="1"/>
  <c r="E852" i="2" s="1"/>
  <c r="B852" i="2"/>
  <c r="R851" i="2" s="1"/>
  <c r="F852" i="2"/>
  <c r="G852" i="2"/>
  <c r="H852" i="2"/>
  <c r="L852" i="2"/>
  <c r="Q851" i="2"/>
  <c r="N852" i="2" l="1"/>
  <c r="P852" i="2" s="1" a="1"/>
  <c r="P852" i="2" s="1"/>
  <c r="M852" i="2"/>
  <c r="O852" i="2"/>
  <c r="S851" i="2"/>
  <c r="T851" i="2" s="1"/>
  <c r="U851" i="2"/>
  <c r="V851" i="2" s="1"/>
  <c r="K852" i="2"/>
  <c r="A853" i="2" s="1"/>
  <c r="J852" i="2"/>
  <c r="F853" i="2" l="1"/>
  <c r="G853" i="2"/>
  <c r="H853" i="2"/>
  <c r="C853" i="2"/>
  <c r="E853" i="2" s="1"/>
  <c r="L853" i="2"/>
  <c r="B853" i="2"/>
  <c r="R852" i="2" s="1"/>
  <c r="Q852" i="2"/>
  <c r="K853" i="2" l="1"/>
  <c r="A854" i="2" s="1"/>
  <c r="J853" i="2"/>
  <c r="U852" i="2"/>
  <c r="V852" i="2" s="1"/>
  <c r="S852" i="2"/>
  <c r="T852" i="2" s="1"/>
  <c r="N853" i="2"/>
  <c r="P853" i="2" s="1" a="1"/>
  <c r="P853" i="2" s="1"/>
  <c r="M853" i="2"/>
  <c r="O853" i="2"/>
  <c r="Q853" i="2" l="1"/>
  <c r="F854" i="2"/>
  <c r="H854" i="2"/>
  <c r="G854" i="2"/>
  <c r="L854" i="2"/>
  <c r="B854" i="2"/>
  <c r="R853" i="2" s="1"/>
  <c r="C854" i="2"/>
  <c r="E854" i="2" s="1"/>
  <c r="J854" i="2" l="1"/>
  <c r="K854" i="2"/>
  <c r="A855" i="2" s="1"/>
  <c r="U853" i="2"/>
  <c r="V853" i="2" s="1"/>
  <c r="S853" i="2"/>
  <c r="T853" i="2" s="1"/>
  <c r="N854" i="2"/>
  <c r="O854" i="2"/>
  <c r="M854" i="2"/>
  <c r="P854" i="2" l="1" a="1"/>
  <c r="P854" i="2" s="1"/>
  <c r="Q854" i="2" s="1"/>
  <c r="F855" i="2"/>
  <c r="B855" i="2"/>
  <c r="R854" i="2" s="1"/>
  <c r="H855" i="2"/>
  <c r="G855" i="2"/>
  <c r="C855" i="2"/>
  <c r="E855" i="2" s="1"/>
  <c r="L855" i="2"/>
  <c r="S854" i="2" l="1"/>
  <c r="T854" i="2" s="1"/>
  <c r="U854" i="2"/>
  <c r="V854" i="2" s="1"/>
  <c r="N855" i="2"/>
  <c r="P855" i="2" s="1" a="1"/>
  <c r="P855" i="2" s="1"/>
  <c r="M855" i="2"/>
  <c r="O855" i="2"/>
  <c r="K855" i="2"/>
  <c r="A856" i="2" s="1"/>
  <c r="J855" i="2"/>
  <c r="G856" i="2" l="1"/>
  <c r="C856" i="2"/>
  <c r="E856" i="2" s="1"/>
  <c r="B856" i="2"/>
  <c r="R855" i="2" s="1"/>
  <c r="H856" i="2"/>
  <c r="F856" i="2"/>
  <c r="L856" i="2"/>
  <c r="Q855" i="2"/>
  <c r="U855" i="2" l="1"/>
  <c r="V855" i="2" s="1"/>
  <c r="S855" i="2"/>
  <c r="T855" i="2" s="1"/>
  <c r="K856" i="2"/>
  <c r="A857" i="2" s="1"/>
  <c r="J856" i="2"/>
  <c r="N856" i="2"/>
  <c r="P856" i="2" s="1" a="1"/>
  <c r="P856" i="2" s="1"/>
  <c r="M856" i="2"/>
  <c r="O856" i="2"/>
  <c r="Q856" i="2" l="1"/>
  <c r="B857" i="2"/>
  <c r="R856" i="2" s="1"/>
  <c r="H857" i="2"/>
  <c r="C857" i="2"/>
  <c r="E857" i="2" s="1"/>
  <c r="L857" i="2"/>
  <c r="F857" i="2"/>
  <c r="G857" i="2"/>
  <c r="K857" i="2" l="1"/>
  <c r="A858" i="2" s="1"/>
  <c r="J857" i="2"/>
  <c r="U856" i="2"/>
  <c r="V856" i="2" s="1"/>
  <c r="S856" i="2"/>
  <c r="T856" i="2" s="1"/>
  <c r="N857" i="2"/>
  <c r="O857" i="2"/>
  <c r="M857" i="2"/>
  <c r="P857" i="2" l="1" a="1"/>
  <c r="P857" i="2" s="1"/>
  <c r="Q857" i="2" s="1"/>
  <c r="H858" i="2"/>
  <c r="G858" i="2"/>
  <c r="F858" i="2"/>
  <c r="C858" i="2"/>
  <c r="E858" i="2" s="1"/>
  <c r="B858" i="2"/>
  <c r="R857" i="2" s="1"/>
  <c r="L858" i="2"/>
  <c r="N858" i="2" l="1"/>
  <c r="O858" i="2"/>
  <c r="M858" i="2"/>
  <c r="S857" i="2"/>
  <c r="T857" i="2" s="1"/>
  <c r="U857" i="2"/>
  <c r="V857" i="2" s="1"/>
  <c r="K858" i="2"/>
  <c r="A859" i="2" s="1"/>
  <c r="J858" i="2"/>
  <c r="P858" i="2" l="1" a="1"/>
  <c r="P858" i="2" s="1"/>
  <c r="Q858" i="2" s="1"/>
  <c r="B859" i="2"/>
  <c r="R858" i="2" s="1"/>
  <c r="G859" i="2"/>
  <c r="F859" i="2"/>
  <c r="H859" i="2"/>
  <c r="C859" i="2"/>
  <c r="E859" i="2" s="1"/>
  <c r="L859" i="2"/>
  <c r="N859" i="2" l="1"/>
  <c r="P859" i="2" s="1" a="1"/>
  <c r="P859" i="2" s="1"/>
  <c r="O859" i="2"/>
  <c r="M859" i="2"/>
  <c r="K859" i="2"/>
  <c r="A860" i="2" s="1"/>
  <c r="J859" i="2"/>
  <c r="S858" i="2"/>
  <c r="T858" i="2" s="1"/>
  <c r="U858" i="2"/>
  <c r="V858" i="2" s="1"/>
  <c r="C860" i="2" l="1"/>
  <c r="E860" i="2" s="1"/>
  <c r="B860" i="2"/>
  <c r="R859" i="2" s="1"/>
  <c r="G860" i="2"/>
  <c r="L860" i="2"/>
  <c r="H860" i="2"/>
  <c r="F860" i="2"/>
  <c r="Q859" i="2"/>
  <c r="N860" i="2" l="1"/>
  <c r="P860" i="2" s="1" a="1"/>
  <c r="P860" i="2" s="1"/>
  <c r="O860" i="2"/>
  <c r="M860" i="2"/>
  <c r="U859" i="2"/>
  <c r="V859" i="2" s="1"/>
  <c r="S859" i="2"/>
  <c r="T859" i="2" s="1"/>
  <c r="J860" i="2"/>
  <c r="K860" i="2"/>
  <c r="A861" i="2" s="1"/>
  <c r="L861" i="2" l="1"/>
  <c r="C861" i="2"/>
  <c r="E861" i="2" s="1"/>
  <c r="G861" i="2"/>
  <c r="H861" i="2"/>
  <c r="F861" i="2"/>
  <c r="B861" i="2"/>
  <c r="R860" i="2" s="1"/>
  <c r="Q860" i="2"/>
  <c r="J861" i="2" l="1"/>
  <c r="K861" i="2"/>
  <c r="A862" i="2" s="1"/>
  <c r="S860" i="2"/>
  <c r="T860" i="2" s="1"/>
  <c r="U860" i="2"/>
  <c r="V860" i="2" s="1"/>
  <c r="N861" i="2"/>
  <c r="P861" i="2" s="1" a="1"/>
  <c r="P861" i="2" s="1"/>
  <c r="M861" i="2"/>
  <c r="O861" i="2"/>
  <c r="Q861" i="2" l="1"/>
  <c r="C862" i="2"/>
  <c r="E862" i="2" s="1"/>
  <c r="F862" i="2"/>
  <c r="B862" i="2"/>
  <c r="R861" i="2" s="1"/>
  <c r="H862" i="2"/>
  <c r="L862" i="2"/>
  <c r="G862" i="2"/>
  <c r="U861" i="2" l="1"/>
  <c r="V861" i="2" s="1"/>
  <c r="S861" i="2"/>
  <c r="T861" i="2" s="1"/>
  <c r="J862" i="2"/>
  <c r="K862" i="2"/>
  <c r="A863" i="2" s="1"/>
  <c r="O862" i="2"/>
  <c r="N862" i="2"/>
  <c r="P862" i="2" s="1" a="1"/>
  <c r="P862" i="2" s="1"/>
  <c r="M862" i="2"/>
  <c r="C863" i="2" l="1"/>
  <c r="E863" i="2" s="1"/>
  <c r="H863" i="2"/>
  <c r="F863" i="2"/>
  <c r="G863" i="2"/>
  <c r="B863" i="2"/>
  <c r="R862" i="2" s="1"/>
  <c r="L863" i="2"/>
  <c r="Q862" i="2"/>
  <c r="O863" i="2" l="1"/>
  <c r="N863" i="2"/>
  <c r="P863" i="2" s="1" a="1"/>
  <c r="P863" i="2" s="1"/>
  <c r="M863" i="2"/>
  <c r="U862" i="2"/>
  <c r="V862" i="2" s="1"/>
  <c r="S862" i="2"/>
  <c r="T862" i="2" s="1"/>
  <c r="K863" i="2"/>
  <c r="A864" i="2" s="1"/>
  <c r="J863" i="2"/>
  <c r="B864" i="2" l="1"/>
  <c r="R863" i="2" s="1"/>
  <c r="F864" i="2"/>
  <c r="C864" i="2"/>
  <c r="E864" i="2" s="1"/>
  <c r="L864" i="2"/>
  <c r="G864" i="2"/>
  <c r="H864" i="2"/>
  <c r="Q863" i="2"/>
  <c r="K864" i="2" l="1"/>
  <c r="A865" i="2" s="1"/>
  <c r="J864" i="2"/>
  <c r="O864" i="2"/>
  <c r="M864" i="2"/>
  <c r="N864" i="2"/>
  <c r="P864" i="2" s="1" a="1"/>
  <c r="P864" i="2" s="1"/>
  <c r="S863" i="2"/>
  <c r="T863" i="2" s="1"/>
  <c r="U863" i="2"/>
  <c r="V863" i="2" s="1"/>
  <c r="Q864" i="2" l="1"/>
  <c r="F865" i="2"/>
  <c r="C865" i="2"/>
  <c r="E865" i="2" s="1"/>
  <c r="L865" i="2"/>
  <c r="G865" i="2"/>
  <c r="H865" i="2"/>
  <c r="B865" i="2"/>
  <c r="R864" i="2" s="1"/>
  <c r="U864" i="2" l="1"/>
  <c r="V864" i="2" s="1"/>
  <c r="S864" i="2"/>
  <c r="T864" i="2" s="1"/>
  <c r="O865" i="2"/>
  <c r="M865" i="2"/>
  <c r="N865" i="2"/>
  <c r="P865" i="2" s="1" a="1"/>
  <c r="P865" i="2" s="1"/>
  <c r="K865" i="2"/>
  <c r="A866" i="2" s="1"/>
  <c r="J865" i="2"/>
  <c r="Q865" i="2" l="1"/>
  <c r="C866" i="2"/>
  <c r="E866" i="2" s="1"/>
  <c r="G866" i="2"/>
  <c r="F866" i="2"/>
  <c r="B866" i="2"/>
  <c r="R865" i="2" s="1"/>
  <c r="L866" i="2"/>
  <c r="H866" i="2"/>
  <c r="K866" i="2" l="1"/>
  <c r="A867" i="2" s="1"/>
  <c r="J866" i="2"/>
  <c r="O866" i="2"/>
  <c r="M866" i="2"/>
  <c r="N866" i="2"/>
  <c r="S865" i="2"/>
  <c r="T865" i="2" s="1"/>
  <c r="U865" i="2"/>
  <c r="V865" i="2" s="1"/>
  <c r="P866" i="2" l="1" a="1"/>
  <c r="P866" i="2" s="1"/>
  <c r="Q866" i="2" s="1"/>
  <c r="B867" i="2"/>
  <c r="R866" i="2" s="1"/>
  <c r="G867" i="2"/>
  <c r="H867" i="2"/>
  <c r="C867" i="2"/>
  <c r="E867" i="2" s="1"/>
  <c r="L867" i="2"/>
  <c r="F867" i="2"/>
  <c r="N867" i="2" l="1"/>
  <c r="P867" i="2" s="1" a="1"/>
  <c r="P867" i="2" s="1"/>
  <c r="M867" i="2"/>
  <c r="O867" i="2"/>
  <c r="S866" i="2"/>
  <c r="T866" i="2" s="1"/>
  <c r="U866" i="2"/>
  <c r="V866" i="2" s="1"/>
  <c r="K867" i="2"/>
  <c r="A868" i="2" s="1"/>
  <c r="J867" i="2"/>
  <c r="G868" i="2" l="1"/>
  <c r="B868" i="2"/>
  <c r="R867" i="2" s="1"/>
  <c r="C868" i="2"/>
  <c r="E868" i="2" s="1"/>
  <c r="F868" i="2"/>
  <c r="H868" i="2"/>
  <c r="L868" i="2"/>
  <c r="Q867" i="2"/>
  <c r="N868" i="2" l="1"/>
  <c r="M868" i="2"/>
  <c r="O868" i="2"/>
  <c r="S867" i="2"/>
  <c r="T867" i="2" s="1"/>
  <c r="U867" i="2"/>
  <c r="V867" i="2" s="1"/>
  <c r="K868" i="2"/>
  <c r="A869" i="2" s="1"/>
  <c r="J868" i="2"/>
  <c r="P868" i="2" l="1" a="1"/>
  <c r="P868" i="2" s="1"/>
  <c r="Q868" i="2" s="1"/>
  <c r="C869" i="2"/>
  <c r="E869" i="2" s="1"/>
  <c r="G869" i="2"/>
  <c r="F869" i="2"/>
  <c r="H869" i="2"/>
  <c r="B869" i="2"/>
  <c r="R868" i="2" s="1"/>
  <c r="L869" i="2"/>
  <c r="N869" i="2" l="1"/>
  <c r="M869" i="2"/>
  <c r="O869" i="2"/>
  <c r="U868" i="2"/>
  <c r="V868" i="2" s="1"/>
  <c r="S868" i="2"/>
  <c r="T868" i="2" s="1"/>
  <c r="K869" i="2"/>
  <c r="A870" i="2" s="1"/>
  <c r="J869" i="2"/>
  <c r="P869" i="2" l="1" a="1"/>
  <c r="P869" i="2" s="1"/>
  <c r="Q869" i="2" s="1"/>
  <c r="C870" i="2"/>
  <c r="E870" i="2" s="1"/>
  <c r="B870" i="2"/>
  <c r="R869" i="2" s="1"/>
  <c r="F870" i="2"/>
  <c r="L870" i="2"/>
  <c r="G870" i="2"/>
  <c r="H870" i="2"/>
  <c r="N870" i="2" l="1"/>
  <c r="P870" i="2" s="1" a="1"/>
  <c r="P870" i="2" s="1"/>
  <c r="M870" i="2"/>
  <c r="O870" i="2"/>
  <c r="S869" i="2"/>
  <c r="T869" i="2" s="1"/>
  <c r="U869" i="2"/>
  <c r="V869" i="2" s="1"/>
  <c r="J870" i="2"/>
  <c r="K870" i="2"/>
  <c r="A871" i="2" s="1"/>
  <c r="C871" i="2" l="1"/>
  <c r="E871" i="2" s="1"/>
  <c r="G871" i="2"/>
  <c r="H871" i="2"/>
  <c r="F871" i="2"/>
  <c r="L871" i="2"/>
  <c r="B871" i="2"/>
  <c r="R870" i="2" s="1"/>
  <c r="Q870" i="2"/>
  <c r="U870" i="2" l="1"/>
  <c r="V870" i="2" s="1"/>
  <c r="S870" i="2"/>
  <c r="T870" i="2" s="1"/>
  <c r="O871" i="2"/>
  <c r="N871" i="2"/>
  <c r="M871" i="2"/>
  <c r="J871" i="2"/>
  <c r="K871" i="2"/>
  <c r="A872" i="2" s="1"/>
  <c r="P871" i="2" l="1" a="1"/>
  <c r="P871" i="2" s="1"/>
  <c r="Q871" i="2" s="1"/>
  <c r="B872" i="2"/>
  <c r="R871" i="2" s="1"/>
  <c r="L872" i="2"/>
  <c r="G872" i="2"/>
  <c r="C872" i="2"/>
  <c r="E872" i="2" s="1"/>
  <c r="F872" i="2"/>
  <c r="H872" i="2"/>
  <c r="O872" i="2" l="1"/>
  <c r="N872" i="2"/>
  <c r="M872" i="2"/>
  <c r="U871" i="2"/>
  <c r="V871" i="2" s="1"/>
  <c r="S871" i="2"/>
  <c r="T871" i="2" s="1"/>
  <c r="J872" i="2"/>
  <c r="K872" i="2"/>
  <c r="A873" i="2" s="1"/>
  <c r="P872" i="2" l="1" a="1"/>
  <c r="P872" i="2" s="1"/>
  <c r="Q872" i="2" s="1"/>
  <c r="B873" i="2"/>
  <c r="R872" i="2" s="1"/>
  <c r="L873" i="2"/>
  <c r="H873" i="2"/>
  <c r="C873" i="2"/>
  <c r="E873" i="2" s="1"/>
  <c r="G873" i="2"/>
  <c r="F873" i="2"/>
  <c r="K873" i="2" l="1"/>
  <c r="A874" i="2" s="1"/>
  <c r="J873" i="2"/>
  <c r="O873" i="2"/>
  <c r="N873" i="2"/>
  <c r="P873" i="2" s="1" a="1"/>
  <c r="P873" i="2" s="1"/>
  <c r="M873" i="2"/>
  <c r="U872" i="2"/>
  <c r="V872" i="2" s="1"/>
  <c r="S872" i="2"/>
  <c r="T872" i="2" s="1"/>
  <c r="Q873" i="2" l="1"/>
  <c r="C874" i="2"/>
  <c r="E874" i="2" s="1"/>
  <c r="H874" i="2"/>
  <c r="B874" i="2"/>
  <c r="R873" i="2" s="1"/>
  <c r="L874" i="2"/>
  <c r="G874" i="2"/>
  <c r="F874" i="2"/>
  <c r="U873" i="2" l="1"/>
  <c r="V873" i="2" s="1"/>
  <c r="S873" i="2"/>
  <c r="T873" i="2" s="1"/>
  <c r="J874" i="2"/>
  <c r="K874" i="2"/>
  <c r="A875" i="2" s="1"/>
  <c r="N874" i="2"/>
  <c r="O874" i="2"/>
  <c r="M874" i="2"/>
  <c r="P874" i="2" l="1" a="1"/>
  <c r="P874" i="2" s="1"/>
  <c r="Q874" i="2" s="1"/>
  <c r="B875" i="2"/>
  <c r="R874" i="2" s="1"/>
  <c r="C875" i="2"/>
  <c r="E875" i="2" s="1"/>
  <c r="G875" i="2"/>
  <c r="F875" i="2"/>
  <c r="H875" i="2"/>
  <c r="L875" i="2"/>
  <c r="J875" i="2" l="1"/>
  <c r="K875" i="2"/>
  <c r="A876" i="2" s="1"/>
  <c r="M875" i="2"/>
  <c r="O875" i="2"/>
  <c r="N875" i="2"/>
  <c r="S874" i="2"/>
  <c r="T874" i="2" s="1"/>
  <c r="U874" i="2"/>
  <c r="V874" i="2" s="1"/>
  <c r="P875" i="2" l="1" a="1"/>
  <c r="P875" i="2" s="1"/>
  <c r="Q875" i="2" s="1"/>
  <c r="C876" i="2"/>
  <c r="E876" i="2" s="1"/>
  <c r="B876" i="2"/>
  <c r="R875" i="2" s="1"/>
  <c r="H876" i="2"/>
  <c r="G876" i="2"/>
  <c r="L876" i="2"/>
  <c r="F876" i="2"/>
  <c r="S875" i="2" l="1"/>
  <c r="T875" i="2" s="1"/>
  <c r="U875" i="2"/>
  <c r="V875" i="2" s="1"/>
  <c r="J876" i="2"/>
  <c r="K876" i="2"/>
  <c r="A877" i="2" s="1"/>
  <c r="O876" i="2"/>
  <c r="M876" i="2"/>
  <c r="N876" i="2"/>
  <c r="P876" i="2" s="1" a="1"/>
  <c r="P876" i="2" s="1"/>
  <c r="B877" i="2" l="1"/>
  <c r="R876" i="2" s="1"/>
  <c r="L877" i="2"/>
  <c r="H877" i="2"/>
  <c r="C877" i="2"/>
  <c r="E877" i="2" s="1"/>
  <c r="G877" i="2"/>
  <c r="F877" i="2"/>
  <c r="Q876" i="2"/>
  <c r="J877" i="2" l="1"/>
  <c r="K877" i="2"/>
  <c r="A878" i="2" s="1"/>
  <c r="N877" i="2"/>
  <c r="P877" i="2" s="1" a="1"/>
  <c r="P877" i="2" s="1"/>
  <c r="O877" i="2"/>
  <c r="M877" i="2"/>
  <c r="S876" i="2"/>
  <c r="T876" i="2" s="1"/>
  <c r="U876" i="2"/>
  <c r="V876" i="2" s="1"/>
  <c r="Q877" i="2" l="1"/>
  <c r="C878" i="2"/>
  <c r="E878" i="2" s="1"/>
  <c r="B878" i="2"/>
  <c r="R877" i="2" s="1"/>
  <c r="F878" i="2"/>
  <c r="L878" i="2"/>
  <c r="H878" i="2"/>
  <c r="G878" i="2"/>
  <c r="S877" i="2" l="1"/>
  <c r="T877" i="2" s="1"/>
  <c r="U877" i="2"/>
  <c r="V877" i="2" s="1"/>
  <c r="J878" i="2"/>
  <c r="K878" i="2"/>
  <c r="A879" i="2" s="1"/>
  <c r="N878" i="2"/>
  <c r="P878" i="2" s="1" a="1"/>
  <c r="P878" i="2" s="1"/>
  <c r="M878" i="2"/>
  <c r="O878" i="2"/>
  <c r="C879" i="2" l="1"/>
  <c r="E879" i="2" s="1"/>
  <c r="G879" i="2"/>
  <c r="H879" i="2"/>
  <c r="F879" i="2"/>
  <c r="B879" i="2"/>
  <c r="R878" i="2" s="1"/>
  <c r="L879" i="2"/>
  <c r="Q878" i="2"/>
  <c r="N879" i="2" l="1"/>
  <c r="O879" i="2"/>
  <c r="M879" i="2"/>
  <c r="U878" i="2"/>
  <c r="V878" i="2" s="1"/>
  <c r="S878" i="2"/>
  <c r="T878" i="2" s="1"/>
  <c r="J879" i="2"/>
  <c r="K879" i="2"/>
  <c r="A880" i="2" s="1"/>
  <c r="P879" i="2" l="1" a="1"/>
  <c r="P879" i="2" s="1"/>
  <c r="Q879" i="2" s="1"/>
  <c r="B880" i="2"/>
  <c r="R879" i="2" s="1"/>
  <c r="C880" i="2"/>
  <c r="E880" i="2" s="1"/>
  <c r="H880" i="2"/>
  <c r="L880" i="2"/>
  <c r="G880" i="2"/>
  <c r="F880" i="2"/>
  <c r="O880" i="2" l="1"/>
  <c r="M880" i="2"/>
  <c r="N880" i="2"/>
  <c r="P880" i="2" s="1" a="1"/>
  <c r="P880" i="2" s="1"/>
  <c r="J880" i="2"/>
  <c r="K880" i="2"/>
  <c r="A881" i="2" s="1"/>
  <c r="S879" i="2"/>
  <c r="T879" i="2" s="1"/>
  <c r="U879" i="2"/>
  <c r="V879" i="2" s="1"/>
  <c r="B881" i="2" l="1"/>
  <c r="R880" i="2" s="1"/>
  <c r="H881" i="2"/>
  <c r="C881" i="2"/>
  <c r="E881" i="2" s="1"/>
  <c r="G881" i="2"/>
  <c r="F881" i="2"/>
  <c r="L881" i="2"/>
  <c r="Q880" i="2"/>
  <c r="J881" i="2" l="1"/>
  <c r="K881" i="2"/>
  <c r="A882" i="2" s="1"/>
  <c r="N881" i="2"/>
  <c r="P881" i="2" s="1" a="1"/>
  <c r="P881" i="2" s="1"/>
  <c r="O881" i="2"/>
  <c r="M881" i="2"/>
  <c r="S880" i="2"/>
  <c r="T880" i="2" s="1"/>
  <c r="U880" i="2"/>
  <c r="V880" i="2" s="1"/>
  <c r="Q881" i="2" l="1"/>
  <c r="F882" i="2"/>
  <c r="H882" i="2"/>
  <c r="G882" i="2"/>
  <c r="C882" i="2"/>
  <c r="E882" i="2" s="1"/>
  <c r="L882" i="2"/>
  <c r="B882" i="2"/>
  <c r="R881" i="2" s="1"/>
  <c r="U881" i="2" l="1"/>
  <c r="V881" i="2" s="1"/>
  <c r="S881" i="2"/>
  <c r="T881" i="2" s="1"/>
  <c r="O882" i="2"/>
  <c r="N882" i="2"/>
  <c r="P882" i="2" s="1" a="1"/>
  <c r="P882" i="2" s="1"/>
  <c r="M882" i="2"/>
  <c r="K882" i="2"/>
  <c r="A883" i="2" s="1"/>
  <c r="J882" i="2"/>
  <c r="Q882" i="2" l="1"/>
  <c r="B883" i="2"/>
  <c r="R882" i="2" s="1"/>
  <c r="G883" i="2"/>
  <c r="H883" i="2"/>
  <c r="L883" i="2"/>
  <c r="F883" i="2"/>
  <c r="C883" i="2"/>
  <c r="E883" i="2" s="1"/>
  <c r="K883" i="2" l="1"/>
  <c r="A884" i="2" s="1"/>
  <c r="J883" i="2"/>
  <c r="U882" i="2"/>
  <c r="V882" i="2" s="1"/>
  <c r="S882" i="2"/>
  <c r="T882" i="2" s="1"/>
  <c r="M883" i="2"/>
  <c r="O883" i="2"/>
  <c r="N883" i="2"/>
  <c r="P883" i="2" s="1" a="1"/>
  <c r="P883" i="2" s="1"/>
  <c r="Q883" i="2" l="1"/>
  <c r="H884" i="2"/>
  <c r="C884" i="2"/>
  <c r="E884" i="2" s="1"/>
  <c r="L884" i="2"/>
  <c r="F884" i="2"/>
  <c r="G884" i="2"/>
  <c r="B884" i="2"/>
  <c r="R883" i="2" s="1"/>
  <c r="S883" i="2" l="1"/>
  <c r="T883" i="2" s="1"/>
  <c r="U883" i="2"/>
  <c r="V883" i="2" s="1"/>
  <c r="O884" i="2"/>
  <c r="N884" i="2"/>
  <c r="P884" i="2" s="1" a="1"/>
  <c r="P884" i="2" s="1"/>
  <c r="M884" i="2"/>
  <c r="K884" i="2"/>
  <c r="A885" i="2" s="1"/>
  <c r="J884" i="2"/>
  <c r="Q884" i="2" l="1"/>
  <c r="C885" i="2"/>
  <c r="E885" i="2" s="1"/>
  <c r="B885" i="2"/>
  <c r="R884" i="2" s="1"/>
  <c r="G885" i="2"/>
  <c r="F885" i="2"/>
  <c r="L885" i="2"/>
  <c r="H885" i="2"/>
  <c r="U884" i="2" l="1"/>
  <c r="V884" i="2" s="1"/>
  <c r="S884" i="2"/>
  <c r="T884" i="2" s="1"/>
  <c r="N885" i="2"/>
  <c r="P885" i="2" s="1" a="1"/>
  <c r="P885" i="2" s="1"/>
  <c r="O885" i="2"/>
  <c r="M885" i="2"/>
  <c r="K885" i="2"/>
  <c r="A886" i="2" s="1"/>
  <c r="J885" i="2"/>
  <c r="C886" i="2" l="1"/>
  <c r="E886" i="2" s="1"/>
  <c r="B886" i="2"/>
  <c r="R885" i="2" s="1"/>
  <c r="H886" i="2"/>
  <c r="F886" i="2"/>
  <c r="G886" i="2"/>
  <c r="L886" i="2"/>
  <c r="Q885" i="2"/>
  <c r="N886" i="2" l="1"/>
  <c r="O886" i="2"/>
  <c r="M886" i="2"/>
  <c r="S885" i="2"/>
  <c r="T885" i="2" s="1"/>
  <c r="U885" i="2"/>
  <c r="V885" i="2" s="1"/>
  <c r="J886" i="2"/>
  <c r="K886" i="2"/>
  <c r="A887" i="2" s="1"/>
  <c r="P886" i="2" l="1" a="1"/>
  <c r="P886" i="2" s="1"/>
  <c r="Q886" i="2" s="1"/>
  <c r="C887" i="2"/>
  <c r="E887" i="2" s="1"/>
  <c r="B887" i="2"/>
  <c r="R886" i="2" s="1"/>
  <c r="L887" i="2"/>
  <c r="G887" i="2"/>
  <c r="H887" i="2"/>
  <c r="F887" i="2"/>
  <c r="N887" i="2" l="1"/>
  <c r="O887" i="2"/>
  <c r="M887" i="2"/>
  <c r="U886" i="2"/>
  <c r="V886" i="2" s="1"/>
  <c r="S886" i="2"/>
  <c r="T886" i="2" s="1"/>
  <c r="K887" i="2"/>
  <c r="A888" i="2" s="1"/>
  <c r="J887" i="2"/>
  <c r="P887" i="2" l="1" a="1"/>
  <c r="P887" i="2" s="1"/>
  <c r="Q887" i="2" s="1"/>
  <c r="F888" i="2"/>
  <c r="H888" i="2"/>
  <c r="C888" i="2"/>
  <c r="E888" i="2" s="1"/>
  <c r="G888" i="2"/>
  <c r="L888" i="2"/>
  <c r="B888" i="2"/>
  <c r="R887" i="2" s="1"/>
  <c r="J888" i="2" l="1"/>
  <c r="K888" i="2"/>
  <c r="A889" i="2" s="1"/>
  <c r="S887" i="2"/>
  <c r="T887" i="2" s="1"/>
  <c r="U887" i="2"/>
  <c r="V887" i="2" s="1"/>
  <c r="N888" i="2"/>
  <c r="M888" i="2"/>
  <c r="O888" i="2"/>
  <c r="P888" i="2" l="1" a="1"/>
  <c r="P888" i="2" s="1"/>
  <c r="Q888" i="2" s="1"/>
  <c r="B889" i="2"/>
  <c r="R888" i="2" s="1"/>
  <c r="F889" i="2"/>
  <c r="C889" i="2"/>
  <c r="E889" i="2" s="1"/>
  <c r="L889" i="2"/>
  <c r="G889" i="2"/>
  <c r="H889" i="2"/>
  <c r="K889" i="2" l="1"/>
  <c r="A890" i="2" s="1"/>
  <c r="J889" i="2"/>
  <c r="U888" i="2"/>
  <c r="V888" i="2" s="1"/>
  <c r="S888" i="2"/>
  <c r="T888" i="2" s="1"/>
  <c r="O889" i="2"/>
  <c r="N889" i="2"/>
  <c r="P889" i="2" s="1" a="1"/>
  <c r="P889" i="2" s="1"/>
  <c r="M889" i="2"/>
  <c r="Q889" i="2" l="1"/>
  <c r="H890" i="2"/>
  <c r="B890" i="2"/>
  <c r="R889" i="2" s="1"/>
  <c r="F890" i="2"/>
  <c r="C890" i="2"/>
  <c r="E890" i="2" s="1"/>
  <c r="L890" i="2"/>
  <c r="G890" i="2"/>
  <c r="U889" i="2" l="1"/>
  <c r="V889" i="2" s="1"/>
  <c r="S889" i="2"/>
  <c r="T889" i="2" s="1"/>
  <c r="O890" i="2"/>
  <c r="N890" i="2"/>
  <c r="P890" i="2" s="1" a="1"/>
  <c r="P890" i="2" s="1"/>
  <c r="M890" i="2"/>
  <c r="J890" i="2"/>
  <c r="K890" i="2"/>
  <c r="A891" i="2" s="1"/>
  <c r="Q890" i="2" l="1"/>
  <c r="H891" i="2"/>
  <c r="C891" i="2"/>
  <c r="E891" i="2" s="1"/>
  <c r="L891" i="2"/>
  <c r="F891" i="2"/>
  <c r="G891" i="2"/>
  <c r="B891" i="2"/>
  <c r="R890" i="2" s="1"/>
  <c r="U890" i="2" l="1"/>
  <c r="V890" i="2" s="1"/>
  <c r="S890" i="2"/>
  <c r="T890" i="2" s="1"/>
  <c r="N891" i="2"/>
  <c r="P891" i="2" s="1" a="1"/>
  <c r="P891" i="2" s="1"/>
  <c r="O891" i="2"/>
  <c r="M891" i="2"/>
  <c r="J891" i="2"/>
  <c r="K891" i="2"/>
  <c r="A892" i="2" s="1"/>
  <c r="Q891" i="2" l="1"/>
  <c r="B892" i="2"/>
  <c r="R891" i="2" s="1"/>
  <c r="G892" i="2"/>
  <c r="H892" i="2"/>
  <c r="L892" i="2"/>
  <c r="F892" i="2"/>
  <c r="C892" i="2"/>
  <c r="E892" i="2" s="1"/>
  <c r="K892" i="2" l="1"/>
  <c r="A893" i="2" s="1"/>
  <c r="J892" i="2"/>
  <c r="S891" i="2"/>
  <c r="T891" i="2" s="1"/>
  <c r="U891" i="2"/>
  <c r="V891" i="2" s="1"/>
  <c r="O892" i="2"/>
  <c r="N892" i="2"/>
  <c r="P892" i="2" s="1" a="1"/>
  <c r="P892" i="2" s="1"/>
  <c r="M892" i="2"/>
  <c r="Q892" i="2" l="1"/>
  <c r="B893" i="2"/>
  <c r="R892" i="2" s="1"/>
  <c r="C893" i="2"/>
  <c r="E893" i="2" s="1"/>
  <c r="F893" i="2"/>
  <c r="G893" i="2"/>
  <c r="H893" i="2"/>
  <c r="L893" i="2"/>
  <c r="J893" i="2" l="1"/>
  <c r="K893" i="2"/>
  <c r="A894" i="2" s="1"/>
  <c r="O893" i="2"/>
  <c r="N893" i="2"/>
  <c r="P893" i="2" s="1" a="1"/>
  <c r="P893" i="2" s="1"/>
  <c r="M893" i="2"/>
  <c r="S892" i="2"/>
  <c r="T892" i="2" s="1"/>
  <c r="U892" i="2"/>
  <c r="V892" i="2" s="1"/>
  <c r="Q893" i="2" l="1"/>
  <c r="C894" i="2"/>
  <c r="E894" i="2" s="1"/>
  <c r="L894" i="2"/>
  <c r="B894" i="2"/>
  <c r="R893" i="2" s="1"/>
  <c r="G894" i="2"/>
  <c r="H894" i="2"/>
  <c r="F894" i="2"/>
  <c r="M894" i="2" l="1"/>
  <c r="O894" i="2"/>
  <c r="N894" i="2"/>
  <c r="P894" i="2" s="1" a="1"/>
  <c r="P894" i="2" s="1"/>
  <c r="U893" i="2"/>
  <c r="V893" i="2" s="1"/>
  <c r="S893" i="2"/>
  <c r="T893" i="2" s="1"/>
  <c r="J894" i="2"/>
  <c r="K894" i="2"/>
  <c r="A895" i="2" s="1"/>
  <c r="B895" i="2" l="1"/>
  <c r="R894" i="2" s="1"/>
  <c r="G895" i="2"/>
  <c r="C895" i="2"/>
  <c r="E895" i="2" s="1"/>
  <c r="F895" i="2"/>
  <c r="H895" i="2"/>
  <c r="L895" i="2"/>
  <c r="Q894" i="2"/>
  <c r="J895" i="2" l="1"/>
  <c r="K895" i="2"/>
  <c r="A896" i="2" s="1"/>
  <c r="O895" i="2"/>
  <c r="N895" i="2"/>
  <c r="P895" i="2" s="1" a="1"/>
  <c r="P895" i="2" s="1"/>
  <c r="M895" i="2"/>
  <c r="S894" i="2"/>
  <c r="T894" i="2" s="1"/>
  <c r="U894" i="2"/>
  <c r="V894" i="2" s="1"/>
  <c r="Q895" i="2" l="1"/>
  <c r="C896" i="2"/>
  <c r="E896" i="2" s="1"/>
  <c r="B896" i="2"/>
  <c r="R895" i="2" s="1"/>
  <c r="F896" i="2"/>
  <c r="L896" i="2"/>
  <c r="G896" i="2"/>
  <c r="H896" i="2"/>
  <c r="S895" i="2" l="1"/>
  <c r="T895" i="2" s="1"/>
  <c r="U895" i="2"/>
  <c r="V895" i="2" s="1"/>
  <c r="K896" i="2"/>
  <c r="A897" i="2" s="1"/>
  <c r="J896" i="2"/>
  <c r="O896" i="2"/>
  <c r="N896" i="2"/>
  <c r="M896" i="2"/>
  <c r="P896" i="2" l="1" a="1"/>
  <c r="P896" i="2" s="1"/>
  <c r="Q896" i="2" s="1"/>
  <c r="C897" i="2"/>
  <c r="E897" i="2" s="1"/>
  <c r="B897" i="2"/>
  <c r="R896" i="2" s="1"/>
  <c r="G897" i="2"/>
  <c r="H897" i="2"/>
  <c r="L897" i="2"/>
  <c r="F897" i="2"/>
  <c r="U896" i="2" l="1"/>
  <c r="V896" i="2" s="1"/>
  <c r="S896" i="2"/>
  <c r="T896" i="2" s="1"/>
  <c r="O897" i="2"/>
  <c r="N897" i="2"/>
  <c r="M897" i="2"/>
  <c r="J897" i="2"/>
  <c r="K897" i="2"/>
  <c r="A898" i="2" s="1"/>
  <c r="P897" i="2" l="1" a="1"/>
  <c r="P897" i="2" s="1"/>
  <c r="Q897" i="2" s="1"/>
  <c r="B898" i="2"/>
  <c r="R897" i="2" s="1"/>
  <c r="C898" i="2"/>
  <c r="E898" i="2" s="1"/>
  <c r="F898" i="2"/>
  <c r="H898" i="2"/>
  <c r="L898" i="2"/>
  <c r="G898" i="2"/>
  <c r="N898" i="2" l="1"/>
  <c r="O898" i="2"/>
  <c r="M898" i="2"/>
  <c r="J898" i="2"/>
  <c r="K898" i="2"/>
  <c r="A899" i="2" s="1"/>
  <c r="S897" i="2"/>
  <c r="T897" i="2" s="1"/>
  <c r="U897" i="2"/>
  <c r="V897" i="2" s="1"/>
  <c r="C899" i="2" l="1"/>
  <c r="E899" i="2" s="1"/>
  <c r="F899" i="2"/>
  <c r="G899" i="2"/>
  <c r="B899" i="2"/>
  <c r="R898" i="2" s="1"/>
  <c r="H899" i="2"/>
  <c r="L899" i="2"/>
  <c r="P898" i="2" a="1"/>
  <c r="P898" i="2" s="1"/>
  <c r="Q898" i="2" s="1"/>
  <c r="O899" i="2" l="1"/>
  <c r="N899" i="2"/>
  <c r="M899" i="2"/>
  <c r="J899" i="2"/>
  <c r="K899" i="2"/>
  <c r="A900" i="2" s="1"/>
  <c r="U898" i="2"/>
  <c r="V898" i="2" s="1"/>
  <c r="S898" i="2"/>
  <c r="T898" i="2" s="1"/>
  <c r="P899" i="2" l="1" a="1"/>
  <c r="P899" i="2" s="1"/>
  <c r="B900" i="2"/>
  <c r="R899" i="2" s="1"/>
  <c r="L900" i="2"/>
  <c r="F900" i="2"/>
  <c r="C900" i="2"/>
  <c r="E900" i="2" s="1"/>
  <c r="G900" i="2"/>
  <c r="H900" i="2"/>
  <c r="Q899" i="2"/>
  <c r="K900" i="2" l="1"/>
  <c r="A901" i="2" s="1"/>
  <c r="J900" i="2"/>
  <c r="O900" i="2"/>
  <c r="N900" i="2"/>
  <c r="P900" i="2" s="1" a="1"/>
  <c r="P900" i="2" s="1"/>
  <c r="M900" i="2"/>
  <c r="U899" i="2"/>
  <c r="V899" i="2" s="1"/>
  <c r="S899" i="2"/>
  <c r="T899" i="2" s="1"/>
  <c r="Q900" i="2" l="1"/>
  <c r="C901" i="2"/>
  <c r="E901" i="2" s="1"/>
  <c r="B901" i="2"/>
  <c r="R900" i="2" s="1"/>
  <c r="F901" i="2"/>
  <c r="G901" i="2"/>
  <c r="L901" i="2"/>
  <c r="H901" i="2"/>
  <c r="J901" i="2" l="1"/>
  <c r="K901" i="2"/>
  <c r="A902" i="2" s="1"/>
  <c r="S900" i="2"/>
  <c r="T900" i="2" s="1"/>
  <c r="U900" i="2"/>
  <c r="V900" i="2" s="1"/>
  <c r="N901" i="2"/>
  <c r="O901" i="2"/>
  <c r="M901" i="2"/>
  <c r="P901" i="2" l="1" a="1"/>
  <c r="P901" i="2" s="1"/>
  <c r="Q901" i="2" s="1"/>
  <c r="C902" i="2"/>
  <c r="E902" i="2" s="1"/>
  <c r="G902" i="2"/>
  <c r="L902" i="2"/>
  <c r="F902" i="2"/>
  <c r="H902" i="2"/>
  <c r="B902" i="2"/>
  <c r="R901" i="2" s="1"/>
  <c r="S901" i="2" l="1"/>
  <c r="T901" i="2" s="1"/>
  <c r="U901" i="2"/>
  <c r="V901" i="2" s="1"/>
  <c r="N902" i="2"/>
  <c r="M902" i="2"/>
  <c r="O902" i="2"/>
  <c r="J902" i="2"/>
  <c r="K902" i="2"/>
  <c r="A903" i="2" s="1"/>
  <c r="P902" i="2" l="1" a="1"/>
  <c r="P902" i="2" s="1"/>
  <c r="Q902" i="2" s="1"/>
  <c r="B903" i="2"/>
  <c r="R902" i="2" s="1"/>
  <c r="H903" i="2"/>
  <c r="L903" i="2"/>
  <c r="F903" i="2"/>
  <c r="C903" i="2"/>
  <c r="E903" i="2" s="1"/>
  <c r="G903" i="2"/>
  <c r="M903" i="2" l="1"/>
  <c r="N903" i="2"/>
  <c r="P903" i="2" s="1" a="1"/>
  <c r="P903" i="2" s="1"/>
  <c r="O903" i="2"/>
  <c r="J903" i="2"/>
  <c r="K903" i="2"/>
  <c r="A904" i="2" s="1"/>
  <c r="U902" i="2"/>
  <c r="V902" i="2" s="1"/>
  <c r="S902" i="2"/>
  <c r="T902" i="2" s="1"/>
  <c r="B904" i="2" l="1"/>
  <c r="R903" i="2" s="1"/>
  <c r="F904" i="2"/>
  <c r="C904" i="2"/>
  <c r="E904" i="2" s="1"/>
  <c r="G904" i="2"/>
  <c r="H904" i="2"/>
  <c r="L904" i="2"/>
  <c r="Q903" i="2"/>
  <c r="K904" i="2" l="1"/>
  <c r="A905" i="2" s="1"/>
  <c r="J904" i="2"/>
  <c r="O904" i="2"/>
  <c r="N904" i="2"/>
  <c r="M904" i="2"/>
  <c r="S903" i="2"/>
  <c r="T903" i="2" s="1"/>
  <c r="U903" i="2"/>
  <c r="V903" i="2" s="1"/>
  <c r="P904" i="2" l="1" a="1"/>
  <c r="P904" i="2" s="1"/>
  <c r="Q904" i="2" s="1"/>
  <c r="B905" i="2"/>
  <c r="R904" i="2" s="1"/>
  <c r="H905" i="2"/>
  <c r="G905" i="2"/>
  <c r="C905" i="2"/>
  <c r="E905" i="2" s="1"/>
  <c r="F905" i="2"/>
  <c r="L905" i="2"/>
  <c r="O905" i="2" l="1"/>
  <c r="M905" i="2"/>
  <c r="N905" i="2"/>
  <c r="P905" i="2" s="1" a="1"/>
  <c r="P905" i="2" s="1"/>
  <c r="U904" i="2"/>
  <c r="V904" i="2" s="1"/>
  <c r="S904" i="2"/>
  <c r="T904" i="2" s="1"/>
  <c r="K905" i="2"/>
  <c r="A906" i="2" s="1"/>
  <c r="J905" i="2"/>
  <c r="L906" i="2" l="1"/>
  <c r="B906" i="2"/>
  <c r="R905" i="2" s="1"/>
  <c r="F906" i="2"/>
  <c r="C906" i="2"/>
  <c r="E906" i="2" s="1"/>
  <c r="G906" i="2"/>
  <c r="H906" i="2"/>
  <c r="Q905" i="2"/>
  <c r="K906" i="2" l="1"/>
  <c r="A907" i="2" s="1"/>
  <c r="J906" i="2"/>
  <c r="S905" i="2"/>
  <c r="T905" i="2" s="1"/>
  <c r="U905" i="2"/>
  <c r="V905" i="2" s="1"/>
  <c r="M906" i="2"/>
  <c r="N906" i="2"/>
  <c r="P906" i="2" s="1" a="1"/>
  <c r="P906" i="2" s="1"/>
  <c r="O906" i="2"/>
  <c r="Q906" i="2" l="1"/>
  <c r="C907" i="2"/>
  <c r="E907" i="2" s="1"/>
  <c r="B907" i="2"/>
  <c r="R906" i="2" s="1"/>
  <c r="F907" i="2"/>
  <c r="H907" i="2"/>
  <c r="L907" i="2"/>
  <c r="G907" i="2"/>
  <c r="S906" i="2" l="1"/>
  <c r="T906" i="2" s="1"/>
  <c r="U906" i="2"/>
  <c r="V906" i="2" s="1"/>
  <c r="N907" i="2"/>
  <c r="P907" i="2" s="1" a="1"/>
  <c r="P907" i="2" s="1"/>
  <c r="M907" i="2"/>
  <c r="O907" i="2"/>
  <c r="J907" i="2"/>
  <c r="K907" i="2"/>
  <c r="A908" i="2" s="1"/>
  <c r="C908" i="2" l="1"/>
  <c r="E908" i="2" s="1"/>
  <c r="G908" i="2"/>
  <c r="B908" i="2"/>
  <c r="R907" i="2" s="1"/>
  <c r="L908" i="2"/>
  <c r="H908" i="2"/>
  <c r="F908" i="2"/>
  <c r="Q907" i="2"/>
  <c r="O908" i="2" l="1"/>
  <c r="N908" i="2"/>
  <c r="M908" i="2"/>
  <c r="U907" i="2"/>
  <c r="V907" i="2" s="1"/>
  <c r="S907" i="2"/>
  <c r="T907" i="2" s="1"/>
  <c r="J908" i="2"/>
  <c r="K908" i="2"/>
  <c r="A909" i="2" s="1"/>
  <c r="P908" i="2" l="1" a="1"/>
  <c r="P908" i="2" s="1"/>
  <c r="Q908" i="2" s="1"/>
  <c r="C909" i="2"/>
  <c r="E909" i="2" s="1"/>
  <c r="H909" i="2"/>
  <c r="L909" i="2"/>
  <c r="B909" i="2"/>
  <c r="R908" i="2" s="1"/>
  <c r="F909" i="2"/>
  <c r="G909" i="2"/>
  <c r="O909" i="2" l="1"/>
  <c r="N909" i="2"/>
  <c r="P909" i="2" s="1" a="1"/>
  <c r="P909" i="2" s="1"/>
  <c r="M909" i="2"/>
  <c r="S908" i="2"/>
  <c r="T908" i="2" s="1"/>
  <c r="U908" i="2"/>
  <c r="V908" i="2" s="1"/>
  <c r="J909" i="2"/>
  <c r="K909" i="2"/>
  <c r="A910" i="2" s="1"/>
  <c r="F910" i="2" l="1"/>
  <c r="G910" i="2"/>
  <c r="L910" i="2"/>
  <c r="B910" i="2"/>
  <c r="R909" i="2" s="1"/>
  <c r="H910" i="2"/>
  <c r="C910" i="2"/>
  <c r="E910" i="2" s="1"/>
  <c r="Q909" i="2"/>
  <c r="S909" i="2" l="1"/>
  <c r="T909" i="2" s="1"/>
  <c r="U909" i="2"/>
  <c r="V909" i="2" s="1"/>
  <c r="O910" i="2"/>
  <c r="N910" i="2"/>
  <c r="P910" i="2" s="1" a="1"/>
  <c r="P910" i="2" s="1"/>
  <c r="M910" i="2"/>
  <c r="K910" i="2"/>
  <c r="A911" i="2" s="1"/>
  <c r="J910" i="2"/>
  <c r="Q910" i="2" l="1"/>
  <c r="C911" i="2"/>
  <c r="E911" i="2" s="1"/>
  <c r="B911" i="2"/>
  <c r="R910" i="2" s="1"/>
  <c r="F911" i="2"/>
  <c r="G911" i="2"/>
  <c r="H911" i="2"/>
  <c r="L911" i="2"/>
  <c r="S910" i="2" l="1"/>
  <c r="T910" i="2" s="1"/>
  <c r="U910" i="2"/>
  <c r="V910" i="2" s="1"/>
  <c r="O911" i="2"/>
  <c r="N911" i="2"/>
  <c r="P911" i="2" s="1" a="1"/>
  <c r="P911" i="2" s="1"/>
  <c r="M911" i="2"/>
  <c r="J911" i="2"/>
  <c r="K911" i="2"/>
  <c r="A912" i="2" s="1"/>
  <c r="L912" i="2" l="1"/>
  <c r="B912" i="2"/>
  <c r="R911" i="2" s="1"/>
  <c r="H912" i="2"/>
  <c r="C912" i="2"/>
  <c r="E912" i="2" s="1"/>
  <c r="G912" i="2"/>
  <c r="F912" i="2"/>
  <c r="Q911" i="2"/>
  <c r="K912" i="2" l="1"/>
  <c r="A913" i="2" s="1"/>
  <c r="J912" i="2"/>
  <c r="S911" i="2"/>
  <c r="T911" i="2" s="1"/>
  <c r="U911" i="2"/>
  <c r="V911" i="2" s="1"/>
  <c r="O912" i="2"/>
  <c r="N912" i="2"/>
  <c r="P912" i="2" s="1" a="1"/>
  <c r="P912" i="2" s="1"/>
  <c r="M912" i="2"/>
  <c r="Q912" i="2" l="1"/>
  <c r="H913" i="2"/>
  <c r="B913" i="2"/>
  <c r="R912" i="2" s="1"/>
  <c r="L913" i="2"/>
  <c r="G913" i="2"/>
  <c r="C913" i="2"/>
  <c r="E913" i="2" s="1"/>
  <c r="F913" i="2"/>
  <c r="J913" i="2" l="1"/>
  <c r="K913" i="2"/>
  <c r="A914" i="2" s="1"/>
  <c r="O913" i="2"/>
  <c r="N913" i="2"/>
  <c r="P913" i="2" s="1" a="1"/>
  <c r="P913" i="2" s="1"/>
  <c r="M913" i="2"/>
  <c r="U912" i="2"/>
  <c r="V912" i="2" s="1"/>
  <c r="S912" i="2"/>
  <c r="T912" i="2" s="1"/>
  <c r="Q913" i="2" l="1"/>
  <c r="B914" i="2"/>
  <c r="R913" i="2" s="1"/>
  <c r="C914" i="2"/>
  <c r="E914" i="2" s="1"/>
  <c r="F914" i="2"/>
  <c r="H914" i="2"/>
  <c r="G914" i="2"/>
  <c r="L914" i="2"/>
  <c r="K914" i="2" l="1"/>
  <c r="A915" i="2" s="1"/>
  <c r="J914" i="2"/>
  <c r="M914" i="2"/>
  <c r="O914" i="2"/>
  <c r="N914" i="2"/>
  <c r="P914" i="2" s="1" a="1"/>
  <c r="P914" i="2" s="1"/>
  <c r="U913" i="2"/>
  <c r="V913" i="2" s="1"/>
  <c r="S913" i="2"/>
  <c r="T913" i="2" s="1"/>
  <c r="Q914" i="2" l="1"/>
  <c r="C915" i="2"/>
  <c r="E915" i="2" s="1"/>
  <c r="B915" i="2"/>
  <c r="R914" i="2" s="1"/>
  <c r="H915" i="2"/>
  <c r="L915" i="2"/>
  <c r="G915" i="2"/>
  <c r="F915" i="2"/>
  <c r="S914" i="2" l="1"/>
  <c r="T914" i="2" s="1"/>
  <c r="U914" i="2"/>
  <c r="V914" i="2" s="1"/>
  <c r="K915" i="2"/>
  <c r="A916" i="2" s="1"/>
  <c r="J915" i="2"/>
  <c r="N915" i="2"/>
  <c r="M915" i="2"/>
  <c r="O915" i="2"/>
  <c r="P915" i="2" l="1" a="1"/>
  <c r="P915" i="2" s="1"/>
  <c r="Q915" i="2" s="1"/>
  <c r="B916" i="2"/>
  <c r="R915" i="2" s="1"/>
  <c r="G916" i="2"/>
  <c r="C916" i="2"/>
  <c r="E916" i="2" s="1"/>
  <c r="H916" i="2"/>
  <c r="F916" i="2"/>
  <c r="L916" i="2"/>
  <c r="K916" i="2" l="1"/>
  <c r="A917" i="2" s="1"/>
  <c r="J916" i="2"/>
  <c r="S915" i="2"/>
  <c r="T915" i="2" s="1"/>
  <c r="U915" i="2"/>
  <c r="V915" i="2" s="1"/>
  <c r="O916" i="2"/>
  <c r="N916" i="2"/>
  <c r="M916" i="2"/>
  <c r="P916" i="2" l="1" a="1"/>
  <c r="P916" i="2" s="1"/>
  <c r="Q916" i="2" s="1"/>
  <c r="C917" i="2"/>
  <c r="E917" i="2" s="1"/>
  <c r="G917" i="2"/>
  <c r="B917" i="2"/>
  <c r="R916" i="2" s="1"/>
  <c r="L917" i="2"/>
  <c r="F917" i="2"/>
  <c r="H917" i="2"/>
  <c r="U916" i="2" l="1"/>
  <c r="V916" i="2" s="1"/>
  <c r="S916" i="2"/>
  <c r="T916" i="2" s="1"/>
  <c r="K917" i="2"/>
  <c r="A918" i="2" s="1"/>
  <c r="J917" i="2"/>
  <c r="O917" i="2"/>
  <c r="N917" i="2"/>
  <c r="M917" i="2"/>
  <c r="P917" i="2" l="1" a="1"/>
  <c r="P917" i="2" s="1"/>
  <c r="Q917" i="2" s="1"/>
  <c r="B918" i="2"/>
  <c r="R917" i="2" s="1"/>
  <c r="C918" i="2"/>
  <c r="E918" i="2" s="1"/>
  <c r="L918" i="2"/>
  <c r="H918" i="2"/>
  <c r="F918" i="2"/>
  <c r="G918" i="2"/>
  <c r="O918" i="2" l="1"/>
  <c r="N918" i="2"/>
  <c r="M918" i="2"/>
  <c r="J918" i="2"/>
  <c r="K918" i="2"/>
  <c r="A919" i="2" s="1"/>
  <c r="U917" i="2"/>
  <c r="V917" i="2" s="1"/>
  <c r="S917" i="2"/>
  <c r="T917" i="2" s="1"/>
  <c r="P918" i="2" l="1" a="1"/>
  <c r="P918" i="2" s="1"/>
  <c r="Q918" i="2" s="1"/>
  <c r="C919" i="2"/>
  <c r="E919" i="2" s="1"/>
  <c r="F919" i="2"/>
  <c r="L919" i="2"/>
  <c r="B919" i="2"/>
  <c r="R918" i="2" s="1"/>
  <c r="G919" i="2"/>
  <c r="H919" i="2"/>
  <c r="S918" i="2" l="1"/>
  <c r="T918" i="2" s="1"/>
  <c r="U918" i="2"/>
  <c r="V918" i="2" s="1"/>
  <c r="O919" i="2"/>
  <c r="N919" i="2"/>
  <c r="P919" i="2" s="1" a="1"/>
  <c r="P919" i="2" s="1"/>
  <c r="M919" i="2"/>
  <c r="J919" i="2"/>
  <c r="K919" i="2"/>
  <c r="A920" i="2" s="1"/>
  <c r="C920" i="2" l="1"/>
  <c r="E920" i="2" s="1"/>
  <c r="G920" i="2"/>
  <c r="H920" i="2"/>
  <c r="L920" i="2"/>
  <c r="B920" i="2"/>
  <c r="R919" i="2" s="1"/>
  <c r="F920" i="2"/>
  <c r="Q919" i="2"/>
  <c r="O920" i="2" l="1"/>
  <c r="N920" i="2"/>
  <c r="M920" i="2"/>
  <c r="U919" i="2"/>
  <c r="V919" i="2" s="1"/>
  <c r="S919" i="2"/>
  <c r="T919" i="2" s="1"/>
  <c r="K920" i="2"/>
  <c r="A921" i="2" s="1"/>
  <c r="J920" i="2"/>
  <c r="P920" i="2" l="1" a="1"/>
  <c r="P920" i="2" s="1"/>
  <c r="Q920" i="2" s="1"/>
  <c r="B921" i="2"/>
  <c r="R920" i="2" s="1"/>
  <c r="F921" i="2"/>
  <c r="H921" i="2"/>
  <c r="G921" i="2"/>
  <c r="L921" i="2"/>
  <c r="C921" i="2"/>
  <c r="E921" i="2" s="1"/>
  <c r="J921" i="2" l="1"/>
  <c r="K921" i="2"/>
  <c r="A922" i="2" s="1"/>
  <c r="M921" i="2"/>
  <c r="N921" i="2"/>
  <c r="P921" i="2" s="1" a="1"/>
  <c r="P921" i="2" s="1"/>
  <c r="O921" i="2"/>
  <c r="S920" i="2"/>
  <c r="T920" i="2" s="1"/>
  <c r="U920" i="2"/>
  <c r="V920" i="2" s="1"/>
  <c r="C922" i="2" l="1"/>
  <c r="E922" i="2" s="1"/>
  <c r="F922" i="2"/>
  <c r="L922" i="2"/>
  <c r="B922" i="2"/>
  <c r="R921" i="2" s="1"/>
  <c r="G922" i="2"/>
  <c r="H922" i="2"/>
  <c r="Q921" i="2"/>
  <c r="O922" i="2" l="1"/>
  <c r="N922" i="2"/>
  <c r="P922" i="2" s="1" a="1"/>
  <c r="P922" i="2" s="1"/>
  <c r="M922" i="2"/>
  <c r="S921" i="2"/>
  <c r="T921" i="2" s="1"/>
  <c r="U921" i="2"/>
  <c r="V921" i="2" s="1"/>
  <c r="K922" i="2"/>
  <c r="A923" i="2" s="1"/>
  <c r="J922" i="2"/>
  <c r="H923" i="2" l="1"/>
  <c r="G923" i="2"/>
  <c r="L923" i="2"/>
  <c r="B923" i="2"/>
  <c r="R922" i="2" s="1"/>
  <c r="F923" i="2"/>
  <c r="C923" i="2"/>
  <c r="E923" i="2" s="1"/>
  <c r="Q922" i="2"/>
  <c r="O923" i="2" l="1"/>
  <c r="N923" i="2"/>
  <c r="P923" i="2" s="1" a="1"/>
  <c r="P923" i="2" s="1"/>
  <c r="M923" i="2"/>
  <c r="S922" i="2"/>
  <c r="T922" i="2" s="1"/>
  <c r="U922" i="2"/>
  <c r="V922" i="2" s="1"/>
  <c r="J923" i="2"/>
  <c r="K923" i="2"/>
  <c r="A924" i="2" s="1"/>
  <c r="C924" i="2" l="1"/>
  <c r="E924" i="2" s="1"/>
  <c r="B924" i="2"/>
  <c r="R923" i="2" s="1"/>
  <c r="H924" i="2"/>
  <c r="L924" i="2"/>
  <c r="G924" i="2"/>
  <c r="F924" i="2"/>
  <c r="Q923" i="2"/>
  <c r="U923" i="2" l="1"/>
  <c r="V923" i="2" s="1"/>
  <c r="S923" i="2"/>
  <c r="T923" i="2" s="1"/>
  <c r="O924" i="2"/>
  <c r="M924" i="2"/>
  <c r="N924" i="2"/>
  <c r="K924" i="2"/>
  <c r="A925" i="2" s="1"/>
  <c r="J924" i="2"/>
  <c r="P924" i="2" l="1" a="1"/>
  <c r="P924" i="2" s="1"/>
  <c r="Q924" i="2" s="1"/>
  <c r="C925" i="2"/>
  <c r="E925" i="2" s="1"/>
  <c r="H925" i="2"/>
  <c r="B925" i="2"/>
  <c r="R924" i="2" s="1"/>
  <c r="L925" i="2"/>
  <c r="F925" i="2"/>
  <c r="G925" i="2"/>
  <c r="S924" i="2" l="1"/>
  <c r="T924" i="2" s="1"/>
  <c r="U924" i="2"/>
  <c r="V924" i="2" s="1"/>
  <c r="J925" i="2"/>
  <c r="K925" i="2"/>
  <c r="A926" i="2" s="1"/>
  <c r="O925" i="2"/>
  <c r="N925" i="2"/>
  <c r="M925" i="2"/>
  <c r="P925" i="2" l="1" a="1"/>
  <c r="P925" i="2" s="1"/>
  <c r="Q925" i="2" s="1"/>
  <c r="C926" i="2"/>
  <c r="E926" i="2" s="1"/>
  <c r="F926" i="2"/>
  <c r="G926" i="2"/>
  <c r="H926" i="2"/>
  <c r="B926" i="2"/>
  <c r="R925" i="2" s="1"/>
  <c r="L926" i="2"/>
  <c r="N926" i="2" l="1"/>
  <c r="P926" i="2" s="1" a="1"/>
  <c r="P926" i="2" s="1"/>
  <c r="M926" i="2"/>
  <c r="O926" i="2"/>
  <c r="S925" i="2"/>
  <c r="T925" i="2" s="1"/>
  <c r="U925" i="2"/>
  <c r="V925" i="2" s="1"/>
  <c r="J926" i="2"/>
  <c r="K926" i="2"/>
  <c r="A927" i="2" s="1"/>
  <c r="B927" i="2" l="1"/>
  <c r="R926" i="2" s="1"/>
  <c r="C927" i="2"/>
  <c r="E927" i="2" s="1"/>
  <c r="F927" i="2"/>
  <c r="G927" i="2"/>
  <c r="L927" i="2"/>
  <c r="H927" i="2"/>
  <c r="Q926" i="2"/>
  <c r="J927" i="2" l="1"/>
  <c r="K927" i="2"/>
  <c r="A928" i="2" s="1"/>
  <c r="M927" i="2"/>
  <c r="O927" i="2"/>
  <c r="N927" i="2"/>
  <c r="P927" i="2" s="1" a="1"/>
  <c r="P927" i="2" s="1"/>
  <c r="U926" i="2"/>
  <c r="V926" i="2" s="1"/>
  <c r="S926" i="2"/>
  <c r="T926" i="2" s="1"/>
  <c r="Q927" i="2" l="1"/>
  <c r="B928" i="2"/>
  <c r="R927" i="2" s="1"/>
  <c r="C928" i="2"/>
  <c r="E928" i="2" s="1"/>
  <c r="G928" i="2"/>
  <c r="L928" i="2"/>
  <c r="H928" i="2"/>
  <c r="F928" i="2"/>
  <c r="J928" i="2" l="1"/>
  <c r="K928" i="2"/>
  <c r="A929" i="2" s="1"/>
  <c r="S927" i="2"/>
  <c r="T927" i="2" s="1"/>
  <c r="U927" i="2"/>
  <c r="V927" i="2" s="1"/>
  <c r="M928" i="2"/>
  <c r="O928" i="2"/>
  <c r="N928" i="2"/>
  <c r="P928" i="2" s="1" a="1"/>
  <c r="P928" i="2" s="1"/>
  <c r="Q928" i="2" l="1"/>
  <c r="C929" i="2"/>
  <c r="E929" i="2" s="1"/>
  <c r="G929" i="2"/>
  <c r="H929" i="2"/>
  <c r="F929" i="2"/>
  <c r="B929" i="2"/>
  <c r="R928" i="2" s="1"/>
  <c r="L929" i="2"/>
  <c r="O929" i="2" l="1"/>
  <c r="N929" i="2"/>
  <c r="P929" i="2" s="1" a="1"/>
  <c r="P929" i="2" s="1"/>
  <c r="M929" i="2"/>
  <c r="K929" i="2"/>
  <c r="A930" i="2" s="1"/>
  <c r="J929" i="2"/>
  <c r="S928" i="2"/>
  <c r="T928" i="2" s="1"/>
  <c r="U928" i="2"/>
  <c r="V928" i="2" s="1"/>
  <c r="B930" i="2" l="1"/>
  <c r="R929" i="2" s="1"/>
  <c r="C930" i="2"/>
  <c r="E930" i="2" s="1"/>
  <c r="F930" i="2"/>
  <c r="L930" i="2"/>
  <c r="H930" i="2"/>
  <c r="G930" i="2"/>
  <c r="Q929" i="2"/>
  <c r="K930" i="2" l="1"/>
  <c r="A931" i="2" s="1"/>
  <c r="J930" i="2"/>
  <c r="M930" i="2"/>
  <c r="O930" i="2"/>
  <c r="N930" i="2"/>
  <c r="P930" i="2" s="1" a="1"/>
  <c r="P930" i="2" s="1"/>
  <c r="S929" i="2"/>
  <c r="T929" i="2" s="1"/>
  <c r="U929" i="2"/>
  <c r="V929" i="2" s="1"/>
  <c r="Q930" i="2" l="1"/>
  <c r="C931" i="2"/>
  <c r="E931" i="2" s="1"/>
  <c r="H931" i="2"/>
  <c r="F931" i="2"/>
  <c r="G931" i="2"/>
  <c r="B931" i="2"/>
  <c r="R930" i="2" s="1"/>
  <c r="L931" i="2"/>
  <c r="O931" i="2" l="1"/>
  <c r="N931" i="2"/>
  <c r="P931" i="2" s="1" a="1"/>
  <c r="P931" i="2" s="1"/>
  <c r="M931" i="2"/>
  <c r="K931" i="2"/>
  <c r="A932" i="2" s="1"/>
  <c r="J931" i="2"/>
  <c r="U930" i="2"/>
  <c r="V930" i="2" s="1"/>
  <c r="S930" i="2"/>
  <c r="T930" i="2" s="1"/>
  <c r="L932" i="2" l="1"/>
  <c r="B932" i="2"/>
  <c r="R931" i="2" s="1"/>
  <c r="F932" i="2"/>
  <c r="C932" i="2"/>
  <c r="E932" i="2" s="1"/>
  <c r="G932" i="2"/>
  <c r="H932" i="2"/>
  <c r="Q931" i="2"/>
  <c r="U931" i="2" l="1"/>
  <c r="V931" i="2" s="1"/>
  <c r="S931" i="2"/>
  <c r="T931" i="2" s="1"/>
  <c r="K932" i="2"/>
  <c r="A933" i="2" s="1"/>
  <c r="J932" i="2"/>
  <c r="O932" i="2"/>
  <c r="N932" i="2"/>
  <c r="P932" i="2" s="1" a="1"/>
  <c r="P932" i="2" s="1"/>
  <c r="M932" i="2"/>
  <c r="C933" i="2" l="1"/>
  <c r="E933" i="2" s="1"/>
  <c r="G933" i="2"/>
  <c r="L933" i="2"/>
  <c r="B933" i="2"/>
  <c r="R932" i="2" s="1"/>
  <c r="F933" i="2"/>
  <c r="H933" i="2"/>
  <c r="Q932" i="2"/>
  <c r="S932" i="2" l="1"/>
  <c r="T932" i="2" s="1"/>
  <c r="U932" i="2"/>
  <c r="V932" i="2" s="1"/>
  <c r="O933" i="2"/>
  <c r="N933" i="2"/>
  <c r="P933" i="2" s="1" a="1"/>
  <c r="P933" i="2" s="1"/>
  <c r="M933" i="2"/>
  <c r="K933" i="2"/>
  <c r="A934" i="2" s="1"/>
  <c r="J933" i="2"/>
  <c r="Q933" i="2" l="1"/>
  <c r="B934" i="2"/>
  <c r="R933" i="2" s="1"/>
  <c r="G934" i="2"/>
  <c r="L934" i="2"/>
  <c r="F934" i="2"/>
  <c r="C934" i="2"/>
  <c r="E934" i="2" s="1"/>
  <c r="H934" i="2"/>
  <c r="O934" i="2" l="1"/>
  <c r="N934" i="2"/>
  <c r="M934" i="2"/>
  <c r="S933" i="2"/>
  <c r="T933" i="2" s="1"/>
  <c r="U933" i="2"/>
  <c r="V933" i="2" s="1"/>
  <c r="J934" i="2"/>
  <c r="K934" i="2"/>
  <c r="A935" i="2" s="1"/>
  <c r="P934" i="2" l="1" a="1"/>
  <c r="P934" i="2" s="1"/>
  <c r="Q934" i="2" s="1"/>
  <c r="C935" i="2"/>
  <c r="E935" i="2" s="1"/>
  <c r="F935" i="2"/>
  <c r="G935" i="2"/>
  <c r="B935" i="2"/>
  <c r="R934" i="2" s="1"/>
  <c r="L935" i="2"/>
  <c r="H935" i="2"/>
  <c r="S934" i="2" l="1"/>
  <c r="T934" i="2" s="1"/>
  <c r="U934" i="2"/>
  <c r="V934" i="2" s="1"/>
  <c r="O935" i="2"/>
  <c r="N935" i="2"/>
  <c r="P935" i="2" s="1" a="1"/>
  <c r="P935" i="2" s="1"/>
  <c r="M935" i="2"/>
  <c r="J935" i="2"/>
  <c r="K935" i="2"/>
  <c r="A936" i="2" s="1"/>
  <c r="Q935" i="2" l="1"/>
  <c r="C936" i="2"/>
  <c r="E936" i="2" s="1"/>
  <c r="G936" i="2"/>
  <c r="F936" i="2"/>
  <c r="H936" i="2"/>
  <c r="B936" i="2"/>
  <c r="R935" i="2" s="1"/>
  <c r="L936" i="2"/>
  <c r="O936" i="2" l="1"/>
  <c r="N936" i="2"/>
  <c r="P936" i="2" s="1" a="1"/>
  <c r="P936" i="2" s="1"/>
  <c r="M936" i="2"/>
  <c r="S935" i="2"/>
  <c r="T935" i="2" s="1"/>
  <c r="U935" i="2"/>
  <c r="V935" i="2" s="1"/>
  <c r="J936" i="2"/>
  <c r="K936" i="2"/>
  <c r="A937" i="2" s="1"/>
  <c r="C937" i="2" l="1"/>
  <c r="E937" i="2" s="1"/>
  <c r="B937" i="2"/>
  <c r="R936" i="2" s="1"/>
  <c r="G937" i="2"/>
  <c r="L937" i="2"/>
  <c r="F937" i="2"/>
  <c r="H937" i="2"/>
  <c r="Q936" i="2"/>
  <c r="O937" i="2" l="1"/>
  <c r="M937" i="2"/>
  <c r="N937" i="2"/>
  <c r="P937" i="2" s="1" a="1"/>
  <c r="P937" i="2" s="1"/>
  <c r="U936" i="2"/>
  <c r="V936" i="2" s="1"/>
  <c r="S936" i="2"/>
  <c r="T936" i="2" s="1"/>
  <c r="J937" i="2"/>
  <c r="K937" i="2"/>
  <c r="A938" i="2" s="1"/>
  <c r="C938" i="2" l="1"/>
  <c r="E938" i="2" s="1"/>
  <c r="B938" i="2"/>
  <c r="R937" i="2" s="1"/>
  <c r="L938" i="2"/>
  <c r="F938" i="2"/>
  <c r="G938" i="2"/>
  <c r="H938" i="2"/>
  <c r="Q937" i="2"/>
  <c r="O938" i="2" l="1"/>
  <c r="N938" i="2"/>
  <c r="P938" i="2" s="1" a="1"/>
  <c r="P938" i="2" s="1"/>
  <c r="M938" i="2"/>
  <c r="U937" i="2"/>
  <c r="V937" i="2" s="1"/>
  <c r="S937" i="2"/>
  <c r="T937" i="2" s="1"/>
  <c r="K938" i="2"/>
  <c r="A939" i="2" s="1"/>
  <c r="J938" i="2"/>
  <c r="C939" i="2" l="1"/>
  <c r="E939" i="2" s="1"/>
  <c r="B939" i="2"/>
  <c r="R938" i="2" s="1"/>
  <c r="G939" i="2"/>
  <c r="F939" i="2"/>
  <c r="H939" i="2"/>
  <c r="L939" i="2"/>
  <c r="Q938" i="2"/>
  <c r="U938" i="2" l="1"/>
  <c r="V938" i="2" s="1"/>
  <c r="S938" i="2"/>
  <c r="T938" i="2" s="1"/>
  <c r="M939" i="2"/>
  <c r="N939" i="2"/>
  <c r="P939" i="2" s="1" a="1"/>
  <c r="P939" i="2" s="1"/>
  <c r="O939" i="2"/>
  <c r="J939" i="2"/>
  <c r="K939" i="2"/>
  <c r="A940" i="2" s="1"/>
  <c r="C940" i="2" l="1"/>
  <c r="E940" i="2" s="1"/>
  <c r="H940" i="2"/>
  <c r="F940" i="2"/>
  <c r="B940" i="2"/>
  <c r="R939" i="2" s="1"/>
  <c r="L940" i="2"/>
  <c r="G940" i="2"/>
  <c r="Q939" i="2"/>
  <c r="U939" i="2" l="1"/>
  <c r="V939" i="2" s="1"/>
  <c r="S939" i="2"/>
  <c r="T939" i="2" s="1"/>
  <c r="O940" i="2"/>
  <c r="N940" i="2"/>
  <c r="P940" i="2" s="1" a="1"/>
  <c r="P940" i="2" s="1"/>
  <c r="M940" i="2"/>
  <c r="J940" i="2"/>
  <c r="K940" i="2"/>
  <c r="A941" i="2" s="1"/>
  <c r="Q940" i="2" l="1"/>
  <c r="C941" i="2"/>
  <c r="E941" i="2" s="1"/>
  <c r="G941" i="2"/>
  <c r="F941" i="2"/>
  <c r="B941" i="2"/>
  <c r="R940" i="2" s="1"/>
  <c r="L941" i="2"/>
  <c r="H941" i="2"/>
  <c r="J941" i="2" l="1"/>
  <c r="K941" i="2"/>
  <c r="A942" i="2" s="1"/>
  <c r="O941" i="2"/>
  <c r="N941" i="2"/>
  <c r="P941" i="2" s="1" a="1"/>
  <c r="P941" i="2" s="1"/>
  <c r="M941" i="2"/>
  <c r="S940" i="2"/>
  <c r="T940" i="2" s="1"/>
  <c r="U940" i="2"/>
  <c r="V940" i="2" s="1"/>
  <c r="Q941" i="2" l="1"/>
  <c r="C942" i="2"/>
  <c r="E942" i="2" s="1"/>
  <c r="F942" i="2"/>
  <c r="H942" i="2"/>
  <c r="G942" i="2"/>
  <c r="B942" i="2"/>
  <c r="R941" i="2" s="1"/>
  <c r="L942" i="2"/>
  <c r="O942" i="2" l="1"/>
  <c r="N942" i="2"/>
  <c r="P942" i="2" s="1" a="1"/>
  <c r="P942" i="2" s="1"/>
  <c r="M942" i="2"/>
  <c r="S941" i="2"/>
  <c r="T941" i="2" s="1"/>
  <c r="U941" i="2"/>
  <c r="V941" i="2" s="1"/>
  <c r="J942" i="2"/>
  <c r="K942" i="2"/>
  <c r="A943" i="2" s="1"/>
  <c r="C943" i="2" l="1"/>
  <c r="E943" i="2" s="1"/>
  <c r="B943" i="2"/>
  <c r="R942" i="2" s="1"/>
  <c r="L943" i="2"/>
  <c r="G943" i="2"/>
  <c r="H943" i="2"/>
  <c r="F943" i="2"/>
  <c r="Q942" i="2"/>
  <c r="O943" i="2" l="1"/>
  <c r="M943" i="2"/>
  <c r="N943" i="2"/>
  <c r="P943" i="2" s="1" a="1"/>
  <c r="P943" i="2" s="1"/>
  <c r="S942" i="2"/>
  <c r="T942" i="2" s="1"/>
  <c r="U942" i="2"/>
  <c r="V942" i="2" s="1"/>
  <c r="K943" i="2"/>
  <c r="A944" i="2" s="1"/>
  <c r="J943" i="2"/>
  <c r="C944" i="2" l="1"/>
  <c r="E944" i="2" s="1"/>
  <c r="L944" i="2"/>
  <c r="B944" i="2"/>
  <c r="R943" i="2" s="1"/>
  <c r="G944" i="2"/>
  <c r="F944" i="2"/>
  <c r="H944" i="2"/>
  <c r="Q943" i="2"/>
  <c r="O944" i="2" l="1"/>
  <c r="N944" i="2"/>
  <c r="P944" i="2" s="1" a="1"/>
  <c r="P944" i="2" s="1"/>
  <c r="M944" i="2"/>
  <c r="S943" i="2"/>
  <c r="T943" i="2" s="1"/>
  <c r="U943" i="2"/>
  <c r="V943" i="2" s="1"/>
  <c r="J944" i="2"/>
  <c r="K944" i="2"/>
  <c r="A945" i="2" s="1"/>
  <c r="C945" i="2" l="1"/>
  <c r="E945" i="2" s="1"/>
  <c r="G945" i="2"/>
  <c r="L945" i="2"/>
  <c r="B945" i="2"/>
  <c r="R944" i="2" s="1"/>
  <c r="H945" i="2"/>
  <c r="F945" i="2"/>
  <c r="Q944" i="2"/>
  <c r="O945" i="2" l="1"/>
  <c r="N945" i="2"/>
  <c r="P945" i="2" s="1" a="1"/>
  <c r="P945" i="2" s="1"/>
  <c r="M945" i="2"/>
  <c r="S944" i="2"/>
  <c r="T944" i="2" s="1"/>
  <c r="U944" i="2"/>
  <c r="V944" i="2" s="1"/>
  <c r="J945" i="2"/>
  <c r="K945" i="2"/>
  <c r="A946" i="2" s="1"/>
  <c r="C946" i="2" l="1"/>
  <c r="E946" i="2" s="1"/>
  <c r="H946" i="2"/>
  <c r="F946" i="2"/>
  <c r="L946" i="2"/>
  <c r="B946" i="2"/>
  <c r="R945" i="2" s="1"/>
  <c r="G946" i="2"/>
  <c r="Q945" i="2"/>
  <c r="N946" i="2" l="1"/>
  <c r="P946" i="2" s="1" a="1"/>
  <c r="P946" i="2" s="1"/>
  <c r="M946" i="2"/>
  <c r="O946" i="2"/>
  <c r="S945" i="2"/>
  <c r="T945" i="2" s="1"/>
  <c r="U945" i="2"/>
  <c r="V945" i="2" s="1"/>
  <c r="K946" i="2"/>
  <c r="A947" i="2" s="1"/>
  <c r="J946" i="2"/>
  <c r="B947" i="2" l="1"/>
  <c r="R946" i="2" s="1"/>
  <c r="H947" i="2"/>
  <c r="F947" i="2"/>
  <c r="L947" i="2"/>
  <c r="G947" i="2"/>
  <c r="C947" i="2"/>
  <c r="E947" i="2" s="1"/>
  <c r="Q946" i="2"/>
  <c r="O947" i="2" l="1"/>
  <c r="N947" i="2"/>
  <c r="P947" i="2" s="1" a="1"/>
  <c r="P947" i="2" s="1"/>
  <c r="M947" i="2"/>
  <c r="J947" i="2"/>
  <c r="K947" i="2"/>
  <c r="A948" i="2" s="1"/>
  <c r="U946" i="2"/>
  <c r="V946" i="2" s="1"/>
  <c r="S946" i="2"/>
  <c r="T946" i="2" s="1"/>
  <c r="B948" i="2" l="1"/>
  <c r="R947" i="2" s="1"/>
  <c r="L948" i="2"/>
  <c r="C948" i="2"/>
  <c r="E948" i="2" s="1"/>
  <c r="H948" i="2"/>
  <c r="G948" i="2"/>
  <c r="F948" i="2"/>
  <c r="Q947" i="2"/>
  <c r="J948" i="2" l="1"/>
  <c r="K948" i="2"/>
  <c r="A949" i="2" s="1"/>
  <c r="O948" i="2"/>
  <c r="N948" i="2"/>
  <c r="P948" i="2" s="1" a="1"/>
  <c r="P948" i="2" s="1"/>
  <c r="M948" i="2"/>
  <c r="U947" i="2"/>
  <c r="V947" i="2" s="1"/>
  <c r="S947" i="2"/>
  <c r="T947" i="2" s="1"/>
  <c r="Q948" i="2" l="1"/>
  <c r="C949" i="2"/>
  <c r="E949" i="2" s="1"/>
  <c r="B949" i="2"/>
  <c r="R948" i="2" s="1"/>
  <c r="F949" i="2"/>
  <c r="H949" i="2"/>
  <c r="L949" i="2"/>
  <c r="G949" i="2"/>
  <c r="J949" i="2" l="1"/>
  <c r="K949" i="2"/>
  <c r="A950" i="2" s="1"/>
  <c r="U948" i="2"/>
  <c r="V948" i="2" s="1"/>
  <c r="S948" i="2"/>
  <c r="T948" i="2" s="1"/>
  <c r="N949" i="2"/>
  <c r="M949" i="2"/>
  <c r="O949" i="2"/>
  <c r="P949" i="2" l="1" a="1"/>
  <c r="P949" i="2" s="1"/>
  <c r="Q949" i="2" s="1"/>
  <c r="B950" i="2"/>
  <c r="R949" i="2" s="1"/>
  <c r="C950" i="2"/>
  <c r="E950" i="2" s="1"/>
  <c r="F950" i="2"/>
  <c r="L950" i="2"/>
  <c r="H950" i="2"/>
  <c r="G950" i="2"/>
  <c r="K950" i="2" l="1"/>
  <c r="A951" i="2" s="1"/>
  <c r="J950" i="2"/>
  <c r="S949" i="2"/>
  <c r="T949" i="2" s="1"/>
  <c r="U949" i="2"/>
  <c r="V949" i="2" s="1"/>
  <c r="M950" i="2"/>
  <c r="O950" i="2"/>
  <c r="N950" i="2"/>
  <c r="P950" i="2" s="1" a="1"/>
  <c r="P950" i="2" s="1"/>
  <c r="Q950" i="2" l="1"/>
  <c r="C951" i="2"/>
  <c r="E951" i="2" s="1"/>
  <c r="B951" i="2"/>
  <c r="R950" i="2" s="1"/>
  <c r="L951" i="2"/>
  <c r="F951" i="2"/>
  <c r="G951" i="2"/>
  <c r="H951" i="2"/>
  <c r="N951" i="2" l="1"/>
  <c r="P951" i="2" s="1" a="1"/>
  <c r="P951" i="2" s="1"/>
  <c r="M951" i="2"/>
  <c r="O951" i="2"/>
  <c r="U950" i="2"/>
  <c r="V950" i="2" s="1"/>
  <c r="S950" i="2"/>
  <c r="T950" i="2" s="1"/>
  <c r="J951" i="2"/>
  <c r="K951" i="2"/>
  <c r="A952" i="2" s="1"/>
  <c r="C952" i="2" l="1"/>
  <c r="E952" i="2" s="1"/>
  <c r="H952" i="2"/>
  <c r="B952" i="2"/>
  <c r="R951" i="2" s="1"/>
  <c r="F952" i="2"/>
  <c r="L952" i="2"/>
  <c r="G952" i="2"/>
  <c r="Q951" i="2"/>
  <c r="U951" i="2" l="1"/>
  <c r="V951" i="2" s="1"/>
  <c r="S951" i="2"/>
  <c r="T951" i="2" s="1"/>
  <c r="N952" i="2"/>
  <c r="M952" i="2"/>
  <c r="O952" i="2"/>
  <c r="K952" i="2"/>
  <c r="A953" i="2" s="1"/>
  <c r="J952" i="2"/>
  <c r="P952" i="2" l="1" a="1"/>
  <c r="P952" i="2" s="1"/>
  <c r="Q952" i="2" s="1"/>
  <c r="C953" i="2"/>
  <c r="E953" i="2" s="1"/>
  <c r="F953" i="2"/>
  <c r="B953" i="2"/>
  <c r="R952" i="2" s="1"/>
  <c r="L953" i="2"/>
  <c r="G953" i="2"/>
  <c r="H953" i="2"/>
  <c r="O953" i="2" l="1"/>
  <c r="N953" i="2"/>
  <c r="M953" i="2"/>
  <c r="S952" i="2"/>
  <c r="T952" i="2" s="1"/>
  <c r="U952" i="2"/>
  <c r="V952" i="2" s="1"/>
  <c r="K953" i="2"/>
  <c r="A954" i="2" s="1"/>
  <c r="J953" i="2"/>
  <c r="P953" i="2" l="1" a="1"/>
  <c r="P953" i="2" s="1"/>
  <c r="Q953" i="2" s="1"/>
  <c r="C954" i="2"/>
  <c r="E954" i="2" s="1"/>
  <c r="L954" i="2"/>
  <c r="H954" i="2"/>
  <c r="B954" i="2"/>
  <c r="R953" i="2" s="1"/>
  <c r="G954" i="2"/>
  <c r="F954" i="2"/>
  <c r="O954" i="2" l="1"/>
  <c r="M954" i="2"/>
  <c r="N954" i="2"/>
  <c r="P954" i="2" s="1" a="1"/>
  <c r="P954" i="2" s="1"/>
  <c r="U953" i="2"/>
  <c r="V953" i="2" s="1"/>
  <c r="S953" i="2"/>
  <c r="T953" i="2" s="1"/>
  <c r="K954" i="2"/>
  <c r="A955" i="2" s="1"/>
  <c r="J954" i="2"/>
  <c r="L955" i="2" l="1"/>
  <c r="B955" i="2"/>
  <c r="R954" i="2" s="1"/>
  <c r="G955" i="2"/>
  <c r="C955" i="2"/>
  <c r="E955" i="2" s="1"/>
  <c r="F955" i="2"/>
  <c r="H955" i="2"/>
  <c r="Q954" i="2"/>
  <c r="U954" i="2" l="1"/>
  <c r="V954" i="2" s="1"/>
  <c r="S954" i="2"/>
  <c r="T954" i="2" s="1"/>
  <c r="K955" i="2"/>
  <c r="A956" i="2" s="1"/>
  <c r="J955" i="2"/>
  <c r="O955" i="2"/>
  <c r="N955" i="2"/>
  <c r="P955" i="2" s="1" a="1"/>
  <c r="P955" i="2" s="1"/>
  <c r="M955" i="2"/>
  <c r="C956" i="2" l="1"/>
  <c r="E956" i="2" s="1"/>
  <c r="G956" i="2"/>
  <c r="B956" i="2"/>
  <c r="R955" i="2" s="1"/>
  <c r="F956" i="2"/>
  <c r="L956" i="2"/>
  <c r="H956" i="2"/>
  <c r="Q955" i="2"/>
  <c r="U955" i="2" l="1"/>
  <c r="V955" i="2" s="1"/>
  <c r="S955" i="2"/>
  <c r="T955" i="2" s="1"/>
  <c r="O956" i="2"/>
  <c r="M956" i="2"/>
  <c r="N956" i="2"/>
  <c r="J956" i="2"/>
  <c r="K956" i="2"/>
  <c r="A957" i="2" s="1"/>
  <c r="P956" i="2" l="1" a="1"/>
  <c r="P956" i="2" s="1"/>
  <c r="Q956" i="2" s="1"/>
  <c r="C957" i="2"/>
  <c r="E957" i="2" s="1"/>
  <c r="B957" i="2"/>
  <c r="R956" i="2" s="1"/>
  <c r="F957" i="2"/>
  <c r="L957" i="2"/>
  <c r="H957" i="2"/>
  <c r="G957" i="2"/>
  <c r="U956" i="2" l="1"/>
  <c r="V956" i="2" s="1"/>
  <c r="S956" i="2"/>
  <c r="T956" i="2" s="1"/>
  <c r="J957" i="2"/>
  <c r="K957" i="2"/>
  <c r="A958" i="2" s="1"/>
  <c r="O957" i="2"/>
  <c r="M957" i="2"/>
  <c r="N957" i="2"/>
  <c r="P957" i="2" s="1" a="1"/>
  <c r="P957" i="2" s="1"/>
  <c r="F958" i="2" l="1"/>
  <c r="C958" i="2"/>
  <c r="E958" i="2" s="1"/>
  <c r="G958" i="2"/>
  <c r="H958" i="2"/>
  <c r="B958" i="2"/>
  <c r="R957" i="2" s="1"/>
  <c r="L958" i="2"/>
  <c r="Q957" i="2"/>
  <c r="J958" i="2" l="1"/>
  <c r="K958" i="2"/>
  <c r="A959" i="2" s="1"/>
  <c r="O958" i="2"/>
  <c r="N958" i="2"/>
  <c r="P958" i="2" s="1" a="1"/>
  <c r="P958" i="2" s="1"/>
  <c r="M958" i="2"/>
  <c r="S957" i="2"/>
  <c r="T957" i="2" s="1"/>
  <c r="U957" i="2"/>
  <c r="V957" i="2" s="1"/>
  <c r="Q958" i="2" l="1"/>
  <c r="B959" i="2"/>
  <c r="R958" i="2" s="1"/>
  <c r="G959" i="2"/>
  <c r="L959" i="2"/>
  <c r="C959" i="2"/>
  <c r="E959" i="2" s="1"/>
  <c r="H959" i="2"/>
  <c r="F959" i="2"/>
  <c r="N959" i="2" l="1"/>
  <c r="P959" i="2" s="1" a="1"/>
  <c r="P959" i="2" s="1"/>
  <c r="M959" i="2"/>
  <c r="O959" i="2"/>
  <c r="S958" i="2"/>
  <c r="T958" i="2" s="1"/>
  <c r="U958" i="2"/>
  <c r="V958" i="2" s="1"/>
  <c r="J959" i="2"/>
  <c r="K959" i="2"/>
  <c r="A960" i="2" s="1"/>
  <c r="B960" i="2" l="1"/>
  <c r="R959" i="2" s="1"/>
  <c r="G960" i="2"/>
  <c r="C960" i="2"/>
  <c r="E960" i="2" s="1"/>
  <c r="H960" i="2"/>
  <c r="F960" i="2"/>
  <c r="L960" i="2"/>
  <c r="Q959" i="2"/>
  <c r="K960" i="2" l="1"/>
  <c r="A961" i="2" s="1"/>
  <c r="J960" i="2"/>
  <c r="O960" i="2"/>
  <c r="N960" i="2"/>
  <c r="P960" i="2" s="1" a="1"/>
  <c r="P960" i="2" s="1"/>
  <c r="M960" i="2"/>
  <c r="S959" i="2"/>
  <c r="T959" i="2" s="1"/>
  <c r="U959" i="2"/>
  <c r="V959" i="2" s="1"/>
  <c r="Q960" i="2" l="1"/>
  <c r="C961" i="2"/>
  <c r="E961" i="2" s="1"/>
  <c r="B961" i="2"/>
  <c r="R960" i="2" s="1"/>
  <c r="G961" i="2"/>
  <c r="F961" i="2"/>
  <c r="H961" i="2"/>
  <c r="L961" i="2"/>
  <c r="M961" i="2" l="1"/>
  <c r="O961" i="2"/>
  <c r="N961" i="2"/>
  <c r="P961" i="2" s="1" a="1"/>
  <c r="P961" i="2" s="1"/>
  <c r="J961" i="2"/>
  <c r="K961" i="2"/>
  <c r="A962" i="2" s="1"/>
  <c r="S960" i="2"/>
  <c r="T960" i="2" s="1"/>
  <c r="U960" i="2"/>
  <c r="V960" i="2" s="1"/>
  <c r="C962" i="2" l="1"/>
  <c r="E962" i="2" s="1"/>
  <c r="G962" i="2"/>
  <c r="F962" i="2"/>
  <c r="B962" i="2"/>
  <c r="R961" i="2" s="1"/>
  <c r="L962" i="2"/>
  <c r="H962" i="2"/>
  <c r="Q961" i="2"/>
  <c r="S961" i="2" l="1"/>
  <c r="T961" i="2" s="1"/>
  <c r="U961" i="2"/>
  <c r="V961" i="2" s="1"/>
  <c r="O962" i="2"/>
  <c r="N962" i="2"/>
  <c r="M962" i="2"/>
  <c r="J962" i="2"/>
  <c r="K962" i="2"/>
  <c r="A963" i="2" s="1"/>
  <c r="P962" i="2" l="1" a="1"/>
  <c r="P962" i="2" s="1"/>
  <c r="Q962" i="2" s="1"/>
  <c r="C963" i="2"/>
  <c r="E963" i="2" s="1"/>
  <c r="B963" i="2"/>
  <c r="R962" i="2" s="1"/>
  <c r="L963" i="2"/>
  <c r="H963" i="2"/>
  <c r="F963" i="2"/>
  <c r="G963" i="2"/>
  <c r="O963" i="2" l="1"/>
  <c r="M963" i="2"/>
  <c r="N963" i="2"/>
  <c r="K963" i="2"/>
  <c r="A964" i="2" s="1"/>
  <c r="J963" i="2"/>
  <c r="S962" i="2"/>
  <c r="T962" i="2" s="1"/>
  <c r="U962" i="2"/>
  <c r="V962" i="2" s="1"/>
  <c r="P963" i="2" l="1" a="1"/>
  <c r="P963" i="2" s="1"/>
  <c r="Q963" i="2" s="1"/>
  <c r="C964" i="2"/>
  <c r="E964" i="2" s="1"/>
  <c r="F964" i="2"/>
  <c r="L964" i="2"/>
  <c r="B964" i="2"/>
  <c r="R963" i="2" s="1"/>
  <c r="G964" i="2"/>
  <c r="H964" i="2"/>
  <c r="O964" i="2" l="1"/>
  <c r="N964" i="2"/>
  <c r="M964" i="2"/>
  <c r="U963" i="2"/>
  <c r="V963" i="2" s="1"/>
  <c r="S963" i="2"/>
  <c r="T963" i="2" s="1"/>
  <c r="K964" i="2"/>
  <c r="A965" i="2" s="1"/>
  <c r="J964" i="2"/>
  <c r="P964" i="2" l="1" a="1"/>
  <c r="P964" i="2" s="1"/>
  <c r="Q964" i="2" s="1"/>
  <c r="B965" i="2"/>
  <c r="R964" i="2" s="1"/>
  <c r="C965" i="2"/>
  <c r="E965" i="2" s="1"/>
  <c r="G965" i="2"/>
  <c r="F965" i="2"/>
  <c r="H965" i="2"/>
  <c r="L965" i="2"/>
  <c r="K965" i="2" l="1"/>
  <c r="A966" i="2" s="1"/>
  <c r="J965" i="2"/>
  <c r="N965" i="2"/>
  <c r="P965" i="2" s="1" a="1"/>
  <c r="P965" i="2" s="1"/>
  <c r="O965" i="2"/>
  <c r="M965" i="2"/>
  <c r="S964" i="2"/>
  <c r="T964" i="2" s="1"/>
  <c r="U964" i="2"/>
  <c r="V964" i="2" s="1"/>
  <c r="Q965" i="2" l="1"/>
  <c r="F966" i="2"/>
  <c r="B966" i="2"/>
  <c r="R965" i="2" s="1"/>
  <c r="H966" i="2"/>
  <c r="L966" i="2"/>
  <c r="C966" i="2"/>
  <c r="E966" i="2" s="1"/>
  <c r="G966" i="2"/>
  <c r="S965" i="2" l="1"/>
  <c r="T965" i="2" s="1"/>
  <c r="U965" i="2"/>
  <c r="V965" i="2" s="1"/>
  <c r="J966" i="2"/>
  <c r="K966" i="2"/>
  <c r="A967" i="2" s="1"/>
  <c r="O966" i="2"/>
  <c r="M966" i="2"/>
  <c r="N966" i="2"/>
  <c r="P966" i="2" s="1" a="1"/>
  <c r="P966" i="2" s="1"/>
  <c r="B967" i="2" l="1"/>
  <c r="R966" i="2" s="1"/>
  <c r="F967" i="2"/>
  <c r="C967" i="2"/>
  <c r="E967" i="2" s="1"/>
  <c r="H967" i="2"/>
  <c r="G967" i="2"/>
  <c r="L967" i="2"/>
  <c r="Q966" i="2"/>
  <c r="J967" i="2" l="1"/>
  <c r="K967" i="2"/>
  <c r="A968" i="2" s="1"/>
  <c r="N967" i="2"/>
  <c r="P967" i="2" s="1" a="1"/>
  <c r="P967" i="2" s="1"/>
  <c r="M967" i="2"/>
  <c r="O967" i="2"/>
  <c r="U966" i="2"/>
  <c r="V966" i="2" s="1"/>
  <c r="S966" i="2"/>
  <c r="T966" i="2" s="1"/>
  <c r="B968" i="2" l="1"/>
  <c r="R967" i="2" s="1"/>
  <c r="H968" i="2"/>
  <c r="F968" i="2"/>
  <c r="G968" i="2"/>
  <c r="L968" i="2"/>
  <c r="C968" i="2"/>
  <c r="E968" i="2" s="1"/>
  <c r="Q967" i="2"/>
  <c r="J968" i="2" l="1"/>
  <c r="K968" i="2"/>
  <c r="A969" i="2" s="1"/>
  <c r="O968" i="2"/>
  <c r="M968" i="2"/>
  <c r="N968" i="2"/>
  <c r="S967" i="2"/>
  <c r="T967" i="2" s="1"/>
  <c r="U967" i="2"/>
  <c r="V967" i="2" s="1"/>
  <c r="P968" i="2" l="1" a="1"/>
  <c r="P968" i="2" s="1"/>
  <c r="Q968" i="2" s="1"/>
  <c r="B969" i="2"/>
  <c r="R968" i="2" s="1"/>
  <c r="H969" i="2"/>
  <c r="C969" i="2"/>
  <c r="E969" i="2" s="1"/>
  <c r="L969" i="2"/>
  <c r="G969" i="2"/>
  <c r="F969" i="2"/>
  <c r="J969" i="2" l="1"/>
  <c r="K969" i="2"/>
  <c r="A970" i="2" s="1"/>
  <c r="S968" i="2"/>
  <c r="T968" i="2" s="1"/>
  <c r="U968" i="2"/>
  <c r="V968" i="2" s="1"/>
  <c r="N969" i="2"/>
  <c r="O969" i="2"/>
  <c r="M969" i="2"/>
  <c r="P969" i="2" l="1" a="1"/>
  <c r="P969" i="2" s="1"/>
  <c r="Q969" i="2" s="1"/>
  <c r="C970" i="2"/>
  <c r="E970" i="2" s="1"/>
  <c r="B970" i="2"/>
  <c r="R969" i="2" s="1"/>
  <c r="G970" i="2"/>
  <c r="H970" i="2"/>
  <c r="L970" i="2"/>
  <c r="F970" i="2"/>
  <c r="S969" i="2" l="1"/>
  <c r="T969" i="2" s="1"/>
  <c r="U969" i="2"/>
  <c r="V969" i="2" s="1"/>
  <c r="J970" i="2"/>
  <c r="K970" i="2"/>
  <c r="A971" i="2" s="1"/>
  <c r="N970" i="2"/>
  <c r="M970" i="2"/>
  <c r="O970" i="2"/>
  <c r="P970" i="2" l="1" a="1"/>
  <c r="P970" i="2" s="1"/>
  <c r="Q970" i="2" s="1"/>
  <c r="C971" i="2"/>
  <c r="E971" i="2" s="1"/>
  <c r="L971" i="2"/>
  <c r="B971" i="2"/>
  <c r="R970" i="2" s="1"/>
  <c r="F971" i="2"/>
  <c r="H971" i="2"/>
  <c r="G971" i="2"/>
  <c r="U970" i="2" l="1"/>
  <c r="V970" i="2" s="1"/>
  <c r="S970" i="2"/>
  <c r="T970" i="2" s="1"/>
  <c r="O971" i="2"/>
  <c r="N971" i="2"/>
  <c r="P971" i="2" s="1" a="1"/>
  <c r="P971" i="2" s="1"/>
  <c r="M971" i="2"/>
  <c r="J971" i="2"/>
  <c r="K971" i="2"/>
  <c r="A972" i="2" s="1"/>
  <c r="Q971" i="2" l="1"/>
  <c r="B972" i="2"/>
  <c r="R971" i="2" s="1"/>
  <c r="F972" i="2"/>
  <c r="C972" i="2"/>
  <c r="E972" i="2" s="1"/>
  <c r="H972" i="2"/>
  <c r="G972" i="2"/>
  <c r="L972" i="2"/>
  <c r="K972" i="2" l="1"/>
  <c r="A973" i="2" s="1"/>
  <c r="J972" i="2"/>
  <c r="O972" i="2"/>
  <c r="N972" i="2"/>
  <c r="P972" i="2" s="1" a="1"/>
  <c r="P972" i="2" s="1"/>
  <c r="M972" i="2"/>
  <c r="U971" i="2"/>
  <c r="V971" i="2" s="1"/>
  <c r="S971" i="2"/>
  <c r="T971" i="2" s="1"/>
  <c r="Q972" i="2" l="1"/>
  <c r="B973" i="2"/>
  <c r="R972" i="2" s="1"/>
  <c r="G973" i="2"/>
  <c r="C973" i="2"/>
  <c r="E973" i="2" s="1"/>
  <c r="F973" i="2"/>
  <c r="H973" i="2"/>
  <c r="L973" i="2"/>
  <c r="J973" i="2" l="1"/>
  <c r="K973" i="2"/>
  <c r="A974" i="2" s="1"/>
  <c r="S972" i="2"/>
  <c r="T972" i="2" s="1"/>
  <c r="U972" i="2"/>
  <c r="V972" i="2" s="1"/>
  <c r="M973" i="2"/>
  <c r="N973" i="2"/>
  <c r="P973" i="2" s="1" a="1"/>
  <c r="P973" i="2" s="1"/>
  <c r="O973" i="2"/>
  <c r="Q973" i="2" l="1"/>
  <c r="C974" i="2"/>
  <c r="E974" i="2" s="1"/>
  <c r="B974" i="2"/>
  <c r="R973" i="2" s="1"/>
  <c r="H974" i="2"/>
  <c r="G974" i="2"/>
  <c r="L974" i="2"/>
  <c r="F974" i="2"/>
  <c r="U973" i="2" l="1"/>
  <c r="V973" i="2" s="1"/>
  <c r="S973" i="2"/>
  <c r="T973" i="2" s="1"/>
  <c r="J974" i="2"/>
  <c r="K974" i="2"/>
  <c r="A975" i="2" s="1"/>
  <c r="O974" i="2"/>
  <c r="M974" i="2"/>
  <c r="N974" i="2"/>
  <c r="P974" i="2" s="1" a="1"/>
  <c r="P974" i="2" s="1"/>
  <c r="C975" i="2" l="1"/>
  <c r="E975" i="2" s="1"/>
  <c r="B975" i="2"/>
  <c r="R974" i="2" s="1"/>
  <c r="L975" i="2"/>
  <c r="H975" i="2"/>
  <c r="G975" i="2"/>
  <c r="F975" i="2"/>
  <c r="Q974" i="2"/>
  <c r="O975" i="2" l="1"/>
  <c r="N975" i="2"/>
  <c r="P975" i="2" s="1" a="1"/>
  <c r="P975" i="2" s="1"/>
  <c r="M975" i="2"/>
  <c r="U974" i="2"/>
  <c r="V974" i="2" s="1"/>
  <c r="S974" i="2"/>
  <c r="T974" i="2" s="1"/>
  <c r="J975" i="2"/>
  <c r="K975" i="2"/>
  <c r="A976" i="2" s="1"/>
  <c r="F976" i="2" l="1"/>
  <c r="B976" i="2"/>
  <c r="R975" i="2" s="1"/>
  <c r="L976" i="2"/>
  <c r="H976" i="2"/>
  <c r="C976" i="2"/>
  <c r="E976" i="2" s="1"/>
  <c r="G976" i="2"/>
  <c r="Q975" i="2"/>
  <c r="U975" i="2" l="1"/>
  <c r="V975" i="2" s="1"/>
  <c r="S975" i="2"/>
  <c r="T975" i="2" s="1"/>
  <c r="O976" i="2"/>
  <c r="N976" i="2"/>
  <c r="P976" i="2" s="1" a="1"/>
  <c r="P976" i="2" s="1"/>
  <c r="M976" i="2"/>
  <c r="J976" i="2"/>
  <c r="K976" i="2"/>
  <c r="A977" i="2" s="1"/>
  <c r="Q976" i="2" l="1"/>
  <c r="C977" i="2"/>
  <c r="E977" i="2" s="1"/>
  <c r="H977" i="2"/>
  <c r="F977" i="2"/>
  <c r="B977" i="2"/>
  <c r="R976" i="2" s="1"/>
  <c r="L977" i="2"/>
  <c r="G977" i="2"/>
  <c r="J977" i="2" l="1"/>
  <c r="K977" i="2"/>
  <c r="A978" i="2" s="1"/>
  <c r="O977" i="2"/>
  <c r="N977" i="2"/>
  <c r="P977" i="2" s="1" a="1"/>
  <c r="P977" i="2" s="1"/>
  <c r="M977" i="2"/>
  <c r="U976" i="2"/>
  <c r="V976" i="2" s="1"/>
  <c r="S976" i="2"/>
  <c r="T976" i="2" s="1"/>
  <c r="Q977" i="2" l="1"/>
  <c r="B978" i="2"/>
  <c r="R977" i="2" s="1"/>
  <c r="G978" i="2"/>
  <c r="L978" i="2"/>
  <c r="C978" i="2"/>
  <c r="E978" i="2" s="1"/>
  <c r="H978" i="2"/>
  <c r="F978" i="2"/>
  <c r="S977" i="2" l="1"/>
  <c r="T977" i="2" s="1"/>
  <c r="U977" i="2"/>
  <c r="V977" i="2" s="1"/>
  <c r="M978" i="2"/>
  <c r="O978" i="2"/>
  <c r="N978" i="2"/>
  <c r="P978" i="2" s="1" a="1"/>
  <c r="P978" i="2" s="1"/>
  <c r="K978" i="2"/>
  <c r="A979" i="2" s="1"/>
  <c r="J978" i="2"/>
  <c r="Q978" i="2" l="1"/>
  <c r="C979" i="2"/>
  <c r="E979" i="2" s="1"/>
  <c r="G979" i="2"/>
  <c r="H979" i="2"/>
  <c r="L979" i="2"/>
  <c r="B979" i="2"/>
  <c r="R978" i="2" s="1"/>
  <c r="F979" i="2"/>
  <c r="S978" i="2" l="1"/>
  <c r="T978" i="2" s="1"/>
  <c r="U978" i="2"/>
  <c r="V978" i="2" s="1"/>
  <c r="J979" i="2"/>
  <c r="K979" i="2"/>
  <c r="A980" i="2" s="1"/>
  <c r="O979" i="2"/>
  <c r="N979" i="2"/>
  <c r="P979" i="2" s="1" a="1"/>
  <c r="P979" i="2" s="1"/>
  <c r="M979" i="2"/>
  <c r="B980" i="2" l="1"/>
  <c r="R979" i="2" s="1"/>
  <c r="F980" i="2"/>
  <c r="C980" i="2"/>
  <c r="E980" i="2" s="1"/>
  <c r="G980" i="2"/>
  <c r="H980" i="2"/>
  <c r="L980" i="2"/>
  <c r="Q979" i="2"/>
  <c r="J980" i="2" l="1"/>
  <c r="K980" i="2"/>
  <c r="A981" i="2" s="1"/>
  <c r="O980" i="2"/>
  <c r="N980" i="2"/>
  <c r="P980" i="2" s="1" a="1"/>
  <c r="P980" i="2" s="1"/>
  <c r="M980" i="2"/>
  <c r="U979" i="2"/>
  <c r="V979" i="2" s="1"/>
  <c r="S979" i="2"/>
  <c r="T979" i="2" s="1"/>
  <c r="Q980" i="2" l="1"/>
  <c r="C981" i="2"/>
  <c r="E981" i="2" s="1"/>
  <c r="L981" i="2"/>
  <c r="B981" i="2"/>
  <c r="R980" i="2" s="1"/>
  <c r="G981" i="2"/>
  <c r="H981" i="2"/>
  <c r="F981" i="2"/>
  <c r="O981" i="2" l="1"/>
  <c r="N981" i="2"/>
  <c r="P981" i="2" s="1" a="1"/>
  <c r="P981" i="2" s="1"/>
  <c r="M981" i="2"/>
  <c r="S980" i="2"/>
  <c r="T980" i="2" s="1"/>
  <c r="U980" i="2"/>
  <c r="V980" i="2" s="1"/>
  <c r="K981" i="2"/>
  <c r="A982" i="2" s="1"/>
  <c r="J981" i="2"/>
  <c r="Q981" i="2" l="1"/>
  <c r="B982" i="2"/>
  <c r="R981" i="2" s="1"/>
  <c r="L982" i="2"/>
  <c r="F982" i="2"/>
  <c r="C982" i="2"/>
  <c r="E982" i="2" s="1"/>
  <c r="H982" i="2"/>
  <c r="G982" i="2"/>
  <c r="O982" i="2" l="1"/>
  <c r="N982" i="2"/>
  <c r="P982" i="2" s="1" a="1"/>
  <c r="P982" i="2" s="1"/>
  <c r="M982" i="2"/>
  <c r="U981" i="2"/>
  <c r="V981" i="2" s="1"/>
  <c r="S981" i="2"/>
  <c r="T981" i="2" s="1"/>
  <c r="K982" i="2"/>
  <c r="A983" i="2" s="1"/>
  <c r="J982" i="2"/>
  <c r="F983" i="2" l="1"/>
  <c r="B983" i="2"/>
  <c r="R982" i="2" s="1"/>
  <c r="L983" i="2"/>
  <c r="H983" i="2"/>
  <c r="C983" i="2"/>
  <c r="E983" i="2" s="1"/>
  <c r="G983" i="2"/>
  <c r="Q982" i="2"/>
  <c r="O983" i="2" l="1"/>
  <c r="N983" i="2"/>
  <c r="P983" i="2" s="1" a="1"/>
  <c r="P983" i="2" s="1"/>
  <c r="M983" i="2"/>
  <c r="S982" i="2"/>
  <c r="T982" i="2" s="1"/>
  <c r="U982" i="2"/>
  <c r="V982" i="2" s="1"/>
  <c r="J983" i="2"/>
  <c r="K983" i="2"/>
  <c r="A984" i="2" s="1"/>
  <c r="B984" i="2" l="1"/>
  <c r="R983" i="2" s="1"/>
  <c r="C984" i="2"/>
  <c r="E984" i="2" s="1"/>
  <c r="G984" i="2"/>
  <c r="F984" i="2"/>
  <c r="H984" i="2"/>
  <c r="L984" i="2"/>
  <c r="Q983" i="2"/>
  <c r="J984" i="2" l="1"/>
  <c r="K984" i="2"/>
  <c r="A985" i="2" s="1"/>
  <c r="M984" i="2"/>
  <c r="O984" i="2"/>
  <c r="N984" i="2"/>
  <c r="U983" i="2"/>
  <c r="V983" i="2" s="1"/>
  <c r="S983" i="2"/>
  <c r="T983" i="2" s="1"/>
  <c r="P984" i="2" l="1" a="1"/>
  <c r="P984" i="2" s="1"/>
  <c r="Q984" i="2" s="1"/>
  <c r="C985" i="2"/>
  <c r="E985" i="2" s="1"/>
  <c r="G985" i="2"/>
  <c r="B985" i="2"/>
  <c r="R984" i="2" s="1"/>
  <c r="L985" i="2"/>
  <c r="H985" i="2"/>
  <c r="F985" i="2"/>
  <c r="S984" i="2" l="1"/>
  <c r="T984" i="2" s="1"/>
  <c r="U984" i="2"/>
  <c r="V984" i="2" s="1"/>
  <c r="K985" i="2"/>
  <c r="A986" i="2" s="1"/>
  <c r="J985" i="2"/>
  <c r="O985" i="2"/>
  <c r="N985" i="2"/>
  <c r="M985" i="2"/>
  <c r="P985" i="2" l="1" a="1"/>
  <c r="P985" i="2" s="1"/>
  <c r="Q985" i="2" s="1"/>
  <c r="B986" i="2"/>
  <c r="R985" i="2" s="1"/>
  <c r="C986" i="2"/>
  <c r="E986" i="2" s="1"/>
  <c r="F986" i="2"/>
  <c r="G986" i="2"/>
  <c r="H986" i="2"/>
  <c r="L986" i="2"/>
  <c r="K986" i="2" l="1"/>
  <c r="A987" i="2" s="1"/>
  <c r="J986" i="2"/>
  <c r="M986" i="2"/>
  <c r="O986" i="2"/>
  <c r="N986" i="2"/>
  <c r="P986" i="2" s="1" a="1"/>
  <c r="P986" i="2" s="1"/>
  <c r="S985" i="2"/>
  <c r="T985" i="2" s="1"/>
  <c r="U985" i="2"/>
  <c r="V985" i="2" s="1"/>
  <c r="Q986" i="2" l="1"/>
  <c r="B987" i="2"/>
  <c r="R986" i="2" s="1"/>
  <c r="G987" i="2"/>
  <c r="L987" i="2"/>
  <c r="H987" i="2"/>
  <c r="C987" i="2"/>
  <c r="E987" i="2" s="1"/>
  <c r="F987" i="2"/>
  <c r="N987" i="2" l="1"/>
  <c r="P987" i="2" s="1" a="1"/>
  <c r="P987" i="2" s="1"/>
  <c r="M987" i="2"/>
  <c r="O987" i="2"/>
  <c r="S986" i="2"/>
  <c r="T986" i="2" s="1"/>
  <c r="U986" i="2"/>
  <c r="V986" i="2" s="1"/>
  <c r="J987" i="2"/>
  <c r="K987" i="2"/>
  <c r="A988" i="2" s="1"/>
  <c r="B988" i="2" l="1"/>
  <c r="R987" i="2" s="1"/>
  <c r="G988" i="2"/>
  <c r="F988" i="2"/>
  <c r="L988" i="2"/>
  <c r="H988" i="2"/>
  <c r="C988" i="2"/>
  <c r="E988" i="2" s="1"/>
  <c r="Q987" i="2"/>
  <c r="O988" i="2" l="1"/>
  <c r="N988" i="2"/>
  <c r="M988" i="2"/>
  <c r="J988" i="2"/>
  <c r="K988" i="2"/>
  <c r="A989" i="2" s="1"/>
  <c r="S987" i="2"/>
  <c r="T987" i="2" s="1"/>
  <c r="U987" i="2"/>
  <c r="V987" i="2" s="1"/>
  <c r="P988" i="2" l="1" a="1"/>
  <c r="P988" i="2" s="1"/>
  <c r="Q988" i="2" s="1"/>
  <c r="B989" i="2"/>
  <c r="R988" i="2" s="1"/>
  <c r="F989" i="2"/>
  <c r="H989" i="2"/>
  <c r="L989" i="2"/>
  <c r="G989" i="2"/>
  <c r="C989" i="2"/>
  <c r="E989" i="2" s="1"/>
  <c r="M989" i="2" l="1"/>
  <c r="N989" i="2"/>
  <c r="P989" i="2" s="1" a="1"/>
  <c r="P989" i="2" s="1"/>
  <c r="O989" i="2"/>
  <c r="J989" i="2"/>
  <c r="K989" i="2"/>
  <c r="A990" i="2" s="1"/>
  <c r="S988" i="2"/>
  <c r="T988" i="2" s="1"/>
  <c r="U988" i="2"/>
  <c r="V988" i="2" s="1"/>
  <c r="B990" i="2" l="1"/>
  <c r="R989" i="2" s="1"/>
  <c r="C990" i="2"/>
  <c r="E990" i="2" s="1"/>
  <c r="G990" i="2"/>
  <c r="L990" i="2"/>
  <c r="F990" i="2"/>
  <c r="H990" i="2"/>
  <c r="Q989" i="2"/>
  <c r="J990" i="2" l="1"/>
  <c r="K990" i="2"/>
  <c r="A991" i="2" s="1"/>
  <c r="M990" i="2"/>
  <c r="O990" i="2"/>
  <c r="N990" i="2"/>
  <c r="P990" i="2" s="1" a="1"/>
  <c r="P990" i="2" s="1"/>
  <c r="S989" i="2"/>
  <c r="T989" i="2" s="1"/>
  <c r="U989" i="2"/>
  <c r="V989" i="2" s="1"/>
  <c r="Q990" i="2" l="1"/>
  <c r="B991" i="2"/>
  <c r="R990" i="2" s="1"/>
  <c r="F991" i="2"/>
  <c r="G991" i="2"/>
  <c r="L991" i="2"/>
  <c r="H991" i="2"/>
  <c r="C991" i="2"/>
  <c r="E991" i="2" s="1"/>
  <c r="K991" i="2" l="1"/>
  <c r="A992" i="2" s="1"/>
  <c r="J991" i="2"/>
  <c r="S990" i="2"/>
  <c r="T990" i="2" s="1"/>
  <c r="U990" i="2"/>
  <c r="V990" i="2" s="1"/>
  <c r="M991" i="2"/>
  <c r="N991" i="2"/>
  <c r="P991" i="2" s="1" a="1"/>
  <c r="P991" i="2" s="1"/>
  <c r="O991" i="2"/>
  <c r="Q991" i="2" l="1"/>
  <c r="G992" i="2"/>
  <c r="B992" i="2"/>
  <c r="R991" i="2" s="1"/>
  <c r="L992" i="2"/>
  <c r="C992" i="2"/>
  <c r="E992" i="2" s="1"/>
  <c r="H992" i="2"/>
  <c r="F992" i="2"/>
  <c r="O992" i="2" l="1"/>
  <c r="N992" i="2"/>
  <c r="P992" i="2" s="1" a="1"/>
  <c r="P992" i="2" s="1"/>
  <c r="M992" i="2"/>
  <c r="S991" i="2"/>
  <c r="T991" i="2" s="1"/>
  <c r="U991" i="2"/>
  <c r="V991" i="2" s="1"/>
  <c r="J992" i="2"/>
  <c r="K992" i="2"/>
  <c r="A993" i="2" s="1"/>
  <c r="Q992" i="2" l="1"/>
  <c r="C993" i="2"/>
  <c r="E993" i="2" s="1"/>
  <c r="F993" i="2"/>
  <c r="B993" i="2"/>
  <c r="R992" i="2" s="1"/>
  <c r="L993" i="2"/>
  <c r="H993" i="2"/>
  <c r="G993" i="2"/>
  <c r="S992" i="2" l="1"/>
  <c r="T992" i="2" s="1"/>
  <c r="U992" i="2"/>
  <c r="V992" i="2" s="1"/>
  <c r="O993" i="2"/>
  <c r="N993" i="2"/>
  <c r="P993" i="2" s="1" a="1"/>
  <c r="P993" i="2" s="1"/>
  <c r="M993" i="2"/>
  <c r="J993" i="2"/>
  <c r="K993" i="2"/>
  <c r="A994" i="2" s="1"/>
  <c r="G994" i="2" l="1"/>
  <c r="F994" i="2"/>
  <c r="B994" i="2"/>
  <c r="R993" i="2" s="1"/>
  <c r="H994" i="2"/>
  <c r="C994" i="2"/>
  <c r="E994" i="2" s="1"/>
  <c r="L994" i="2"/>
  <c r="Q993" i="2"/>
  <c r="N994" i="2" l="1"/>
  <c r="O994" i="2"/>
  <c r="M994" i="2"/>
  <c r="U993" i="2"/>
  <c r="V993" i="2" s="1"/>
  <c r="S993" i="2"/>
  <c r="T993" i="2" s="1"/>
  <c r="J994" i="2"/>
  <c r="K994" i="2"/>
  <c r="A995" i="2" s="1"/>
  <c r="F995" i="2" l="1"/>
  <c r="B995" i="2"/>
  <c r="R994" i="2" s="1"/>
  <c r="G995" i="2"/>
  <c r="H995" i="2"/>
  <c r="C995" i="2"/>
  <c r="E995" i="2" s="1"/>
  <c r="L995" i="2"/>
  <c r="P994" i="2" a="1"/>
  <c r="P994" i="2" s="1"/>
  <c r="Q994" i="2" s="1"/>
  <c r="O995" i="2" l="1"/>
  <c r="N995" i="2"/>
  <c r="M995" i="2"/>
  <c r="S994" i="2"/>
  <c r="T994" i="2" s="1"/>
  <c r="U994" i="2"/>
  <c r="V994" i="2" s="1"/>
  <c r="J995" i="2"/>
  <c r="K995" i="2"/>
  <c r="A996" i="2" s="1"/>
  <c r="P995" i="2" l="1" a="1"/>
  <c r="P995" i="2" s="1"/>
  <c r="Q995" i="2" s="1"/>
  <c r="C996" i="2"/>
  <c r="E996" i="2" s="1"/>
  <c r="F996" i="2"/>
  <c r="L996" i="2"/>
  <c r="H996" i="2"/>
  <c r="G996" i="2"/>
  <c r="B996" i="2"/>
  <c r="R995" i="2" s="1"/>
  <c r="N996" i="2" l="1"/>
  <c r="P996" i="2" s="1" a="1"/>
  <c r="P996" i="2" s="1"/>
  <c r="O996" i="2"/>
  <c r="M996" i="2"/>
  <c r="S995" i="2"/>
  <c r="T995" i="2" s="1"/>
  <c r="U995" i="2"/>
  <c r="V995" i="2" s="1"/>
  <c r="J996" i="2"/>
  <c r="K996" i="2"/>
  <c r="A997" i="2" s="1"/>
  <c r="B997" i="2" l="1"/>
  <c r="R996" i="2" s="1"/>
  <c r="F997" i="2"/>
  <c r="G997" i="2"/>
  <c r="L997" i="2"/>
  <c r="H997" i="2"/>
  <c r="C997" i="2"/>
  <c r="E997" i="2" s="1"/>
  <c r="Q996" i="2"/>
  <c r="O997" i="2" l="1"/>
  <c r="N997" i="2"/>
  <c r="M997" i="2"/>
  <c r="K997" i="2"/>
  <c r="A998" i="2" s="1"/>
  <c r="J997" i="2"/>
  <c r="U996" i="2"/>
  <c r="V996" i="2" s="1"/>
  <c r="S996" i="2"/>
  <c r="T996" i="2" s="1"/>
  <c r="B998" i="2" l="1"/>
  <c r="R997" i="2" s="1"/>
  <c r="H998" i="2"/>
  <c r="L998" i="2"/>
  <c r="F998" i="2"/>
  <c r="C998" i="2"/>
  <c r="E998" i="2" s="1"/>
  <c r="G998" i="2"/>
  <c r="P997" i="2" a="1"/>
  <c r="P997" i="2" s="1"/>
  <c r="Q997" i="2" s="1"/>
  <c r="N998" i="2" l="1"/>
  <c r="P998" i="2" s="1" a="1"/>
  <c r="P998" i="2" s="1"/>
  <c r="M998" i="2"/>
  <c r="O998" i="2"/>
  <c r="J998" i="2"/>
  <c r="K998" i="2"/>
  <c r="A999" i="2" s="1"/>
  <c r="S997" i="2"/>
  <c r="T997" i="2" s="1"/>
  <c r="U997" i="2"/>
  <c r="V997" i="2" s="1"/>
  <c r="Q998" i="2" l="1"/>
  <c r="B999" i="2"/>
  <c r="R998" i="2" s="1"/>
  <c r="C999" i="2"/>
  <c r="E999" i="2" s="1"/>
  <c r="G999" i="2"/>
  <c r="L999" i="2"/>
  <c r="F999" i="2"/>
  <c r="H999" i="2"/>
  <c r="M999" i="2" l="1"/>
  <c r="O999" i="2"/>
  <c r="N999" i="2"/>
  <c r="P999" i="2" s="1" a="1"/>
  <c r="P999" i="2" s="1"/>
  <c r="J999" i="2"/>
  <c r="K999" i="2"/>
  <c r="A1000" i="2" s="1"/>
  <c r="S998" i="2"/>
  <c r="T998" i="2" s="1"/>
  <c r="U998" i="2"/>
  <c r="V998" i="2" s="1"/>
  <c r="Q999" i="2" l="1"/>
  <c r="C1000" i="2"/>
  <c r="E1000" i="2" s="1"/>
  <c r="H1000" i="2"/>
  <c r="G1000" i="2"/>
  <c r="F1000" i="2"/>
  <c r="B1000" i="2"/>
  <c r="R999" i="2" s="1"/>
  <c r="L1000" i="2"/>
  <c r="O1000" i="2" l="1"/>
  <c r="N1000" i="2"/>
  <c r="P1000" i="2" s="1" a="1"/>
  <c r="P1000" i="2" s="1"/>
  <c r="M1000" i="2"/>
  <c r="S999" i="2"/>
  <c r="T999" i="2" s="1"/>
  <c r="U999" i="2"/>
  <c r="V999" i="2" s="1"/>
  <c r="K1000" i="2"/>
  <c r="A1001" i="2" s="1"/>
  <c r="J1000" i="2"/>
  <c r="C1001" i="2" l="1"/>
  <c r="E1001" i="2" s="1"/>
  <c r="L1001" i="2"/>
  <c r="B1001" i="2"/>
  <c r="R1000" i="2" s="1"/>
  <c r="F1001" i="2"/>
  <c r="G1001" i="2"/>
  <c r="H1001" i="2"/>
  <c r="Q1000" i="2"/>
  <c r="U1000" i="2" l="1"/>
  <c r="V1000" i="2" s="1"/>
  <c r="S1000" i="2"/>
  <c r="T1000" i="2" s="1"/>
  <c r="O1001" i="2"/>
  <c r="N1001" i="2"/>
  <c r="M1001" i="2"/>
  <c r="K1001" i="2"/>
  <c r="A1002" i="2" s="1"/>
  <c r="J1001" i="2"/>
  <c r="P1001" i="2" l="1" a="1"/>
  <c r="P1001" i="2" s="1"/>
  <c r="Q1001" i="2" s="1"/>
  <c r="C1002" i="2"/>
  <c r="G1002" i="2"/>
  <c r="B1002" i="2"/>
  <c r="R1001" i="2" s="1"/>
  <c r="F1002" i="2"/>
  <c r="L1002" i="2"/>
  <c r="H1002" i="2"/>
  <c r="J1002" i="2" l="1"/>
  <c r="K1002" i="2"/>
  <c r="A1003" i="2" s="1"/>
  <c r="U1001" i="2"/>
  <c r="V1001" i="2" s="1"/>
  <c r="S1001" i="2"/>
  <c r="T1001" i="2" s="1"/>
  <c r="O1002" i="2"/>
  <c r="M1002" i="2"/>
  <c r="N1002" i="2"/>
  <c r="P1002" i="2" s="1" a="1"/>
  <c r="P1002" i="2" s="1"/>
  <c r="L1003" i="2" l="1"/>
  <c r="B1003" i="2"/>
  <c r="R1002" i="2" s="1"/>
  <c r="G1003" i="2"/>
  <c r="C1003" i="2"/>
  <c r="H1003" i="2"/>
  <c r="F1003" i="2"/>
  <c r="Q1002" i="2"/>
  <c r="U1002" i="2" l="1"/>
  <c r="V1002" i="2" s="1"/>
  <c r="S1002" i="2"/>
  <c r="T1002" i="2" s="1"/>
  <c r="K1003" i="2"/>
  <c r="A1004" i="2" s="1"/>
  <c r="J1003" i="2"/>
  <c r="O1003" i="2"/>
  <c r="N1003" i="2"/>
  <c r="M1003" i="2"/>
  <c r="P1003" i="2" l="1" a="1"/>
  <c r="P1003" i="2" s="1"/>
  <c r="Q1003" i="2" s="1"/>
  <c r="C1004" i="2"/>
  <c r="E1004" i="2" s="1"/>
  <c r="B1004" i="2"/>
  <c r="R1003" i="2" s="1"/>
  <c r="F1004" i="2"/>
  <c r="H1004" i="2"/>
  <c r="L1004" i="2"/>
  <c r="G1004" i="2"/>
  <c r="U1003" i="2" l="1"/>
  <c r="V1003" i="2" s="1"/>
  <c r="S1003" i="2"/>
  <c r="T1003" i="2" s="1"/>
  <c r="M1004" i="2"/>
  <c r="O1004" i="2"/>
  <c r="N1004" i="2"/>
  <c r="P1004" i="2" s="1" a="1"/>
  <c r="P1004" i="2" s="1"/>
  <c r="Q1004" i="2" l="1"/>
  <c r="J1004" i="2"/>
  <c r="K1004" i="2"/>
  <c r="A1005" i="2"/>
  <c r="C1005" i="2" l="1"/>
  <c r="E1005" i="2" s="1"/>
  <c r="H1005" i="2"/>
  <c r="B1005" i="2"/>
  <c r="R1004" i="2" s="1"/>
  <c r="F1005" i="2"/>
  <c r="L1005" i="2"/>
  <c r="G1005" i="2"/>
  <c r="M1005" i="2" l="1"/>
  <c r="O1005" i="2"/>
  <c r="N1005" i="2"/>
  <c r="P1005" i="2" s="1" a="1"/>
  <c r="P1005" i="2" s="1"/>
  <c r="S1004" i="2"/>
  <c r="T1004" i="2" s="1"/>
  <c r="U1004" i="2"/>
  <c r="V1004" i="2" s="1"/>
  <c r="J1005" i="2"/>
  <c r="K1005" i="2"/>
  <c r="A1006" i="2" s="1"/>
  <c r="C1006" i="2" l="1"/>
  <c r="E1006" i="2" s="1"/>
  <c r="B1006" i="2"/>
  <c r="R1005" i="2" s="1"/>
  <c r="H1006" i="2"/>
  <c r="L1006" i="2"/>
  <c r="F1006" i="2"/>
  <c r="G1006" i="2"/>
  <c r="Q1005" i="2"/>
  <c r="O1006" i="2" l="1"/>
  <c r="M1006" i="2"/>
  <c r="N1006" i="2"/>
  <c r="P1006" i="2" s="1" a="1"/>
  <c r="P1006" i="2" s="1"/>
  <c r="S1005" i="2"/>
  <c r="T1005" i="2" s="1"/>
  <c r="U1005" i="2"/>
  <c r="V1005" i="2" s="1"/>
  <c r="J1006" i="2"/>
  <c r="K1006" i="2"/>
  <c r="A1007" i="2" s="1"/>
  <c r="G1007" i="2" l="1"/>
  <c r="C1007" i="2"/>
  <c r="E1007" i="2" s="1"/>
  <c r="H1007" i="2"/>
  <c r="F1007" i="2"/>
  <c r="B1007" i="2"/>
  <c r="R1006" i="2" s="1"/>
  <c r="L1007" i="2"/>
  <c r="Q1006" i="2"/>
  <c r="K1007" i="2" l="1"/>
  <c r="A1008" i="2" s="1"/>
  <c r="J1007" i="2"/>
  <c r="M1007" i="2"/>
  <c r="O1007" i="2"/>
  <c r="N1007" i="2"/>
  <c r="P1007" i="2" s="1" a="1"/>
  <c r="P1007" i="2" s="1"/>
  <c r="U1006" i="2"/>
  <c r="V1006" i="2" s="1"/>
  <c r="S1006" i="2"/>
  <c r="T1006" i="2" s="1"/>
  <c r="Q1007" i="2" l="1"/>
  <c r="B1008" i="2"/>
  <c r="R1007" i="2" s="1"/>
  <c r="L1008" i="2"/>
  <c r="C1008" i="2"/>
  <c r="E1008" i="2" s="1"/>
  <c r="F1008" i="2"/>
  <c r="G1008" i="2"/>
  <c r="H1008" i="2"/>
  <c r="N1008" i="2" l="1"/>
  <c r="P1008" i="2" s="1" a="1"/>
  <c r="P1008" i="2" s="1"/>
  <c r="O1008" i="2"/>
  <c r="M1008" i="2"/>
  <c r="S1007" i="2"/>
  <c r="T1007" i="2" s="1"/>
  <c r="U1007" i="2"/>
  <c r="V1007" i="2" s="1"/>
  <c r="J1008" i="2"/>
  <c r="K1008" i="2"/>
  <c r="A1009" i="2" s="1"/>
  <c r="C1009" i="2" l="1"/>
  <c r="E1009" i="2" s="1"/>
  <c r="B1009" i="2"/>
  <c r="R1008" i="2" s="1"/>
  <c r="H1009" i="2"/>
  <c r="L1009" i="2"/>
  <c r="G1009" i="2"/>
  <c r="F1009" i="2"/>
  <c r="Q1008" i="2"/>
  <c r="M1009" i="2" l="1"/>
  <c r="O1009" i="2"/>
  <c r="N1009" i="2"/>
  <c r="P1009" i="2" s="1" a="1"/>
  <c r="P1009" i="2" s="1"/>
  <c r="S1008" i="2"/>
  <c r="T1008" i="2" s="1"/>
  <c r="U1008" i="2"/>
  <c r="V1008" i="2" s="1"/>
  <c r="K1009" i="2"/>
  <c r="A1010" i="2" s="1"/>
  <c r="J1009" i="2"/>
  <c r="C1010" i="2" l="1"/>
  <c r="E1010" i="2" s="1"/>
  <c r="G1010" i="2"/>
  <c r="L1010" i="2"/>
  <c r="F1010" i="2"/>
  <c r="H1010" i="2"/>
  <c r="B1010" i="2"/>
  <c r="R1009" i="2" s="1"/>
  <c r="Q1009" i="2"/>
  <c r="M1010" i="2" l="1"/>
  <c r="O1010" i="2"/>
  <c r="N1010" i="2"/>
  <c r="P1010" i="2" s="1" a="1"/>
  <c r="P1010" i="2" s="1"/>
  <c r="U1009" i="2"/>
  <c r="V1009" i="2" s="1"/>
  <c r="S1009" i="2"/>
  <c r="T1009" i="2" s="1"/>
  <c r="J1010" i="2"/>
  <c r="K1010" i="2"/>
  <c r="A1011" i="2" s="1"/>
  <c r="C1011" i="2" l="1"/>
  <c r="E1011" i="2" s="1"/>
  <c r="B1011" i="2"/>
  <c r="R1010" i="2" s="1"/>
  <c r="L1011" i="2"/>
  <c r="F1011" i="2"/>
  <c r="H1011" i="2"/>
  <c r="G1011" i="2"/>
  <c r="Q1010" i="2"/>
  <c r="O1011" i="2" l="1"/>
  <c r="N1011" i="2"/>
  <c r="P1011" i="2" s="1" a="1"/>
  <c r="P1011" i="2" s="1"/>
  <c r="M1011" i="2"/>
  <c r="S1010" i="2"/>
  <c r="T1010" i="2" s="1"/>
  <c r="U1010" i="2"/>
  <c r="V1010" i="2" s="1"/>
  <c r="J1011" i="2"/>
  <c r="K1011" i="2"/>
  <c r="A1012" i="2" s="1"/>
  <c r="C1012" i="2" l="1"/>
  <c r="E1012" i="2" s="1"/>
  <c r="G1012" i="2"/>
  <c r="B1012" i="2"/>
  <c r="R1011" i="2" s="1"/>
  <c r="F1012" i="2"/>
  <c r="L1012" i="2"/>
  <c r="H1012" i="2"/>
  <c r="Q1011" i="2"/>
  <c r="U1011" i="2" l="1"/>
  <c r="V1011" i="2" s="1"/>
  <c r="S1011" i="2"/>
  <c r="T1011" i="2" s="1"/>
  <c r="M1012" i="2"/>
  <c r="O1012" i="2"/>
  <c r="N1012" i="2"/>
  <c r="K1012" i="2"/>
  <c r="A1013" i="2" s="1"/>
  <c r="J1012" i="2"/>
  <c r="C1013" i="2" l="1"/>
  <c r="E1013" i="2" s="1"/>
  <c r="B1013" i="2"/>
  <c r="R1012" i="2" s="1"/>
  <c r="F1013" i="2"/>
  <c r="L1013" i="2"/>
  <c r="G1013" i="2"/>
  <c r="H1013" i="2"/>
  <c r="P1012" i="2" a="1"/>
  <c r="P1012" i="2" s="1"/>
  <c r="Q1012" i="2" s="1"/>
  <c r="S1012" i="2" l="1"/>
  <c r="T1012" i="2" s="1"/>
  <c r="U1012" i="2"/>
  <c r="V1012" i="2" s="1"/>
  <c r="J1013" i="2"/>
  <c r="K1013" i="2"/>
  <c r="A1014" i="2" s="1"/>
  <c r="O1013" i="2"/>
  <c r="M1013" i="2"/>
  <c r="N1013" i="2"/>
  <c r="P1013" i="2" s="1" a="1"/>
  <c r="P1013" i="2" s="1"/>
  <c r="B1014" i="2" l="1"/>
  <c r="R1013" i="2" s="1"/>
  <c r="L1014" i="2"/>
  <c r="G1014" i="2"/>
  <c r="C1014" i="2"/>
  <c r="E1014" i="2" s="1"/>
  <c r="F1014" i="2"/>
  <c r="H1014" i="2"/>
  <c r="Q1013" i="2"/>
  <c r="K1014" i="2" l="1"/>
  <c r="A1015" i="2" s="1"/>
  <c r="J1014" i="2"/>
  <c r="N1014" i="2"/>
  <c r="P1014" i="2" s="1" a="1"/>
  <c r="P1014" i="2" s="1"/>
  <c r="O1014" i="2"/>
  <c r="M1014" i="2"/>
  <c r="S1013" i="2"/>
  <c r="T1013" i="2" s="1"/>
  <c r="U1013" i="2"/>
  <c r="V1013" i="2" s="1"/>
  <c r="Q1014" i="2" l="1"/>
  <c r="C1015" i="2"/>
  <c r="E1015" i="2" s="1"/>
  <c r="F1015" i="2"/>
  <c r="B1015" i="2"/>
  <c r="R1014" i="2" s="1"/>
  <c r="H1015" i="2"/>
  <c r="L1015" i="2"/>
  <c r="G1015" i="2"/>
  <c r="U1014" i="2" l="1"/>
  <c r="V1014" i="2" s="1"/>
  <c r="S1014" i="2"/>
  <c r="T1014" i="2" s="1"/>
  <c r="K1015" i="2"/>
  <c r="A1016" i="2" s="1"/>
  <c r="J1015" i="2"/>
  <c r="M1015" i="2"/>
  <c r="O1015" i="2"/>
  <c r="N1015" i="2"/>
  <c r="P1015" i="2" s="1" a="1"/>
  <c r="P1015" i="2" s="1"/>
  <c r="L1016" i="2" l="1"/>
  <c r="C1016" i="2"/>
  <c r="E1016" i="2" s="1"/>
  <c r="B1016" i="2"/>
  <c r="R1015" i="2" s="1"/>
  <c r="G1016" i="2"/>
  <c r="H1016" i="2"/>
  <c r="F1016" i="2"/>
  <c r="Q1015" i="2"/>
  <c r="S1015" i="2" l="1"/>
  <c r="T1015" i="2" s="1"/>
  <c r="U1015" i="2"/>
  <c r="V1015" i="2" s="1"/>
  <c r="K1016" i="2"/>
  <c r="A1017" i="2" s="1"/>
  <c r="J1016" i="2"/>
  <c r="N1016" i="2"/>
  <c r="P1016" i="2" s="1" a="1"/>
  <c r="P1016" i="2" s="1"/>
  <c r="O1016" i="2"/>
  <c r="M1016" i="2"/>
  <c r="C1017" i="2" l="1"/>
  <c r="E1017" i="2" s="1"/>
  <c r="B1017" i="2"/>
  <c r="R1016" i="2" s="1"/>
  <c r="L1017" i="2"/>
  <c r="H1017" i="2"/>
  <c r="F1017" i="2"/>
  <c r="G1017" i="2"/>
  <c r="Q1016" i="2"/>
  <c r="S1016" i="2" l="1"/>
  <c r="T1016" i="2" s="1"/>
  <c r="U1016" i="2"/>
  <c r="V1016" i="2" s="1"/>
  <c r="M1017" i="2"/>
  <c r="O1017" i="2"/>
  <c r="N1017" i="2"/>
  <c r="P1017" i="2" s="1" a="1"/>
  <c r="P1017" i="2" s="1"/>
  <c r="K1017" i="2"/>
  <c r="A1018" i="2" s="1"/>
  <c r="J1017" i="2"/>
  <c r="Q1017" i="2" l="1"/>
  <c r="B1018" i="2"/>
  <c r="R1017" i="2" s="1"/>
  <c r="L1018" i="2"/>
  <c r="C1018" i="2"/>
  <c r="E1018" i="2" s="1"/>
  <c r="F1018" i="2"/>
  <c r="H1018" i="2"/>
  <c r="G1018" i="2"/>
  <c r="K1018" i="2" l="1"/>
  <c r="A1019" i="2" s="1"/>
  <c r="J1018" i="2"/>
  <c r="U1017" i="2"/>
  <c r="V1017" i="2" s="1"/>
  <c r="S1017" i="2"/>
  <c r="T1017" i="2" s="1"/>
  <c r="O1018" i="2"/>
  <c r="M1018" i="2"/>
  <c r="N1018" i="2"/>
  <c r="P1018" i="2" s="1" a="1"/>
  <c r="P1018" i="2" s="1"/>
  <c r="Q1018" i="2" l="1"/>
  <c r="C1019" i="2"/>
  <c r="E1019" i="2" s="1"/>
  <c r="H1019" i="2"/>
  <c r="B1019" i="2"/>
  <c r="R1018" i="2" s="1"/>
  <c r="F1019" i="2"/>
  <c r="L1019" i="2"/>
  <c r="G1019" i="2"/>
  <c r="S1018" i="2" l="1"/>
  <c r="T1018" i="2" s="1"/>
  <c r="U1018" i="2"/>
  <c r="V1018" i="2" s="1"/>
  <c r="J1019" i="2"/>
  <c r="K1019" i="2"/>
  <c r="A1020" i="2" s="1"/>
  <c r="M1019" i="2"/>
  <c r="O1019" i="2"/>
  <c r="N1019" i="2"/>
  <c r="P1019" i="2" s="1" a="1"/>
  <c r="P1019" i="2" s="1"/>
  <c r="C1020" i="2" l="1"/>
  <c r="E1020" i="2" s="1"/>
  <c r="B1020" i="2"/>
  <c r="R1019" i="2" s="1"/>
  <c r="G1020" i="2"/>
  <c r="L1020" i="2"/>
  <c r="H1020" i="2"/>
  <c r="F1020" i="2"/>
  <c r="Q1019" i="2"/>
  <c r="M1020" i="2" l="1"/>
  <c r="O1020" i="2"/>
  <c r="N1020" i="2"/>
  <c r="P1020" i="2" s="1" a="1"/>
  <c r="P1020" i="2" s="1"/>
  <c r="S1019" i="2"/>
  <c r="T1019" i="2" s="1"/>
  <c r="U1019" i="2"/>
  <c r="V1019" i="2" s="1"/>
  <c r="K1020" i="2"/>
  <c r="A1021" i="2" s="1"/>
  <c r="J1020" i="2"/>
  <c r="C1021" i="2" l="1"/>
  <c r="E1021" i="2" s="1"/>
  <c r="H1021" i="2"/>
  <c r="L1021" i="2"/>
  <c r="F1021" i="2"/>
  <c r="G1021" i="2"/>
  <c r="B1021" i="2"/>
  <c r="R1020" i="2" s="1"/>
  <c r="Q1020" i="2"/>
  <c r="M1021" i="2" l="1"/>
  <c r="O1021" i="2"/>
  <c r="N1021" i="2"/>
  <c r="P1021" i="2" s="1" a="1"/>
  <c r="P1021" i="2" s="1"/>
  <c r="S1020" i="2"/>
  <c r="T1020" i="2" s="1"/>
  <c r="U1020" i="2"/>
  <c r="V1020" i="2" s="1"/>
  <c r="J1021" i="2"/>
  <c r="K1021" i="2"/>
  <c r="A1022" i="2" s="1"/>
  <c r="L1022" i="2" l="1"/>
  <c r="C1022" i="2"/>
  <c r="E1022" i="2" s="1"/>
  <c r="B1022" i="2"/>
  <c r="R1021" i="2" s="1"/>
  <c r="F1022" i="2"/>
  <c r="G1022" i="2"/>
  <c r="H1022" i="2"/>
  <c r="Q1021" i="2"/>
  <c r="U1021" i="2" l="1"/>
  <c r="V1021" i="2" s="1"/>
  <c r="S1021" i="2"/>
  <c r="T1021" i="2" s="1"/>
  <c r="K1022" i="2"/>
  <c r="A1023" i="2" s="1"/>
  <c r="J1022" i="2"/>
  <c r="M1022" i="2"/>
  <c r="O1022" i="2"/>
  <c r="N1022" i="2"/>
  <c r="P1022" i="2" s="1" a="1"/>
  <c r="P1022" i="2" s="1"/>
  <c r="C1023" i="2" l="1"/>
  <c r="E1023" i="2" s="1"/>
  <c r="B1023" i="2"/>
  <c r="R1022" i="2" s="1"/>
  <c r="L1023" i="2"/>
  <c r="H1023" i="2"/>
  <c r="G1023" i="2"/>
  <c r="F1023" i="2"/>
  <c r="Q1022" i="2"/>
  <c r="N1023" i="2" l="1"/>
  <c r="O1023" i="2"/>
  <c r="M1023" i="2"/>
  <c r="S1022" i="2"/>
  <c r="T1022" i="2" s="1"/>
  <c r="U1022" i="2"/>
  <c r="V1022" i="2" s="1"/>
  <c r="J1023" i="2"/>
  <c r="K1023" i="2"/>
  <c r="A1024" i="2" s="1"/>
  <c r="L1024" i="2" l="1"/>
  <c r="C1024" i="2"/>
  <c r="E1024" i="2" s="1"/>
  <c r="B1024" i="2"/>
  <c r="R1023" i="2" s="1"/>
  <c r="F1024" i="2"/>
  <c r="G1024" i="2"/>
  <c r="H1024" i="2"/>
  <c r="P1023" i="2" a="1"/>
  <c r="P1023" i="2" s="1"/>
  <c r="Q1023" i="2" s="1"/>
  <c r="K1024" i="2" l="1"/>
  <c r="A1025" i="2" s="1"/>
  <c r="J1024" i="2"/>
  <c r="U1023" i="2"/>
  <c r="V1023" i="2" s="1"/>
  <c r="S1023" i="2"/>
  <c r="T1023" i="2" s="1"/>
  <c r="N1024" i="2"/>
  <c r="P1024" i="2" s="1" a="1"/>
  <c r="P1024" i="2" s="1"/>
  <c r="O1024" i="2"/>
  <c r="M1024" i="2"/>
  <c r="Q1024" i="2" l="1"/>
  <c r="B1025" i="2"/>
  <c r="R1024" i="2" s="1"/>
  <c r="L1025" i="2"/>
  <c r="F1025" i="2"/>
  <c r="C1025" i="2"/>
  <c r="E1025" i="2" s="1"/>
  <c r="H1025" i="2"/>
  <c r="G1025" i="2"/>
  <c r="S1024" i="2" l="1"/>
  <c r="T1024" i="2" s="1"/>
  <c r="U1024" i="2"/>
  <c r="V1024" i="2" s="1"/>
  <c r="N1025" i="2"/>
  <c r="P1025" i="2" s="1" a="1"/>
  <c r="P1025" i="2" s="1"/>
  <c r="O1025" i="2"/>
  <c r="M1025" i="2"/>
  <c r="K1025" i="2"/>
  <c r="A1026" i="2" s="1"/>
  <c r="J1025" i="2"/>
  <c r="Q1025" i="2" l="1"/>
  <c r="H1026" i="2"/>
  <c r="B1026" i="2"/>
  <c r="R1025" i="2" s="1"/>
  <c r="G1026" i="2"/>
  <c r="F1026" i="2"/>
  <c r="C1026" i="2"/>
  <c r="E1026" i="2" s="1"/>
  <c r="L1026" i="2"/>
  <c r="O1026" i="2" l="1"/>
  <c r="N1026" i="2"/>
  <c r="M1026" i="2"/>
  <c r="U1025" i="2"/>
  <c r="V1025" i="2" s="1"/>
  <c r="S1025" i="2"/>
  <c r="T1025" i="2" s="1"/>
  <c r="K1026" i="2"/>
  <c r="A1027" i="2" s="1"/>
  <c r="J1026" i="2"/>
  <c r="P1026" i="2" l="1" a="1"/>
  <c r="P1026" i="2" s="1"/>
  <c r="Q1026" i="2" s="1"/>
  <c r="C1027" i="2"/>
  <c r="E1027" i="2" s="1"/>
  <c r="B1027" i="2"/>
  <c r="R1026" i="2" s="1"/>
  <c r="L1027" i="2"/>
  <c r="H1027" i="2"/>
  <c r="G1027" i="2"/>
  <c r="F1027" i="2"/>
  <c r="S1026" i="2" l="1"/>
  <c r="T1026" i="2" s="1"/>
  <c r="U1026" i="2"/>
  <c r="V1026" i="2" s="1"/>
  <c r="O1027" i="2"/>
  <c r="M1027" i="2"/>
  <c r="N1027" i="2"/>
  <c r="P1027" i="2" s="1" a="1"/>
  <c r="P1027" i="2" s="1"/>
  <c r="K1027" i="2"/>
  <c r="A1028" i="2" s="1"/>
  <c r="J1027" i="2"/>
  <c r="Q1027" i="2" l="1"/>
  <c r="F1028" i="2"/>
  <c r="G1028" i="2"/>
  <c r="B1028" i="2"/>
  <c r="R1027" i="2" s="1"/>
  <c r="C1028" i="2"/>
  <c r="E1028" i="2" s="1"/>
  <c r="L1028" i="2"/>
  <c r="H1028" i="2"/>
  <c r="U1027" i="2" l="1"/>
  <c r="V1027" i="2" s="1"/>
  <c r="S1027" i="2"/>
  <c r="T1027" i="2" s="1"/>
  <c r="O1028" i="2"/>
  <c r="N1028" i="2"/>
  <c r="P1028" i="2" s="1" a="1"/>
  <c r="P1028" i="2" s="1"/>
  <c r="M1028" i="2"/>
  <c r="J1028" i="2"/>
  <c r="K1028" i="2"/>
  <c r="A1029" i="2" s="1"/>
  <c r="Q1028" i="2" l="1"/>
  <c r="G1029" i="2"/>
  <c r="F1029" i="2"/>
  <c r="H1029" i="2"/>
  <c r="L1029" i="2"/>
  <c r="B1029" i="2"/>
  <c r="R1028" i="2" s="1"/>
  <c r="C1029" i="2"/>
  <c r="E1029" i="2" s="1"/>
  <c r="S1028" i="2" l="1"/>
  <c r="T1028" i="2" s="1"/>
  <c r="U1028" i="2"/>
  <c r="V1028" i="2" s="1"/>
  <c r="J1029" i="2"/>
  <c r="K1029" i="2"/>
  <c r="A1030" i="2" s="1"/>
  <c r="O1029" i="2"/>
  <c r="N1029" i="2"/>
  <c r="P1029" i="2" s="1" a="1"/>
  <c r="P1029" i="2" s="1"/>
  <c r="M1029" i="2"/>
  <c r="F1030" i="2" l="1"/>
  <c r="G1030" i="2"/>
  <c r="L1030" i="2"/>
  <c r="B1030" i="2"/>
  <c r="R1029" i="2" s="1"/>
  <c r="H1030" i="2"/>
  <c r="C1030" i="2"/>
  <c r="E1030" i="2" s="1"/>
  <c r="Q1029" i="2"/>
  <c r="O1030" i="2" l="1"/>
  <c r="N1030" i="2"/>
  <c r="P1030" i="2" s="1" a="1"/>
  <c r="P1030" i="2" s="1"/>
  <c r="M1030" i="2"/>
  <c r="S1029" i="2"/>
  <c r="T1029" i="2" s="1"/>
  <c r="U1029" i="2"/>
  <c r="V1029" i="2" s="1"/>
  <c r="J1030" i="2"/>
  <c r="K1030" i="2"/>
  <c r="A1031" i="2" s="1"/>
  <c r="H1031" i="2" l="1"/>
  <c r="G1031" i="2"/>
  <c r="L1031" i="2"/>
  <c r="B1031" i="2"/>
  <c r="R1030" i="2" s="1"/>
  <c r="F1031" i="2"/>
  <c r="C1031" i="2"/>
  <c r="E1031" i="2" s="1"/>
  <c r="Q1030" i="2"/>
  <c r="U1030" i="2" l="1"/>
  <c r="V1030" i="2" s="1"/>
  <c r="S1030" i="2"/>
  <c r="T1030" i="2" s="1"/>
  <c r="O1031" i="2"/>
  <c r="N1031" i="2"/>
  <c r="P1031" i="2" s="1" a="1"/>
  <c r="P1031" i="2" s="1"/>
  <c r="M1031" i="2"/>
  <c r="J1031" i="2"/>
  <c r="K1031" i="2"/>
  <c r="A1032" i="2" s="1"/>
  <c r="Q1031" i="2" l="1"/>
  <c r="B1032" i="2"/>
  <c r="R1031" i="2" s="1"/>
  <c r="C1032" i="2"/>
  <c r="E1032" i="2" s="1"/>
  <c r="L1032" i="2"/>
  <c r="F1032" i="2"/>
  <c r="H1032" i="2"/>
  <c r="G1032" i="2"/>
  <c r="O1032" i="2" l="1"/>
  <c r="N1032" i="2"/>
  <c r="P1032" i="2" s="1" a="1"/>
  <c r="P1032" i="2" s="1"/>
  <c r="M1032" i="2"/>
  <c r="U1031" i="2"/>
  <c r="V1031" i="2" s="1"/>
  <c r="S1031" i="2"/>
  <c r="T1031" i="2" s="1"/>
  <c r="J1032" i="2"/>
  <c r="K1032" i="2"/>
  <c r="A1033" i="2" s="1"/>
  <c r="B1033" i="2" l="1"/>
  <c r="R1032" i="2" s="1"/>
  <c r="H1033" i="2"/>
  <c r="C1033" i="2"/>
  <c r="E1033" i="2" s="1"/>
  <c r="G1033" i="2"/>
  <c r="F1033" i="2"/>
  <c r="L1033" i="2"/>
  <c r="Q1032" i="2"/>
  <c r="J1033" i="2" l="1"/>
  <c r="K1033" i="2"/>
  <c r="A1034" i="2" s="1"/>
  <c r="O1033" i="2"/>
  <c r="N1033" i="2"/>
  <c r="P1033" i="2" s="1" a="1"/>
  <c r="P1033" i="2" s="1"/>
  <c r="M1033" i="2"/>
  <c r="U1032" i="2"/>
  <c r="V1032" i="2" s="1"/>
  <c r="S1032" i="2"/>
  <c r="T1032" i="2" s="1"/>
  <c r="Q1033" i="2" l="1"/>
  <c r="B1034" i="2"/>
  <c r="R1033" i="2" s="1"/>
  <c r="H1034" i="2"/>
  <c r="G1034" i="2"/>
  <c r="C1034" i="2"/>
  <c r="E1034" i="2" s="1"/>
  <c r="F1034" i="2"/>
  <c r="L1034" i="2"/>
  <c r="N1034" i="2" l="1"/>
  <c r="P1034" i="2" s="1" a="1"/>
  <c r="P1034" i="2" s="1"/>
  <c r="M1034" i="2"/>
  <c r="O1034" i="2"/>
  <c r="S1033" i="2"/>
  <c r="T1033" i="2" s="1"/>
  <c r="U1033" i="2"/>
  <c r="V1033" i="2" s="1"/>
  <c r="J1034" i="2"/>
  <c r="K1034" i="2"/>
  <c r="A1035" i="2" s="1"/>
  <c r="B1035" i="2" l="1"/>
  <c r="R1034" i="2" s="1"/>
  <c r="F1035" i="2"/>
  <c r="L1035" i="2"/>
  <c r="G1035" i="2"/>
  <c r="C1035" i="2"/>
  <c r="E1035" i="2" s="1"/>
  <c r="H1035" i="2"/>
  <c r="Q1034" i="2"/>
  <c r="N1035" i="2" l="1"/>
  <c r="P1035" i="2" s="1" a="1"/>
  <c r="P1035" i="2" s="1"/>
  <c r="M1035" i="2"/>
  <c r="O1035" i="2"/>
  <c r="K1035" i="2"/>
  <c r="A1036" i="2" s="1"/>
  <c r="J1035" i="2"/>
  <c r="U1034" i="2"/>
  <c r="V1034" i="2" s="1"/>
  <c r="S1034" i="2"/>
  <c r="T1034" i="2" s="1"/>
  <c r="H1036" i="2" l="1"/>
  <c r="G1036" i="2"/>
  <c r="L1036" i="2"/>
  <c r="B1036" i="2"/>
  <c r="R1035" i="2" s="1"/>
  <c r="F1036" i="2"/>
  <c r="C1036" i="2"/>
  <c r="E1036" i="2" s="1"/>
  <c r="Q1035" i="2"/>
  <c r="O1036" i="2" l="1"/>
  <c r="N1036" i="2"/>
  <c r="P1036" i="2" s="1" a="1"/>
  <c r="P1036" i="2" s="1"/>
  <c r="M1036" i="2"/>
  <c r="U1035" i="2"/>
  <c r="V1035" i="2" s="1"/>
  <c r="S1035" i="2"/>
  <c r="T1035" i="2" s="1"/>
  <c r="K1036" i="2"/>
  <c r="A1037" i="2" s="1"/>
  <c r="J1036" i="2"/>
  <c r="H1037" i="2" l="1"/>
  <c r="F1037" i="2"/>
  <c r="L1037" i="2"/>
  <c r="B1037" i="2"/>
  <c r="R1036" i="2" s="1"/>
  <c r="G1037" i="2"/>
  <c r="C1037" i="2"/>
  <c r="E1037" i="2" s="1"/>
  <c r="Q1036" i="2"/>
  <c r="O1037" i="2" l="1"/>
  <c r="N1037" i="2"/>
  <c r="P1037" i="2" s="1" a="1"/>
  <c r="P1037" i="2" s="1"/>
  <c r="M1037" i="2"/>
  <c r="S1036" i="2"/>
  <c r="T1036" i="2" s="1"/>
  <c r="U1036" i="2"/>
  <c r="V1036" i="2" s="1"/>
  <c r="K1037" i="2"/>
  <c r="A1038" i="2" s="1"/>
  <c r="J1037" i="2"/>
  <c r="B1038" i="2" l="1"/>
  <c r="R1037" i="2" s="1"/>
  <c r="C1038" i="2"/>
  <c r="E1038" i="2" s="1"/>
  <c r="L1038" i="2"/>
  <c r="G1038" i="2"/>
  <c r="F1038" i="2"/>
  <c r="H1038" i="2"/>
  <c r="Q1037" i="2"/>
  <c r="K1038" i="2" l="1"/>
  <c r="A1039" i="2" s="1"/>
  <c r="J1038" i="2"/>
  <c r="O1038" i="2"/>
  <c r="N1038" i="2"/>
  <c r="P1038" i="2" s="1" a="1"/>
  <c r="P1038" i="2" s="1"/>
  <c r="M1038" i="2"/>
  <c r="S1037" i="2"/>
  <c r="T1037" i="2" s="1"/>
  <c r="U1037" i="2"/>
  <c r="V1037" i="2" s="1"/>
  <c r="Q1038" i="2" l="1"/>
  <c r="G1039" i="2"/>
  <c r="L1039" i="2"/>
  <c r="B1039" i="2"/>
  <c r="R1038" i="2" s="1"/>
  <c r="F1039" i="2"/>
  <c r="C1039" i="2"/>
  <c r="E1039" i="2" s="1"/>
  <c r="H1039" i="2"/>
  <c r="N1039" i="2" l="1"/>
  <c r="P1039" i="2" s="1" a="1"/>
  <c r="P1039" i="2" s="1"/>
  <c r="M1039" i="2"/>
  <c r="O1039" i="2"/>
  <c r="J1039" i="2"/>
  <c r="K1039" i="2"/>
  <c r="A1040" i="2" s="1"/>
  <c r="U1038" i="2"/>
  <c r="V1038" i="2" s="1"/>
  <c r="S1038" i="2"/>
  <c r="T1038" i="2" s="1"/>
  <c r="B1040" i="2" l="1"/>
  <c r="R1039" i="2" s="1"/>
  <c r="C1040" i="2"/>
  <c r="E1040" i="2" s="1"/>
  <c r="L1040" i="2"/>
  <c r="G1040" i="2"/>
  <c r="H1040" i="2"/>
  <c r="F1040" i="2"/>
  <c r="Q1039" i="2"/>
  <c r="O1040" i="2" l="1"/>
  <c r="N1040" i="2"/>
  <c r="P1040" i="2" s="1" a="1"/>
  <c r="P1040" i="2" s="1"/>
  <c r="M1040" i="2"/>
  <c r="K1040" i="2"/>
  <c r="A1041" i="2" s="1"/>
  <c r="J1040" i="2"/>
  <c r="S1039" i="2"/>
  <c r="T1039" i="2" s="1"/>
  <c r="U1039" i="2"/>
  <c r="V1039" i="2" s="1"/>
  <c r="H1041" i="2" l="1"/>
  <c r="L1041" i="2"/>
  <c r="B1041" i="2"/>
  <c r="R1040" i="2" s="1"/>
  <c r="G1041" i="2"/>
  <c r="C1041" i="2"/>
  <c r="F1041" i="2"/>
  <c r="Q1040" i="2"/>
  <c r="N1041" i="2" l="1"/>
  <c r="P1041" i="2" s="1" a="1"/>
  <c r="P1041" i="2" s="1"/>
  <c r="M1041" i="2"/>
  <c r="O1041" i="2"/>
  <c r="S1040" i="2"/>
  <c r="T1040" i="2" s="1"/>
  <c r="U1040" i="2"/>
  <c r="V1040" i="2" s="1"/>
  <c r="K1041" i="2"/>
  <c r="A1042" i="2" s="1"/>
  <c r="J1041" i="2"/>
  <c r="B1042" i="2" l="1"/>
  <c r="R1041" i="2" s="1"/>
  <c r="G1042" i="2"/>
  <c r="C1042" i="2"/>
  <c r="E1042" i="2" s="1"/>
  <c r="H1042" i="2"/>
  <c r="F1042" i="2"/>
  <c r="L1042" i="2"/>
  <c r="Q1041" i="2"/>
  <c r="K1042" i="2" l="1"/>
  <c r="A1043" i="2" s="1"/>
  <c r="J1042" i="2"/>
  <c r="M1042" i="2"/>
  <c r="N1042" i="2"/>
  <c r="P1042" i="2" s="1" a="1"/>
  <c r="P1042" i="2" s="1"/>
  <c r="O1042" i="2"/>
  <c r="S1041" i="2"/>
  <c r="T1041" i="2" s="1"/>
  <c r="U1041" i="2"/>
  <c r="V1041" i="2" s="1"/>
  <c r="Q1042" i="2" l="1"/>
  <c r="G1043" i="2"/>
  <c r="L1043" i="2"/>
  <c r="B1043" i="2"/>
  <c r="R1042" i="2" s="1"/>
  <c r="H1043" i="2"/>
  <c r="C1043" i="2"/>
  <c r="E1043" i="2" s="1"/>
  <c r="F1043" i="2"/>
  <c r="N1043" i="2" l="1"/>
  <c r="P1043" i="2" s="1" a="1"/>
  <c r="P1043" i="2" s="1"/>
  <c r="M1043" i="2"/>
  <c r="O1043" i="2"/>
  <c r="S1042" i="2"/>
  <c r="T1042" i="2" s="1"/>
  <c r="U1042" i="2"/>
  <c r="V1042" i="2" s="1"/>
  <c r="J1043" i="2"/>
  <c r="K1043" i="2"/>
  <c r="A1044" i="2" s="1"/>
  <c r="B1044" i="2" l="1"/>
  <c r="R1043" i="2" s="1"/>
  <c r="F1044" i="2"/>
  <c r="C1044" i="2"/>
  <c r="E1044" i="2" s="1"/>
  <c r="G1044" i="2"/>
  <c r="L1044" i="2"/>
  <c r="H1044" i="2"/>
  <c r="Q1043" i="2"/>
  <c r="K1044" i="2" l="1"/>
  <c r="A1045" i="2" s="1"/>
  <c r="J1044" i="2"/>
  <c r="O1044" i="2"/>
  <c r="N1044" i="2"/>
  <c r="P1044" i="2" s="1" a="1"/>
  <c r="P1044" i="2" s="1"/>
  <c r="M1044" i="2"/>
  <c r="S1043" i="2"/>
  <c r="T1043" i="2" s="1"/>
  <c r="U1043" i="2"/>
  <c r="V1043" i="2" s="1"/>
  <c r="Q1044" i="2" l="1"/>
  <c r="B1045" i="2"/>
  <c r="R1044" i="2" s="1"/>
  <c r="H1045" i="2"/>
  <c r="C1045" i="2"/>
  <c r="E1045" i="2" s="1"/>
  <c r="F1045" i="2"/>
  <c r="G1045" i="2"/>
  <c r="L1045" i="2"/>
  <c r="K1045" i="2" l="1"/>
  <c r="A1046" i="2" s="1"/>
  <c r="J1045" i="2"/>
  <c r="U1044" i="2"/>
  <c r="V1044" i="2" s="1"/>
  <c r="S1044" i="2"/>
  <c r="T1044" i="2" s="1"/>
  <c r="O1045" i="2"/>
  <c r="N1045" i="2"/>
  <c r="M1045" i="2"/>
  <c r="P1045" i="2" l="1" a="1"/>
  <c r="P1045" i="2" s="1"/>
  <c r="Q1045" i="2" s="1"/>
  <c r="L1046" i="2"/>
  <c r="B1046" i="2"/>
  <c r="R1045" i="2" s="1"/>
  <c r="H1046" i="2"/>
  <c r="C1046" i="2"/>
  <c r="E1046" i="2" s="1"/>
  <c r="F1046" i="2"/>
  <c r="G1046" i="2"/>
  <c r="N1046" i="2" l="1"/>
  <c r="P1046" i="2" s="1" a="1"/>
  <c r="P1046" i="2" s="1"/>
  <c r="M1046" i="2"/>
  <c r="O1046" i="2"/>
  <c r="S1045" i="2"/>
  <c r="T1045" i="2" s="1"/>
  <c r="U1045" i="2"/>
  <c r="V1045" i="2" s="1"/>
  <c r="J1046" i="2"/>
  <c r="K1046" i="2"/>
  <c r="A1047" i="2" s="1"/>
  <c r="C1047" i="2" l="1"/>
  <c r="E1047" i="2" s="1"/>
  <c r="B1047" i="2"/>
  <c r="R1046" i="2" s="1"/>
  <c r="G1047" i="2"/>
  <c r="L1047" i="2"/>
  <c r="F1047" i="2"/>
  <c r="H1047" i="2"/>
  <c r="Q1046" i="2"/>
  <c r="M1047" i="2" l="1"/>
  <c r="N1047" i="2"/>
  <c r="P1047" i="2" s="1" a="1"/>
  <c r="P1047" i="2" s="1"/>
  <c r="O1047" i="2"/>
  <c r="S1046" i="2"/>
  <c r="T1046" i="2" s="1"/>
  <c r="U1046" i="2"/>
  <c r="V1046" i="2" s="1"/>
  <c r="K1047" i="2"/>
  <c r="A1048" i="2" s="1"/>
  <c r="J1047" i="2"/>
  <c r="B1048" i="2" l="1"/>
  <c r="R1047" i="2" s="1"/>
  <c r="H1048" i="2"/>
  <c r="C1048" i="2"/>
  <c r="E1048" i="2" s="1"/>
  <c r="G1048" i="2"/>
  <c r="F1048" i="2"/>
  <c r="L1048" i="2"/>
  <c r="Q1047" i="2"/>
  <c r="J1048" i="2" l="1"/>
  <c r="K1048" i="2"/>
  <c r="A1049" i="2" s="1"/>
  <c r="O1048" i="2"/>
  <c r="N1048" i="2"/>
  <c r="P1048" i="2" s="1" a="1"/>
  <c r="P1048" i="2" s="1"/>
  <c r="M1048" i="2"/>
  <c r="U1047" i="2"/>
  <c r="V1047" i="2" s="1"/>
  <c r="S1047" i="2"/>
  <c r="T1047" i="2" s="1"/>
  <c r="Q1048" i="2" l="1"/>
  <c r="L1049" i="2"/>
  <c r="B1049" i="2"/>
  <c r="R1048" i="2" s="1"/>
  <c r="H1049" i="2"/>
  <c r="C1049" i="2"/>
  <c r="E1049" i="2" s="1"/>
  <c r="G1049" i="2"/>
  <c r="F1049" i="2"/>
  <c r="S1048" i="2" l="1"/>
  <c r="T1048" i="2" s="1"/>
  <c r="U1048" i="2"/>
  <c r="V1048" i="2" s="1"/>
  <c r="O1049" i="2"/>
  <c r="N1049" i="2"/>
  <c r="P1049" i="2" s="1" a="1"/>
  <c r="P1049" i="2" s="1"/>
  <c r="M1049" i="2"/>
  <c r="J1049" i="2"/>
  <c r="K1049" i="2"/>
  <c r="A1050" i="2" s="1"/>
  <c r="Q1049" i="2" l="1"/>
  <c r="C1050" i="2"/>
  <c r="E1050" i="2" s="1"/>
  <c r="B1050" i="2"/>
  <c r="R1049" i="2" s="1"/>
  <c r="L1050" i="2"/>
  <c r="H1050" i="2"/>
  <c r="F1050" i="2"/>
  <c r="G1050" i="2"/>
  <c r="S1049" i="2" l="1"/>
  <c r="T1049" i="2" s="1"/>
  <c r="U1049" i="2"/>
  <c r="V1049" i="2" s="1"/>
  <c r="K1050" i="2"/>
  <c r="A1051" i="2" s="1"/>
  <c r="J1050" i="2"/>
  <c r="M1050" i="2"/>
  <c r="O1050" i="2"/>
  <c r="N1050" i="2"/>
  <c r="P1050" i="2" s="1" a="1"/>
  <c r="P1050" i="2" s="1"/>
  <c r="B1051" i="2" l="1"/>
  <c r="R1050" i="2" s="1"/>
  <c r="C1051" i="2"/>
  <c r="E1051" i="2" s="1"/>
  <c r="H1051" i="2"/>
  <c r="L1051" i="2"/>
  <c r="G1051" i="2"/>
  <c r="F1051" i="2"/>
  <c r="Q1050" i="2"/>
  <c r="O1051" i="2" l="1"/>
  <c r="N1051" i="2"/>
  <c r="P1051" i="2" s="1" a="1"/>
  <c r="P1051" i="2" s="1"/>
  <c r="M1051" i="2"/>
  <c r="J1051" i="2"/>
  <c r="K1051" i="2"/>
  <c r="A1052" i="2" s="1"/>
  <c r="U1050" i="2"/>
  <c r="V1050" i="2" s="1"/>
  <c r="S1050" i="2"/>
  <c r="T1050" i="2" s="1"/>
  <c r="C1052" i="2" l="1"/>
  <c r="E1052" i="2" s="1"/>
  <c r="B1052" i="2"/>
  <c r="R1051" i="2" s="1"/>
  <c r="H1052" i="2"/>
  <c r="F1052" i="2"/>
  <c r="L1052" i="2"/>
  <c r="G1052" i="2"/>
  <c r="Q1051" i="2"/>
  <c r="S1051" i="2" l="1"/>
  <c r="T1051" i="2" s="1"/>
  <c r="U1051" i="2"/>
  <c r="V1051" i="2" s="1"/>
  <c r="N1052" i="2"/>
  <c r="P1052" i="2" s="1" a="1"/>
  <c r="P1052" i="2" s="1"/>
  <c r="M1052" i="2"/>
  <c r="O1052" i="2"/>
  <c r="K1052" i="2"/>
  <c r="A1053" i="2" s="1"/>
  <c r="J1052" i="2"/>
  <c r="B1053" i="2" l="1"/>
  <c r="R1052" i="2" s="1"/>
  <c r="L1053" i="2"/>
  <c r="F1053" i="2"/>
  <c r="C1053" i="2"/>
  <c r="E1053" i="2" s="1"/>
  <c r="G1053" i="2"/>
  <c r="H1053" i="2"/>
  <c r="Q1052" i="2"/>
  <c r="O1053" i="2" l="1"/>
  <c r="N1053" i="2"/>
  <c r="P1053" i="2" s="1" a="1"/>
  <c r="P1053" i="2" s="1"/>
  <c r="M1053" i="2"/>
  <c r="J1053" i="2"/>
  <c r="K1053" i="2"/>
  <c r="A1054" i="2" s="1"/>
  <c r="S1052" i="2"/>
  <c r="T1052" i="2" s="1"/>
  <c r="U1052" i="2"/>
  <c r="V1052" i="2" s="1"/>
  <c r="B1054" i="2" l="1"/>
  <c r="R1053" i="2" s="1"/>
  <c r="L1054" i="2"/>
  <c r="G1054" i="2"/>
  <c r="H1054" i="2"/>
  <c r="C1054" i="2"/>
  <c r="E1054" i="2" s="1"/>
  <c r="F1054" i="2"/>
  <c r="Q1053" i="2"/>
  <c r="O1054" i="2" l="1"/>
  <c r="N1054" i="2"/>
  <c r="P1054" i="2" s="1" a="1"/>
  <c r="P1054" i="2" s="1"/>
  <c r="M1054" i="2"/>
  <c r="K1054" i="2"/>
  <c r="A1055" i="2" s="1"/>
  <c r="J1054" i="2"/>
  <c r="S1053" i="2"/>
  <c r="T1053" i="2" s="1"/>
  <c r="U1053" i="2"/>
  <c r="V1053" i="2" s="1"/>
  <c r="F1055" i="2" l="1"/>
  <c r="L1055" i="2"/>
  <c r="B1055" i="2"/>
  <c r="R1054" i="2" s="1"/>
  <c r="G1055" i="2"/>
  <c r="C1055" i="2"/>
  <c r="E1055" i="2" s="1"/>
  <c r="H1055" i="2"/>
  <c r="Q1054" i="2"/>
  <c r="U1054" i="2" l="1"/>
  <c r="V1054" i="2" s="1"/>
  <c r="S1054" i="2"/>
  <c r="T1054" i="2" s="1"/>
  <c r="N1055" i="2"/>
  <c r="P1055" i="2" s="1" a="1"/>
  <c r="P1055" i="2" s="1"/>
  <c r="M1055" i="2"/>
  <c r="O1055" i="2"/>
  <c r="J1055" i="2"/>
  <c r="K1055" i="2"/>
  <c r="A1056" i="2" s="1"/>
  <c r="B1056" i="2" l="1"/>
  <c r="R1055" i="2" s="1"/>
  <c r="C1056" i="2"/>
  <c r="E1056" i="2" s="1"/>
  <c r="G1056" i="2"/>
  <c r="F1056" i="2"/>
  <c r="L1056" i="2"/>
  <c r="H1056" i="2"/>
  <c r="Q1055" i="2"/>
  <c r="J1056" i="2" l="1"/>
  <c r="K1056" i="2"/>
  <c r="A1057" i="2" s="1"/>
  <c r="M1056" i="2"/>
  <c r="N1056" i="2"/>
  <c r="P1056" i="2" s="1" a="1"/>
  <c r="P1056" i="2" s="1"/>
  <c r="O1056" i="2"/>
  <c r="S1055" i="2"/>
  <c r="T1055" i="2" s="1"/>
  <c r="U1055" i="2"/>
  <c r="V1055" i="2" s="1"/>
  <c r="B1057" i="2" l="1"/>
  <c r="R1056" i="2" s="1"/>
  <c r="L1057" i="2"/>
  <c r="G1057" i="2"/>
  <c r="C1057" i="2"/>
  <c r="E1057" i="2" s="1"/>
  <c r="F1057" i="2"/>
  <c r="H1057" i="2"/>
  <c r="Q1056" i="2"/>
  <c r="J1057" i="2" l="1"/>
  <c r="K1057" i="2"/>
  <c r="A1058" i="2" s="1"/>
  <c r="O1057" i="2"/>
  <c r="N1057" i="2"/>
  <c r="P1057" i="2" s="1" a="1"/>
  <c r="P1057" i="2" s="1"/>
  <c r="M1057" i="2"/>
  <c r="S1056" i="2"/>
  <c r="T1056" i="2" s="1"/>
  <c r="U1056" i="2"/>
  <c r="V1056" i="2" s="1"/>
  <c r="Q1057" i="2" l="1"/>
  <c r="B1058" i="2"/>
  <c r="R1057" i="2" s="1"/>
  <c r="H1058" i="2"/>
  <c r="L1058" i="2"/>
  <c r="F1058" i="2"/>
  <c r="C1058" i="2"/>
  <c r="E1058" i="2" s="1"/>
  <c r="G1058" i="2"/>
  <c r="U1057" i="2" l="1"/>
  <c r="V1057" i="2" s="1"/>
  <c r="S1057" i="2"/>
  <c r="T1057" i="2" s="1"/>
  <c r="N1058" i="2"/>
  <c r="P1058" i="2" s="1" a="1"/>
  <c r="P1058" i="2" s="1"/>
  <c r="M1058" i="2"/>
  <c r="O1058" i="2"/>
  <c r="K1058" i="2"/>
  <c r="A1059" i="2" s="1"/>
  <c r="J1058" i="2"/>
  <c r="B1059" i="2" l="1"/>
  <c r="R1058" i="2" s="1"/>
  <c r="C1059" i="2"/>
  <c r="E1059" i="2" s="1"/>
  <c r="H1059" i="2"/>
  <c r="F1059" i="2"/>
  <c r="L1059" i="2"/>
  <c r="G1059" i="2"/>
  <c r="Q1058" i="2"/>
  <c r="K1059" i="2" l="1"/>
  <c r="A1060" i="2" s="1"/>
  <c r="J1059" i="2"/>
  <c r="O1059" i="2"/>
  <c r="N1059" i="2"/>
  <c r="P1059" i="2" s="1" a="1"/>
  <c r="P1059" i="2" s="1"/>
  <c r="M1059" i="2"/>
  <c r="U1058" i="2"/>
  <c r="V1058" i="2" s="1"/>
  <c r="S1058" i="2"/>
  <c r="T1058" i="2" s="1"/>
  <c r="Q1059" i="2" l="1"/>
  <c r="B1060" i="2"/>
  <c r="R1059" i="2" s="1"/>
  <c r="G1060" i="2"/>
  <c r="C1060" i="2"/>
  <c r="E1060" i="2" s="1"/>
  <c r="H1060" i="2"/>
  <c r="F1060" i="2"/>
  <c r="L1060" i="2"/>
  <c r="M1060" i="2" l="1"/>
  <c r="N1060" i="2"/>
  <c r="P1060" i="2" s="1" a="1"/>
  <c r="P1060" i="2" s="1"/>
  <c r="O1060" i="2"/>
  <c r="S1059" i="2"/>
  <c r="T1059" i="2" s="1"/>
  <c r="U1059" i="2"/>
  <c r="V1059" i="2" s="1"/>
  <c r="J1060" i="2"/>
  <c r="K1060" i="2"/>
  <c r="A1061" i="2" s="1"/>
  <c r="C1061" i="2" l="1"/>
  <c r="E1061" i="2" s="1"/>
  <c r="B1061" i="2"/>
  <c r="R1060" i="2" s="1"/>
  <c r="L1061" i="2"/>
  <c r="F1061" i="2"/>
  <c r="H1061" i="2"/>
  <c r="G1061" i="2"/>
  <c r="Q1060" i="2"/>
  <c r="M1061" i="2" l="1"/>
  <c r="O1061" i="2"/>
  <c r="N1061" i="2"/>
  <c r="P1061" i="2" s="1" a="1"/>
  <c r="P1061" i="2" s="1"/>
  <c r="S1060" i="2"/>
  <c r="T1060" i="2" s="1"/>
  <c r="U1060" i="2"/>
  <c r="V1060" i="2" s="1"/>
  <c r="K1061" i="2"/>
  <c r="A1062" i="2" s="1"/>
  <c r="J1061" i="2"/>
  <c r="B1062" i="2" l="1"/>
  <c r="R1061" i="2" s="1"/>
  <c r="G1062" i="2"/>
  <c r="H1062" i="2"/>
  <c r="L1062" i="2"/>
  <c r="F1062" i="2"/>
  <c r="C1062" i="2"/>
  <c r="E1062" i="2" s="1"/>
  <c r="Q1061" i="2"/>
  <c r="N1062" i="2" l="1"/>
  <c r="P1062" i="2" s="1" a="1"/>
  <c r="P1062" i="2" s="1"/>
  <c r="M1062" i="2"/>
  <c r="O1062" i="2"/>
  <c r="J1062" i="2"/>
  <c r="K1062" i="2"/>
  <c r="A1063" i="2" s="1"/>
  <c r="S1061" i="2"/>
  <c r="T1061" i="2" s="1"/>
  <c r="U1061" i="2"/>
  <c r="V1061" i="2" s="1"/>
  <c r="L1063" i="2" l="1"/>
  <c r="B1063" i="2"/>
  <c r="R1062" i="2" s="1"/>
  <c r="H1063" i="2"/>
  <c r="C1063" i="2"/>
  <c r="E1063" i="2" s="1"/>
  <c r="G1063" i="2"/>
  <c r="F1063" i="2"/>
  <c r="Q1062" i="2"/>
  <c r="S1062" i="2" l="1"/>
  <c r="T1062" i="2" s="1"/>
  <c r="U1062" i="2"/>
  <c r="V1062" i="2" s="1"/>
  <c r="K1063" i="2"/>
  <c r="A1064" i="2" s="1"/>
  <c r="J1063" i="2"/>
  <c r="N1063" i="2"/>
  <c r="P1063" i="2" s="1" a="1"/>
  <c r="P1063" i="2" s="1"/>
  <c r="M1063" i="2"/>
  <c r="O1063" i="2"/>
  <c r="Q1063" i="2" l="1"/>
  <c r="B1064" i="2"/>
  <c r="R1063" i="2" s="1"/>
  <c r="C1064" i="2"/>
  <c r="E1064" i="2" s="1"/>
  <c r="H1064" i="2"/>
  <c r="L1064" i="2"/>
  <c r="G1064" i="2"/>
  <c r="F1064" i="2"/>
  <c r="J1064" i="2" l="1"/>
  <c r="K1064" i="2"/>
  <c r="A1065" i="2" s="1"/>
  <c r="S1063" i="2"/>
  <c r="T1063" i="2" s="1"/>
  <c r="U1063" i="2"/>
  <c r="V1063" i="2" s="1"/>
  <c r="O1064" i="2"/>
  <c r="N1064" i="2"/>
  <c r="P1064" i="2" s="1" a="1"/>
  <c r="P1064" i="2" s="1"/>
  <c r="M1064" i="2"/>
  <c r="B1065" i="2" l="1"/>
  <c r="R1064" i="2" s="1"/>
  <c r="C1065" i="2"/>
  <c r="E1065" i="2" s="1"/>
  <c r="H1065" i="2"/>
  <c r="L1065" i="2"/>
  <c r="G1065" i="2"/>
  <c r="F1065" i="2"/>
  <c r="Q1064" i="2"/>
  <c r="O1065" i="2" l="1"/>
  <c r="N1065" i="2"/>
  <c r="P1065" i="2" s="1" a="1"/>
  <c r="P1065" i="2" s="1"/>
  <c r="M1065" i="2"/>
  <c r="J1065" i="2"/>
  <c r="K1065" i="2"/>
  <c r="A1066" i="2" s="1"/>
  <c r="U1064" i="2"/>
  <c r="V1064" i="2" s="1"/>
  <c r="S1064" i="2"/>
  <c r="T1064" i="2" s="1"/>
  <c r="H1066" i="2" l="1"/>
  <c r="G1066" i="2"/>
  <c r="B1066" i="2"/>
  <c r="R1065" i="2" s="1"/>
  <c r="L1066" i="2"/>
  <c r="F1066" i="2"/>
  <c r="C1066" i="2"/>
  <c r="E1066" i="2" s="1"/>
  <c r="Q1065" i="2"/>
  <c r="O1066" i="2" l="1"/>
  <c r="N1066" i="2"/>
  <c r="P1066" i="2" s="1" a="1"/>
  <c r="P1066" i="2" s="1"/>
  <c r="M1066" i="2"/>
  <c r="S1065" i="2"/>
  <c r="T1065" i="2" s="1"/>
  <c r="U1065" i="2"/>
  <c r="V1065" i="2" s="1"/>
  <c r="K1066" i="2"/>
  <c r="A1067" i="2" s="1"/>
  <c r="J1066" i="2"/>
  <c r="C1067" i="2" l="1"/>
  <c r="E1067" i="2" s="1"/>
  <c r="B1067" i="2"/>
  <c r="R1066" i="2" s="1"/>
  <c r="G1067" i="2"/>
  <c r="F1067" i="2"/>
  <c r="L1067" i="2"/>
  <c r="H1067" i="2"/>
  <c r="Q1066" i="2"/>
  <c r="U1066" i="2" l="1"/>
  <c r="V1066" i="2" s="1"/>
  <c r="S1066" i="2"/>
  <c r="T1066" i="2" s="1"/>
  <c r="M1067" i="2"/>
  <c r="N1067" i="2"/>
  <c r="P1067" i="2" s="1" a="1"/>
  <c r="P1067" i="2" s="1"/>
  <c r="O1067" i="2"/>
  <c r="K1067" i="2"/>
  <c r="A1068" i="2" s="1"/>
  <c r="J1067" i="2"/>
  <c r="L1068" i="2" l="1"/>
  <c r="B1068" i="2"/>
  <c r="R1067" i="2" s="1"/>
  <c r="G1068" i="2"/>
  <c r="C1068" i="2"/>
  <c r="E1068" i="2" s="1"/>
  <c r="H1068" i="2"/>
  <c r="F1068" i="2"/>
  <c r="Q1067" i="2"/>
  <c r="K1068" i="2" l="1"/>
  <c r="A1069" i="2" s="1"/>
  <c r="J1068" i="2"/>
  <c r="S1067" i="2"/>
  <c r="T1067" i="2" s="1"/>
  <c r="U1067" i="2"/>
  <c r="V1067" i="2" s="1"/>
  <c r="N1068" i="2"/>
  <c r="P1068" i="2" s="1" a="1"/>
  <c r="P1068" i="2" s="1"/>
  <c r="M1068" i="2"/>
  <c r="O1068" i="2"/>
  <c r="Q1068" i="2" l="1"/>
  <c r="F1069" i="2"/>
  <c r="G1069" i="2"/>
  <c r="L1069" i="2"/>
  <c r="B1069" i="2"/>
  <c r="R1068" i="2" s="1"/>
  <c r="H1069" i="2"/>
  <c r="C1069" i="2"/>
  <c r="E1069" i="2" s="1"/>
  <c r="N1069" i="2" l="1"/>
  <c r="P1069" i="2" s="1" a="1"/>
  <c r="P1069" i="2" s="1"/>
  <c r="O1069" i="2"/>
  <c r="M1069" i="2"/>
  <c r="J1069" i="2"/>
  <c r="K1069" i="2"/>
  <c r="A1070" i="2" s="1"/>
  <c r="U1068" i="2"/>
  <c r="V1068" i="2" s="1"/>
  <c r="S1068" i="2"/>
  <c r="T1068" i="2" s="1"/>
  <c r="B1070" i="2" l="1"/>
  <c r="R1069" i="2" s="1"/>
  <c r="F1070" i="2"/>
  <c r="G1070" i="2"/>
  <c r="L1070" i="2"/>
  <c r="H1070" i="2"/>
  <c r="C1070" i="2"/>
  <c r="E1070" i="2" s="1"/>
  <c r="Q1069" i="2"/>
  <c r="O1070" i="2" l="1"/>
  <c r="N1070" i="2"/>
  <c r="P1070" i="2" s="1" a="1"/>
  <c r="P1070" i="2" s="1"/>
  <c r="M1070" i="2"/>
  <c r="J1070" i="2"/>
  <c r="K1070" i="2"/>
  <c r="A1071" i="2" s="1"/>
  <c r="U1069" i="2"/>
  <c r="V1069" i="2" s="1"/>
  <c r="S1069" i="2"/>
  <c r="T1069" i="2" s="1"/>
  <c r="H1071" i="2" l="1"/>
  <c r="C1071" i="2"/>
  <c r="E1071" i="2" s="1"/>
  <c r="G1071" i="2"/>
  <c r="F1071" i="2"/>
  <c r="B1071" i="2"/>
  <c r="R1070" i="2" s="1"/>
  <c r="L1071" i="2"/>
  <c r="Q1070" i="2"/>
  <c r="J1071" i="2" l="1"/>
  <c r="K1071" i="2"/>
  <c r="A1072" i="2" s="1"/>
  <c r="O1071" i="2"/>
  <c r="N1071" i="2"/>
  <c r="P1071" i="2" s="1" a="1"/>
  <c r="P1071" i="2" s="1"/>
  <c r="M1071" i="2"/>
  <c r="S1070" i="2"/>
  <c r="T1070" i="2" s="1"/>
  <c r="U1070" i="2"/>
  <c r="V1070" i="2" s="1"/>
  <c r="Q1071" i="2" l="1"/>
  <c r="B1072" i="2"/>
  <c r="R1071" i="2" s="1"/>
  <c r="L1072" i="2"/>
  <c r="H1072" i="2"/>
  <c r="C1072" i="2"/>
  <c r="E1072" i="2" s="1"/>
  <c r="G1072" i="2"/>
  <c r="F1072" i="2"/>
  <c r="M1072" i="2" l="1"/>
  <c r="N1072" i="2"/>
  <c r="P1072" i="2" s="1" a="1"/>
  <c r="P1072" i="2" s="1"/>
  <c r="O1072" i="2"/>
  <c r="U1071" i="2"/>
  <c r="V1071" i="2" s="1"/>
  <c r="S1071" i="2"/>
  <c r="T1071" i="2" s="1"/>
  <c r="K1072" i="2"/>
  <c r="A1073" i="2" s="1"/>
  <c r="J1072" i="2"/>
  <c r="B1073" i="2" l="1"/>
  <c r="R1072" i="2" s="1"/>
  <c r="G1073" i="2"/>
  <c r="L1073" i="2"/>
  <c r="H1073" i="2"/>
  <c r="C1073" i="2"/>
  <c r="E1073" i="2" s="1"/>
  <c r="F1073" i="2"/>
  <c r="Q1072" i="2"/>
  <c r="O1073" i="2" l="1"/>
  <c r="N1073" i="2"/>
  <c r="P1073" i="2" s="1" a="1"/>
  <c r="P1073" i="2" s="1"/>
  <c r="M1073" i="2"/>
  <c r="K1073" i="2"/>
  <c r="A1074" i="2" s="1"/>
  <c r="J1073" i="2"/>
  <c r="U1072" i="2"/>
  <c r="V1072" i="2" s="1"/>
  <c r="S1072" i="2"/>
  <c r="T1072" i="2" s="1"/>
  <c r="B1074" i="2" l="1"/>
  <c r="R1073" i="2" s="1"/>
  <c r="G1074" i="2"/>
  <c r="L1074" i="2"/>
  <c r="H1074" i="2"/>
  <c r="C1074" i="2"/>
  <c r="E1074" i="2" s="1"/>
  <c r="F1074" i="2"/>
  <c r="Q1073" i="2"/>
  <c r="M1074" i="2" l="1"/>
  <c r="N1074" i="2"/>
  <c r="P1074" i="2" s="1" a="1"/>
  <c r="P1074" i="2" s="1"/>
  <c r="O1074" i="2"/>
  <c r="K1074" i="2"/>
  <c r="A1075" i="2" s="1"/>
  <c r="J1074" i="2"/>
  <c r="U1073" i="2"/>
  <c r="V1073" i="2" s="1"/>
  <c r="S1073" i="2"/>
  <c r="T1073" i="2" s="1"/>
  <c r="C1075" i="2" l="1"/>
  <c r="E1075" i="2" s="1"/>
  <c r="B1075" i="2"/>
  <c r="R1074" i="2" s="1"/>
  <c r="G1075" i="2"/>
  <c r="F1075" i="2"/>
  <c r="L1075" i="2"/>
  <c r="H1075" i="2"/>
  <c r="Q1074" i="2"/>
  <c r="U1074" i="2" l="1"/>
  <c r="V1074" i="2" s="1"/>
  <c r="S1074" i="2"/>
  <c r="T1074" i="2" s="1"/>
  <c r="M1075" i="2"/>
  <c r="N1075" i="2"/>
  <c r="P1075" i="2" s="1" a="1"/>
  <c r="P1075" i="2" s="1"/>
  <c r="O1075" i="2"/>
  <c r="J1075" i="2"/>
  <c r="K1075" i="2"/>
  <c r="A1076" i="2" s="1"/>
  <c r="B1076" i="2" l="1"/>
  <c r="R1075" i="2" s="1"/>
  <c r="H1076" i="2"/>
  <c r="C1076" i="2"/>
  <c r="E1076" i="2" s="1"/>
  <c r="G1076" i="2"/>
  <c r="F1076" i="2"/>
  <c r="L1076" i="2"/>
  <c r="Q1075" i="2"/>
  <c r="K1076" i="2" l="1"/>
  <c r="A1077" i="2" s="1"/>
  <c r="J1076" i="2"/>
  <c r="M1076" i="2"/>
  <c r="O1076" i="2"/>
  <c r="N1076" i="2"/>
  <c r="P1076" i="2" s="1" a="1"/>
  <c r="P1076" i="2" s="1"/>
  <c r="S1075" i="2"/>
  <c r="T1075" i="2" s="1"/>
  <c r="U1075" i="2"/>
  <c r="V1075" i="2" s="1"/>
  <c r="Q1076" i="2" l="1"/>
  <c r="B1077" i="2"/>
  <c r="R1076" i="2" s="1"/>
  <c r="L1077" i="2"/>
  <c r="H1077" i="2"/>
  <c r="F1077" i="2"/>
  <c r="C1077" i="2"/>
  <c r="E1077" i="2" s="1"/>
  <c r="G1077" i="2"/>
  <c r="O1077" i="2" l="1"/>
  <c r="N1077" i="2"/>
  <c r="P1077" i="2" s="1" a="1"/>
  <c r="P1077" i="2" s="1"/>
  <c r="M1077" i="2"/>
  <c r="S1076" i="2"/>
  <c r="T1076" i="2" s="1"/>
  <c r="U1076" i="2"/>
  <c r="V1076" i="2" s="1"/>
  <c r="K1077" i="2"/>
  <c r="A1078" i="2" s="1"/>
  <c r="J1077" i="2"/>
  <c r="B1078" i="2" l="1"/>
  <c r="R1077" i="2" s="1"/>
  <c r="L1078" i="2"/>
  <c r="H1078" i="2"/>
  <c r="C1078" i="2"/>
  <c r="E1078" i="2" s="1"/>
  <c r="G1078" i="2"/>
  <c r="F1078" i="2"/>
  <c r="Q1077" i="2"/>
  <c r="J1078" i="2" l="1"/>
  <c r="K1078" i="2"/>
  <c r="A1079" i="2" s="1"/>
  <c r="O1078" i="2"/>
  <c r="N1078" i="2"/>
  <c r="P1078" i="2" s="1" a="1"/>
  <c r="P1078" i="2" s="1"/>
  <c r="M1078" i="2"/>
  <c r="S1077" i="2"/>
  <c r="T1077" i="2" s="1"/>
  <c r="U1077" i="2"/>
  <c r="V1077" i="2" s="1"/>
  <c r="Q1078" i="2" l="1"/>
  <c r="L1079" i="2"/>
  <c r="B1079" i="2"/>
  <c r="R1078" i="2" s="1"/>
  <c r="H1079" i="2"/>
  <c r="F1079" i="2"/>
  <c r="C1079" i="2"/>
  <c r="E1079" i="2" s="1"/>
  <c r="G1079" i="2"/>
  <c r="O1079" i="2" l="1"/>
  <c r="N1079" i="2"/>
  <c r="P1079" i="2" s="1" a="1"/>
  <c r="P1079" i="2" s="1"/>
  <c r="M1079" i="2"/>
  <c r="U1078" i="2"/>
  <c r="V1078" i="2" s="1"/>
  <c r="S1078" i="2"/>
  <c r="T1078" i="2" s="1"/>
  <c r="J1079" i="2"/>
  <c r="K1079" i="2"/>
  <c r="A1080" i="2" s="1"/>
  <c r="B1080" i="2" l="1"/>
  <c r="R1079" i="2" s="1"/>
  <c r="L1080" i="2"/>
  <c r="G1080" i="2"/>
  <c r="C1080" i="2"/>
  <c r="E1080" i="2" s="1"/>
  <c r="F1080" i="2"/>
  <c r="H1080" i="2"/>
  <c r="Q1079" i="2"/>
  <c r="K1080" i="2" l="1"/>
  <c r="A1081" i="2" s="1"/>
  <c r="J1080" i="2"/>
  <c r="N1080" i="2"/>
  <c r="P1080" i="2" s="1" a="1"/>
  <c r="P1080" i="2" s="1"/>
  <c r="O1080" i="2"/>
  <c r="M1080" i="2"/>
  <c r="S1079" i="2"/>
  <c r="T1079" i="2" s="1"/>
  <c r="U1079" i="2"/>
  <c r="V1079" i="2" s="1"/>
  <c r="Q1080" i="2" l="1"/>
  <c r="F1081" i="2"/>
  <c r="L1081" i="2"/>
  <c r="B1081" i="2"/>
  <c r="R1080" i="2" s="1"/>
  <c r="G1081" i="2"/>
  <c r="C1081" i="2"/>
  <c r="E1081" i="2" s="1"/>
  <c r="H1081" i="2"/>
  <c r="N1081" i="2" l="1"/>
  <c r="P1081" i="2" s="1" a="1"/>
  <c r="P1081" i="2" s="1"/>
  <c r="O1081" i="2"/>
  <c r="M1081" i="2"/>
  <c r="S1080" i="2"/>
  <c r="T1080" i="2" s="1"/>
  <c r="U1080" i="2"/>
  <c r="V1080" i="2" s="1"/>
  <c r="J1081" i="2"/>
  <c r="K1081" i="2"/>
  <c r="A1082" i="2" s="1"/>
  <c r="F1082" i="2" l="1"/>
  <c r="G1082" i="2"/>
  <c r="L1082" i="2"/>
  <c r="B1082" i="2"/>
  <c r="R1081" i="2" s="1"/>
  <c r="H1082" i="2"/>
  <c r="C1082" i="2"/>
  <c r="E1082" i="2" s="1"/>
  <c r="Q1081" i="2"/>
  <c r="S1081" i="2" l="1"/>
  <c r="T1081" i="2" s="1"/>
  <c r="U1081" i="2"/>
  <c r="V1081" i="2" s="1"/>
  <c r="K1082" i="2"/>
  <c r="A1083" i="2" s="1"/>
  <c r="J1082" i="2"/>
  <c r="N1082" i="2"/>
  <c r="P1082" i="2" s="1" a="1"/>
  <c r="P1082" i="2" s="1"/>
  <c r="M1082" i="2"/>
  <c r="O1082" i="2"/>
  <c r="Q1082" i="2" l="1"/>
  <c r="L1083" i="2"/>
  <c r="B1083" i="2"/>
  <c r="R1082" i="2" s="1"/>
  <c r="H1083" i="2"/>
  <c r="C1083" i="2"/>
  <c r="E1083" i="2" s="1"/>
  <c r="F1083" i="2"/>
  <c r="G1083" i="2"/>
  <c r="S1082" i="2" l="1"/>
  <c r="T1082" i="2" s="1"/>
  <c r="U1082" i="2"/>
  <c r="V1082" i="2" s="1"/>
  <c r="N1083" i="2"/>
  <c r="P1083" i="2" s="1" a="1"/>
  <c r="P1083" i="2" s="1"/>
  <c r="O1083" i="2"/>
  <c r="M1083" i="2"/>
  <c r="J1083" i="2"/>
  <c r="K1083" i="2"/>
  <c r="A1084" i="2" s="1"/>
  <c r="Q1083" i="2" l="1"/>
  <c r="C1084" i="2"/>
  <c r="E1084" i="2" s="1"/>
  <c r="H1084" i="2"/>
  <c r="B1084" i="2"/>
  <c r="R1083" i="2" s="1"/>
  <c r="L1084" i="2"/>
  <c r="F1084" i="2"/>
  <c r="G1084" i="2"/>
  <c r="U1083" i="2" l="1"/>
  <c r="V1083" i="2" s="1"/>
  <c r="S1083" i="2"/>
  <c r="T1083" i="2" s="1"/>
  <c r="K1084" i="2"/>
  <c r="A1085" i="2" s="1"/>
  <c r="J1084" i="2"/>
  <c r="N1084" i="2"/>
  <c r="P1084" i="2" s="1" a="1"/>
  <c r="P1084" i="2" s="1"/>
  <c r="O1084" i="2"/>
  <c r="M1084" i="2"/>
  <c r="B1085" i="2" l="1"/>
  <c r="R1084" i="2" s="1"/>
  <c r="C1085" i="2"/>
  <c r="E1085" i="2" s="1"/>
  <c r="F1085" i="2"/>
  <c r="L1085" i="2"/>
  <c r="G1085" i="2"/>
  <c r="H1085" i="2"/>
  <c r="Q1084" i="2"/>
  <c r="O1085" i="2" l="1"/>
  <c r="N1085" i="2"/>
  <c r="P1085" i="2" s="1" a="1"/>
  <c r="P1085" i="2" s="1"/>
  <c r="M1085" i="2"/>
  <c r="J1085" i="2"/>
  <c r="K1085" i="2"/>
  <c r="A1086" i="2" s="1"/>
  <c r="U1084" i="2"/>
  <c r="V1084" i="2" s="1"/>
  <c r="S1084" i="2"/>
  <c r="T1084" i="2" s="1"/>
  <c r="G1086" i="2" l="1"/>
  <c r="H1086" i="2"/>
  <c r="B1086" i="2"/>
  <c r="R1085" i="2" s="1"/>
  <c r="L1086" i="2"/>
  <c r="F1086" i="2"/>
  <c r="C1086" i="2"/>
  <c r="E1086" i="2" s="1"/>
  <c r="Q1085" i="2"/>
  <c r="U1085" i="2" l="1"/>
  <c r="V1085" i="2" s="1"/>
  <c r="S1085" i="2"/>
  <c r="T1085" i="2" s="1"/>
  <c r="N1086" i="2"/>
  <c r="P1086" i="2" s="1" a="1"/>
  <c r="P1086" i="2" s="1"/>
  <c r="O1086" i="2"/>
  <c r="M1086" i="2"/>
  <c r="J1086" i="2"/>
  <c r="K1086" i="2"/>
  <c r="A1087" i="2" s="1"/>
  <c r="Q1086" i="2" l="1"/>
  <c r="F1087" i="2"/>
  <c r="C1087" i="2"/>
  <c r="E1087" i="2" s="1"/>
  <c r="G1087" i="2"/>
  <c r="H1087" i="2"/>
  <c r="B1087" i="2"/>
  <c r="R1086" i="2" s="1"/>
  <c r="L1087" i="2"/>
  <c r="S1086" i="2" l="1"/>
  <c r="T1086" i="2" s="1"/>
  <c r="U1086" i="2"/>
  <c r="V1086" i="2" s="1"/>
  <c r="N1087" i="2"/>
  <c r="P1087" i="2" s="1" a="1"/>
  <c r="P1087" i="2" s="1"/>
  <c r="O1087" i="2"/>
  <c r="M1087" i="2"/>
  <c r="K1087" i="2"/>
  <c r="A1088" i="2" s="1"/>
  <c r="J1087" i="2"/>
  <c r="Q1087" i="2" l="1"/>
  <c r="B1088" i="2"/>
  <c r="R1087" i="2" s="1"/>
  <c r="G1088" i="2"/>
  <c r="H1088" i="2"/>
  <c r="C1088" i="2"/>
  <c r="E1088" i="2" s="1"/>
  <c r="F1088" i="2"/>
  <c r="L1088" i="2"/>
  <c r="M1088" i="2" l="1"/>
  <c r="O1088" i="2"/>
  <c r="N1088" i="2"/>
  <c r="P1088" i="2" s="1" a="1"/>
  <c r="P1088" i="2" s="1"/>
  <c r="S1087" i="2"/>
  <c r="T1087" i="2" s="1"/>
  <c r="U1087" i="2"/>
  <c r="V1087" i="2" s="1"/>
  <c r="J1088" i="2"/>
  <c r="K1088" i="2"/>
  <c r="A1089" i="2" s="1"/>
  <c r="B1089" i="2" l="1"/>
  <c r="R1088" i="2" s="1"/>
  <c r="H1089" i="2"/>
  <c r="F1089" i="2"/>
  <c r="C1089" i="2"/>
  <c r="E1089" i="2" s="1"/>
  <c r="G1089" i="2"/>
  <c r="L1089" i="2"/>
  <c r="Q1088" i="2"/>
  <c r="K1089" i="2" l="1"/>
  <c r="A1090" i="2" s="1"/>
  <c r="J1089" i="2"/>
  <c r="M1089" i="2"/>
  <c r="O1089" i="2"/>
  <c r="N1089" i="2"/>
  <c r="P1089" i="2" s="1" a="1"/>
  <c r="P1089" i="2" s="1"/>
  <c r="U1088" i="2"/>
  <c r="V1088" i="2" s="1"/>
  <c r="S1088" i="2"/>
  <c r="T1088" i="2" s="1"/>
  <c r="Q1089" i="2" l="1"/>
  <c r="B1090" i="2"/>
  <c r="R1089" i="2" s="1"/>
  <c r="L1090" i="2"/>
  <c r="G1090" i="2"/>
  <c r="F1090" i="2"/>
  <c r="C1090" i="2"/>
  <c r="E1090" i="2" s="1"/>
  <c r="H1090" i="2"/>
  <c r="O1090" i="2" l="1"/>
  <c r="N1090" i="2"/>
  <c r="P1090" i="2" s="1" a="1"/>
  <c r="P1090" i="2" s="1"/>
  <c r="M1090" i="2"/>
  <c r="S1089" i="2"/>
  <c r="T1089" i="2" s="1"/>
  <c r="U1089" i="2"/>
  <c r="V1089" i="2" s="1"/>
  <c r="K1090" i="2"/>
  <c r="A1091" i="2" s="1"/>
  <c r="J1090" i="2"/>
  <c r="G1091" i="2" l="1"/>
  <c r="B1091" i="2"/>
  <c r="R1090" i="2" s="1"/>
  <c r="L1091" i="2"/>
  <c r="H1091" i="2"/>
  <c r="C1091" i="2"/>
  <c r="E1091" i="2" s="1"/>
  <c r="F1091" i="2"/>
  <c r="Q1090" i="2"/>
  <c r="S1090" i="2" l="1"/>
  <c r="T1090" i="2" s="1"/>
  <c r="U1090" i="2"/>
  <c r="V1090" i="2" s="1"/>
  <c r="N1091" i="2"/>
  <c r="P1091" i="2" s="1" a="1"/>
  <c r="P1091" i="2" s="1"/>
  <c r="O1091" i="2"/>
  <c r="M1091" i="2"/>
  <c r="J1091" i="2"/>
  <c r="K1091" i="2"/>
  <c r="A1092" i="2" s="1"/>
  <c r="Q1091" i="2" l="1"/>
  <c r="H1092" i="2"/>
  <c r="F1092" i="2"/>
  <c r="B1092" i="2"/>
  <c r="R1091" i="2" s="1"/>
  <c r="L1092" i="2"/>
  <c r="G1092" i="2"/>
  <c r="C1092" i="2"/>
  <c r="E1092" i="2" s="1"/>
  <c r="U1091" i="2" l="1"/>
  <c r="V1091" i="2" s="1"/>
  <c r="S1091" i="2"/>
  <c r="T1091" i="2" s="1"/>
  <c r="K1092" i="2"/>
  <c r="A1093" i="2" s="1"/>
  <c r="J1092" i="2"/>
  <c r="N1092" i="2"/>
  <c r="P1092" i="2" s="1" a="1"/>
  <c r="P1092" i="2" s="1"/>
  <c r="O1092" i="2"/>
  <c r="M1092" i="2"/>
  <c r="B1093" i="2" l="1"/>
  <c r="R1092" i="2" s="1"/>
  <c r="G1093" i="2"/>
  <c r="C1093" i="2"/>
  <c r="E1093" i="2" s="1"/>
  <c r="H1093" i="2"/>
  <c r="F1093" i="2"/>
  <c r="L1093" i="2"/>
  <c r="Q1092" i="2"/>
  <c r="K1093" i="2" l="1"/>
  <c r="A1094" i="2" s="1"/>
  <c r="J1093" i="2"/>
  <c r="N1093" i="2"/>
  <c r="P1093" i="2" s="1" a="1"/>
  <c r="P1093" i="2" s="1"/>
  <c r="O1093" i="2"/>
  <c r="M1093" i="2"/>
  <c r="U1092" i="2"/>
  <c r="V1092" i="2" s="1"/>
  <c r="S1092" i="2"/>
  <c r="T1092" i="2" s="1"/>
  <c r="Q1093" i="2" l="1"/>
  <c r="B1094" i="2"/>
  <c r="R1093" i="2" s="1"/>
  <c r="L1094" i="2"/>
  <c r="F1094" i="2"/>
  <c r="H1094" i="2"/>
  <c r="C1094" i="2"/>
  <c r="E1094" i="2" s="1"/>
  <c r="G1094" i="2"/>
  <c r="S1093" i="2" l="1"/>
  <c r="T1093" i="2" s="1"/>
  <c r="U1093" i="2"/>
  <c r="V1093" i="2" s="1"/>
  <c r="N1094" i="2"/>
  <c r="P1094" i="2" s="1" a="1"/>
  <c r="P1094" i="2" s="1"/>
  <c r="M1094" i="2"/>
  <c r="O1094" i="2"/>
  <c r="J1094" i="2"/>
  <c r="K1094" i="2"/>
  <c r="A1095" i="2" s="1"/>
  <c r="L1095" i="2" l="1"/>
  <c r="F1095" i="2"/>
  <c r="G1095" i="2"/>
  <c r="B1095" i="2"/>
  <c r="R1094" i="2" s="1"/>
  <c r="C1095" i="2"/>
  <c r="E1095" i="2" s="1"/>
  <c r="H1095" i="2"/>
  <c r="Q1094" i="2"/>
  <c r="S1094" i="2" l="1"/>
  <c r="T1094" i="2" s="1"/>
  <c r="U1094" i="2"/>
  <c r="V1094" i="2" s="1"/>
  <c r="K1095" i="2"/>
  <c r="A1096" i="2" s="1"/>
  <c r="J1095" i="2"/>
  <c r="O1095" i="2"/>
  <c r="N1095" i="2"/>
  <c r="P1095" i="2" s="1" a="1"/>
  <c r="P1095" i="2" s="1"/>
  <c r="M1095" i="2"/>
  <c r="F1096" i="2" l="1"/>
  <c r="L1096" i="2"/>
  <c r="B1096" i="2"/>
  <c r="R1095" i="2" s="1"/>
  <c r="H1096" i="2"/>
  <c r="C1096" i="2"/>
  <c r="E1096" i="2" s="1"/>
  <c r="G1096" i="2"/>
  <c r="Q1095" i="2"/>
  <c r="N1096" i="2" l="1"/>
  <c r="P1096" i="2" s="1" a="1"/>
  <c r="P1096" i="2" s="1"/>
  <c r="M1096" i="2"/>
  <c r="O1096" i="2"/>
  <c r="S1095" i="2"/>
  <c r="T1095" i="2" s="1"/>
  <c r="U1095" i="2"/>
  <c r="V1095" i="2" s="1"/>
  <c r="K1096" i="2"/>
  <c r="A1097" i="2" s="1"/>
  <c r="J1096" i="2"/>
  <c r="B1097" i="2" l="1"/>
  <c r="R1096" i="2" s="1"/>
  <c r="F1097" i="2"/>
  <c r="C1097" i="2"/>
  <c r="E1097" i="2" s="1"/>
  <c r="H1097" i="2"/>
  <c r="G1097" i="2"/>
  <c r="L1097" i="2"/>
  <c r="Q1096" i="2"/>
  <c r="K1097" i="2" l="1"/>
  <c r="A1098" i="2" s="1"/>
  <c r="J1097" i="2"/>
  <c r="N1097" i="2"/>
  <c r="P1097" i="2" s="1" a="1"/>
  <c r="P1097" i="2" s="1"/>
  <c r="O1097" i="2"/>
  <c r="M1097" i="2"/>
  <c r="U1096" i="2"/>
  <c r="V1096" i="2" s="1"/>
  <c r="S1096" i="2"/>
  <c r="T1096" i="2" s="1"/>
  <c r="Q1097" i="2" l="1"/>
  <c r="B1098" i="2"/>
  <c r="R1097" i="2" s="1"/>
  <c r="L1098" i="2"/>
  <c r="H1098" i="2"/>
  <c r="C1098" i="2"/>
  <c r="E1098" i="2" s="1"/>
  <c r="G1098" i="2"/>
  <c r="F1098" i="2"/>
  <c r="U1097" i="2" l="1"/>
  <c r="V1097" i="2" s="1"/>
  <c r="S1097" i="2"/>
  <c r="T1097" i="2" s="1"/>
  <c r="N1098" i="2"/>
  <c r="P1098" i="2" s="1" a="1"/>
  <c r="P1098" i="2" s="1"/>
  <c r="O1098" i="2"/>
  <c r="M1098" i="2"/>
  <c r="K1098" i="2"/>
  <c r="A1099" i="2" s="1"/>
  <c r="J1098" i="2"/>
  <c r="Q1098" i="2" l="1"/>
  <c r="F1099" i="2"/>
  <c r="L1099" i="2"/>
  <c r="B1099" i="2"/>
  <c r="R1098" i="2" s="1"/>
  <c r="G1099" i="2"/>
  <c r="C1099" i="2"/>
  <c r="E1099" i="2" s="1"/>
  <c r="H1099" i="2"/>
  <c r="O1099" i="2" l="1"/>
  <c r="N1099" i="2"/>
  <c r="P1099" i="2" s="1" a="1"/>
  <c r="P1099" i="2" s="1"/>
  <c r="M1099" i="2"/>
  <c r="S1098" i="2"/>
  <c r="T1098" i="2" s="1"/>
  <c r="U1098" i="2"/>
  <c r="V1098" i="2" s="1"/>
  <c r="K1099" i="2"/>
  <c r="A1100" i="2" s="1"/>
  <c r="J1099" i="2"/>
  <c r="F1100" i="2" l="1"/>
  <c r="H1100" i="2"/>
  <c r="L1100" i="2"/>
  <c r="B1100" i="2"/>
  <c r="R1099" i="2" s="1"/>
  <c r="G1100" i="2"/>
  <c r="C1100" i="2"/>
  <c r="E1100" i="2" s="1"/>
  <c r="Q1099" i="2"/>
  <c r="N1100" i="2" l="1"/>
  <c r="P1100" i="2" s="1" a="1"/>
  <c r="P1100" i="2" s="1"/>
  <c r="M1100" i="2"/>
  <c r="O1100" i="2"/>
  <c r="S1099" i="2"/>
  <c r="T1099" i="2" s="1"/>
  <c r="U1099" i="2"/>
  <c r="V1099" i="2" s="1"/>
  <c r="K1100" i="2"/>
  <c r="A1101" i="2" s="1"/>
  <c r="J1100" i="2"/>
  <c r="B1101" i="2" l="1"/>
  <c r="R1100" i="2" s="1"/>
  <c r="G1101" i="2"/>
  <c r="H1101" i="2"/>
  <c r="C1101" i="2"/>
  <c r="E1101" i="2" s="1"/>
  <c r="F1101" i="2"/>
  <c r="L1101" i="2"/>
  <c r="Q1100" i="2"/>
  <c r="J1101" i="2" l="1"/>
  <c r="K1101" i="2"/>
  <c r="A1102" i="2" s="1"/>
  <c r="O1101" i="2"/>
  <c r="M1101" i="2"/>
  <c r="N1101" i="2"/>
  <c r="P1101" i="2" s="1" a="1"/>
  <c r="P1101" i="2" s="1"/>
  <c r="S1100" i="2"/>
  <c r="T1100" i="2" s="1"/>
  <c r="U1100" i="2"/>
  <c r="V1100" i="2" s="1"/>
  <c r="Q1101" i="2" l="1"/>
  <c r="C1102" i="2"/>
  <c r="E1102" i="2" s="1"/>
  <c r="L1102" i="2"/>
  <c r="B1102" i="2"/>
  <c r="R1101" i="2" s="1"/>
  <c r="F1102" i="2"/>
  <c r="H1102" i="2"/>
  <c r="G1102" i="2"/>
  <c r="N1102" i="2" l="1"/>
  <c r="P1102" i="2" s="1" a="1"/>
  <c r="P1102" i="2" s="1"/>
  <c r="M1102" i="2"/>
  <c r="O1102" i="2"/>
  <c r="J1102" i="2"/>
  <c r="K1102" i="2"/>
  <c r="A1103" i="2" s="1"/>
  <c r="U1101" i="2"/>
  <c r="V1101" i="2" s="1"/>
  <c r="S1101" i="2"/>
  <c r="T1101" i="2" s="1"/>
  <c r="C1103" i="2" l="1"/>
  <c r="E1103" i="2" s="1"/>
  <c r="B1103" i="2"/>
  <c r="R1102" i="2" s="1"/>
  <c r="L1103" i="2"/>
  <c r="F1103" i="2"/>
  <c r="G1103" i="2"/>
  <c r="H1103" i="2"/>
  <c r="Q1102" i="2"/>
  <c r="M1103" i="2" l="1"/>
  <c r="O1103" i="2"/>
  <c r="N1103" i="2"/>
  <c r="P1103" i="2" s="1" a="1"/>
  <c r="P1103" i="2" s="1"/>
  <c r="S1102" i="2"/>
  <c r="T1102" i="2" s="1"/>
  <c r="U1102" i="2"/>
  <c r="V1102" i="2" s="1"/>
  <c r="K1103" i="2"/>
  <c r="A1104" i="2" s="1"/>
  <c r="J1103" i="2"/>
  <c r="G1104" i="2" l="1"/>
  <c r="H1104" i="2"/>
  <c r="L1104" i="2"/>
  <c r="B1104" i="2"/>
  <c r="R1103" i="2" s="1"/>
  <c r="F1104" i="2"/>
  <c r="C1104" i="2"/>
  <c r="E1104" i="2" s="1"/>
  <c r="Q1103" i="2"/>
  <c r="J1104" i="2" l="1"/>
  <c r="K1104" i="2"/>
  <c r="A1105" i="2" s="1"/>
  <c r="S1103" i="2"/>
  <c r="T1103" i="2" s="1"/>
  <c r="U1103" i="2"/>
  <c r="V1103" i="2" s="1"/>
  <c r="N1104" i="2"/>
  <c r="P1104" i="2" s="1" a="1"/>
  <c r="P1104" i="2" s="1"/>
  <c r="O1104" i="2"/>
  <c r="M1104" i="2"/>
  <c r="Q1104" i="2" l="1"/>
  <c r="H1105" i="2"/>
  <c r="B1105" i="2"/>
  <c r="R1104" i="2" s="1"/>
  <c r="F1105" i="2"/>
  <c r="L1105" i="2"/>
  <c r="G1105" i="2"/>
  <c r="C1105" i="2"/>
  <c r="E1105" i="2" s="1"/>
  <c r="S1104" i="2" l="1"/>
  <c r="T1104" i="2" s="1"/>
  <c r="U1104" i="2"/>
  <c r="V1104" i="2" s="1"/>
  <c r="K1105" i="2"/>
  <c r="A1106" i="2" s="1"/>
  <c r="J1105" i="2"/>
  <c r="M1105" i="2"/>
  <c r="N1105" i="2"/>
  <c r="P1105" i="2" s="1" a="1"/>
  <c r="P1105" i="2" s="1"/>
  <c r="O1105" i="2"/>
  <c r="Q1105" i="2" l="1"/>
  <c r="L1106" i="2"/>
  <c r="B1106" i="2"/>
  <c r="R1105" i="2" s="1"/>
  <c r="G1106" i="2"/>
  <c r="F1106" i="2"/>
  <c r="H1106" i="2"/>
  <c r="C1106" i="2"/>
  <c r="E1106" i="2" s="1"/>
  <c r="S1105" i="2" l="1"/>
  <c r="T1105" i="2" s="1"/>
  <c r="U1105" i="2"/>
  <c r="V1105" i="2" s="1"/>
  <c r="N1106" i="2"/>
  <c r="P1106" i="2" s="1" a="1"/>
  <c r="P1106" i="2" s="1"/>
  <c r="O1106" i="2"/>
  <c r="M1106" i="2"/>
  <c r="J1106" i="2"/>
  <c r="K1106" i="2"/>
  <c r="A1107" i="2" s="1"/>
  <c r="Q1106" i="2" l="1"/>
  <c r="F1107" i="2"/>
  <c r="H1107" i="2"/>
  <c r="B1107" i="2"/>
  <c r="R1106" i="2" s="1"/>
  <c r="C1107" i="2"/>
  <c r="E1107" i="2" s="1"/>
  <c r="G1107" i="2"/>
  <c r="L1107" i="2"/>
  <c r="U1106" i="2" l="1"/>
  <c r="V1106" i="2" s="1"/>
  <c r="S1106" i="2"/>
  <c r="T1106" i="2" s="1"/>
  <c r="N1107" i="2"/>
  <c r="P1107" i="2" s="1" a="1"/>
  <c r="P1107" i="2" s="1"/>
  <c r="O1107" i="2"/>
  <c r="M1107" i="2"/>
  <c r="J1107" i="2"/>
  <c r="K1107" i="2"/>
  <c r="A1108" i="2" s="1"/>
  <c r="Q1107" i="2" l="1"/>
  <c r="F1108" i="2"/>
  <c r="H1108" i="2"/>
  <c r="L1108" i="2"/>
  <c r="G1108" i="2"/>
  <c r="B1108" i="2"/>
  <c r="R1107" i="2" s="1"/>
  <c r="C1108" i="2"/>
  <c r="E1108" i="2" s="1"/>
  <c r="N1108" i="2" l="1"/>
  <c r="P1108" i="2" s="1" a="1"/>
  <c r="P1108" i="2" s="1"/>
  <c r="O1108" i="2"/>
  <c r="M1108" i="2"/>
  <c r="K1108" i="2"/>
  <c r="A1109" i="2" s="1"/>
  <c r="J1108" i="2"/>
  <c r="S1107" i="2"/>
  <c r="T1107" i="2" s="1"/>
  <c r="U1107" i="2"/>
  <c r="V1107" i="2" s="1"/>
  <c r="G1109" i="2" l="1"/>
  <c r="B1109" i="2"/>
  <c r="R1108" i="2" s="1"/>
  <c r="H1109" i="2"/>
  <c r="F1109" i="2"/>
  <c r="L1109" i="2"/>
  <c r="C1109" i="2"/>
  <c r="E1109" i="2" s="1"/>
  <c r="Q1108" i="2"/>
  <c r="J1109" i="2" l="1"/>
  <c r="K1109" i="2"/>
  <c r="A1110" i="2" s="1"/>
  <c r="S1108" i="2"/>
  <c r="T1108" i="2" s="1"/>
  <c r="U1108" i="2"/>
  <c r="V1108" i="2" s="1"/>
  <c r="O1109" i="2"/>
  <c r="N1109" i="2"/>
  <c r="P1109" i="2" s="1" a="1"/>
  <c r="P1109" i="2" s="1"/>
  <c r="M1109" i="2"/>
  <c r="H1110" i="2" l="1"/>
  <c r="C1110" i="2"/>
  <c r="E1110" i="2" s="1"/>
  <c r="F1110" i="2"/>
  <c r="G1110" i="2"/>
  <c r="L1110" i="2"/>
  <c r="B1110" i="2"/>
  <c r="R1109" i="2" s="1"/>
  <c r="Q1109" i="2"/>
  <c r="K1110" i="2" l="1"/>
  <c r="A1111" i="2" s="1"/>
  <c r="J1110" i="2"/>
  <c r="S1109" i="2"/>
  <c r="T1109" i="2" s="1"/>
  <c r="U1109" i="2"/>
  <c r="V1109" i="2" s="1"/>
  <c r="M1110" i="2"/>
  <c r="N1110" i="2"/>
  <c r="P1110" i="2" s="1" a="1"/>
  <c r="P1110" i="2" s="1"/>
  <c r="O1110" i="2"/>
  <c r="Q1110" i="2" l="1"/>
  <c r="F1111" i="2"/>
  <c r="B1111" i="2"/>
  <c r="R1110" i="2" s="1"/>
  <c r="H1111" i="2"/>
  <c r="C1111" i="2"/>
  <c r="E1111" i="2" s="1"/>
  <c r="L1111" i="2"/>
  <c r="G1111" i="2"/>
  <c r="S1110" i="2" l="1"/>
  <c r="T1110" i="2" s="1"/>
  <c r="U1110" i="2"/>
  <c r="V1110" i="2" s="1"/>
  <c r="N1111" i="2"/>
  <c r="P1111" i="2" s="1" a="1"/>
  <c r="P1111" i="2" s="1"/>
  <c r="O1111" i="2"/>
  <c r="M1111" i="2"/>
  <c r="J1111" i="2"/>
  <c r="K1111" i="2"/>
  <c r="A1112" i="2" s="1"/>
  <c r="Q1111" i="2" l="1"/>
  <c r="B1112" i="2"/>
  <c r="R1111" i="2" s="1"/>
  <c r="C1112" i="2"/>
  <c r="E1112" i="2" s="1"/>
  <c r="G1112" i="2"/>
  <c r="H1112" i="2"/>
  <c r="F1112" i="2"/>
  <c r="L1112" i="2"/>
  <c r="S1111" i="2" l="1"/>
  <c r="T1111" i="2" s="1"/>
  <c r="U1111" i="2"/>
  <c r="V1111" i="2" s="1"/>
  <c r="N1112" i="2"/>
  <c r="P1112" i="2" s="1" a="1"/>
  <c r="P1112" i="2" s="1"/>
  <c r="O1112" i="2"/>
  <c r="M1112" i="2"/>
  <c r="K1112" i="2"/>
  <c r="A1113" i="2" s="1"/>
  <c r="J1112" i="2"/>
  <c r="Q1112" i="2" l="1"/>
  <c r="C1113" i="2"/>
  <c r="E1113" i="2" s="1"/>
  <c r="G1113" i="2"/>
  <c r="L1113" i="2"/>
  <c r="B1113" i="2"/>
  <c r="R1112" i="2" s="1"/>
  <c r="H1113" i="2"/>
  <c r="F1113" i="2"/>
  <c r="K1113" i="2" l="1"/>
  <c r="A1114" i="2" s="1"/>
  <c r="J1113" i="2"/>
  <c r="N1113" i="2"/>
  <c r="P1113" i="2" s="1" a="1"/>
  <c r="P1113" i="2" s="1"/>
  <c r="M1113" i="2"/>
  <c r="O1113" i="2"/>
  <c r="U1112" i="2"/>
  <c r="V1112" i="2" s="1"/>
  <c r="S1112" i="2"/>
  <c r="T1112" i="2" s="1"/>
  <c r="Q1113" i="2" l="1"/>
  <c r="B1114" i="2"/>
  <c r="R1113" i="2" s="1"/>
  <c r="H1114" i="2"/>
  <c r="L1114" i="2"/>
  <c r="C1114" i="2"/>
  <c r="E1114" i="2" s="1"/>
  <c r="G1114" i="2"/>
  <c r="F1114" i="2"/>
  <c r="U1113" i="2" l="1"/>
  <c r="V1113" i="2" s="1"/>
  <c r="S1113" i="2"/>
  <c r="T1113" i="2" s="1"/>
  <c r="N1114" i="2"/>
  <c r="P1114" i="2" s="1" a="1"/>
  <c r="P1114" i="2" s="1"/>
  <c r="O1114" i="2"/>
  <c r="M1114" i="2"/>
  <c r="J1114" i="2"/>
  <c r="K1114" i="2"/>
  <c r="A1115" i="2" s="1"/>
  <c r="Q1114" i="2" l="1"/>
  <c r="F1115" i="2"/>
  <c r="C1115" i="2"/>
  <c r="E1115" i="2" s="1"/>
  <c r="L1115" i="2"/>
  <c r="G1115" i="2"/>
  <c r="H1115" i="2"/>
  <c r="B1115" i="2"/>
  <c r="R1114" i="2" s="1"/>
  <c r="J1115" i="2" l="1"/>
  <c r="K1115" i="2"/>
  <c r="A1116" i="2" s="1"/>
  <c r="U1114" i="2"/>
  <c r="V1114" i="2" s="1"/>
  <c r="S1114" i="2"/>
  <c r="T1114" i="2" s="1"/>
  <c r="N1115" i="2"/>
  <c r="P1115" i="2" s="1" a="1"/>
  <c r="P1115" i="2" s="1"/>
  <c r="O1115" i="2"/>
  <c r="M1115" i="2"/>
  <c r="Q1115" i="2" l="1"/>
  <c r="C1116" i="2"/>
  <c r="E1116" i="2" s="1"/>
  <c r="H1116" i="2"/>
  <c r="B1116" i="2"/>
  <c r="R1115" i="2" s="1"/>
  <c r="G1116" i="2"/>
  <c r="F1116" i="2"/>
  <c r="L1116" i="2"/>
  <c r="S1115" i="2" l="1"/>
  <c r="T1115" i="2" s="1"/>
  <c r="U1115" i="2"/>
  <c r="V1115" i="2" s="1"/>
  <c r="N1116" i="2"/>
  <c r="P1116" i="2" s="1" a="1"/>
  <c r="P1116" i="2" s="1"/>
  <c r="O1116" i="2"/>
  <c r="M1116" i="2"/>
  <c r="J1116" i="2"/>
  <c r="K1116" i="2"/>
  <c r="A1117" i="2" s="1"/>
  <c r="Q1116" i="2" l="1"/>
  <c r="B1117" i="2"/>
  <c r="R1116" i="2" s="1"/>
  <c r="L1117" i="2"/>
  <c r="C1117" i="2"/>
  <c r="E1117" i="2" s="1"/>
  <c r="F1117" i="2"/>
  <c r="G1117" i="2"/>
  <c r="H1117" i="2"/>
  <c r="O1117" i="2" l="1"/>
  <c r="N1117" i="2"/>
  <c r="M1117" i="2"/>
  <c r="J1117" i="2"/>
  <c r="K1117" i="2"/>
  <c r="A1118" i="2" s="1"/>
  <c r="S1116" i="2"/>
  <c r="T1116" i="2" s="1"/>
  <c r="U1116" i="2"/>
  <c r="V1116" i="2" s="1"/>
  <c r="P1117" i="2" l="1" a="1"/>
  <c r="P1117" i="2" s="1"/>
  <c r="Q1117" i="2" s="1"/>
  <c r="C1118" i="2"/>
  <c r="E1118" i="2" s="1"/>
  <c r="F1118" i="2"/>
  <c r="B1118" i="2"/>
  <c r="R1117" i="2" s="1"/>
  <c r="H1118" i="2"/>
  <c r="L1118" i="2"/>
  <c r="G1118" i="2"/>
  <c r="U1117" i="2" l="1"/>
  <c r="V1117" i="2" s="1"/>
  <c r="S1117" i="2"/>
  <c r="T1117" i="2" s="1"/>
  <c r="O1118" i="2"/>
  <c r="M1118" i="2"/>
  <c r="N1118" i="2"/>
  <c r="P1118" i="2" s="1" a="1"/>
  <c r="P1118" i="2" s="1"/>
  <c r="K1118" i="2"/>
  <c r="A1119" i="2" s="1"/>
  <c r="J1118" i="2"/>
  <c r="Q1118" i="2" l="1"/>
  <c r="C1119" i="2"/>
  <c r="E1119" i="2" s="1"/>
  <c r="L1119" i="2"/>
  <c r="B1119" i="2"/>
  <c r="R1118" i="2" s="1"/>
  <c r="H1119" i="2"/>
  <c r="G1119" i="2"/>
  <c r="F1119" i="2"/>
  <c r="U1118" i="2" l="1"/>
  <c r="V1118" i="2" s="1"/>
  <c r="S1118" i="2"/>
  <c r="T1118" i="2" s="1"/>
  <c r="M1119" i="2"/>
  <c r="O1119" i="2"/>
  <c r="N1119" i="2"/>
  <c r="J1119" i="2"/>
  <c r="K1119" i="2"/>
  <c r="A1120" i="2" s="1"/>
  <c r="B1120" i="2" l="1"/>
  <c r="R1119" i="2" s="1"/>
  <c r="L1120" i="2"/>
  <c r="F1120" i="2"/>
  <c r="C1120" i="2"/>
  <c r="E1120" i="2" s="1"/>
  <c r="H1120" i="2"/>
  <c r="G1120" i="2"/>
  <c r="P1119" i="2" a="1"/>
  <c r="P1119" i="2" s="1"/>
  <c r="Q1119" i="2" s="1"/>
  <c r="N1120" i="2" l="1"/>
  <c r="P1120" i="2" s="1" a="1"/>
  <c r="P1120" i="2" s="1"/>
  <c r="M1120" i="2"/>
  <c r="O1120" i="2"/>
  <c r="S1119" i="2"/>
  <c r="T1119" i="2" s="1"/>
  <c r="U1119" i="2"/>
  <c r="V1119" i="2" s="1"/>
  <c r="K1120" i="2"/>
  <c r="A1121" i="2" s="1"/>
  <c r="J1120" i="2"/>
  <c r="C1121" i="2" l="1"/>
  <c r="E1121" i="2" s="1"/>
  <c r="L1121" i="2"/>
  <c r="G1121" i="2"/>
  <c r="H1121" i="2"/>
  <c r="B1121" i="2"/>
  <c r="R1120" i="2" s="1"/>
  <c r="F1121" i="2"/>
  <c r="Q1120" i="2"/>
  <c r="O1121" i="2" l="1"/>
  <c r="M1121" i="2"/>
  <c r="N1121" i="2"/>
  <c r="P1121" i="2" s="1" a="1"/>
  <c r="P1121" i="2" s="1"/>
  <c r="U1120" i="2"/>
  <c r="V1120" i="2" s="1"/>
  <c r="S1120" i="2"/>
  <c r="T1120" i="2" s="1"/>
  <c r="J1121" i="2"/>
  <c r="K1121" i="2"/>
  <c r="A1122" i="2" s="1"/>
  <c r="C1122" i="2" l="1"/>
  <c r="E1122" i="2" s="1"/>
  <c r="L1122" i="2"/>
  <c r="B1122" i="2"/>
  <c r="R1121" i="2" s="1"/>
  <c r="G1122" i="2"/>
  <c r="H1122" i="2"/>
  <c r="F1122" i="2"/>
  <c r="Q1121" i="2"/>
  <c r="S1121" i="2" l="1"/>
  <c r="T1121" i="2" s="1"/>
  <c r="U1121" i="2"/>
  <c r="V1121" i="2" s="1"/>
  <c r="M1122" i="2"/>
  <c r="N1122" i="2"/>
  <c r="P1122" i="2" s="1" a="1"/>
  <c r="P1122" i="2" s="1"/>
  <c r="O1122" i="2"/>
  <c r="K1122" i="2"/>
  <c r="A1123" i="2" s="1"/>
  <c r="J1122" i="2"/>
  <c r="C1123" i="2" l="1"/>
  <c r="E1123" i="2" s="1"/>
  <c r="L1123" i="2"/>
  <c r="B1123" i="2"/>
  <c r="R1122" i="2" s="1"/>
  <c r="F1123" i="2"/>
  <c r="H1123" i="2"/>
  <c r="G1123" i="2"/>
  <c r="Q1122" i="2"/>
  <c r="U1122" i="2" l="1"/>
  <c r="V1122" i="2" s="1"/>
  <c r="S1122" i="2"/>
  <c r="T1122" i="2" s="1"/>
  <c r="N1123" i="2"/>
  <c r="P1123" i="2" s="1" a="1"/>
  <c r="P1123" i="2" s="1"/>
  <c r="O1123" i="2"/>
  <c r="M1123" i="2"/>
  <c r="J1123" i="2"/>
  <c r="K1123" i="2"/>
  <c r="A1124" i="2" s="1"/>
  <c r="Q1123" i="2" l="1"/>
  <c r="C1124" i="2"/>
  <c r="E1124" i="2" s="1"/>
  <c r="G1124" i="2"/>
  <c r="L1124" i="2"/>
  <c r="H1124" i="2"/>
  <c r="F1124" i="2"/>
  <c r="B1124" i="2"/>
  <c r="R1123" i="2" s="1"/>
  <c r="M1124" i="2" l="1"/>
  <c r="O1124" i="2"/>
  <c r="N1124" i="2"/>
  <c r="P1124" i="2" s="1" a="1"/>
  <c r="P1124" i="2" s="1"/>
  <c r="S1123" i="2"/>
  <c r="T1123" i="2" s="1"/>
  <c r="U1123" i="2"/>
  <c r="V1123" i="2" s="1"/>
  <c r="K1124" i="2"/>
  <c r="A1125" i="2" s="1"/>
  <c r="J1124" i="2"/>
  <c r="C1125" i="2" l="1"/>
  <c r="E1125" i="2" s="1"/>
  <c r="L1125" i="2"/>
  <c r="F1125" i="2"/>
  <c r="H1125" i="2"/>
  <c r="B1125" i="2"/>
  <c r="R1124" i="2" s="1"/>
  <c r="G1125" i="2"/>
  <c r="Q1124" i="2"/>
  <c r="M1125" i="2" l="1"/>
  <c r="O1125" i="2"/>
  <c r="N1125" i="2"/>
  <c r="P1125" i="2" s="1" a="1"/>
  <c r="P1125" i="2" s="1"/>
  <c r="U1124" i="2"/>
  <c r="V1124" i="2" s="1"/>
  <c r="S1124" i="2"/>
  <c r="T1124" i="2" s="1"/>
  <c r="J1125" i="2"/>
  <c r="K1125" i="2"/>
  <c r="A1126" i="2" s="1"/>
  <c r="C1126" i="2" l="1"/>
  <c r="E1126" i="2" s="1"/>
  <c r="G1126" i="2"/>
  <c r="B1126" i="2"/>
  <c r="R1125" i="2" s="1"/>
  <c r="F1126" i="2"/>
  <c r="L1126" i="2"/>
  <c r="H1126" i="2"/>
  <c r="Q1125" i="2"/>
  <c r="S1125" i="2" l="1"/>
  <c r="T1125" i="2" s="1"/>
  <c r="U1125" i="2"/>
  <c r="V1125" i="2" s="1"/>
  <c r="M1126" i="2"/>
  <c r="O1126" i="2"/>
  <c r="N1126" i="2"/>
  <c r="P1126" i="2" s="1" a="1"/>
  <c r="P1126" i="2" s="1"/>
  <c r="J1126" i="2"/>
  <c r="K1126" i="2"/>
  <c r="A1127" i="2" s="1"/>
  <c r="Q1126" i="2" l="1"/>
  <c r="C1127" i="2"/>
  <c r="E1127" i="2" s="1"/>
  <c r="L1127" i="2"/>
  <c r="B1127" i="2"/>
  <c r="R1126" i="2" s="1"/>
  <c r="H1127" i="2"/>
  <c r="G1127" i="2"/>
  <c r="F1127" i="2"/>
  <c r="S1126" i="2" l="1"/>
  <c r="T1126" i="2" s="1"/>
  <c r="U1126" i="2"/>
  <c r="V1126" i="2" s="1"/>
  <c r="M1127" i="2"/>
  <c r="N1127" i="2"/>
  <c r="P1127" i="2" s="1" a="1"/>
  <c r="P1127" i="2" s="1"/>
  <c r="O1127" i="2"/>
  <c r="J1127" i="2"/>
  <c r="K1127" i="2"/>
  <c r="A1128" i="2" s="1"/>
  <c r="C1128" i="2" l="1"/>
  <c r="E1128" i="2" s="1"/>
  <c r="F1128" i="2"/>
  <c r="L1128" i="2"/>
  <c r="G1128" i="2"/>
  <c r="H1128" i="2"/>
  <c r="B1128" i="2"/>
  <c r="R1127" i="2" s="1"/>
  <c r="Q1127" i="2"/>
  <c r="M1128" i="2" l="1"/>
  <c r="O1128" i="2"/>
  <c r="N1128" i="2"/>
  <c r="P1128" i="2" s="1" a="1"/>
  <c r="P1128" i="2" s="1"/>
  <c r="S1127" i="2"/>
  <c r="T1127" i="2" s="1"/>
  <c r="U1127" i="2"/>
  <c r="V1127" i="2" s="1"/>
  <c r="J1128" i="2"/>
  <c r="K1128" i="2"/>
  <c r="A1129" i="2" s="1"/>
  <c r="C1129" i="2" l="1"/>
  <c r="E1129" i="2" s="1"/>
  <c r="L1129" i="2"/>
  <c r="H1129" i="2"/>
  <c r="F1129" i="2"/>
  <c r="B1129" i="2"/>
  <c r="R1128" i="2" s="1"/>
  <c r="G1129" i="2"/>
  <c r="Q1128" i="2"/>
  <c r="O1129" i="2" l="1"/>
  <c r="M1129" i="2"/>
  <c r="N1129" i="2"/>
  <c r="P1129" i="2" s="1" a="1"/>
  <c r="P1129" i="2" s="1"/>
  <c r="S1128" i="2"/>
  <c r="T1128" i="2" s="1"/>
  <c r="U1128" i="2"/>
  <c r="V1128" i="2" s="1"/>
  <c r="J1129" i="2"/>
  <c r="K1129" i="2"/>
  <c r="A1130" i="2" s="1"/>
  <c r="C1130" i="2" l="1"/>
  <c r="E1130" i="2" s="1"/>
  <c r="H1130" i="2"/>
  <c r="B1130" i="2"/>
  <c r="R1129" i="2" s="1"/>
  <c r="G1130" i="2"/>
  <c r="L1130" i="2"/>
  <c r="F1130" i="2"/>
  <c r="Q1129" i="2"/>
  <c r="S1129" i="2" l="1"/>
  <c r="T1129" i="2" s="1"/>
  <c r="U1129" i="2"/>
  <c r="V1129" i="2" s="1"/>
  <c r="M1130" i="2"/>
  <c r="O1130" i="2"/>
  <c r="N1130" i="2"/>
  <c r="P1130" i="2" s="1" a="1"/>
  <c r="P1130" i="2" s="1"/>
  <c r="K1130" i="2"/>
  <c r="A1131" i="2" s="1"/>
  <c r="J1130" i="2"/>
  <c r="Q1130" i="2" l="1"/>
  <c r="C1131" i="2"/>
  <c r="E1131" i="2" s="1"/>
  <c r="L1131" i="2"/>
  <c r="B1131" i="2"/>
  <c r="R1130" i="2" s="1"/>
  <c r="F1131" i="2"/>
  <c r="H1131" i="2"/>
  <c r="G1131" i="2"/>
  <c r="M1131" i="2" l="1"/>
  <c r="O1131" i="2"/>
  <c r="N1131" i="2"/>
  <c r="P1131" i="2" s="1" a="1"/>
  <c r="P1131" i="2" s="1"/>
  <c r="K1131" i="2"/>
  <c r="A1132" i="2" s="1"/>
  <c r="J1131" i="2"/>
  <c r="U1130" i="2"/>
  <c r="V1130" i="2" s="1"/>
  <c r="S1130" i="2"/>
  <c r="T1130" i="2" s="1"/>
  <c r="G1132" i="2" l="1"/>
  <c r="C1132" i="2"/>
  <c r="E1132" i="2" s="1"/>
  <c r="L1132" i="2"/>
  <c r="F1132" i="2"/>
  <c r="H1132" i="2"/>
  <c r="B1132" i="2"/>
  <c r="R1131" i="2" s="1"/>
  <c r="Q1131" i="2"/>
  <c r="J1132" i="2" l="1"/>
  <c r="K1132" i="2"/>
  <c r="A1133" i="2" s="1"/>
  <c r="M1132" i="2"/>
  <c r="O1132" i="2"/>
  <c r="N1132" i="2"/>
  <c r="P1132" i="2" s="1" a="1"/>
  <c r="P1132" i="2" s="1"/>
  <c r="S1131" i="2"/>
  <c r="T1131" i="2" s="1"/>
  <c r="U1131" i="2"/>
  <c r="V1131" i="2" s="1"/>
  <c r="Q1132" i="2" l="1"/>
  <c r="C1133" i="2"/>
  <c r="E1133" i="2" s="1"/>
  <c r="H1133" i="2"/>
  <c r="G1133" i="2"/>
  <c r="B1133" i="2"/>
  <c r="R1132" i="2" s="1"/>
  <c r="F1133" i="2"/>
  <c r="L1133" i="2"/>
  <c r="M1133" i="2" l="1"/>
  <c r="O1133" i="2"/>
  <c r="N1133" i="2"/>
  <c r="P1133" i="2" s="1" a="1"/>
  <c r="P1133" i="2" s="1"/>
  <c r="K1133" i="2"/>
  <c r="A1134" i="2" s="1"/>
  <c r="J1133" i="2"/>
  <c r="U1132" i="2"/>
  <c r="V1132" i="2" s="1"/>
  <c r="S1132" i="2"/>
  <c r="T1132" i="2" s="1"/>
  <c r="C1134" i="2" l="1"/>
  <c r="E1134" i="2" s="1"/>
  <c r="L1134" i="2"/>
  <c r="B1134" i="2"/>
  <c r="R1133" i="2" s="1"/>
  <c r="H1134" i="2"/>
  <c r="G1134" i="2"/>
  <c r="F1134" i="2"/>
  <c r="Q1133" i="2"/>
  <c r="U1133" i="2" l="1"/>
  <c r="V1133" i="2" s="1"/>
  <c r="S1133" i="2"/>
  <c r="T1133" i="2" s="1"/>
  <c r="N1134" i="2"/>
  <c r="P1134" i="2" s="1" a="1"/>
  <c r="P1134" i="2" s="1"/>
  <c r="O1134" i="2"/>
  <c r="M1134" i="2"/>
  <c r="J1134" i="2"/>
  <c r="K1134" i="2"/>
  <c r="A1135" i="2" s="1"/>
  <c r="Q1134" i="2" l="1"/>
  <c r="B1135" i="2"/>
  <c r="R1134" i="2" s="1"/>
  <c r="H1135" i="2"/>
  <c r="C1135" i="2"/>
  <c r="E1135" i="2" s="1"/>
  <c r="L1135" i="2"/>
  <c r="F1135" i="2"/>
  <c r="G1135" i="2"/>
  <c r="U1134" i="2" l="1"/>
  <c r="V1134" i="2" s="1"/>
  <c r="S1134" i="2"/>
  <c r="T1134" i="2" s="1"/>
  <c r="K1135" i="2"/>
  <c r="A1136" i="2" s="1"/>
  <c r="J1135" i="2"/>
  <c r="O1135" i="2"/>
  <c r="M1135" i="2"/>
  <c r="N1135" i="2"/>
  <c r="P1135" i="2" s="1" a="1"/>
  <c r="P1135" i="2" s="1"/>
  <c r="Q1135" i="2" l="1"/>
  <c r="B1136" i="2"/>
  <c r="R1135" i="2" s="1"/>
  <c r="C1136" i="2"/>
  <c r="E1136" i="2" s="1"/>
  <c r="L1136" i="2"/>
  <c r="F1136" i="2"/>
  <c r="H1136" i="2"/>
  <c r="G1136" i="2"/>
  <c r="O1136" i="2" l="1"/>
  <c r="N1136" i="2"/>
  <c r="P1136" i="2" s="1" a="1"/>
  <c r="P1136" i="2" s="1"/>
  <c r="M1136" i="2"/>
  <c r="J1136" i="2"/>
  <c r="K1136" i="2"/>
  <c r="A1137" i="2" s="1"/>
  <c r="S1135" i="2"/>
  <c r="T1135" i="2" s="1"/>
  <c r="U1135" i="2"/>
  <c r="V1135" i="2" s="1"/>
  <c r="C1137" i="2" l="1"/>
  <c r="E1137" i="2" s="1"/>
  <c r="H1137" i="2"/>
  <c r="G1137" i="2"/>
  <c r="B1137" i="2"/>
  <c r="R1136" i="2" s="1"/>
  <c r="F1137" i="2"/>
  <c r="L1137" i="2"/>
  <c r="Q1136" i="2"/>
  <c r="S1136" i="2" l="1"/>
  <c r="T1136" i="2" s="1"/>
  <c r="U1136" i="2"/>
  <c r="V1136" i="2" s="1"/>
  <c r="M1137" i="2"/>
  <c r="O1137" i="2"/>
  <c r="N1137" i="2"/>
  <c r="P1137" i="2" s="1" a="1"/>
  <c r="P1137" i="2" s="1"/>
  <c r="J1137" i="2"/>
  <c r="K1137" i="2"/>
  <c r="A1138" i="2" s="1"/>
  <c r="Q1137" i="2" l="1"/>
  <c r="C1138" i="2"/>
  <c r="E1138" i="2" s="1"/>
  <c r="L1138" i="2"/>
  <c r="G1138" i="2"/>
  <c r="B1138" i="2"/>
  <c r="R1137" i="2" s="1"/>
  <c r="H1138" i="2"/>
  <c r="F1138" i="2"/>
  <c r="M1138" i="2" l="1"/>
  <c r="O1138" i="2"/>
  <c r="N1138" i="2"/>
  <c r="P1138" i="2" s="1" a="1"/>
  <c r="P1138" i="2" s="1"/>
  <c r="K1138" i="2"/>
  <c r="A1139" i="2" s="1"/>
  <c r="J1138" i="2"/>
  <c r="S1137" i="2"/>
  <c r="T1137" i="2" s="1"/>
  <c r="U1137" i="2"/>
  <c r="V1137" i="2" s="1"/>
  <c r="B1139" i="2" l="1"/>
  <c r="R1138" i="2" s="1"/>
  <c r="L1139" i="2"/>
  <c r="C1139" i="2"/>
  <c r="E1139" i="2" s="1"/>
  <c r="F1139" i="2"/>
  <c r="H1139" i="2"/>
  <c r="G1139" i="2"/>
  <c r="Q1138" i="2"/>
  <c r="N1139" i="2" l="1"/>
  <c r="P1139" i="2" s="1" a="1"/>
  <c r="P1139" i="2" s="1"/>
  <c r="O1139" i="2"/>
  <c r="M1139" i="2"/>
  <c r="J1139" i="2"/>
  <c r="K1139" i="2"/>
  <c r="A1140" i="2" s="1"/>
  <c r="S1138" i="2"/>
  <c r="T1138" i="2" s="1"/>
  <c r="U1138" i="2"/>
  <c r="V1138" i="2" s="1"/>
  <c r="C1140" i="2" l="1"/>
  <c r="E1140" i="2" s="1"/>
  <c r="H1140" i="2"/>
  <c r="L1140" i="2"/>
  <c r="G1140" i="2"/>
  <c r="F1140" i="2"/>
  <c r="B1140" i="2"/>
  <c r="R1139" i="2" s="1"/>
  <c r="Q1139" i="2"/>
  <c r="U1139" i="2" l="1"/>
  <c r="V1139" i="2" s="1"/>
  <c r="S1139" i="2"/>
  <c r="T1139" i="2" s="1"/>
  <c r="O1140" i="2"/>
  <c r="M1140" i="2"/>
  <c r="N1140" i="2"/>
  <c r="J1140" i="2"/>
  <c r="K1140" i="2"/>
  <c r="A1141" i="2" s="1"/>
  <c r="B1141" i="2" l="1"/>
  <c r="R1140" i="2" s="1"/>
  <c r="L1141" i="2"/>
  <c r="G1141" i="2"/>
  <c r="F1141" i="2"/>
  <c r="H1141" i="2"/>
  <c r="C1141" i="2"/>
  <c r="E1141" i="2" s="1"/>
  <c r="P1140" i="2" a="1"/>
  <c r="P1140" i="2" s="1"/>
  <c r="Q1140" i="2" s="1"/>
  <c r="K1141" i="2" l="1"/>
  <c r="A1142" i="2" s="1"/>
  <c r="J1141" i="2"/>
  <c r="N1141" i="2"/>
  <c r="P1141" i="2" s="1" a="1"/>
  <c r="P1141" i="2" s="1"/>
  <c r="O1141" i="2"/>
  <c r="M1141" i="2"/>
  <c r="S1140" i="2"/>
  <c r="T1140" i="2" s="1"/>
  <c r="U1140" i="2"/>
  <c r="V1140" i="2" s="1"/>
  <c r="Q1141" i="2" l="1"/>
  <c r="L1142" i="2"/>
  <c r="B1142" i="2"/>
  <c r="R1141" i="2" s="1"/>
  <c r="H1142" i="2"/>
  <c r="G1142" i="2"/>
  <c r="C1142" i="2"/>
  <c r="E1142" i="2" s="1"/>
  <c r="F1142" i="2"/>
  <c r="S1141" i="2" l="1"/>
  <c r="T1141" i="2" s="1"/>
  <c r="U1141" i="2"/>
  <c r="V1141" i="2" s="1"/>
  <c r="N1142" i="2"/>
  <c r="P1142" i="2" s="1" a="1"/>
  <c r="P1142" i="2" s="1"/>
  <c r="O1142" i="2"/>
  <c r="M1142" i="2"/>
  <c r="J1142" i="2"/>
  <c r="K1142" i="2"/>
  <c r="A1143" i="2" s="1"/>
  <c r="Q1142" i="2" l="1"/>
  <c r="B1143" i="2"/>
  <c r="R1142" i="2" s="1"/>
  <c r="C1143" i="2"/>
  <c r="E1143" i="2" s="1"/>
  <c r="L1143" i="2"/>
  <c r="G1143" i="2"/>
  <c r="H1143" i="2"/>
  <c r="F1143" i="2"/>
  <c r="O1143" i="2" l="1"/>
  <c r="M1143" i="2"/>
  <c r="N1143" i="2"/>
  <c r="P1143" i="2" s="1" a="1"/>
  <c r="P1143" i="2" s="1"/>
  <c r="K1143" i="2"/>
  <c r="A1144" i="2" s="1"/>
  <c r="J1143" i="2"/>
  <c r="S1142" i="2"/>
  <c r="T1142" i="2" s="1"/>
  <c r="U1142" i="2"/>
  <c r="V1142" i="2" s="1"/>
  <c r="B1144" i="2" l="1"/>
  <c r="R1143" i="2" s="1"/>
  <c r="C1144" i="2"/>
  <c r="E1144" i="2" s="1"/>
  <c r="L1144" i="2"/>
  <c r="F1144" i="2"/>
  <c r="G1144" i="2"/>
  <c r="H1144" i="2"/>
  <c r="Q1143" i="2"/>
  <c r="O1144" i="2" l="1"/>
  <c r="N1144" i="2"/>
  <c r="P1144" i="2" s="1" a="1"/>
  <c r="P1144" i="2" s="1"/>
  <c r="M1144" i="2"/>
  <c r="J1144" i="2"/>
  <c r="K1144" i="2"/>
  <c r="A1145" i="2" s="1"/>
  <c r="S1143" i="2"/>
  <c r="T1143" i="2" s="1"/>
  <c r="U1143" i="2"/>
  <c r="V1143" i="2" s="1"/>
  <c r="C1145" i="2" l="1"/>
  <c r="E1145" i="2" s="1"/>
  <c r="F1145" i="2"/>
  <c r="H1145" i="2"/>
  <c r="B1145" i="2"/>
  <c r="R1144" i="2" s="1"/>
  <c r="G1145" i="2"/>
  <c r="L1145" i="2"/>
  <c r="Q1144" i="2"/>
  <c r="U1144" i="2" l="1"/>
  <c r="V1144" i="2" s="1"/>
  <c r="S1144" i="2"/>
  <c r="T1144" i="2" s="1"/>
  <c r="M1145" i="2"/>
  <c r="O1145" i="2"/>
  <c r="N1145" i="2"/>
  <c r="P1145" i="2" s="1" a="1"/>
  <c r="P1145" i="2" s="1"/>
  <c r="J1145" i="2"/>
  <c r="K1145" i="2"/>
  <c r="A1146" i="2" s="1"/>
  <c r="Q1145" i="2" l="1"/>
  <c r="C1146" i="2"/>
  <c r="E1146" i="2" s="1"/>
  <c r="L1146" i="2"/>
  <c r="B1146" i="2"/>
  <c r="R1145" i="2" s="1"/>
  <c r="H1146" i="2"/>
  <c r="G1146" i="2"/>
  <c r="F1146" i="2"/>
  <c r="U1145" i="2" l="1"/>
  <c r="V1145" i="2" s="1"/>
  <c r="S1145" i="2"/>
  <c r="T1145" i="2" s="1"/>
  <c r="M1146" i="2"/>
  <c r="N1146" i="2"/>
  <c r="P1146" i="2" s="1" a="1"/>
  <c r="P1146" i="2" s="1"/>
  <c r="O1146" i="2"/>
  <c r="K1146" i="2"/>
  <c r="A1147" i="2" s="1"/>
  <c r="J1146" i="2"/>
  <c r="C1147" i="2" l="1"/>
  <c r="E1147" i="2" s="1"/>
  <c r="B1147" i="2"/>
  <c r="R1146" i="2" s="1"/>
  <c r="F1147" i="2"/>
  <c r="L1147" i="2"/>
  <c r="H1147" i="2"/>
  <c r="G1147" i="2"/>
  <c r="Q1146" i="2"/>
  <c r="M1147" i="2" l="1"/>
  <c r="O1147" i="2"/>
  <c r="N1147" i="2"/>
  <c r="P1147" i="2" s="1" a="1"/>
  <c r="P1147" i="2" s="1"/>
  <c r="U1146" i="2"/>
  <c r="V1146" i="2" s="1"/>
  <c r="S1146" i="2"/>
  <c r="T1146" i="2" s="1"/>
  <c r="K1147" i="2"/>
  <c r="A1148" i="2" s="1"/>
  <c r="J1147" i="2"/>
  <c r="C1148" i="2" l="1"/>
  <c r="E1148" i="2" s="1"/>
  <c r="B1148" i="2"/>
  <c r="R1147" i="2" s="1"/>
  <c r="H1148" i="2"/>
  <c r="G1148" i="2"/>
  <c r="F1148" i="2"/>
  <c r="L1148" i="2"/>
  <c r="Q1147" i="2"/>
  <c r="S1147" i="2" l="1"/>
  <c r="T1147" i="2" s="1"/>
  <c r="U1147" i="2"/>
  <c r="V1147" i="2" s="1"/>
  <c r="N1148" i="2"/>
  <c r="P1148" i="2" s="1" a="1"/>
  <c r="P1148" i="2" s="1"/>
  <c r="M1148" i="2"/>
  <c r="O1148" i="2"/>
  <c r="K1148" i="2"/>
  <c r="A1149" i="2" s="1"/>
  <c r="J1148" i="2"/>
  <c r="C1149" i="2" l="1"/>
  <c r="E1149" i="2" s="1"/>
  <c r="L1149" i="2"/>
  <c r="H1149" i="2"/>
  <c r="F1149" i="2"/>
  <c r="B1149" i="2"/>
  <c r="R1148" i="2" s="1"/>
  <c r="G1149" i="2"/>
  <c r="Q1148" i="2"/>
  <c r="M1149" i="2" l="1"/>
  <c r="O1149" i="2"/>
  <c r="N1149" i="2"/>
  <c r="P1149" i="2" s="1" a="1"/>
  <c r="P1149" i="2" s="1"/>
  <c r="S1148" i="2"/>
  <c r="T1148" i="2" s="1"/>
  <c r="U1148" i="2"/>
  <c r="V1148" i="2" s="1"/>
  <c r="J1149" i="2"/>
  <c r="K1149" i="2"/>
  <c r="A1150" i="2" s="1"/>
  <c r="C1150" i="2" l="1"/>
  <c r="E1150" i="2" s="1"/>
  <c r="B1150" i="2"/>
  <c r="R1149" i="2" s="1"/>
  <c r="L1150" i="2"/>
  <c r="H1150" i="2"/>
  <c r="G1150" i="2"/>
  <c r="F1150" i="2"/>
  <c r="Q1149" i="2"/>
  <c r="N1150" i="2" l="1"/>
  <c r="P1150" i="2" s="1" a="1"/>
  <c r="P1150" i="2" s="1"/>
  <c r="O1150" i="2"/>
  <c r="M1150" i="2"/>
  <c r="U1149" i="2"/>
  <c r="V1149" i="2" s="1"/>
  <c r="S1149" i="2"/>
  <c r="T1149" i="2" s="1"/>
  <c r="K1150" i="2"/>
  <c r="A1151" i="2" s="1"/>
  <c r="J1150" i="2"/>
  <c r="C1151" i="2" l="1"/>
  <c r="E1151" i="2" s="1"/>
  <c r="B1151" i="2"/>
  <c r="R1150" i="2" s="1"/>
  <c r="H1151" i="2"/>
  <c r="L1151" i="2"/>
  <c r="F1151" i="2"/>
  <c r="G1151" i="2"/>
  <c r="Q1150" i="2"/>
  <c r="O1151" i="2" l="1"/>
  <c r="M1151" i="2"/>
  <c r="N1151" i="2"/>
  <c r="P1151" i="2" s="1" a="1"/>
  <c r="P1151" i="2" s="1"/>
  <c r="S1150" i="2"/>
  <c r="T1150" i="2" s="1"/>
  <c r="U1150" i="2"/>
  <c r="V1150" i="2" s="1"/>
  <c r="K1151" i="2"/>
  <c r="A1152" i="2" s="1"/>
  <c r="J1151" i="2"/>
  <c r="C1152" i="2" l="1"/>
  <c r="E1152" i="2" s="1"/>
  <c r="B1152" i="2"/>
  <c r="R1151" i="2" s="1"/>
  <c r="F1152" i="2"/>
  <c r="H1152" i="2"/>
  <c r="G1152" i="2"/>
  <c r="L1152" i="2"/>
  <c r="Q1151" i="2"/>
  <c r="M1152" i="2" l="1"/>
  <c r="N1152" i="2"/>
  <c r="P1152" i="2" s="1" a="1"/>
  <c r="P1152" i="2" s="1"/>
  <c r="O1152" i="2"/>
  <c r="S1151" i="2"/>
  <c r="T1151" i="2" s="1"/>
  <c r="U1151" i="2"/>
  <c r="V1151" i="2" s="1"/>
  <c r="J1152" i="2"/>
  <c r="K1152" i="2"/>
  <c r="A1153" i="2" s="1"/>
  <c r="B1153" i="2" l="1"/>
  <c r="R1152" i="2" s="1"/>
  <c r="L1153" i="2"/>
  <c r="H1153" i="2"/>
  <c r="F1153" i="2"/>
  <c r="G1153" i="2"/>
  <c r="C1153" i="2"/>
  <c r="E1153" i="2" s="1"/>
  <c r="Q1152" i="2"/>
  <c r="N1153" i="2" l="1"/>
  <c r="P1153" i="2" s="1" a="1"/>
  <c r="P1153" i="2" s="1"/>
  <c r="O1153" i="2"/>
  <c r="M1153" i="2"/>
  <c r="K1153" i="2"/>
  <c r="A1154" i="2" s="1"/>
  <c r="J1153" i="2"/>
  <c r="S1152" i="2"/>
  <c r="T1152" i="2" s="1"/>
  <c r="U1152" i="2"/>
  <c r="V1152" i="2" s="1"/>
  <c r="L1154" i="2" l="1"/>
  <c r="C1154" i="2"/>
  <c r="E1154" i="2" s="1"/>
  <c r="F1154" i="2"/>
  <c r="B1154" i="2"/>
  <c r="R1153" i="2" s="1"/>
  <c r="H1154" i="2"/>
  <c r="G1154" i="2"/>
  <c r="Q1153" i="2"/>
  <c r="S1153" i="2" l="1"/>
  <c r="T1153" i="2" s="1"/>
  <c r="U1153" i="2"/>
  <c r="V1153" i="2" s="1"/>
  <c r="J1154" i="2"/>
  <c r="K1154" i="2"/>
  <c r="A1155" i="2" s="1"/>
  <c r="N1154" i="2"/>
  <c r="P1154" i="2" s="1" a="1"/>
  <c r="P1154" i="2" s="1"/>
  <c r="M1154" i="2"/>
  <c r="O1154" i="2"/>
  <c r="C1155" i="2" l="1"/>
  <c r="E1155" i="2" s="1"/>
  <c r="B1155" i="2"/>
  <c r="R1154" i="2" s="1"/>
  <c r="F1155" i="2"/>
  <c r="L1155" i="2"/>
  <c r="G1155" i="2"/>
  <c r="H1155" i="2"/>
  <c r="Q1154" i="2"/>
  <c r="S1154" i="2" l="1"/>
  <c r="T1154" i="2" s="1"/>
  <c r="U1154" i="2"/>
  <c r="V1154" i="2" s="1"/>
  <c r="M1155" i="2"/>
  <c r="O1155" i="2"/>
  <c r="N1155" i="2"/>
  <c r="P1155" i="2" s="1" a="1"/>
  <c r="P1155" i="2" s="1"/>
  <c r="J1155" i="2"/>
  <c r="K1155" i="2"/>
  <c r="A1156" i="2" s="1"/>
  <c r="Q1155" i="2" l="1"/>
  <c r="C1156" i="2"/>
  <c r="E1156" i="2" s="1"/>
  <c r="B1156" i="2"/>
  <c r="R1155" i="2" s="1"/>
  <c r="F1156" i="2"/>
  <c r="L1156" i="2"/>
  <c r="G1156" i="2"/>
  <c r="H1156" i="2"/>
  <c r="S1155" i="2" l="1"/>
  <c r="T1155" i="2" s="1"/>
  <c r="U1155" i="2"/>
  <c r="V1155" i="2" s="1"/>
  <c r="K1156" i="2"/>
  <c r="A1157" i="2" s="1"/>
  <c r="J1156" i="2"/>
  <c r="M1156" i="2"/>
  <c r="O1156" i="2"/>
  <c r="N1156" i="2"/>
  <c r="P1156" i="2" s="1" a="1"/>
  <c r="P1156" i="2" s="1"/>
  <c r="C1157" i="2" l="1"/>
  <c r="E1157" i="2" s="1"/>
  <c r="B1157" i="2"/>
  <c r="R1156" i="2" s="1"/>
  <c r="G1157" i="2"/>
  <c r="H1157" i="2"/>
  <c r="L1157" i="2"/>
  <c r="F1157" i="2"/>
  <c r="Q1156" i="2"/>
  <c r="S1156" i="2" l="1"/>
  <c r="T1156" i="2" s="1"/>
  <c r="U1156" i="2"/>
  <c r="V1156" i="2" s="1"/>
  <c r="N1157" i="2"/>
  <c r="P1157" i="2" s="1" a="1"/>
  <c r="P1157" i="2" s="1"/>
  <c r="M1157" i="2"/>
  <c r="O1157" i="2"/>
  <c r="K1157" i="2"/>
  <c r="A1158" i="2" s="1"/>
  <c r="J1157" i="2"/>
  <c r="G1158" i="2" l="1"/>
  <c r="C1158" i="2"/>
  <c r="E1158" i="2" s="1"/>
  <c r="B1158" i="2"/>
  <c r="R1157" i="2" s="1"/>
  <c r="H1158" i="2"/>
  <c r="L1158" i="2"/>
  <c r="F1158" i="2"/>
  <c r="Q1157" i="2"/>
  <c r="S1157" i="2" l="1"/>
  <c r="T1157" i="2" s="1"/>
  <c r="U1157" i="2"/>
  <c r="V1157" i="2" s="1"/>
  <c r="K1158" i="2"/>
  <c r="A1159" i="2" s="1"/>
  <c r="J1158" i="2"/>
  <c r="M1158" i="2"/>
  <c r="O1158" i="2"/>
  <c r="N1158" i="2"/>
  <c r="P1158" i="2" s="1" a="1"/>
  <c r="P1158" i="2" s="1"/>
  <c r="C1159" i="2" l="1"/>
  <c r="E1159" i="2" s="1"/>
  <c r="B1159" i="2"/>
  <c r="R1158" i="2" s="1"/>
  <c r="F1159" i="2"/>
  <c r="L1159" i="2"/>
  <c r="G1159" i="2"/>
  <c r="H1159" i="2"/>
  <c r="Q1158" i="2"/>
  <c r="O1159" i="2" l="1"/>
  <c r="M1159" i="2"/>
  <c r="N1159" i="2"/>
  <c r="P1159" i="2" s="1" a="1"/>
  <c r="P1159" i="2" s="1"/>
  <c r="U1158" i="2"/>
  <c r="V1158" i="2" s="1"/>
  <c r="S1158" i="2"/>
  <c r="T1158" i="2" s="1"/>
  <c r="J1159" i="2"/>
  <c r="K1159" i="2"/>
  <c r="A1160" i="2" s="1"/>
  <c r="B1160" i="2" l="1"/>
  <c r="R1159" i="2" s="1"/>
  <c r="H1160" i="2"/>
  <c r="C1160" i="2"/>
  <c r="E1160" i="2" s="1"/>
  <c r="F1160" i="2"/>
  <c r="G1160" i="2"/>
  <c r="L1160" i="2"/>
  <c r="Q1159" i="2"/>
  <c r="K1160" i="2" l="1"/>
  <c r="A1161" i="2" s="1"/>
  <c r="J1160" i="2"/>
  <c r="N1160" i="2"/>
  <c r="P1160" i="2" s="1" a="1"/>
  <c r="P1160" i="2" s="1"/>
  <c r="O1160" i="2"/>
  <c r="M1160" i="2"/>
  <c r="S1159" i="2"/>
  <c r="T1159" i="2" s="1"/>
  <c r="U1159" i="2"/>
  <c r="V1159" i="2" s="1"/>
  <c r="Q1160" i="2" l="1"/>
  <c r="F1161" i="2"/>
  <c r="H1161" i="2"/>
  <c r="C1161" i="2"/>
  <c r="E1161" i="2" s="1"/>
  <c r="B1161" i="2"/>
  <c r="R1160" i="2" s="1"/>
  <c r="G1161" i="2"/>
  <c r="L1161" i="2"/>
  <c r="J1161" i="2" l="1"/>
  <c r="K1161" i="2"/>
  <c r="A1162" i="2" s="1"/>
  <c r="M1161" i="2"/>
  <c r="N1161" i="2"/>
  <c r="P1161" i="2" s="1" a="1"/>
  <c r="P1161" i="2" s="1"/>
  <c r="O1161" i="2"/>
  <c r="S1160" i="2"/>
  <c r="T1160" i="2" s="1"/>
  <c r="U1160" i="2"/>
  <c r="V1160" i="2" s="1"/>
  <c r="H1162" i="2" l="1"/>
  <c r="B1162" i="2"/>
  <c r="R1161" i="2" s="1"/>
  <c r="F1162" i="2"/>
  <c r="L1162" i="2"/>
  <c r="G1162" i="2"/>
  <c r="C1162" i="2"/>
  <c r="E1162" i="2" s="1"/>
  <c r="Q1161" i="2"/>
  <c r="O1162" i="2" l="1"/>
  <c r="N1162" i="2"/>
  <c r="P1162" i="2" s="1" a="1"/>
  <c r="P1162" i="2" s="1"/>
  <c r="M1162" i="2"/>
  <c r="K1162" i="2"/>
  <c r="A1163" i="2" s="1"/>
  <c r="J1162" i="2"/>
  <c r="U1161" i="2"/>
  <c r="V1161" i="2" s="1"/>
  <c r="S1161" i="2"/>
  <c r="T1161" i="2" s="1"/>
  <c r="H1163" i="2" l="1"/>
  <c r="B1163" i="2"/>
  <c r="R1162" i="2" s="1"/>
  <c r="F1163" i="2"/>
  <c r="L1163" i="2"/>
  <c r="G1163" i="2"/>
  <c r="C1163" i="2"/>
  <c r="E1163" i="2" s="1"/>
  <c r="Q1162" i="2"/>
  <c r="K1163" i="2" l="1"/>
  <c r="A1164" i="2" s="1"/>
  <c r="J1163" i="2"/>
  <c r="N1163" i="2"/>
  <c r="P1163" i="2" s="1" a="1"/>
  <c r="P1163" i="2" s="1"/>
  <c r="M1163" i="2"/>
  <c r="O1163" i="2"/>
  <c r="U1162" i="2"/>
  <c r="V1162" i="2" s="1"/>
  <c r="S1162" i="2"/>
  <c r="T1162" i="2" s="1"/>
  <c r="Q1163" i="2" l="1"/>
  <c r="B1164" i="2"/>
  <c r="R1163" i="2" s="1"/>
  <c r="H1164" i="2"/>
  <c r="G1164" i="2"/>
  <c r="C1164" i="2"/>
  <c r="E1164" i="2" s="1"/>
  <c r="F1164" i="2"/>
  <c r="L1164" i="2"/>
  <c r="N1164" i="2" l="1"/>
  <c r="P1164" i="2" s="1" a="1"/>
  <c r="P1164" i="2" s="1"/>
  <c r="O1164" i="2"/>
  <c r="M1164" i="2"/>
  <c r="U1163" i="2"/>
  <c r="V1163" i="2" s="1"/>
  <c r="S1163" i="2"/>
  <c r="T1163" i="2" s="1"/>
  <c r="J1164" i="2"/>
  <c r="K1164" i="2"/>
  <c r="A1165" i="2" s="1"/>
  <c r="B1165" i="2" l="1"/>
  <c r="R1164" i="2" s="1"/>
  <c r="G1165" i="2"/>
  <c r="C1165" i="2"/>
  <c r="E1165" i="2" s="1"/>
  <c r="L1165" i="2"/>
  <c r="H1165" i="2"/>
  <c r="F1165" i="2"/>
  <c r="Q1164" i="2"/>
  <c r="N1165" i="2" l="1"/>
  <c r="P1165" i="2" s="1" a="1"/>
  <c r="P1165" i="2" s="1"/>
  <c r="M1165" i="2"/>
  <c r="O1165" i="2"/>
  <c r="K1165" i="2"/>
  <c r="A1166" i="2" s="1"/>
  <c r="J1165" i="2"/>
  <c r="U1164" i="2"/>
  <c r="V1164" i="2" s="1"/>
  <c r="S1164" i="2"/>
  <c r="T1164" i="2" s="1"/>
  <c r="H1166" i="2" l="1"/>
  <c r="C1166" i="2"/>
  <c r="E1166" i="2" s="1"/>
  <c r="F1166" i="2"/>
  <c r="G1166" i="2"/>
  <c r="B1166" i="2"/>
  <c r="R1165" i="2" s="1"/>
  <c r="L1166" i="2"/>
  <c r="Q1165" i="2"/>
  <c r="S1165" i="2" l="1"/>
  <c r="T1165" i="2" s="1"/>
  <c r="U1165" i="2"/>
  <c r="V1165" i="2" s="1"/>
  <c r="N1166" i="2"/>
  <c r="P1166" i="2" s="1" a="1"/>
  <c r="P1166" i="2" s="1"/>
  <c r="O1166" i="2"/>
  <c r="M1166" i="2"/>
  <c r="J1166" i="2"/>
  <c r="K1166" i="2"/>
  <c r="A1167" i="2" s="1"/>
  <c r="Q1166" i="2" l="1"/>
  <c r="L1167" i="2"/>
  <c r="F1167" i="2"/>
  <c r="H1167" i="2"/>
  <c r="B1167" i="2"/>
  <c r="R1166" i="2" s="1"/>
  <c r="G1167" i="2"/>
  <c r="C1167" i="2"/>
  <c r="E1167" i="2" s="1"/>
  <c r="K1167" i="2" l="1"/>
  <c r="A1168" i="2" s="1"/>
  <c r="J1167" i="2"/>
  <c r="N1167" i="2"/>
  <c r="P1167" i="2" s="1" a="1"/>
  <c r="P1167" i="2" s="1"/>
  <c r="O1167" i="2"/>
  <c r="M1167" i="2"/>
  <c r="S1166" i="2"/>
  <c r="T1166" i="2" s="1"/>
  <c r="U1166" i="2"/>
  <c r="V1166" i="2" s="1"/>
  <c r="Q1167" i="2" l="1"/>
  <c r="H1168" i="2"/>
  <c r="G1168" i="2"/>
  <c r="C1168" i="2"/>
  <c r="E1168" i="2" s="1"/>
  <c r="F1168" i="2"/>
  <c r="B1168" i="2"/>
  <c r="R1167" i="2" s="1"/>
  <c r="L1168" i="2"/>
  <c r="N1168" i="2" l="1"/>
  <c r="P1168" i="2" s="1" a="1"/>
  <c r="P1168" i="2" s="1"/>
  <c r="O1168" i="2"/>
  <c r="M1168" i="2"/>
  <c r="K1168" i="2"/>
  <c r="A1169" i="2" s="1"/>
  <c r="J1168" i="2"/>
  <c r="U1167" i="2"/>
  <c r="V1167" i="2" s="1"/>
  <c r="S1167" i="2"/>
  <c r="T1167" i="2" s="1"/>
  <c r="B1169" i="2" l="1"/>
  <c r="R1168" i="2" s="1"/>
  <c r="C1169" i="2"/>
  <c r="E1169" i="2" s="1"/>
  <c r="H1169" i="2"/>
  <c r="G1169" i="2"/>
  <c r="F1169" i="2"/>
  <c r="L1169" i="2"/>
  <c r="Q1168" i="2"/>
  <c r="K1169" i="2" l="1"/>
  <c r="A1170" i="2" s="1"/>
  <c r="J1169" i="2"/>
  <c r="M1169" i="2"/>
  <c r="N1169" i="2"/>
  <c r="P1169" i="2" s="1" a="1"/>
  <c r="P1169" i="2" s="1"/>
  <c r="O1169" i="2"/>
  <c r="U1168" i="2"/>
  <c r="V1168" i="2" s="1"/>
  <c r="S1168" i="2"/>
  <c r="T1168" i="2" s="1"/>
  <c r="Q1169" i="2" l="1"/>
  <c r="B1170" i="2"/>
  <c r="R1169" i="2" s="1"/>
  <c r="F1170" i="2"/>
  <c r="L1170" i="2"/>
  <c r="G1170" i="2"/>
  <c r="H1170" i="2"/>
  <c r="C1170" i="2"/>
  <c r="E1170" i="2" s="1"/>
  <c r="M1170" i="2" l="1"/>
  <c r="O1170" i="2"/>
  <c r="N1170" i="2"/>
  <c r="P1170" i="2" s="1" a="1"/>
  <c r="P1170" i="2" s="1"/>
  <c r="S1169" i="2"/>
  <c r="T1169" i="2" s="1"/>
  <c r="U1169" i="2"/>
  <c r="V1169" i="2" s="1"/>
  <c r="J1170" i="2"/>
  <c r="K1170" i="2"/>
  <c r="A1171" i="2" s="1"/>
  <c r="Q1170" i="2" l="1"/>
  <c r="H1171" i="2"/>
  <c r="F1171" i="2"/>
  <c r="L1171" i="2"/>
  <c r="B1171" i="2"/>
  <c r="R1170" i="2" s="1"/>
  <c r="G1171" i="2"/>
  <c r="C1171" i="2"/>
  <c r="E1171" i="2" s="1"/>
  <c r="N1171" i="2" l="1"/>
  <c r="P1171" i="2" s="1" a="1"/>
  <c r="P1171" i="2" s="1"/>
  <c r="M1171" i="2"/>
  <c r="O1171" i="2"/>
  <c r="J1171" i="2"/>
  <c r="K1171" i="2"/>
  <c r="A1172" i="2" s="1"/>
  <c r="S1170" i="2"/>
  <c r="T1170" i="2" s="1"/>
  <c r="U1170" i="2"/>
  <c r="V1170" i="2" s="1"/>
  <c r="Q1171" i="2" l="1"/>
  <c r="C1172" i="2"/>
  <c r="E1172" i="2" s="1"/>
  <c r="H1172" i="2"/>
  <c r="F1172" i="2"/>
  <c r="B1172" i="2"/>
  <c r="R1171" i="2" s="1"/>
  <c r="L1172" i="2"/>
  <c r="G1172" i="2"/>
  <c r="K1172" i="2" l="1"/>
  <c r="A1173" i="2" s="1"/>
  <c r="J1172" i="2"/>
  <c r="N1172" i="2"/>
  <c r="O1172" i="2"/>
  <c r="M1172" i="2"/>
  <c r="S1171" i="2"/>
  <c r="T1171" i="2" s="1"/>
  <c r="U1171" i="2"/>
  <c r="V1171" i="2" s="1"/>
  <c r="P1172" i="2" l="1" a="1"/>
  <c r="P1172" i="2" s="1"/>
  <c r="Q1172" i="2" s="1"/>
  <c r="B1173" i="2"/>
  <c r="R1172" i="2" s="1"/>
  <c r="G1173" i="2"/>
  <c r="L1173" i="2"/>
  <c r="H1173" i="2"/>
  <c r="F1173" i="2"/>
  <c r="C1173" i="2"/>
  <c r="E1173" i="2" s="1"/>
  <c r="M1173" i="2" l="1"/>
  <c r="O1173" i="2"/>
  <c r="N1173" i="2"/>
  <c r="P1173" i="2" s="1" a="1"/>
  <c r="P1173" i="2" s="1"/>
  <c r="J1173" i="2"/>
  <c r="K1173" i="2"/>
  <c r="A1174" i="2" s="1"/>
  <c r="U1172" i="2"/>
  <c r="V1172" i="2" s="1"/>
  <c r="S1172" i="2"/>
  <c r="T1172" i="2" s="1"/>
  <c r="L1174" i="2" l="1"/>
  <c r="H1174" i="2"/>
  <c r="F1174" i="2"/>
  <c r="C1174" i="2"/>
  <c r="E1174" i="2" s="1"/>
  <c r="B1174" i="2"/>
  <c r="R1173" i="2" s="1"/>
  <c r="G1174" i="2"/>
  <c r="Q1173" i="2"/>
  <c r="K1174" i="2" l="1"/>
  <c r="A1175" i="2" s="1"/>
  <c r="J1174" i="2"/>
  <c r="S1173" i="2"/>
  <c r="T1173" i="2" s="1"/>
  <c r="U1173" i="2"/>
  <c r="V1173" i="2" s="1"/>
  <c r="N1174" i="2"/>
  <c r="P1174" i="2" s="1" a="1"/>
  <c r="P1174" i="2" s="1"/>
  <c r="M1174" i="2"/>
  <c r="O1174" i="2"/>
  <c r="F1175" i="2" l="1"/>
  <c r="L1175" i="2"/>
  <c r="B1175" i="2"/>
  <c r="R1174" i="2" s="1"/>
  <c r="G1175" i="2"/>
  <c r="C1175" i="2"/>
  <c r="E1175" i="2" s="1"/>
  <c r="H1175" i="2"/>
  <c r="Q1174" i="2"/>
  <c r="S1174" i="2" l="1"/>
  <c r="T1174" i="2" s="1"/>
  <c r="U1174" i="2"/>
  <c r="V1174" i="2" s="1"/>
  <c r="M1175" i="2"/>
  <c r="N1175" i="2"/>
  <c r="P1175" i="2" s="1" a="1"/>
  <c r="P1175" i="2" s="1"/>
  <c r="O1175" i="2"/>
  <c r="J1175" i="2"/>
  <c r="K1175" i="2"/>
  <c r="A1176" i="2" s="1"/>
  <c r="B1176" i="2" l="1"/>
  <c r="R1175" i="2" s="1"/>
  <c r="G1176" i="2"/>
  <c r="C1176" i="2"/>
  <c r="E1176" i="2" s="1"/>
  <c r="F1176" i="2"/>
  <c r="L1176" i="2"/>
  <c r="H1176" i="2"/>
  <c r="Q1175" i="2"/>
  <c r="U1175" i="2" l="1"/>
  <c r="V1175" i="2" s="1"/>
  <c r="S1175" i="2"/>
  <c r="T1175" i="2" s="1"/>
  <c r="J1176" i="2"/>
  <c r="K1176" i="2"/>
  <c r="A1177" i="2" s="1"/>
  <c r="O1176" i="2"/>
  <c r="M1176" i="2"/>
  <c r="N1176" i="2"/>
  <c r="P1176" i="2" s="1" a="1"/>
  <c r="P1176" i="2" s="1"/>
  <c r="L1177" i="2" l="1"/>
  <c r="H1177" i="2"/>
  <c r="F1177" i="2"/>
  <c r="B1177" i="2"/>
  <c r="R1176" i="2" s="1"/>
  <c r="G1177" i="2"/>
  <c r="C1177" i="2"/>
  <c r="E1177" i="2" s="1"/>
  <c r="Q1176" i="2"/>
  <c r="S1176" i="2" l="1"/>
  <c r="T1176" i="2" s="1"/>
  <c r="U1176" i="2"/>
  <c r="V1176" i="2" s="1"/>
  <c r="J1177" i="2"/>
  <c r="K1177" i="2"/>
  <c r="A1178" i="2" s="1"/>
  <c r="O1177" i="2"/>
  <c r="N1177" i="2"/>
  <c r="P1177" i="2" s="1" a="1"/>
  <c r="P1177" i="2" s="1"/>
  <c r="M1177" i="2"/>
  <c r="Q1177" i="2" l="1"/>
  <c r="G1178" i="2"/>
  <c r="B1178" i="2"/>
  <c r="R1177" i="2" s="1"/>
  <c r="F1178" i="2"/>
  <c r="C1178" i="2"/>
  <c r="E1178" i="2" s="1"/>
  <c r="H1178" i="2"/>
  <c r="L1178" i="2"/>
  <c r="K1178" i="2" l="1"/>
  <c r="A1179" i="2" s="1"/>
  <c r="J1178" i="2"/>
  <c r="N1178" i="2"/>
  <c r="P1178" i="2" s="1" a="1"/>
  <c r="P1178" i="2" s="1"/>
  <c r="M1178" i="2"/>
  <c r="O1178" i="2"/>
  <c r="U1177" i="2"/>
  <c r="V1177" i="2" s="1"/>
  <c r="S1177" i="2"/>
  <c r="T1177" i="2" s="1"/>
  <c r="Q1178" i="2" l="1"/>
  <c r="B1179" i="2"/>
  <c r="R1178" i="2" s="1"/>
  <c r="G1179" i="2"/>
  <c r="L1179" i="2"/>
  <c r="F1179" i="2"/>
  <c r="H1179" i="2"/>
  <c r="C1179" i="2"/>
  <c r="E1179" i="2" s="1"/>
  <c r="O1179" i="2" l="1"/>
  <c r="N1179" i="2"/>
  <c r="P1179" i="2" s="1" a="1"/>
  <c r="P1179" i="2" s="1"/>
  <c r="M1179" i="2"/>
  <c r="U1178" i="2"/>
  <c r="V1178" i="2" s="1"/>
  <c r="S1178" i="2"/>
  <c r="T1178" i="2" s="1"/>
  <c r="J1179" i="2"/>
  <c r="K1179" i="2"/>
  <c r="A1180" i="2" s="1"/>
  <c r="B1180" i="2" l="1"/>
  <c r="R1179" i="2" s="1"/>
  <c r="F1180" i="2"/>
  <c r="C1180" i="2"/>
  <c r="E1180" i="2" s="1"/>
  <c r="H1180" i="2"/>
  <c r="L1180" i="2"/>
  <c r="G1180" i="2"/>
  <c r="Q1179" i="2"/>
  <c r="K1180" i="2" l="1"/>
  <c r="A1181" i="2" s="1"/>
  <c r="J1180" i="2"/>
  <c r="N1180" i="2"/>
  <c r="P1180" i="2" s="1" a="1"/>
  <c r="P1180" i="2" s="1"/>
  <c r="O1180" i="2"/>
  <c r="M1180" i="2"/>
  <c r="U1179" i="2"/>
  <c r="V1179" i="2" s="1"/>
  <c r="S1179" i="2"/>
  <c r="T1179" i="2" s="1"/>
  <c r="Q1180" i="2" l="1"/>
  <c r="C1181" i="2"/>
  <c r="E1181" i="2" s="1"/>
  <c r="B1181" i="2"/>
  <c r="R1180" i="2" s="1"/>
  <c r="L1181" i="2"/>
  <c r="F1181" i="2"/>
  <c r="G1181" i="2"/>
  <c r="H1181" i="2"/>
  <c r="U1180" i="2" l="1"/>
  <c r="V1180" i="2" s="1"/>
  <c r="S1180" i="2"/>
  <c r="T1180" i="2" s="1"/>
  <c r="N1181" i="2"/>
  <c r="P1181" i="2" s="1" a="1"/>
  <c r="P1181" i="2" s="1"/>
  <c r="O1181" i="2"/>
  <c r="M1181" i="2"/>
  <c r="J1181" i="2"/>
  <c r="K1181" i="2"/>
  <c r="A1182" i="2" s="1"/>
  <c r="Q1181" i="2" l="1"/>
  <c r="C1182" i="2"/>
  <c r="E1182" i="2" s="1"/>
  <c r="H1182" i="2"/>
  <c r="F1182" i="2"/>
  <c r="G1182" i="2"/>
  <c r="L1182" i="2"/>
  <c r="B1182" i="2"/>
  <c r="R1181" i="2" s="1"/>
  <c r="U1181" i="2" l="1"/>
  <c r="V1181" i="2" s="1"/>
  <c r="S1181" i="2"/>
  <c r="T1181" i="2" s="1"/>
  <c r="K1182" i="2"/>
  <c r="A1183" i="2" s="1"/>
  <c r="J1182" i="2"/>
  <c r="N1182" i="2"/>
  <c r="P1182" i="2" s="1" a="1"/>
  <c r="P1182" i="2" s="1"/>
  <c r="O1182" i="2"/>
  <c r="M1182" i="2"/>
  <c r="F1183" i="2" l="1"/>
  <c r="B1183" i="2"/>
  <c r="R1182" i="2" s="1"/>
  <c r="L1183" i="2"/>
  <c r="H1183" i="2"/>
  <c r="C1183" i="2"/>
  <c r="E1183" i="2" s="1"/>
  <c r="G1183" i="2"/>
  <c r="Q1182" i="2"/>
  <c r="O1183" i="2" l="1"/>
  <c r="N1183" i="2"/>
  <c r="P1183" i="2" s="1" a="1"/>
  <c r="P1183" i="2" s="1"/>
  <c r="M1183" i="2"/>
  <c r="U1182" i="2"/>
  <c r="V1182" i="2" s="1"/>
  <c r="S1182" i="2"/>
  <c r="T1182" i="2" s="1"/>
  <c r="J1183" i="2"/>
  <c r="K1183" i="2"/>
  <c r="A1184" i="2" s="1"/>
  <c r="Q1183" i="2" l="1"/>
  <c r="B1184" i="2"/>
  <c r="R1183" i="2" s="1"/>
  <c r="H1184" i="2"/>
  <c r="C1184" i="2"/>
  <c r="E1184" i="2" s="1"/>
  <c r="G1184" i="2"/>
  <c r="L1184" i="2"/>
  <c r="F1184" i="2"/>
  <c r="K1184" i="2" l="1"/>
  <c r="A1185" i="2" s="1"/>
  <c r="J1184" i="2"/>
  <c r="N1184" i="2"/>
  <c r="P1184" i="2" s="1" a="1"/>
  <c r="P1184" i="2" s="1"/>
  <c r="M1184" i="2"/>
  <c r="O1184" i="2"/>
  <c r="U1183" i="2"/>
  <c r="V1183" i="2" s="1"/>
  <c r="S1183" i="2"/>
  <c r="T1183" i="2" s="1"/>
  <c r="Q1184" i="2" l="1"/>
  <c r="C1185" i="2"/>
  <c r="E1185" i="2" s="1"/>
  <c r="B1185" i="2"/>
  <c r="R1184" i="2" s="1"/>
  <c r="G1185" i="2"/>
  <c r="H1185" i="2"/>
  <c r="L1185" i="2"/>
  <c r="F1185" i="2"/>
  <c r="U1184" i="2" l="1"/>
  <c r="V1184" i="2" s="1"/>
  <c r="S1184" i="2"/>
  <c r="T1184" i="2" s="1"/>
  <c r="K1185" i="2"/>
  <c r="A1186" i="2" s="1"/>
  <c r="J1185" i="2"/>
  <c r="M1185" i="2"/>
  <c r="O1185" i="2"/>
  <c r="N1185" i="2"/>
  <c r="P1185" i="2" s="1" a="1"/>
  <c r="P1185" i="2" s="1"/>
  <c r="H1186" i="2" l="1"/>
  <c r="G1186" i="2"/>
  <c r="B1186" i="2"/>
  <c r="R1185" i="2" s="1"/>
  <c r="L1186" i="2"/>
  <c r="C1186" i="2"/>
  <c r="E1186" i="2" s="1"/>
  <c r="F1186" i="2"/>
  <c r="Q1185" i="2"/>
  <c r="N1186" i="2" l="1"/>
  <c r="P1186" i="2" s="1" a="1"/>
  <c r="P1186" i="2" s="1"/>
  <c r="O1186" i="2"/>
  <c r="M1186" i="2"/>
  <c r="U1185" i="2"/>
  <c r="V1185" i="2" s="1"/>
  <c r="S1185" i="2"/>
  <c r="T1185" i="2" s="1"/>
  <c r="K1186" i="2"/>
  <c r="A1187" i="2" s="1"/>
  <c r="J1186" i="2"/>
  <c r="Q1186" i="2" l="1"/>
  <c r="B1187" i="2"/>
  <c r="R1186" i="2" s="1"/>
  <c r="G1187" i="2"/>
  <c r="C1187" i="2"/>
  <c r="E1187" i="2" s="1"/>
  <c r="H1187" i="2"/>
  <c r="L1187" i="2"/>
  <c r="F1187" i="2"/>
  <c r="J1187" i="2" l="1"/>
  <c r="K1187" i="2"/>
  <c r="A1188" i="2" s="1"/>
  <c r="U1186" i="2"/>
  <c r="V1186" i="2" s="1"/>
  <c r="S1186" i="2"/>
  <c r="T1186" i="2" s="1"/>
  <c r="N1187" i="2"/>
  <c r="P1187" i="2" s="1" a="1"/>
  <c r="P1187" i="2" s="1"/>
  <c r="O1187" i="2"/>
  <c r="M1187" i="2"/>
  <c r="Q1187" i="2" l="1"/>
  <c r="C1188" i="2"/>
  <c r="E1188" i="2" s="1"/>
  <c r="B1188" i="2"/>
  <c r="R1187" i="2" s="1"/>
  <c r="H1188" i="2"/>
  <c r="F1188" i="2"/>
  <c r="L1188" i="2"/>
  <c r="G1188" i="2"/>
  <c r="M1188" i="2" l="1"/>
  <c r="O1188" i="2"/>
  <c r="N1188" i="2"/>
  <c r="P1188" i="2" s="1" a="1"/>
  <c r="P1188" i="2" s="1"/>
  <c r="U1187" i="2"/>
  <c r="V1187" i="2" s="1"/>
  <c r="S1187" i="2"/>
  <c r="T1187" i="2" s="1"/>
  <c r="J1188" i="2"/>
  <c r="K1188" i="2"/>
  <c r="A1189" i="2" s="1"/>
  <c r="Q1188" i="2" l="1"/>
  <c r="B1189" i="2"/>
  <c r="R1188" i="2" s="1"/>
  <c r="C1189" i="2"/>
  <c r="E1189" i="2" s="1"/>
  <c r="L1189" i="2"/>
  <c r="F1189" i="2"/>
  <c r="G1189" i="2"/>
  <c r="H1189" i="2"/>
  <c r="M1189" i="2" l="1"/>
  <c r="N1189" i="2"/>
  <c r="P1189" i="2" s="1" a="1"/>
  <c r="P1189" i="2" s="1"/>
  <c r="O1189" i="2"/>
  <c r="J1189" i="2"/>
  <c r="K1189" i="2"/>
  <c r="A1190" i="2" s="1"/>
  <c r="U1188" i="2"/>
  <c r="V1188" i="2" s="1"/>
  <c r="S1188" i="2"/>
  <c r="T1188" i="2" s="1"/>
  <c r="F1190" i="2" l="1"/>
  <c r="L1190" i="2"/>
  <c r="B1190" i="2"/>
  <c r="R1189" i="2" s="1"/>
  <c r="H1190" i="2"/>
  <c r="C1190" i="2"/>
  <c r="E1190" i="2" s="1"/>
  <c r="G1190" i="2"/>
  <c r="Q1189" i="2"/>
  <c r="S1189" i="2" l="1"/>
  <c r="T1189" i="2" s="1"/>
  <c r="U1189" i="2"/>
  <c r="V1189" i="2" s="1"/>
  <c r="N1190" i="2"/>
  <c r="P1190" i="2" s="1" a="1"/>
  <c r="P1190" i="2" s="1"/>
  <c r="O1190" i="2"/>
  <c r="M1190" i="2"/>
  <c r="J1190" i="2"/>
  <c r="K1190" i="2"/>
  <c r="A1191" i="2" s="1"/>
  <c r="Q1190" i="2" l="1"/>
  <c r="B1191" i="2"/>
  <c r="R1190" i="2" s="1"/>
  <c r="G1191" i="2"/>
  <c r="C1191" i="2"/>
  <c r="E1191" i="2" s="1"/>
  <c r="F1191" i="2"/>
  <c r="L1191" i="2"/>
  <c r="H1191" i="2"/>
  <c r="J1191" i="2" l="1"/>
  <c r="K1191" i="2"/>
  <c r="A1192" i="2" s="1"/>
  <c r="U1190" i="2"/>
  <c r="V1190" i="2" s="1"/>
  <c r="S1190" i="2"/>
  <c r="T1190" i="2" s="1"/>
  <c r="N1191" i="2"/>
  <c r="P1191" i="2" s="1" a="1"/>
  <c r="P1191" i="2" s="1"/>
  <c r="M1191" i="2"/>
  <c r="O1191" i="2"/>
  <c r="Q1191" i="2" l="1"/>
  <c r="H1192" i="2"/>
  <c r="C1192" i="2"/>
  <c r="E1192" i="2" s="1"/>
  <c r="F1192" i="2"/>
  <c r="L1192" i="2"/>
  <c r="G1192" i="2"/>
  <c r="B1192" i="2"/>
  <c r="R1191" i="2" s="1"/>
  <c r="K1192" i="2" l="1"/>
  <c r="A1193" i="2" s="1"/>
  <c r="J1192" i="2"/>
  <c r="N1192" i="2"/>
  <c r="O1192" i="2"/>
  <c r="M1192" i="2"/>
  <c r="U1191" i="2"/>
  <c r="V1191" i="2" s="1"/>
  <c r="S1191" i="2"/>
  <c r="T1191" i="2" s="1"/>
  <c r="P1192" i="2" l="1" a="1"/>
  <c r="P1192" i="2" s="1"/>
  <c r="Q1192" i="2" s="1"/>
  <c r="B1193" i="2"/>
  <c r="R1192" i="2" s="1"/>
  <c r="G1193" i="2"/>
  <c r="H1193" i="2"/>
  <c r="L1193" i="2"/>
  <c r="F1193" i="2"/>
  <c r="C1193" i="2"/>
  <c r="E1193" i="2" s="1"/>
  <c r="J1193" i="2" l="1"/>
  <c r="K1193" i="2"/>
  <c r="A1194" i="2" s="1"/>
  <c r="S1192" i="2"/>
  <c r="T1192" i="2" s="1"/>
  <c r="U1192" i="2"/>
  <c r="V1192" i="2" s="1"/>
  <c r="M1193" i="2"/>
  <c r="O1193" i="2"/>
  <c r="N1193" i="2"/>
  <c r="P1193" i="2" s="1" a="1"/>
  <c r="P1193" i="2" s="1"/>
  <c r="Q1193" i="2" l="1"/>
  <c r="G1194" i="2"/>
  <c r="H1194" i="2"/>
  <c r="C1194" i="2"/>
  <c r="E1194" i="2" s="1"/>
  <c r="B1194" i="2"/>
  <c r="R1193" i="2" s="1"/>
  <c r="L1194" i="2"/>
  <c r="F1194" i="2"/>
  <c r="K1194" i="2" l="1"/>
  <c r="A1195" i="2" s="1"/>
  <c r="J1194" i="2"/>
  <c r="N1194" i="2"/>
  <c r="P1194" i="2" s="1" a="1"/>
  <c r="P1194" i="2" s="1"/>
  <c r="O1194" i="2"/>
  <c r="M1194" i="2"/>
  <c r="S1193" i="2"/>
  <c r="T1193" i="2" s="1"/>
  <c r="U1193" i="2"/>
  <c r="V1193" i="2" s="1"/>
  <c r="Q1194" i="2" l="1"/>
  <c r="L1195" i="2"/>
  <c r="F1195" i="2"/>
  <c r="B1195" i="2"/>
  <c r="R1194" i="2" s="1"/>
  <c r="G1195" i="2"/>
  <c r="H1195" i="2"/>
  <c r="C1195" i="2"/>
  <c r="E1195" i="2" s="1"/>
  <c r="S1194" i="2" l="1"/>
  <c r="T1194" i="2" s="1"/>
  <c r="U1194" i="2"/>
  <c r="V1194" i="2" s="1"/>
  <c r="O1195" i="2"/>
  <c r="M1195" i="2"/>
  <c r="N1195" i="2"/>
  <c r="P1195" i="2" s="1" a="1"/>
  <c r="P1195" i="2" s="1"/>
  <c r="J1195" i="2"/>
  <c r="K1195" i="2"/>
  <c r="A1196" i="2" s="1"/>
  <c r="Q1195" i="2" l="1"/>
  <c r="H1196" i="2"/>
  <c r="L1196" i="2"/>
  <c r="F1196" i="2"/>
  <c r="C1196" i="2"/>
  <c r="E1196" i="2" s="1"/>
  <c r="G1196" i="2"/>
  <c r="B1196" i="2"/>
  <c r="R1195" i="2" s="1"/>
  <c r="K1196" i="2" l="1"/>
  <c r="A1197" i="2" s="1"/>
  <c r="J1196" i="2"/>
  <c r="S1195" i="2"/>
  <c r="T1195" i="2" s="1"/>
  <c r="U1195" i="2"/>
  <c r="V1195" i="2" s="1"/>
  <c r="N1196" i="2"/>
  <c r="P1196" i="2" s="1" a="1"/>
  <c r="P1196" i="2" s="1"/>
  <c r="O1196" i="2"/>
  <c r="M1196" i="2"/>
  <c r="Q1196" i="2" l="1"/>
  <c r="L1197" i="2"/>
  <c r="F1197" i="2"/>
  <c r="C1197" i="2"/>
  <c r="E1197" i="2" s="1"/>
  <c r="H1197" i="2"/>
  <c r="B1197" i="2"/>
  <c r="R1196" i="2" s="1"/>
  <c r="G1197" i="2"/>
  <c r="J1197" i="2" l="1"/>
  <c r="K1197" i="2"/>
  <c r="A1198" i="2" s="1"/>
  <c r="M1197" i="2"/>
  <c r="O1197" i="2"/>
  <c r="N1197" i="2"/>
  <c r="P1197" i="2" s="1" a="1"/>
  <c r="P1197" i="2" s="1"/>
  <c r="S1196" i="2"/>
  <c r="T1196" i="2" s="1"/>
  <c r="U1196" i="2"/>
  <c r="V1196" i="2" s="1"/>
  <c r="Q1197" i="2" l="1"/>
  <c r="F1198" i="2"/>
  <c r="L1198" i="2"/>
  <c r="C1198" i="2"/>
  <c r="E1198" i="2" s="1"/>
  <c r="G1198" i="2"/>
  <c r="B1198" i="2"/>
  <c r="R1197" i="2" s="1"/>
  <c r="H1198" i="2"/>
  <c r="S1197" i="2" l="1"/>
  <c r="T1197" i="2" s="1"/>
  <c r="U1197" i="2"/>
  <c r="V1197" i="2" s="1"/>
  <c r="K1198" i="2"/>
  <c r="A1199" i="2" s="1"/>
  <c r="J1198" i="2"/>
  <c r="O1198" i="2"/>
  <c r="M1198" i="2"/>
  <c r="N1198" i="2"/>
  <c r="P1198" i="2" s="1" a="1"/>
  <c r="P1198" i="2" s="1"/>
  <c r="H1199" i="2" l="1"/>
  <c r="B1199" i="2"/>
  <c r="R1198" i="2" s="1"/>
  <c r="F1199" i="2"/>
  <c r="L1199" i="2"/>
  <c r="C1199" i="2"/>
  <c r="E1199" i="2" s="1"/>
  <c r="G1199" i="2"/>
  <c r="Q1198" i="2"/>
  <c r="S1198" i="2" l="1"/>
  <c r="T1198" i="2" s="1"/>
  <c r="U1198" i="2"/>
  <c r="V1198" i="2" s="1"/>
  <c r="M1199" i="2"/>
  <c r="N1199" i="2"/>
  <c r="P1199" i="2" s="1" a="1"/>
  <c r="P1199" i="2" s="1"/>
  <c r="O1199" i="2"/>
  <c r="K1199" i="2"/>
  <c r="A1200" i="2" s="1"/>
  <c r="J1199" i="2"/>
  <c r="L1200" i="2" l="1"/>
  <c r="F1200" i="2"/>
  <c r="B1200" i="2"/>
  <c r="R1199" i="2" s="1"/>
  <c r="H1200" i="2"/>
  <c r="C1200" i="2"/>
  <c r="E1200" i="2" s="1"/>
  <c r="G1200" i="2"/>
  <c r="Q1199" i="2"/>
  <c r="S1199" i="2" l="1"/>
  <c r="T1199" i="2" s="1"/>
  <c r="U1199" i="2"/>
  <c r="V1199" i="2" s="1"/>
  <c r="J1200" i="2"/>
  <c r="K1200" i="2"/>
  <c r="A1201" i="2" s="1"/>
  <c r="M1200" i="2"/>
  <c r="O1200" i="2"/>
  <c r="N1200" i="2"/>
  <c r="P1200" i="2" s="1" a="1"/>
  <c r="P1200" i="2" s="1"/>
  <c r="B1201" i="2" l="1"/>
  <c r="R1200" i="2" s="1"/>
  <c r="F1201" i="2"/>
  <c r="L1201" i="2"/>
  <c r="G1201" i="2"/>
  <c r="C1201" i="2"/>
  <c r="E1201" i="2" s="1"/>
  <c r="H1201" i="2"/>
  <c r="Q1200" i="2"/>
  <c r="N1201" i="2" l="1"/>
  <c r="P1201" i="2" s="1" a="1"/>
  <c r="P1201" i="2" s="1"/>
  <c r="M1201" i="2"/>
  <c r="O1201" i="2"/>
  <c r="J1201" i="2"/>
  <c r="K1201" i="2"/>
  <c r="A1202" i="2" s="1"/>
  <c r="S1200" i="2"/>
  <c r="T1200" i="2" s="1"/>
  <c r="U1200" i="2"/>
  <c r="V1200" i="2" s="1"/>
  <c r="B1202" i="2" l="1"/>
  <c r="R1201" i="2" s="1"/>
  <c r="G1202" i="2"/>
  <c r="C1202" i="2"/>
  <c r="E1202" i="2" s="1"/>
  <c r="F1202" i="2"/>
  <c r="L1202" i="2"/>
  <c r="H1202" i="2"/>
  <c r="Q1201" i="2"/>
  <c r="J1202" i="2" l="1"/>
  <c r="K1202" i="2"/>
  <c r="A1203" i="2" s="1"/>
  <c r="N1202" i="2"/>
  <c r="P1202" i="2" s="1" a="1"/>
  <c r="P1202" i="2" s="1"/>
  <c r="M1202" i="2"/>
  <c r="O1202" i="2"/>
  <c r="S1201" i="2"/>
  <c r="T1201" i="2" s="1"/>
  <c r="U1201" i="2"/>
  <c r="V1201" i="2" s="1"/>
  <c r="L1203" i="2" l="1"/>
  <c r="F1203" i="2"/>
  <c r="C1203" i="2"/>
  <c r="E1203" i="2" s="1"/>
  <c r="B1203" i="2"/>
  <c r="R1202" i="2" s="1"/>
  <c r="G1203" i="2"/>
  <c r="H1203" i="2"/>
  <c r="Q1202" i="2"/>
  <c r="K1203" i="2" l="1"/>
  <c r="A1204" i="2" s="1"/>
  <c r="J1203" i="2"/>
  <c r="U1202" i="2"/>
  <c r="V1202" i="2" s="1"/>
  <c r="S1202" i="2"/>
  <c r="T1202" i="2" s="1"/>
  <c r="O1203" i="2"/>
  <c r="M1203" i="2"/>
  <c r="N1203" i="2"/>
  <c r="P1203" i="2" s="1" a="1"/>
  <c r="P1203" i="2" s="1"/>
  <c r="Q1203" i="2" l="1"/>
  <c r="F1204" i="2"/>
  <c r="B1204" i="2"/>
  <c r="R1203" i="2" s="1"/>
  <c r="H1204" i="2"/>
  <c r="C1204" i="2"/>
  <c r="E1204" i="2" s="1"/>
  <c r="G1204" i="2"/>
  <c r="L1204" i="2"/>
  <c r="U1203" i="2" l="1"/>
  <c r="V1203" i="2" s="1"/>
  <c r="S1203" i="2"/>
  <c r="T1203" i="2" s="1"/>
  <c r="M1204" i="2"/>
  <c r="O1204" i="2"/>
  <c r="N1204" i="2"/>
  <c r="P1204" i="2" s="1" a="1"/>
  <c r="P1204" i="2" s="1"/>
  <c r="K1204" i="2"/>
  <c r="A1205" i="2" s="1"/>
  <c r="J1204" i="2"/>
  <c r="Q1204" i="2" l="1"/>
  <c r="C1205" i="2"/>
  <c r="E1205" i="2" s="1"/>
  <c r="L1205" i="2"/>
  <c r="F1205" i="2"/>
  <c r="B1205" i="2"/>
  <c r="R1204" i="2" s="1"/>
  <c r="H1205" i="2"/>
  <c r="G1205" i="2"/>
  <c r="U1204" i="2" l="1"/>
  <c r="V1204" i="2" s="1"/>
  <c r="S1204" i="2"/>
  <c r="T1204" i="2" s="1"/>
  <c r="O1205" i="2"/>
  <c r="N1205" i="2"/>
  <c r="P1205" i="2" s="1" a="1"/>
  <c r="P1205" i="2" s="1"/>
  <c r="M1205" i="2"/>
  <c r="J1205" i="2"/>
  <c r="K1205" i="2"/>
  <c r="A1206" i="2" s="1"/>
  <c r="Q1205" i="2" l="1"/>
  <c r="B1206" i="2"/>
  <c r="R1205" i="2" s="1"/>
  <c r="H1206" i="2"/>
  <c r="G1206" i="2"/>
  <c r="C1206" i="2"/>
  <c r="E1206" i="2" s="1"/>
  <c r="L1206" i="2"/>
  <c r="F1206" i="2"/>
  <c r="S1205" i="2" l="1"/>
  <c r="T1205" i="2" s="1"/>
  <c r="U1205" i="2"/>
  <c r="V1205" i="2" s="1"/>
  <c r="O1206" i="2"/>
  <c r="M1206" i="2"/>
  <c r="N1206" i="2"/>
  <c r="P1206" i="2" s="1" a="1"/>
  <c r="P1206" i="2" s="1"/>
  <c r="J1206" i="2"/>
  <c r="K1206" i="2"/>
  <c r="A1207" i="2" s="1"/>
  <c r="Q1206" i="2" l="1"/>
  <c r="G1207" i="2"/>
  <c r="B1207" i="2"/>
  <c r="R1206" i="2" s="1"/>
  <c r="C1207" i="2"/>
  <c r="E1207" i="2" s="1"/>
  <c r="F1207" i="2"/>
  <c r="L1207" i="2"/>
  <c r="H1207" i="2"/>
  <c r="U1206" i="2" l="1"/>
  <c r="V1206" i="2" s="1"/>
  <c r="S1206" i="2"/>
  <c r="T1206" i="2" s="1"/>
  <c r="K1207" i="2"/>
  <c r="A1208" i="2" s="1"/>
  <c r="J1207" i="2"/>
  <c r="N1207" i="2"/>
  <c r="P1207" i="2" s="1" a="1"/>
  <c r="P1207" i="2" s="1"/>
  <c r="M1207" i="2"/>
  <c r="O1207" i="2"/>
  <c r="Q1207" i="2" l="1"/>
  <c r="G1208" i="2"/>
  <c r="C1208" i="2"/>
  <c r="E1208" i="2" s="1"/>
  <c r="F1208" i="2"/>
  <c r="L1208" i="2"/>
  <c r="H1208" i="2"/>
  <c r="B1208" i="2"/>
  <c r="R1207" i="2" s="1"/>
  <c r="S1207" i="2" l="1"/>
  <c r="T1207" i="2" s="1"/>
  <c r="U1207" i="2"/>
  <c r="V1207" i="2" s="1"/>
  <c r="J1208" i="2"/>
  <c r="K1208" i="2"/>
  <c r="A1209" i="2" s="1"/>
  <c r="O1208" i="2"/>
  <c r="N1208" i="2"/>
  <c r="P1208" i="2" s="1" a="1"/>
  <c r="P1208" i="2" s="1"/>
  <c r="M1208" i="2"/>
  <c r="B1209" i="2" l="1"/>
  <c r="R1208" i="2" s="1"/>
  <c r="G1209" i="2"/>
  <c r="H1209" i="2"/>
  <c r="F1209" i="2"/>
  <c r="C1209" i="2"/>
  <c r="E1209" i="2" s="1"/>
  <c r="L1209" i="2"/>
  <c r="Q1208" i="2"/>
  <c r="M1209" i="2" l="1"/>
  <c r="N1209" i="2"/>
  <c r="P1209" i="2" s="1" a="1"/>
  <c r="P1209" i="2" s="1"/>
  <c r="O1209" i="2"/>
  <c r="K1209" i="2"/>
  <c r="A1210" i="2" s="1"/>
  <c r="J1209" i="2"/>
  <c r="S1208" i="2"/>
  <c r="T1208" i="2" s="1"/>
  <c r="U1208" i="2"/>
  <c r="V1208" i="2" s="1"/>
  <c r="C1210" i="2" l="1"/>
  <c r="E1210" i="2" s="1"/>
  <c r="F1210" i="2"/>
  <c r="L1210" i="2"/>
  <c r="H1210" i="2"/>
  <c r="B1210" i="2"/>
  <c r="R1209" i="2" s="1"/>
  <c r="G1210" i="2"/>
  <c r="Q1209" i="2"/>
  <c r="J1210" i="2" l="1"/>
  <c r="K1210" i="2"/>
  <c r="A1211" i="2" s="1"/>
  <c r="O1210" i="2"/>
  <c r="M1210" i="2"/>
  <c r="N1210" i="2"/>
  <c r="P1210" i="2" s="1" a="1"/>
  <c r="P1210" i="2" s="1"/>
  <c r="U1209" i="2"/>
  <c r="V1209" i="2" s="1"/>
  <c r="S1209" i="2"/>
  <c r="T1209" i="2" s="1"/>
  <c r="Q1210" i="2" l="1"/>
  <c r="G1211" i="2"/>
  <c r="B1211" i="2"/>
  <c r="R1210" i="2" s="1"/>
  <c r="C1211" i="2"/>
  <c r="E1211" i="2" s="1"/>
  <c r="H1211" i="2"/>
  <c r="L1211" i="2"/>
  <c r="F1211" i="2"/>
  <c r="K1211" i="2" l="1"/>
  <c r="A1212" i="2" s="1"/>
  <c r="J1211" i="2"/>
  <c r="S1210" i="2"/>
  <c r="T1210" i="2" s="1"/>
  <c r="U1210" i="2"/>
  <c r="V1210" i="2" s="1"/>
  <c r="N1211" i="2"/>
  <c r="P1211" i="2" s="1" a="1"/>
  <c r="P1211" i="2" s="1"/>
  <c r="M1211" i="2"/>
  <c r="O1211" i="2"/>
  <c r="Q1211" i="2" l="1"/>
  <c r="B1212" i="2"/>
  <c r="R1211" i="2" s="1"/>
  <c r="F1212" i="2"/>
  <c r="H1212" i="2"/>
  <c r="C1212" i="2"/>
  <c r="E1212" i="2" s="1"/>
  <c r="G1212" i="2"/>
  <c r="L1212" i="2"/>
  <c r="N1212" i="2" l="1"/>
  <c r="P1212" i="2" s="1" a="1"/>
  <c r="P1212" i="2" s="1"/>
  <c r="M1212" i="2"/>
  <c r="O1212" i="2"/>
  <c r="S1211" i="2"/>
  <c r="T1211" i="2" s="1"/>
  <c r="U1211" i="2"/>
  <c r="V1211" i="2" s="1"/>
  <c r="J1212" i="2"/>
  <c r="K1212" i="2"/>
  <c r="A1213" i="2" s="1"/>
  <c r="L1213" i="2" l="1"/>
  <c r="F1213" i="2"/>
  <c r="G1213" i="2"/>
  <c r="B1213" i="2"/>
  <c r="R1212" i="2" s="1"/>
  <c r="H1213" i="2"/>
  <c r="C1213" i="2"/>
  <c r="E1213" i="2" s="1"/>
  <c r="Q1212" i="2"/>
  <c r="S1212" i="2" l="1"/>
  <c r="T1212" i="2" s="1"/>
  <c r="U1212" i="2"/>
  <c r="V1212" i="2" s="1"/>
  <c r="J1213" i="2"/>
  <c r="K1213" i="2"/>
  <c r="A1214" i="2" s="1"/>
  <c r="N1213" i="2"/>
  <c r="P1213" i="2" s="1" a="1"/>
  <c r="P1213" i="2" s="1"/>
  <c r="M1213" i="2"/>
  <c r="O1213" i="2"/>
  <c r="G1214" i="2" l="1"/>
  <c r="L1214" i="2"/>
  <c r="C1214" i="2"/>
  <c r="E1214" i="2" s="1"/>
  <c r="B1214" i="2"/>
  <c r="R1213" i="2" s="1"/>
  <c r="H1214" i="2"/>
  <c r="F1214" i="2"/>
  <c r="Q1213" i="2"/>
  <c r="U1213" i="2" l="1"/>
  <c r="V1213" i="2" s="1"/>
  <c r="S1213" i="2"/>
  <c r="T1213" i="2" s="1"/>
  <c r="K1214" i="2"/>
  <c r="A1215" i="2" s="1"/>
  <c r="J1214" i="2"/>
  <c r="N1214" i="2"/>
  <c r="P1214" i="2" s="1" a="1"/>
  <c r="P1214" i="2" s="1"/>
  <c r="M1214" i="2"/>
  <c r="O1214" i="2"/>
  <c r="Q1214" i="2" l="1"/>
  <c r="L1215" i="2"/>
  <c r="G1215" i="2"/>
  <c r="B1215" i="2"/>
  <c r="R1214" i="2" s="1"/>
  <c r="F1215" i="2"/>
  <c r="C1215" i="2"/>
  <c r="E1215" i="2" s="1"/>
  <c r="H1215" i="2"/>
  <c r="N1215" i="2" l="1"/>
  <c r="P1215" i="2" s="1" a="1"/>
  <c r="P1215" i="2" s="1"/>
  <c r="M1215" i="2"/>
  <c r="O1215" i="2"/>
  <c r="U1214" i="2"/>
  <c r="V1214" i="2" s="1"/>
  <c r="S1214" i="2"/>
  <c r="T1214" i="2" s="1"/>
  <c r="K1215" i="2"/>
  <c r="A1216" i="2" s="1"/>
  <c r="J1215" i="2"/>
  <c r="Q1215" i="2" l="1"/>
  <c r="F1216" i="2"/>
  <c r="L1216" i="2"/>
  <c r="B1216" i="2"/>
  <c r="R1215" i="2" s="1"/>
  <c r="C1216" i="2"/>
  <c r="E1216" i="2" s="1"/>
  <c r="H1216" i="2"/>
  <c r="G1216" i="2"/>
  <c r="N1216" i="2" l="1"/>
  <c r="P1216" i="2" s="1" a="1"/>
  <c r="P1216" i="2" s="1"/>
  <c r="O1216" i="2"/>
  <c r="M1216" i="2"/>
  <c r="S1215" i="2"/>
  <c r="T1215" i="2" s="1"/>
  <c r="U1215" i="2"/>
  <c r="V1215" i="2" s="1"/>
  <c r="K1216" i="2"/>
  <c r="A1217" i="2" s="1"/>
  <c r="J1216" i="2"/>
  <c r="F1217" i="2" l="1"/>
  <c r="G1217" i="2"/>
  <c r="B1217" i="2"/>
  <c r="R1216" i="2" s="1"/>
  <c r="H1217" i="2"/>
  <c r="L1217" i="2"/>
  <c r="C1217" i="2"/>
  <c r="E1217" i="2" s="1"/>
  <c r="Q1216" i="2"/>
  <c r="S1216" i="2" l="1"/>
  <c r="T1216" i="2" s="1"/>
  <c r="U1216" i="2"/>
  <c r="V1216" i="2" s="1"/>
  <c r="K1217" i="2"/>
  <c r="A1218" i="2" s="1"/>
  <c r="J1217" i="2"/>
  <c r="M1217" i="2"/>
  <c r="N1217" i="2"/>
  <c r="P1217" i="2" s="1" a="1"/>
  <c r="P1217" i="2" s="1"/>
  <c r="O1217" i="2"/>
  <c r="Q1217" i="2" l="1"/>
  <c r="G1218" i="2"/>
  <c r="C1218" i="2"/>
  <c r="E1218" i="2" s="1"/>
  <c r="H1218" i="2"/>
  <c r="B1218" i="2"/>
  <c r="R1217" i="2" s="1"/>
  <c r="L1218" i="2"/>
  <c r="F1218" i="2"/>
  <c r="J1218" i="2" l="1"/>
  <c r="K1218" i="2"/>
  <c r="A1219" i="2" s="1"/>
  <c r="M1218" i="2"/>
  <c r="O1218" i="2"/>
  <c r="N1218" i="2"/>
  <c r="P1218" i="2" s="1" a="1"/>
  <c r="P1218" i="2" s="1"/>
  <c r="U1217" i="2"/>
  <c r="V1217" i="2" s="1"/>
  <c r="S1217" i="2"/>
  <c r="T1217" i="2" s="1"/>
  <c r="Q1218" i="2" l="1"/>
  <c r="L1219" i="2"/>
  <c r="B1219" i="2"/>
  <c r="R1218" i="2" s="1"/>
  <c r="H1219" i="2"/>
  <c r="G1219" i="2"/>
  <c r="F1219" i="2"/>
  <c r="C1219" i="2"/>
  <c r="E1219" i="2" s="1"/>
  <c r="U1218" i="2" l="1"/>
  <c r="V1218" i="2" s="1"/>
  <c r="S1218" i="2"/>
  <c r="T1218" i="2" s="1"/>
  <c r="M1219" i="2"/>
  <c r="N1219" i="2"/>
  <c r="P1219" i="2" s="1" a="1"/>
  <c r="P1219" i="2" s="1"/>
  <c r="O1219" i="2"/>
  <c r="J1219" i="2"/>
  <c r="K1219" i="2"/>
  <c r="A1220" i="2" s="1"/>
  <c r="C1220" i="2" l="1"/>
  <c r="G1220" i="2"/>
  <c r="F1220" i="2"/>
  <c r="B1220" i="2"/>
  <c r="R1219" i="2" s="1"/>
  <c r="H1220" i="2"/>
  <c r="L1220" i="2"/>
  <c r="Q1219" i="2"/>
  <c r="M1220" i="2" l="1"/>
  <c r="O1220" i="2"/>
  <c r="N1220" i="2"/>
  <c r="P1220" i="2" s="1" a="1"/>
  <c r="P1220" i="2" s="1"/>
  <c r="S1219" i="2"/>
  <c r="T1219" i="2" s="1"/>
  <c r="U1219" i="2"/>
  <c r="V1219" i="2" s="1"/>
  <c r="J1220" i="2"/>
  <c r="K1220" i="2"/>
  <c r="A1221" i="2" s="1"/>
  <c r="Q1220" i="2" l="1"/>
  <c r="C1221" i="2"/>
  <c r="G1221" i="2"/>
  <c r="B1221" i="2"/>
  <c r="R1220" i="2" s="1"/>
  <c r="L1221" i="2"/>
  <c r="H1221" i="2"/>
  <c r="F1221" i="2"/>
  <c r="S1220" i="2" l="1"/>
  <c r="T1220" i="2" s="1"/>
  <c r="U1220" i="2"/>
  <c r="V1220" i="2" s="1"/>
  <c r="K1221" i="2"/>
  <c r="A1222" i="2" s="1"/>
  <c r="J1221" i="2"/>
  <c r="N1221" i="2"/>
  <c r="P1221" i="2" s="1" a="1"/>
  <c r="P1221" i="2" s="1"/>
  <c r="O1221" i="2"/>
  <c r="M1221" i="2"/>
  <c r="C1222" i="2" l="1"/>
  <c r="E1222" i="2" s="1"/>
  <c r="G1222" i="2"/>
  <c r="F1222" i="2"/>
  <c r="L1222" i="2"/>
  <c r="H1222" i="2"/>
  <c r="B1222" i="2"/>
  <c r="R1221" i="2" s="1"/>
  <c r="Q1221" i="2"/>
  <c r="M1222" i="2" l="1"/>
  <c r="N1222" i="2"/>
  <c r="P1222" i="2" s="1" a="1"/>
  <c r="P1222" i="2" s="1"/>
  <c r="O1222" i="2"/>
  <c r="U1221" i="2"/>
  <c r="V1221" i="2" s="1"/>
  <c r="S1221" i="2"/>
  <c r="T1221" i="2" s="1"/>
  <c r="J1222" i="2"/>
  <c r="K1222" i="2"/>
  <c r="A1223" i="2" s="1"/>
  <c r="L1223" i="2" l="1"/>
  <c r="G1223" i="2"/>
  <c r="H1223" i="2"/>
  <c r="B1223" i="2"/>
  <c r="R1222" i="2" s="1"/>
  <c r="C1223" i="2"/>
  <c r="E1223" i="2" s="1"/>
  <c r="F1223" i="2"/>
  <c r="Q1222" i="2"/>
  <c r="J1223" i="2" l="1"/>
  <c r="K1223" i="2"/>
  <c r="A1224" i="2" s="1"/>
  <c r="U1222" i="2"/>
  <c r="V1222" i="2" s="1"/>
  <c r="S1222" i="2"/>
  <c r="T1222" i="2" s="1"/>
  <c r="N1223" i="2"/>
  <c r="P1223" i="2" s="1" a="1"/>
  <c r="P1223" i="2" s="1"/>
  <c r="O1223" i="2"/>
  <c r="M1223" i="2"/>
  <c r="L1224" i="2" l="1"/>
  <c r="G1224" i="2"/>
  <c r="B1224" i="2"/>
  <c r="R1223" i="2" s="1"/>
  <c r="C1224" i="2"/>
  <c r="E1224" i="2" s="1"/>
  <c r="F1224" i="2"/>
  <c r="H1224" i="2"/>
  <c r="Q1223" i="2"/>
  <c r="U1223" i="2" l="1"/>
  <c r="V1223" i="2" s="1"/>
  <c r="S1223" i="2"/>
  <c r="T1223" i="2" s="1"/>
  <c r="J1224" i="2"/>
  <c r="K1224" i="2"/>
  <c r="A1225" i="2" s="1"/>
  <c r="N1224" i="2"/>
  <c r="P1224" i="2" s="1" a="1"/>
  <c r="P1224" i="2" s="1"/>
  <c r="O1224" i="2"/>
  <c r="M1224" i="2"/>
  <c r="G1225" i="2" l="1"/>
  <c r="B1225" i="2"/>
  <c r="R1224" i="2" s="1"/>
  <c r="F1225" i="2"/>
  <c r="C1225" i="2"/>
  <c r="E1225" i="2" s="1"/>
  <c r="H1225" i="2"/>
  <c r="L1225" i="2"/>
  <c r="Q1224" i="2"/>
  <c r="K1225" i="2" l="1"/>
  <c r="A1226" i="2" s="1"/>
  <c r="J1225" i="2"/>
  <c r="S1224" i="2"/>
  <c r="T1224" i="2" s="1"/>
  <c r="U1224" i="2"/>
  <c r="V1224" i="2" s="1"/>
  <c r="N1225" i="2"/>
  <c r="P1225" i="2" s="1" a="1"/>
  <c r="P1225" i="2" s="1"/>
  <c r="M1225" i="2"/>
  <c r="O1225" i="2"/>
  <c r="Q1225" i="2" l="1"/>
  <c r="C1226" i="2"/>
  <c r="E1226" i="2" s="1"/>
  <c r="H1226" i="2"/>
  <c r="G1226" i="2"/>
  <c r="B1226" i="2"/>
  <c r="R1225" i="2" s="1"/>
  <c r="F1226" i="2"/>
  <c r="L1226" i="2"/>
  <c r="K1226" i="2" l="1"/>
  <c r="A1227" i="2" s="1"/>
  <c r="J1226" i="2"/>
  <c r="M1226" i="2"/>
  <c r="O1226" i="2"/>
  <c r="N1226" i="2"/>
  <c r="P1226" i="2" s="1" a="1"/>
  <c r="P1226" i="2" s="1"/>
  <c r="S1225" i="2"/>
  <c r="T1225" i="2" s="1"/>
  <c r="U1225" i="2"/>
  <c r="V1225" i="2" s="1"/>
  <c r="Q1226" i="2" l="1"/>
  <c r="C1227" i="2"/>
  <c r="E1227" i="2" s="1"/>
  <c r="H1227" i="2"/>
  <c r="F1227" i="2"/>
  <c r="B1227" i="2"/>
  <c r="R1226" i="2" s="1"/>
  <c r="G1227" i="2"/>
  <c r="L1227" i="2"/>
  <c r="M1227" i="2" l="1"/>
  <c r="O1227" i="2"/>
  <c r="N1227" i="2"/>
  <c r="P1227" i="2" s="1" a="1"/>
  <c r="P1227" i="2" s="1"/>
  <c r="J1227" i="2"/>
  <c r="K1227" i="2"/>
  <c r="A1228" i="2" s="1"/>
  <c r="U1226" i="2"/>
  <c r="V1226" i="2" s="1"/>
  <c r="S1226" i="2"/>
  <c r="T1226" i="2" s="1"/>
  <c r="H1228" i="2" l="1"/>
  <c r="B1228" i="2"/>
  <c r="R1227" i="2" s="1"/>
  <c r="L1228" i="2"/>
  <c r="G1228" i="2"/>
  <c r="F1228" i="2"/>
  <c r="C1228" i="2"/>
  <c r="E1228" i="2" s="1"/>
  <c r="Q1227" i="2"/>
  <c r="N1228" i="2" l="1"/>
  <c r="O1228" i="2"/>
  <c r="M1228" i="2"/>
  <c r="U1227" i="2"/>
  <c r="V1227" i="2" s="1"/>
  <c r="S1227" i="2"/>
  <c r="T1227" i="2" s="1"/>
  <c r="K1228" i="2"/>
  <c r="A1229" i="2" s="1"/>
  <c r="J1228" i="2"/>
  <c r="P1228" i="2" l="1" a="1"/>
  <c r="P1228" i="2" s="1"/>
  <c r="Q1228" i="2" s="1"/>
  <c r="F1229" i="2"/>
  <c r="C1229" i="2"/>
  <c r="E1229" i="2" s="1"/>
  <c r="G1229" i="2"/>
  <c r="L1229" i="2"/>
  <c r="B1229" i="2"/>
  <c r="R1228" i="2" s="1"/>
  <c r="H1229" i="2"/>
  <c r="N1229" i="2" l="1"/>
  <c r="P1229" i="2" s="1" a="1"/>
  <c r="P1229" i="2" s="1"/>
  <c r="M1229" i="2"/>
  <c r="O1229" i="2"/>
  <c r="K1229" i="2"/>
  <c r="A1230" i="2" s="1"/>
  <c r="J1229" i="2"/>
  <c r="U1228" i="2"/>
  <c r="V1228" i="2" s="1"/>
  <c r="S1228" i="2"/>
  <c r="T1228" i="2" s="1"/>
  <c r="C1230" i="2" l="1"/>
  <c r="E1230" i="2" s="1"/>
  <c r="B1230" i="2"/>
  <c r="R1229" i="2" s="1"/>
  <c r="L1230" i="2"/>
  <c r="G1230" i="2"/>
  <c r="F1230" i="2"/>
  <c r="H1230" i="2"/>
  <c r="Q1229" i="2"/>
  <c r="S1229" i="2" l="1"/>
  <c r="T1229" i="2" s="1"/>
  <c r="U1229" i="2"/>
  <c r="V1229" i="2" s="1"/>
  <c r="K1230" i="2"/>
  <c r="A1231" i="2" s="1"/>
  <c r="J1230" i="2"/>
  <c r="N1230" i="2"/>
  <c r="P1230" i="2" s="1" a="1"/>
  <c r="P1230" i="2" s="1"/>
  <c r="O1230" i="2"/>
  <c r="M1230" i="2"/>
  <c r="F1231" i="2" l="1"/>
  <c r="B1231" i="2"/>
  <c r="R1230" i="2" s="1"/>
  <c r="G1231" i="2"/>
  <c r="C1231" i="2"/>
  <c r="E1231" i="2" s="1"/>
  <c r="H1231" i="2"/>
  <c r="L1231" i="2"/>
  <c r="Q1230" i="2"/>
  <c r="K1231" i="2" l="1"/>
  <c r="A1232" i="2" s="1"/>
  <c r="J1231" i="2"/>
  <c r="N1231" i="2"/>
  <c r="P1231" i="2" s="1" a="1"/>
  <c r="P1231" i="2" s="1"/>
  <c r="M1231" i="2"/>
  <c r="O1231" i="2"/>
  <c r="S1230" i="2"/>
  <c r="T1230" i="2" s="1"/>
  <c r="U1230" i="2"/>
  <c r="V1230" i="2" s="1"/>
  <c r="Q1231" i="2" l="1"/>
  <c r="H1232" i="2"/>
  <c r="B1232" i="2"/>
  <c r="R1231" i="2" s="1"/>
  <c r="L1232" i="2"/>
  <c r="G1232" i="2"/>
  <c r="F1232" i="2"/>
  <c r="C1232" i="2"/>
  <c r="E1232" i="2" s="1"/>
  <c r="J1232" i="2" l="1"/>
  <c r="K1232" i="2"/>
  <c r="A1233" i="2" s="1"/>
  <c r="U1231" i="2"/>
  <c r="V1231" i="2" s="1"/>
  <c r="S1231" i="2"/>
  <c r="T1231" i="2" s="1"/>
  <c r="N1232" i="2"/>
  <c r="P1232" i="2" s="1" a="1"/>
  <c r="P1232" i="2" s="1"/>
  <c r="O1232" i="2"/>
  <c r="M1232" i="2"/>
  <c r="Q1232" i="2" l="1"/>
  <c r="F1233" i="2"/>
  <c r="C1233" i="2"/>
  <c r="E1233" i="2" s="1"/>
  <c r="G1233" i="2"/>
  <c r="L1233" i="2"/>
  <c r="B1233" i="2"/>
  <c r="R1232" i="2" s="1"/>
  <c r="H1233" i="2"/>
  <c r="N1233" i="2" l="1"/>
  <c r="P1233" i="2" s="1" a="1"/>
  <c r="P1233" i="2" s="1"/>
  <c r="M1233" i="2"/>
  <c r="O1233" i="2"/>
  <c r="U1232" i="2"/>
  <c r="V1232" i="2" s="1"/>
  <c r="S1232" i="2"/>
  <c r="T1232" i="2" s="1"/>
  <c r="K1233" i="2"/>
  <c r="A1234" i="2" s="1"/>
  <c r="J1233" i="2"/>
  <c r="L1234" i="2" l="1"/>
  <c r="F1234" i="2"/>
  <c r="G1234" i="2"/>
  <c r="B1234" i="2"/>
  <c r="R1233" i="2" s="1"/>
  <c r="C1234" i="2"/>
  <c r="E1234" i="2" s="1"/>
  <c r="H1234" i="2"/>
  <c r="Q1233" i="2"/>
  <c r="K1234" i="2" l="1"/>
  <c r="A1235" i="2" s="1"/>
  <c r="J1234" i="2"/>
  <c r="S1233" i="2"/>
  <c r="T1233" i="2" s="1"/>
  <c r="U1233" i="2"/>
  <c r="V1233" i="2" s="1"/>
  <c r="N1234" i="2"/>
  <c r="P1234" i="2" s="1" a="1"/>
  <c r="P1234" i="2" s="1"/>
  <c r="O1234" i="2"/>
  <c r="M1234" i="2"/>
  <c r="F1235" i="2" l="1"/>
  <c r="B1235" i="2"/>
  <c r="R1234" i="2" s="1"/>
  <c r="G1235" i="2"/>
  <c r="C1235" i="2"/>
  <c r="E1235" i="2" s="1"/>
  <c r="L1235" i="2"/>
  <c r="H1235" i="2"/>
  <c r="Q1234" i="2"/>
  <c r="K1235" i="2" l="1"/>
  <c r="A1236" i="2" s="1"/>
  <c r="J1235" i="2"/>
  <c r="U1234" i="2"/>
  <c r="V1234" i="2" s="1"/>
  <c r="S1234" i="2"/>
  <c r="T1234" i="2" s="1"/>
  <c r="N1235" i="2"/>
  <c r="P1235" i="2" s="1" a="1"/>
  <c r="P1235" i="2" s="1"/>
  <c r="M1235" i="2"/>
  <c r="O1235" i="2"/>
  <c r="Q1235" i="2" l="1"/>
  <c r="F1236" i="2"/>
  <c r="B1236" i="2"/>
  <c r="R1235" i="2" s="1"/>
  <c r="L1236" i="2"/>
  <c r="C1236" i="2"/>
  <c r="E1236" i="2" s="1"/>
  <c r="G1236" i="2"/>
  <c r="H1236" i="2"/>
  <c r="N1236" i="2" l="1"/>
  <c r="P1236" i="2" s="1" a="1"/>
  <c r="P1236" i="2" s="1"/>
  <c r="M1236" i="2"/>
  <c r="O1236" i="2"/>
  <c r="S1235" i="2"/>
  <c r="T1235" i="2" s="1"/>
  <c r="U1235" i="2"/>
  <c r="V1235" i="2" s="1"/>
  <c r="K1236" i="2"/>
  <c r="A1237" i="2" s="1"/>
  <c r="J1236" i="2"/>
  <c r="Q1236" i="2" l="1"/>
  <c r="H1237" i="2"/>
  <c r="C1237" i="2"/>
  <c r="E1237" i="2" s="1"/>
  <c r="G1237" i="2"/>
  <c r="B1237" i="2"/>
  <c r="R1236" i="2" s="1"/>
  <c r="F1237" i="2"/>
  <c r="L1237" i="2"/>
  <c r="J1237" i="2" l="1"/>
  <c r="K1237" i="2"/>
  <c r="A1238" i="2" s="1"/>
  <c r="N1237" i="2"/>
  <c r="P1237" i="2" s="1" a="1"/>
  <c r="P1237" i="2" s="1"/>
  <c r="M1237" i="2"/>
  <c r="O1237" i="2"/>
  <c r="S1236" i="2"/>
  <c r="T1236" i="2" s="1"/>
  <c r="U1236" i="2"/>
  <c r="V1236" i="2" s="1"/>
  <c r="L1238" i="2" l="1"/>
  <c r="B1238" i="2"/>
  <c r="R1237" i="2" s="1"/>
  <c r="H1238" i="2"/>
  <c r="C1238" i="2"/>
  <c r="E1238" i="2" s="1"/>
  <c r="F1238" i="2"/>
  <c r="G1238" i="2"/>
  <c r="Q1237" i="2"/>
  <c r="K1238" i="2" l="1"/>
  <c r="A1239" i="2" s="1"/>
  <c r="J1238" i="2"/>
  <c r="S1237" i="2"/>
  <c r="T1237" i="2" s="1"/>
  <c r="U1237" i="2"/>
  <c r="V1237" i="2" s="1"/>
  <c r="M1238" i="2"/>
  <c r="O1238" i="2"/>
  <c r="N1238" i="2"/>
  <c r="P1238" i="2" s="1" a="1"/>
  <c r="P1238" i="2" s="1"/>
  <c r="Q1238" i="2" l="1"/>
  <c r="F1239" i="2"/>
  <c r="H1239" i="2"/>
  <c r="C1239" i="2"/>
  <c r="E1239" i="2" s="1"/>
  <c r="B1239" i="2"/>
  <c r="R1238" i="2" s="1"/>
  <c r="G1239" i="2"/>
  <c r="L1239" i="2"/>
  <c r="N1239" i="2" l="1"/>
  <c r="P1239" i="2" s="1" a="1"/>
  <c r="P1239" i="2" s="1"/>
  <c r="O1239" i="2"/>
  <c r="M1239" i="2"/>
  <c r="J1239" i="2"/>
  <c r="K1239" i="2"/>
  <c r="A1240" i="2" s="1"/>
  <c r="S1238" i="2"/>
  <c r="T1238" i="2" s="1"/>
  <c r="U1238" i="2"/>
  <c r="V1238" i="2" s="1"/>
  <c r="B1240" i="2" l="1"/>
  <c r="R1239" i="2" s="1"/>
  <c r="F1240" i="2"/>
  <c r="L1240" i="2"/>
  <c r="C1240" i="2"/>
  <c r="E1240" i="2" s="1"/>
  <c r="H1240" i="2"/>
  <c r="G1240" i="2"/>
  <c r="Q1239" i="2"/>
  <c r="M1240" i="2" l="1"/>
  <c r="O1240" i="2"/>
  <c r="N1240" i="2"/>
  <c r="P1240" i="2" s="1" a="1"/>
  <c r="P1240" i="2" s="1"/>
  <c r="K1240" i="2"/>
  <c r="A1241" i="2" s="1"/>
  <c r="J1240" i="2"/>
  <c r="S1239" i="2"/>
  <c r="T1239" i="2" s="1"/>
  <c r="U1239" i="2"/>
  <c r="V1239" i="2" s="1"/>
  <c r="B1241" i="2" l="1"/>
  <c r="R1240" i="2" s="1"/>
  <c r="L1241" i="2"/>
  <c r="C1241" i="2"/>
  <c r="E1241" i="2" s="1"/>
  <c r="H1241" i="2"/>
  <c r="F1241" i="2"/>
  <c r="G1241" i="2"/>
  <c r="Q1240" i="2"/>
  <c r="K1241" i="2" l="1"/>
  <c r="A1242" i="2" s="1"/>
  <c r="J1241" i="2"/>
  <c r="M1241" i="2"/>
  <c r="N1241" i="2"/>
  <c r="P1241" i="2" s="1" a="1"/>
  <c r="P1241" i="2" s="1"/>
  <c r="O1241" i="2"/>
  <c r="S1240" i="2"/>
  <c r="T1240" i="2" s="1"/>
  <c r="U1240" i="2"/>
  <c r="V1240" i="2" s="1"/>
  <c r="Q1241" i="2" l="1"/>
  <c r="B1242" i="2"/>
  <c r="R1241" i="2" s="1"/>
  <c r="F1242" i="2"/>
  <c r="G1242" i="2"/>
  <c r="H1242" i="2"/>
  <c r="L1242" i="2"/>
  <c r="C1242" i="2"/>
  <c r="E1242" i="2" s="1"/>
  <c r="K1242" i="2" l="1"/>
  <c r="A1243" i="2" s="1"/>
  <c r="J1242" i="2"/>
  <c r="M1242" i="2"/>
  <c r="N1242" i="2"/>
  <c r="P1242" i="2" s="1" a="1"/>
  <c r="P1242" i="2" s="1"/>
  <c r="O1242" i="2"/>
  <c r="S1241" i="2"/>
  <c r="T1241" i="2" s="1"/>
  <c r="U1241" i="2"/>
  <c r="V1241" i="2" s="1"/>
  <c r="Q1242" i="2" l="1"/>
  <c r="H1243" i="2"/>
  <c r="F1243" i="2"/>
  <c r="B1243" i="2"/>
  <c r="R1242" i="2" s="1"/>
  <c r="L1243" i="2"/>
  <c r="C1243" i="2"/>
  <c r="E1243" i="2" s="1"/>
  <c r="G1243" i="2"/>
  <c r="S1242" i="2" l="1"/>
  <c r="T1242" i="2" s="1"/>
  <c r="U1242" i="2"/>
  <c r="V1242" i="2" s="1"/>
  <c r="J1243" i="2"/>
  <c r="K1243" i="2"/>
  <c r="A1244" i="2" s="1"/>
  <c r="N1243" i="2"/>
  <c r="P1243" i="2" s="1" a="1"/>
  <c r="P1243" i="2" s="1"/>
  <c r="O1243" i="2"/>
  <c r="M1243" i="2"/>
  <c r="H1244" i="2" l="1"/>
  <c r="F1244" i="2"/>
  <c r="L1244" i="2"/>
  <c r="B1244" i="2"/>
  <c r="R1243" i="2" s="1"/>
  <c r="G1244" i="2"/>
  <c r="C1244" i="2"/>
  <c r="E1244" i="2" s="1"/>
  <c r="Q1243" i="2"/>
  <c r="S1243" i="2" l="1"/>
  <c r="T1243" i="2" s="1"/>
  <c r="U1243" i="2"/>
  <c r="V1243" i="2" s="1"/>
  <c r="K1244" i="2"/>
  <c r="A1245" i="2" s="1"/>
  <c r="J1244" i="2"/>
  <c r="O1244" i="2"/>
  <c r="N1244" i="2"/>
  <c r="P1244" i="2" s="1" a="1"/>
  <c r="P1244" i="2" s="1"/>
  <c r="M1244" i="2"/>
  <c r="Q1244" i="2" l="1"/>
  <c r="B1245" i="2"/>
  <c r="R1244" i="2" s="1"/>
  <c r="G1245" i="2"/>
  <c r="C1245" i="2"/>
  <c r="E1245" i="2" s="1"/>
  <c r="H1245" i="2"/>
  <c r="L1245" i="2"/>
  <c r="F1245" i="2"/>
  <c r="O1245" i="2" l="1"/>
  <c r="N1245" i="2"/>
  <c r="P1245" i="2" s="1" a="1"/>
  <c r="P1245" i="2" s="1"/>
  <c r="M1245" i="2"/>
  <c r="K1245" i="2"/>
  <c r="A1246" i="2" s="1"/>
  <c r="J1245" i="2"/>
  <c r="S1244" i="2"/>
  <c r="T1244" i="2" s="1"/>
  <c r="U1244" i="2"/>
  <c r="V1244" i="2" s="1"/>
  <c r="G1246" i="2" l="1"/>
  <c r="C1246" i="2"/>
  <c r="E1246" i="2" s="1"/>
  <c r="F1246" i="2"/>
  <c r="H1246" i="2"/>
  <c r="B1246" i="2"/>
  <c r="R1245" i="2" s="1"/>
  <c r="L1246" i="2"/>
  <c r="Q1245" i="2"/>
  <c r="J1246" i="2" l="1"/>
  <c r="K1246" i="2"/>
  <c r="A1247" i="2" s="1"/>
  <c r="O1246" i="2"/>
  <c r="N1246" i="2"/>
  <c r="M1246" i="2"/>
  <c r="S1245" i="2"/>
  <c r="T1245" i="2" s="1"/>
  <c r="U1245" i="2"/>
  <c r="V1245" i="2" s="1"/>
  <c r="P1246" i="2" l="1" a="1"/>
  <c r="P1246" i="2" s="1"/>
  <c r="Q1246" i="2" s="1"/>
  <c r="B1247" i="2"/>
  <c r="R1246" i="2" s="1"/>
  <c r="H1247" i="2"/>
  <c r="C1247" i="2"/>
  <c r="E1247" i="2" s="1"/>
  <c r="F1247" i="2"/>
  <c r="G1247" i="2"/>
  <c r="L1247" i="2"/>
  <c r="M1247" i="2" l="1"/>
  <c r="O1247" i="2"/>
  <c r="N1247" i="2"/>
  <c r="P1247" i="2" s="1" a="1"/>
  <c r="P1247" i="2" s="1"/>
  <c r="U1246" i="2"/>
  <c r="V1246" i="2" s="1"/>
  <c r="S1246" i="2"/>
  <c r="T1246" i="2" s="1"/>
  <c r="K1247" i="2"/>
  <c r="A1248" i="2" s="1"/>
  <c r="J1247" i="2"/>
  <c r="G1248" i="2" l="1"/>
  <c r="L1248" i="2"/>
  <c r="B1248" i="2"/>
  <c r="R1247" i="2" s="1"/>
  <c r="F1248" i="2"/>
  <c r="C1248" i="2"/>
  <c r="E1248" i="2" s="1"/>
  <c r="H1248" i="2"/>
  <c r="Q1247" i="2"/>
  <c r="S1247" i="2" l="1"/>
  <c r="T1247" i="2" s="1"/>
  <c r="U1247" i="2"/>
  <c r="V1247" i="2" s="1"/>
  <c r="N1248" i="2"/>
  <c r="P1248" i="2" s="1" a="1"/>
  <c r="P1248" i="2" s="1"/>
  <c r="M1248" i="2"/>
  <c r="O1248" i="2"/>
  <c r="J1248" i="2"/>
  <c r="K1248" i="2"/>
  <c r="A1249" i="2" s="1"/>
  <c r="H1249" i="2" l="1"/>
  <c r="B1249" i="2"/>
  <c r="R1248" i="2" s="1"/>
  <c r="C1249" i="2"/>
  <c r="E1249" i="2" s="1"/>
  <c r="L1249" i="2"/>
  <c r="F1249" i="2"/>
  <c r="G1249" i="2"/>
  <c r="Q1248" i="2"/>
  <c r="J1249" i="2" l="1"/>
  <c r="K1249" i="2"/>
  <c r="A1250" i="2" s="1"/>
  <c r="U1248" i="2"/>
  <c r="V1248" i="2" s="1"/>
  <c r="S1248" i="2"/>
  <c r="T1248" i="2" s="1"/>
  <c r="N1249" i="2"/>
  <c r="P1249" i="2" s="1" a="1"/>
  <c r="P1249" i="2" s="1"/>
  <c r="O1249" i="2"/>
  <c r="M1249" i="2"/>
  <c r="Q1249" i="2" l="1"/>
  <c r="G1250" i="2"/>
  <c r="F1250" i="2"/>
  <c r="L1250" i="2"/>
  <c r="B1250" i="2"/>
  <c r="R1249" i="2" s="1"/>
  <c r="C1250" i="2"/>
  <c r="E1250" i="2" s="1"/>
  <c r="H1250" i="2"/>
  <c r="S1249" i="2" l="1"/>
  <c r="T1249" i="2" s="1"/>
  <c r="U1249" i="2"/>
  <c r="V1249" i="2" s="1"/>
  <c r="N1250" i="2"/>
  <c r="O1250" i="2"/>
  <c r="M1250" i="2"/>
  <c r="J1250" i="2"/>
  <c r="K1250" i="2"/>
  <c r="A1251" i="2" s="1"/>
  <c r="P1250" i="2" l="1" a="1"/>
  <c r="P1250" i="2" s="1"/>
  <c r="Q1250" i="2" s="1"/>
  <c r="G1251" i="2"/>
  <c r="B1251" i="2"/>
  <c r="R1250" i="2" s="1"/>
  <c r="H1251" i="2"/>
  <c r="C1251" i="2"/>
  <c r="E1251" i="2" s="1"/>
  <c r="L1251" i="2"/>
  <c r="F1251" i="2"/>
  <c r="S1250" i="2" l="1"/>
  <c r="T1250" i="2" s="1"/>
  <c r="U1250" i="2"/>
  <c r="V1250" i="2" s="1"/>
  <c r="O1251" i="2"/>
  <c r="N1251" i="2"/>
  <c r="P1251" i="2" s="1" a="1"/>
  <c r="P1251" i="2" s="1"/>
  <c r="M1251" i="2"/>
  <c r="K1251" i="2"/>
  <c r="A1252" i="2" s="1"/>
  <c r="J1251" i="2"/>
  <c r="Q1251" i="2" l="1"/>
  <c r="B1252" i="2"/>
  <c r="R1251" i="2" s="1"/>
  <c r="F1252" i="2"/>
  <c r="H1252" i="2"/>
  <c r="C1252" i="2"/>
  <c r="E1252" i="2" s="1"/>
  <c r="L1252" i="2"/>
  <c r="G1252" i="2"/>
  <c r="O1252" i="2" l="1"/>
  <c r="N1252" i="2"/>
  <c r="P1252" i="2" s="1" a="1"/>
  <c r="P1252" i="2" s="1"/>
  <c r="M1252" i="2"/>
  <c r="S1251" i="2"/>
  <c r="T1251" i="2" s="1"/>
  <c r="U1251" i="2"/>
  <c r="V1251" i="2" s="1"/>
  <c r="J1252" i="2"/>
  <c r="K1252" i="2"/>
  <c r="A1253" i="2" s="1"/>
  <c r="B1253" i="2" l="1"/>
  <c r="R1252" i="2" s="1"/>
  <c r="F1253" i="2"/>
  <c r="C1253" i="2"/>
  <c r="E1253" i="2" s="1"/>
  <c r="L1253" i="2"/>
  <c r="G1253" i="2"/>
  <c r="H1253" i="2"/>
  <c r="Q1252" i="2"/>
  <c r="M1253" i="2" l="1"/>
  <c r="N1253" i="2"/>
  <c r="P1253" i="2" s="1" a="1"/>
  <c r="P1253" i="2" s="1"/>
  <c r="O1253" i="2"/>
  <c r="J1253" i="2"/>
  <c r="K1253" i="2"/>
  <c r="A1254" i="2" s="1"/>
  <c r="U1252" i="2"/>
  <c r="V1252" i="2" s="1"/>
  <c r="S1252" i="2"/>
  <c r="T1252" i="2" s="1"/>
  <c r="F1254" i="2" l="1"/>
  <c r="G1254" i="2"/>
  <c r="C1254" i="2"/>
  <c r="E1254" i="2" s="1"/>
  <c r="L1254" i="2"/>
  <c r="B1254" i="2"/>
  <c r="R1253" i="2" s="1"/>
  <c r="H1254" i="2"/>
  <c r="Q1253" i="2"/>
  <c r="M1254" i="2" l="1"/>
  <c r="N1254" i="2"/>
  <c r="P1254" i="2" s="1" a="1"/>
  <c r="P1254" i="2" s="1"/>
  <c r="O1254" i="2"/>
  <c r="S1253" i="2"/>
  <c r="T1253" i="2" s="1"/>
  <c r="U1253" i="2"/>
  <c r="V1253" i="2" s="1"/>
  <c r="J1254" i="2"/>
  <c r="K1254" i="2"/>
  <c r="A1255" i="2" s="1"/>
  <c r="Q1254" i="2" l="1"/>
  <c r="G1255" i="2"/>
  <c r="B1255" i="2"/>
  <c r="R1254" i="2" s="1"/>
  <c r="C1255" i="2"/>
  <c r="E1255" i="2" s="1"/>
  <c r="H1255" i="2"/>
  <c r="L1255" i="2"/>
  <c r="F1255" i="2"/>
  <c r="J1255" i="2" l="1"/>
  <c r="K1255" i="2"/>
  <c r="A1256" i="2" s="1"/>
  <c r="U1254" i="2"/>
  <c r="V1254" i="2" s="1"/>
  <c r="S1254" i="2"/>
  <c r="T1254" i="2" s="1"/>
  <c r="M1255" i="2"/>
  <c r="O1255" i="2"/>
  <c r="N1255" i="2"/>
  <c r="P1255" i="2" s="1" a="1"/>
  <c r="P1255" i="2" s="1"/>
  <c r="Q1255" i="2" l="1"/>
  <c r="L1256" i="2"/>
  <c r="F1256" i="2"/>
  <c r="C1256" i="2"/>
  <c r="E1256" i="2" s="1"/>
  <c r="B1256" i="2"/>
  <c r="R1255" i="2" s="1"/>
  <c r="G1256" i="2"/>
  <c r="H1256" i="2"/>
  <c r="K1256" i="2" l="1"/>
  <c r="A1257" i="2" s="1"/>
  <c r="J1256" i="2"/>
  <c r="N1256" i="2"/>
  <c r="M1256" i="2"/>
  <c r="O1256" i="2"/>
  <c r="U1255" i="2"/>
  <c r="V1255" i="2" s="1"/>
  <c r="S1255" i="2"/>
  <c r="T1255" i="2" s="1"/>
  <c r="P1256" i="2" l="1" a="1"/>
  <c r="P1256" i="2" s="1"/>
  <c r="Q1256" i="2" s="1"/>
  <c r="L1257" i="2"/>
  <c r="G1257" i="2"/>
  <c r="C1257" i="2"/>
  <c r="E1257" i="2" s="1"/>
  <c r="F1257" i="2"/>
  <c r="H1257" i="2"/>
  <c r="B1257" i="2"/>
  <c r="R1256" i="2" s="1"/>
  <c r="K1257" i="2" l="1"/>
  <c r="A1258" i="2" s="1"/>
  <c r="J1257" i="2"/>
  <c r="O1257" i="2"/>
  <c r="M1257" i="2"/>
  <c r="N1257" i="2"/>
  <c r="P1257" i="2" s="1" a="1"/>
  <c r="P1257" i="2" s="1"/>
  <c r="S1256" i="2"/>
  <c r="T1256" i="2" s="1"/>
  <c r="U1256" i="2"/>
  <c r="V1256" i="2" s="1"/>
  <c r="Q1257" i="2" l="1"/>
  <c r="B1258" i="2"/>
  <c r="R1257" i="2" s="1"/>
  <c r="F1258" i="2"/>
  <c r="G1258" i="2"/>
  <c r="L1258" i="2"/>
  <c r="H1258" i="2"/>
  <c r="C1258" i="2"/>
  <c r="E1258" i="2" s="1"/>
  <c r="K1258" i="2" l="1"/>
  <c r="A1259" i="2" s="1"/>
  <c r="J1258" i="2"/>
  <c r="S1257" i="2"/>
  <c r="T1257" i="2" s="1"/>
  <c r="U1257" i="2"/>
  <c r="V1257" i="2" s="1"/>
  <c r="N1258" i="2"/>
  <c r="P1258" i="2" s="1" a="1"/>
  <c r="P1258" i="2" s="1"/>
  <c r="O1258" i="2"/>
  <c r="M1258" i="2"/>
  <c r="Q1258" i="2" l="1"/>
  <c r="H1259" i="2"/>
  <c r="B1259" i="2"/>
  <c r="R1258" i="2" s="1"/>
  <c r="G1259" i="2"/>
  <c r="L1259" i="2"/>
  <c r="C1259" i="2"/>
  <c r="E1259" i="2" s="1"/>
  <c r="F1259" i="2"/>
  <c r="M1259" i="2" l="1"/>
  <c r="O1259" i="2"/>
  <c r="N1259" i="2"/>
  <c r="P1259" i="2" s="1" a="1"/>
  <c r="P1259" i="2" s="1"/>
  <c r="S1258" i="2"/>
  <c r="T1258" i="2" s="1"/>
  <c r="U1258" i="2"/>
  <c r="V1258" i="2" s="1"/>
  <c r="J1259" i="2"/>
  <c r="K1259" i="2"/>
  <c r="A1260" i="2" s="1"/>
  <c r="F1260" i="2" l="1"/>
  <c r="L1260" i="2"/>
  <c r="G1260" i="2"/>
  <c r="C1260" i="2"/>
  <c r="E1260" i="2" s="1"/>
  <c r="B1260" i="2"/>
  <c r="R1259" i="2" s="1"/>
  <c r="H1260" i="2"/>
  <c r="Q1259" i="2"/>
  <c r="N1260" i="2" l="1"/>
  <c r="P1260" i="2" s="1" a="1"/>
  <c r="P1260" i="2" s="1"/>
  <c r="M1260" i="2"/>
  <c r="O1260" i="2"/>
  <c r="K1260" i="2"/>
  <c r="A1261" i="2" s="1"/>
  <c r="J1260" i="2"/>
  <c r="U1259" i="2"/>
  <c r="V1259" i="2" s="1"/>
  <c r="S1259" i="2"/>
  <c r="T1259" i="2" s="1"/>
  <c r="F1261" i="2" l="1"/>
  <c r="C1261" i="2"/>
  <c r="E1261" i="2" s="1"/>
  <c r="L1261" i="2"/>
  <c r="H1261" i="2"/>
  <c r="G1261" i="2"/>
  <c r="B1261" i="2"/>
  <c r="R1260" i="2" s="1"/>
  <c r="Q1260" i="2"/>
  <c r="U1260" i="2" l="1"/>
  <c r="V1260" i="2" s="1"/>
  <c r="S1260" i="2"/>
  <c r="T1260" i="2" s="1"/>
  <c r="M1261" i="2"/>
  <c r="N1261" i="2"/>
  <c r="P1261" i="2" s="1" a="1"/>
  <c r="P1261" i="2" s="1"/>
  <c r="O1261" i="2"/>
  <c r="J1261" i="2"/>
  <c r="K1261" i="2"/>
  <c r="A1262" i="2" s="1"/>
  <c r="L1262" i="2" l="1"/>
  <c r="H1262" i="2"/>
  <c r="F1262" i="2"/>
  <c r="B1262" i="2"/>
  <c r="R1261" i="2" s="1"/>
  <c r="G1262" i="2"/>
  <c r="C1262" i="2"/>
  <c r="E1262" i="2" s="1"/>
  <c r="Q1261" i="2"/>
  <c r="U1261" i="2" l="1"/>
  <c r="V1261" i="2" s="1"/>
  <c r="S1261" i="2"/>
  <c r="T1261" i="2" s="1"/>
  <c r="J1262" i="2"/>
  <c r="K1262" i="2"/>
  <c r="A1263" i="2" s="1"/>
  <c r="N1262" i="2"/>
  <c r="P1262" i="2" s="1" a="1"/>
  <c r="P1262" i="2" s="1"/>
  <c r="O1262" i="2"/>
  <c r="M1262" i="2"/>
  <c r="B1263" i="2" l="1"/>
  <c r="R1262" i="2" s="1"/>
  <c r="F1263" i="2"/>
  <c r="H1263" i="2"/>
  <c r="C1263" i="2"/>
  <c r="E1263" i="2" s="1"/>
  <c r="L1263" i="2"/>
  <c r="G1263" i="2"/>
  <c r="Q1262" i="2"/>
  <c r="K1263" i="2" l="1"/>
  <c r="A1264" i="2" s="1"/>
  <c r="J1263" i="2"/>
  <c r="N1263" i="2"/>
  <c r="P1263" i="2" s="1" a="1"/>
  <c r="P1263" i="2" s="1"/>
  <c r="O1263" i="2"/>
  <c r="M1263" i="2"/>
  <c r="U1262" i="2"/>
  <c r="V1262" i="2" s="1"/>
  <c r="S1262" i="2"/>
  <c r="T1262" i="2" s="1"/>
  <c r="Q1263" i="2" l="1"/>
  <c r="B1264" i="2"/>
  <c r="R1263" i="2" s="1"/>
  <c r="F1264" i="2"/>
  <c r="H1264" i="2"/>
  <c r="C1264" i="2"/>
  <c r="E1264" i="2" s="1"/>
  <c r="L1264" i="2"/>
  <c r="G1264" i="2"/>
  <c r="U1263" i="2" l="1"/>
  <c r="V1263" i="2" s="1"/>
  <c r="S1263" i="2"/>
  <c r="T1263" i="2" s="1"/>
  <c r="N1264" i="2"/>
  <c r="O1264" i="2"/>
  <c r="M1264" i="2"/>
  <c r="K1264" i="2"/>
  <c r="A1265" i="2" s="1"/>
  <c r="J1264" i="2"/>
  <c r="P1264" i="2" l="1" a="1"/>
  <c r="P1264" i="2" s="1"/>
  <c r="Q1264" i="2" s="1"/>
  <c r="F1265" i="2"/>
  <c r="C1265" i="2"/>
  <c r="E1265" i="2" s="1"/>
  <c r="G1265" i="2"/>
  <c r="H1265" i="2"/>
  <c r="L1265" i="2"/>
  <c r="B1265" i="2"/>
  <c r="R1264" i="2" s="1"/>
  <c r="K1265" i="2" l="1"/>
  <c r="A1266" i="2" s="1"/>
  <c r="J1265" i="2"/>
  <c r="S1264" i="2"/>
  <c r="T1264" i="2" s="1"/>
  <c r="U1264" i="2"/>
  <c r="V1264" i="2" s="1"/>
  <c r="N1265" i="2"/>
  <c r="P1265" i="2" s="1" a="1"/>
  <c r="P1265" i="2" s="1"/>
  <c r="M1265" i="2"/>
  <c r="O1265" i="2"/>
  <c r="Q1265" i="2" l="1"/>
  <c r="H1266" i="2"/>
  <c r="F1266" i="2"/>
  <c r="B1266" i="2"/>
  <c r="R1265" i="2" s="1"/>
  <c r="L1266" i="2"/>
  <c r="C1266" i="2"/>
  <c r="E1266" i="2" s="1"/>
  <c r="G1266" i="2"/>
  <c r="U1265" i="2" l="1"/>
  <c r="V1265" i="2" s="1"/>
  <c r="S1265" i="2"/>
  <c r="T1265" i="2" s="1"/>
  <c r="K1266" i="2"/>
  <c r="A1267" i="2" s="1"/>
  <c r="J1266" i="2"/>
  <c r="N1266" i="2"/>
  <c r="P1266" i="2" s="1" a="1"/>
  <c r="P1266" i="2" s="1"/>
  <c r="O1266" i="2"/>
  <c r="M1266" i="2"/>
  <c r="G1267" i="2" l="1"/>
  <c r="F1267" i="2"/>
  <c r="B1267" i="2"/>
  <c r="R1266" i="2" s="1"/>
  <c r="L1267" i="2"/>
  <c r="H1267" i="2"/>
  <c r="C1267" i="2"/>
  <c r="E1267" i="2" s="1"/>
  <c r="Q1266" i="2"/>
  <c r="O1267" i="2" l="1"/>
  <c r="N1267" i="2"/>
  <c r="P1267" i="2" s="1" a="1"/>
  <c r="P1267" i="2" s="1"/>
  <c r="M1267" i="2"/>
  <c r="S1266" i="2"/>
  <c r="T1266" i="2" s="1"/>
  <c r="U1266" i="2"/>
  <c r="V1266" i="2" s="1"/>
  <c r="K1267" i="2"/>
  <c r="A1268" i="2" s="1"/>
  <c r="J1267" i="2"/>
  <c r="G1268" i="2" l="1"/>
  <c r="C1268" i="2"/>
  <c r="E1268" i="2" s="1"/>
  <c r="H1268" i="2"/>
  <c r="F1268" i="2"/>
  <c r="B1268" i="2"/>
  <c r="R1267" i="2" s="1"/>
  <c r="L1268" i="2"/>
  <c r="Q1267" i="2"/>
  <c r="N1268" i="2" l="1"/>
  <c r="P1268" i="2" s="1" a="1"/>
  <c r="P1268" i="2" s="1"/>
  <c r="M1268" i="2"/>
  <c r="O1268" i="2"/>
  <c r="U1267" i="2"/>
  <c r="V1267" i="2" s="1"/>
  <c r="S1267" i="2"/>
  <c r="T1267" i="2" s="1"/>
  <c r="K1268" i="2"/>
  <c r="A1269" i="2" s="1"/>
  <c r="J1268" i="2"/>
  <c r="Q1268" i="2" l="1"/>
  <c r="B1269" i="2"/>
  <c r="R1268" i="2" s="1"/>
  <c r="L1269" i="2"/>
  <c r="F1269" i="2"/>
  <c r="C1269" i="2"/>
  <c r="E1269" i="2" s="1"/>
  <c r="G1269" i="2"/>
  <c r="H1269" i="2"/>
  <c r="M1269" i="2" l="1"/>
  <c r="O1269" i="2"/>
  <c r="N1269" i="2"/>
  <c r="P1269" i="2" s="1" a="1"/>
  <c r="P1269" i="2" s="1"/>
  <c r="U1268" i="2"/>
  <c r="V1268" i="2" s="1"/>
  <c r="S1268" i="2"/>
  <c r="T1268" i="2" s="1"/>
  <c r="K1269" i="2"/>
  <c r="A1270" i="2" s="1"/>
  <c r="J1269" i="2"/>
  <c r="Q1269" i="2" l="1"/>
  <c r="G1270" i="2"/>
  <c r="F1270" i="2"/>
  <c r="L1270" i="2"/>
  <c r="B1270" i="2"/>
  <c r="R1269" i="2" s="1"/>
  <c r="H1270" i="2"/>
  <c r="C1270" i="2"/>
  <c r="E1270" i="2" s="1"/>
  <c r="S1269" i="2" l="1"/>
  <c r="T1269" i="2" s="1"/>
  <c r="U1269" i="2"/>
  <c r="V1269" i="2" s="1"/>
  <c r="M1270" i="2"/>
  <c r="N1270" i="2"/>
  <c r="P1270" i="2" s="1" a="1"/>
  <c r="P1270" i="2" s="1"/>
  <c r="O1270" i="2"/>
  <c r="J1270" i="2"/>
  <c r="K1270" i="2"/>
  <c r="A1271" i="2" s="1"/>
  <c r="F1271" i="2" l="1"/>
  <c r="G1271" i="2"/>
  <c r="B1271" i="2"/>
  <c r="R1270" i="2" s="1"/>
  <c r="C1271" i="2"/>
  <c r="E1271" i="2" s="1"/>
  <c r="H1271" i="2"/>
  <c r="L1271" i="2"/>
  <c r="Q1270" i="2"/>
  <c r="K1271" i="2" l="1"/>
  <c r="A1272" i="2" s="1"/>
  <c r="J1271" i="2"/>
  <c r="U1270" i="2"/>
  <c r="V1270" i="2" s="1"/>
  <c r="S1270" i="2"/>
  <c r="T1270" i="2" s="1"/>
  <c r="M1271" i="2"/>
  <c r="O1271" i="2"/>
  <c r="N1271" i="2"/>
  <c r="P1271" i="2" s="1" a="1"/>
  <c r="P1271" i="2" s="1"/>
  <c r="Q1271" i="2" l="1"/>
  <c r="L1272" i="2"/>
  <c r="B1272" i="2"/>
  <c r="R1271" i="2" s="1"/>
  <c r="F1272" i="2"/>
  <c r="C1272" i="2"/>
  <c r="E1272" i="2" s="1"/>
  <c r="H1272" i="2"/>
  <c r="G1272" i="2"/>
  <c r="U1271" i="2" l="1"/>
  <c r="V1271" i="2" s="1"/>
  <c r="S1271" i="2"/>
  <c r="T1271" i="2" s="1"/>
  <c r="N1272" i="2"/>
  <c r="P1272" i="2" s="1" a="1"/>
  <c r="P1272" i="2" s="1"/>
  <c r="M1272" i="2"/>
  <c r="O1272" i="2"/>
  <c r="K1272" i="2"/>
  <c r="A1273" i="2" s="1"/>
  <c r="J1272" i="2"/>
  <c r="G1273" i="2" l="1"/>
  <c r="L1273" i="2"/>
  <c r="B1273" i="2"/>
  <c r="R1272" i="2" s="1"/>
  <c r="F1273" i="2"/>
  <c r="C1273" i="2"/>
  <c r="E1273" i="2" s="1"/>
  <c r="H1273" i="2"/>
  <c r="Q1272" i="2"/>
  <c r="U1272" i="2" l="1"/>
  <c r="V1272" i="2" s="1"/>
  <c r="S1272" i="2"/>
  <c r="T1272" i="2" s="1"/>
  <c r="N1273" i="2"/>
  <c r="M1273" i="2"/>
  <c r="O1273" i="2"/>
  <c r="K1273" i="2"/>
  <c r="A1274" i="2" s="1"/>
  <c r="J1273" i="2"/>
  <c r="P1273" i="2" l="1" a="1"/>
  <c r="P1273" i="2" s="1"/>
  <c r="Q1273" i="2" s="1"/>
  <c r="H1274" i="2"/>
  <c r="C1274" i="2"/>
  <c r="E1274" i="2" s="1"/>
  <c r="L1274" i="2"/>
  <c r="B1274" i="2"/>
  <c r="R1273" i="2" s="1"/>
  <c r="F1274" i="2"/>
  <c r="G1274" i="2"/>
  <c r="N1274" i="2" l="1"/>
  <c r="P1274" i="2" s="1" a="1"/>
  <c r="P1274" i="2" s="1"/>
  <c r="M1274" i="2"/>
  <c r="O1274" i="2"/>
  <c r="S1273" i="2"/>
  <c r="T1273" i="2" s="1"/>
  <c r="U1273" i="2"/>
  <c r="V1273" i="2" s="1"/>
  <c r="J1274" i="2"/>
  <c r="K1274" i="2"/>
  <c r="A1275" i="2" s="1"/>
  <c r="Q1274" i="2" l="1"/>
  <c r="G1275" i="2"/>
  <c r="F1275" i="2"/>
  <c r="L1275" i="2"/>
  <c r="C1275" i="2"/>
  <c r="E1275" i="2" s="1"/>
  <c r="B1275" i="2"/>
  <c r="R1274" i="2" s="1"/>
  <c r="H1275" i="2"/>
  <c r="N1275" i="2" l="1"/>
  <c r="M1275" i="2"/>
  <c r="O1275" i="2"/>
  <c r="U1274" i="2"/>
  <c r="V1274" i="2" s="1"/>
  <c r="S1274" i="2"/>
  <c r="T1274" i="2" s="1"/>
  <c r="J1275" i="2"/>
  <c r="K1275" i="2"/>
  <c r="A1276" i="2" s="1"/>
  <c r="P1275" i="2" l="1" a="1"/>
  <c r="P1275" i="2" s="1"/>
  <c r="Q1275" i="2" s="1"/>
  <c r="L1276" i="2"/>
  <c r="H1276" i="2"/>
  <c r="C1276" i="2"/>
  <c r="E1276" i="2" s="1"/>
  <c r="G1276" i="2"/>
  <c r="B1276" i="2"/>
  <c r="R1275" i="2" s="1"/>
  <c r="F1276" i="2"/>
  <c r="K1276" i="2" l="1"/>
  <c r="A1277" i="2" s="1"/>
  <c r="J1276" i="2"/>
  <c r="U1275" i="2"/>
  <c r="V1275" i="2" s="1"/>
  <c r="S1275" i="2"/>
  <c r="T1275" i="2" s="1"/>
  <c r="O1276" i="2"/>
  <c r="N1276" i="2"/>
  <c r="P1276" i="2" s="1" a="1"/>
  <c r="P1276" i="2" s="1"/>
  <c r="M1276" i="2"/>
  <c r="G1277" i="2" l="1"/>
  <c r="F1277" i="2"/>
  <c r="L1277" i="2"/>
  <c r="B1277" i="2"/>
  <c r="R1276" i="2" s="1"/>
  <c r="H1277" i="2"/>
  <c r="C1277" i="2"/>
  <c r="E1277" i="2" s="1"/>
  <c r="Q1276" i="2"/>
  <c r="S1276" i="2" l="1"/>
  <c r="T1276" i="2" s="1"/>
  <c r="U1276" i="2"/>
  <c r="V1276" i="2" s="1"/>
  <c r="N1277" i="2"/>
  <c r="P1277" i="2" s="1" a="1"/>
  <c r="P1277" i="2" s="1"/>
  <c r="O1277" i="2"/>
  <c r="M1277" i="2"/>
  <c r="K1277" i="2"/>
  <c r="A1278" i="2" s="1"/>
  <c r="J1277" i="2"/>
  <c r="Q1277" i="2" l="1"/>
  <c r="B1278" i="2"/>
  <c r="R1277" i="2" s="1"/>
  <c r="H1278" i="2"/>
  <c r="C1278" i="2"/>
  <c r="E1278" i="2" s="1"/>
  <c r="G1278" i="2"/>
  <c r="L1278" i="2"/>
  <c r="F1278" i="2"/>
  <c r="K1278" i="2" l="1"/>
  <c r="A1279" i="2" s="1"/>
  <c r="J1278" i="2"/>
  <c r="O1278" i="2"/>
  <c r="N1278" i="2"/>
  <c r="P1278" i="2" s="1" a="1"/>
  <c r="P1278" i="2" s="1"/>
  <c r="M1278" i="2"/>
  <c r="U1277" i="2"/>
  <c r="V1277" i="2" s="1"/>
  <c r="S1277" i="2"/>
  <c r="T1277" i="2" s="1"/>
  <c r="Q1278" i="2" l="1"/>
  <c r="G1279" i="2"/>
  <c r="F1279" i="2"/>
  <c r="H1279" i="2"/>
  <c r="C1279" i="2"/>
  <c r="E1279" i="2" s="1"/>
  <c r="B1279" i="2"/>
  <c r="R1278" i="2" s="1"/>
  <c r="L1279" i="2"/>
  <c r="O1279" i="2" l="1"/>
  <c r="N1279" i="2"/>
  <c r="P1279" i="2" s="1" a="1"/>
  <c r="P1279" i="2" s="1"/>
  <c r="M1279" i="2"/>
  <c r="S1278" i="2"/>
  <c r="T1278" i="2" s="1"/>
  <c r="U1278" i="2"/>
  <c r="V1278" i="2" s="1"/>
  <c r="J1279" i="2"/>
  <c r="K1279" i="2"/>
  <c r="A1280" i="2" s="1"/>
  <c r="H1280" i="2" l="1"/>
  <c r="L1280" i="2"/>
  <c r="G1280" i="2"/>
  <c r="B1280" i="2"/>
  <c r="R1279" i="2" s="1"/>
  <c r="C1280" i="2"/>
  <c r="E1280" i="2" s="1"/>
  <c r="F1280" i="2"/>
  <c r="Q1279" i="2"/>
  <c r="K1280" i="2" l="1"/>
  <c r="A1281" i="2" s="1"/>
  <c r="J1280" i="2"/>
  <c r="U1279" i="2"/>
  <c r="V1279" i="2" s="1"/>
  <c r="S1279" i="2"/>
  <c r="T1279" i="2" s="1"/>
  <c r="O1280" i="2"/>
  <c r="N1280" i="2"/>
  <c r="P1280" i="2" s="1" a="1"/>
  <c r="P1280" i="2" s="1"/>
  <c r="M1280" i="2"/>
  <c r="Q1280" i="2" l="1"/>
  <c r="F1281" i="2"/>
  <c r="G1281" i="2"/>
  <c r="L1281" i="2"/>
  <c r="B1281" i="2"/>
  <c r="R1280" i="2" s="1"/>
  <c r="H1281" i="2"/>
  <c r="C1281" i="2"/>
  <c r="E1281" i="2" s="1"/>
  <c r="N1281" i="2" l="1"/>
  <c r="O1281" i="2"/>
  <c r="M1281" i="2"/>
  <c r="J1281" i="2"/>
  <c r="K1281" i="2"/>
  <c r="A1282" i="2" s="1"/>
  <c r="S1280" i="2"/>
  <c r="T1280" i="2" s="1"/>
  <c r="U1280" i="2"/>
  <c r="V1280" i="2" s="1"/>
  <c r="P1281" i="2" l="1" a="1"/>
  <c r="P1281" i="2" s="1"/>
  <c r="Q1281" i="2" s="1"/>
  <c r="B1282" i="2"/>
  <c r="R1281" i="2" s="1"/>
  <c r="F1282" i="2"/>
  <c r="C1282" i="2"/>
  <c r="E1282" i="2" s="1"/>
  <c r="H1282" i="2"/>
  <c r="G1282" i="2"/>
  <c r="L1282" i="2"/>
  <c r="J1282" i="2" l="1"/>
  <c r="K1282" i="2"/>
  <c r="A1283" i="2" s="1"/>
  <c r="N1282" i="2"/>
  <c r="M1282" i="2"/>
  <c r="O1282" i="2"/>
  <c r="S1281" i="2"/>
  <c r="T1281" i="2" s="1"/>
  <c r="U1281" i="2"/>
  <c r="V1281" i="2" s="1"/>
  <c r="P1282" i="2" l="1" a="1"/>
  <c r="P1282" i="2" s="1"/>
  <c r="Q1282" i="2" s="1"/>
  <c r="L1283" i="2"/>
  <c r="H1283" i="2"/>
  <c r="B1283" i="2"/>
  <c r="R1282" i="2" s="1"/>
  <c r="C1283" i="2"/>
  <c r="E1283" i="2" s="1"/>
  <c r="F1283" i="2"/>
  <c r="G1283" i="2"/>
  <c r="J1283" i="2" l="1"/>
  <c r="K1283" i="2"/>
  <c r="A1284" i="2" s="1"/>
  <c r="S1282" i="2"/>
  <c r="T1282" i="2" s="1"/>
  <c r="U1282" i="2"/>
  <c r="V1282" i="2" s="1"/>
  <c r="N1283" i="2"/>
  <c r="P1283" i="2" s="1" a="1"/>
  <c r="P1283" i="2" s="1"/>
  <c r="M1283" i="2"/>
  <c r="O1283" i="2"/>
  <c r="Q1283" i="2" l="1"/>
  <c r="F1284" i="2"/>
  <c r="L1284" i="2"/>
  <c r="B1284" i="2"/>
  <c r="R1283" i="2" s="1"/>
  <c r="G1284" i="2"/>
  <c r="C1284" i="2"/>
  <c r="E1284" i="2" s="1"/>
  <c r="H1284" i="2"/>
  <c r="N1284" i="2" l="1"/>
  <c r="P1284" i="2" s="1" a="1"/>
  <c r="P1284" i="2" s="1"/>
  <c r="O1284" i="2"/>
  <c r="M1284" i="2"/>
  <c r="U1283" i="2"/>
  <c r="V1283" i="2" s="1"/>
  <c r="S1283" i="2"/>
  <c r="T1283" i="2" s="1"/>
  <c r="K1284" i="2"/>
  <c r="A1285" i="2" s="1"/>
  <c r="J1284" i="2"/>
  <c r="C1285" i="2" l="1"/>
  <c r="E1285" i="2" s="1"/>
  <c r="G1285" i="2"/>
  <c r="F1285" i="2"/>
  <c r="H1285" i="2"/>
  <c r="B1285" i="2"/>
  <c r="R1284" i="2" s="1"/>
  <c r="L1285" i="2"/>
  <c r="Q1284" i="2"/>
  <c r="M1285" i="2" l="1"/>
  <c r="O1285" i="2"/>
  <c r="N1285" i="2"/>
  <c r="P1285" i="2" s="1" a="1"/>
  <c r="P1285" i="2" s="1"/>
  <c r="U1284" i="2"/>
  <c r="V1284" i="2" s="1"/>
  <c r="S1284" i="2"/>
  <c r="T1284" i="2" s="1"/>
  <c r="J1285" i="2"/>
  <c r="K1285" i="2"/>
  <c r="A1286" i="2" s="1"/>
  <c r="B1286" i="2" l="1"/>
  <c r="R1285" i="2" s="1"/>
  <c r="L1286" i="2"/>
  <c r="F1286" i="2"/>
  <c r="C1286" i="2"/>
  <c r="E1286" i="2" s="1"/>
  <c r="G1286" i="2"/>
  <c r="H1286" i="2"/>
  <c r="Q1285" i="2"/>
  <c r="K1286" i="2" l="1"/>
  <c r="A1287" i="2" s="1"/>
  <c r="J1286" i="2"/>
  <c r="M1286" i="2"/>
  <c r="O1286" i="2"/>
  <c r="N1286" i="2"/>
  <c r="P1286" i="2" s="1" a="1"/>
  <c r="P1286" i="2" s="1"/>
  <c r="U1285" i="2"/>
  <c r="V1285" i="2" s="1"/>
  <c r="S1285" i="2"/>
  <c r="T1285" i="2" s="1"/>
  <c r="Q1286" i="2" l="1"/>
  <c r="H1287" i="2"/>
  <c r="L1287" i="2"/>
  <c r="B1287" i="2"/>
  <c r="R1286" i="2" s="1"/>
  <c r="F1287" i="2"/>
  <c r="C1287" i="2"/>
  <c r="E1287" i="2" s="1"/>
  <c r="G1287" i="2"/>
  <c r="K1287" i="2" l="1"/>
  <c r="A1288" i="2" s="1"/>
  <c r="J1287" i="2"/>
  <c r="S1286" i="2"/>
  <c r="T1286" i="2" s="1"/>
  <c r="U1286" i="2"/>
  <c r="V1286" i="2" s="1"/>
  <c r="N1287" i="2"/>
  <c r="P1287" i="2" s="1" a="1"/>
  <c r="P1287" i="2" s="1"/>
  <c r="M1287" i="2"/>
  <c r="O1287" i="2"/>
  <c r="H1288" i="2" l="1"/>
  <c r="F1288" i="2"/>
  <c r="B1288" i="2"/>
  <c r="R1287" i="2" s="1"/>
  <c r="G1288" i="2"/>
  <c r="C1288" i="2"/>
  <c r="E1288" i="2" s="1"/>
  <c r="L1288" i="2"/>
  <c r="Q1287" i="2"/>
  <c r="U1287" i="2" l="1"/>
  <c r="V1287" i="2" s="1"/>
  <c r="S1287" i="2"/>
  <c r="T1287" i="2" s="1"/>
  <c r="O1288" i="2"/>
  <c r="N1288" i="2"/>
  <c r="P1288" i="2" s="1" a="1"/>
  <c r="P1288" i="2" s="1"/>
  <c r="M1288" i="2"/>
  <c r="K1288" i="2"/>
  <c r="A1289" i="2" s="1"/>
  <c r="J1288" i="2"/>
  <c r="Q1288" i="2" l="1"/>
  <c r="F1289" i="2"/>
  <c r="H1289" i="2"/>
  <c r="L1289" i="2"/>
  <c r="G1289" i="2"/>
  <c r="B1289" i="2"/>
  <c r="R1288" i="2" s="1"/>
  <c r="C1289" i="2"/>
  <c r="E1289" i="2" s="1"/>
  <c r="K1289" i="2" l="1"/>
  <c r="A1290" i="2" s="1"/>
  <c r="J1289" i="2"/>
  <c r="N1289" i="2"/>
  <c r="P1289" i="2" s="1" a="1"/>
  <c r="P1289" i="2" s="1"/>
  <c r="M1289" i="2"/>
  <c r="O1289" i="2"/>
  <c r="S1288" i="2"/>
  <c r="T1288" i="2" s="1"/>
  <c r="U1288" i="2"/>
  <c r="V1288" i="2" s="1"/>
  <c r="Q1289" i="2" l="1"/>
  <c r="G1290" i="2"/>
  <c r="F1290" i="2"/>
  <c r="L1290" i="2"/>
  <c r="B1290" i="2"/>
  <c r="R1289" i="2" s="1"/>
  <c r="H1290" i="2"/>
  <c r="C1290" i="2"/>
  <c r="E1290" i="2" s="1"/>
  <c r="O1290" i="2" l="1"/>
  <c r="N1290" i="2"/>
  <c r="M1290" i="2"/>
  <c r="J1290" i="2"/>
  <c r="K1290" i="2"/>
  <c r="A1291" i="2" s="1"/>
  <c r="U1289" i="2"/>
  <c r="V1289" i="2" s="1"/>
  <c r="S1289" i="2"/>
  <c r="T1289" i="2" s="1"/>
  <c r="P1290" i="2" l="1" a="1"/>
  <c r="P1290" i="2" s="1"/>
  <c r="Q1290" i="2" s="1"/>
  <c r="C1291" i="2"/>
  <c r="E1291" i="2" s="1"/>
  <c r="B1291" i="2"/>
  <c r="R1290" i="2" s="1"/>
  <c r="H1291" i="2"/>
  <c r="F1291" i="2"/>
  <c r="G1291" i="2"/>
  <c r="L1291" i="2"/>
  <c r="U1290" i="2" l="1"/>
  <c r="V1290" i="2" s="1"/>
  <c r="S1290" i="2"/>
  <c r="T1290" i="2" s="1"/>
  <c r="K1291" i="2"/>
  <c r="A1292" i="2" s="1"/>
  <c r="J1291" i="2"/>
  <c r="N1291" i="2"/>
  <c r="P1291" i="2" s="1" a="1"/>
  <c r="P1291" i="2" s="1"/>
  <c r="M1291" i="2"/>
  <c r="O1291" i="2"/>
  <c r="Q1291" i="2" l="1"/>
  <c r="B1292" i="2"/>
  <c r="R1291" i="2" s="1"/>
  <c r="G1292" i="2"/>
  <c r="L1292" i="2"/>
  <c r="F1292" i="2"/>
  <c r="C1292" i="2"/>
  <c r="E1292" i="2" s="1"/>
  <c r="H1292" i="2"/>
  <c r="N1292" i="2" l="1"/>
  <c r="M1292" i="2"/>
  <c r="O1292" i="2"/>
  <c r="S1291" i="2"/>
  <c r="T1291" i="2" s="1"/>
  <c r="U1291" i="2"/>
  <c r="V1291" i="2" s="1"/>
  <c r="J1292" i="2"/>
  <c r="K1292" i="2"/>
  <c r="A1293" i="2" s="1"/>
  <c r="P1292" i="2" l="1" a="1"/>
  <c r="P1292" i="2" s="1"/>
  <c r="Q1292" i="2" s="1"/>
  <c r="B1293" i="2"/>
  <c r="R1292" i="2" s="1"/>
  <c r="G1293" i="2"/>
  <c r="C1293" i="2"/>
  <c r="E1293" i="2" s="1"/>
  <c r="H1293" i="2"/>
  <c r="F1293" i="2"/>
  <c r="L1293" i="2"/>
  <c r="J1293" i="2" l="1"/>
  <c r="K1293" i="2"/>
  <c r="A1294" i="2" s="1"/>
  <c r="N1293" i="2"/>
  <c r="P1293" i="2" s="1" a="1"/>
  <c r="P1293" i="2" s="1"/>
  <c r="M1293" i="2"/>
  <c r="O1293" i="2"/>
  <c r="S1292" i="2"/>
  <c r="T1292" i="2" s="1"/>
  <c r="U1292" i="2"/>
  <c r="V1292" i="2" s="1"/>
  <c r="H1294" i="2" l="1"/>
  <c r="F1294" i="2"/>
  <c r="B1294" i="2"/>
  <c r="R1293" i="2" s="1"/>
  <c r="L1294" i="2"/>
  <c r="C1294" i="2"/>
  <c r="E1294" i="2" s="1"/>
  <c r="G1294" i="2"/>
  <c r="Q1293" i="2"/>
  <c r="U1293" i="2" l="1"/>
  <c r="V1293" i="2" s="1"/>
  <c r="S1293" i="2"/>
  <c r="T1293" i="2" s="1"/>
  <c r="N1294" i="2"/>
  <c r="P1294" i="2" s="1" a="1"/>
  <c r="P1294" i="2" s="1"/>
  <c r="O1294" i="2"/>
  <c r="M1294" i="2"/>
  <c r="J1294" i="2"/>
  <c r="K1294" i="2"/>
  <c r="A1295" i="2" s="1"/>
  <c r="Q1294" i="2" l="1"/>
  <c r="H1295" i="2"/>
  <c r="F1295" i="2"/>
  <c r="L1295" i="2"/>
  <c r="B1295" i="2"/>
  <c r="R1294" i="2" s="1"/>
  <c r="G1295" i="2"/>
  <c r="C1295" i="2"/>
  <c r="E1295" i="2" s="1"/>
  <c r="K1295" i="2" l="1"/>
  <c r="A1296" i="2" s="1"/>
  <c r="J1295" i="2"/>
  <c r="N1295" i="2"/>
  <c r="P1295" i="2" s="1" a="1"/>
  <c r="P1295" i="2" s="1"/>
  <c r="M1295" i="2"/>
  <c r="O1295" i="2"/>
  <c r="U1294" i="2"/>
  <c r="V1294" i="2" s="1"/>
  <c r="S1294" i="2"/>
  <c r="T1294" i="2" s="1"/>
  <c r="Q1295" i="2" l="1"/>
  <c r="G1296" i="2"/>
  <c r="C1296" i="2"/>
  <c r="E1296" i="2" s="1"/>
  <c r="B1296" i="2"/>
  <c r="R1295" i="2" s="1"/>
  <c r="L1296" i="2"/>
  <c r="F1296" i="2"/>
  <c r="H1296" i="2"/>
  <c r="K1296" i="2" l="1"/>
  <c r="A1297" i="2" s="1"/>
  <c r="J1296" i="2"/>
  <c r="N1296" i="2"/>
  <c r="P1296" i="2" s="1" a="1"/>
  <c r="P1296" i="2" s="1"/>
  <c r="M1296" i="2"/>
  <c r="O1296" i="2"/>
  <c r="U1295" i="2"/>
  <c r="V1295" i="2" s="1"/>
  <c r="S1295" i="2"/>
  <c r="T1295" i="2" s="1"/>
  <c r="Q1296" i="2" l="1"/>
  <c r="G1297" i="2"/>
  <c r="C1297" i="2"/>
  <c r="E1297" i="2" s="1"/>
  <c r="B1297" i="2"/>
  <c r="R1296" i="2" s="1"/>
  <c r="H1297" i="2"/>
  <c r="F1297" i="2"/>
  <c r="L1297" i="2"/>
  <c r="J1297" i="2" l="1"/>
  <c r="K1297" i="2"/>
  <c r="A1298" i="2" s="1"/>
  <c r="S1296" i="2"/>
  <c r="T1296" i="2" s="1"/>
  <c r="U1296" i="2"/>
  <c r="V1296" i="2" s="1"/>
  <c r="O1297" i="2"/>
  <c r="N1297" i="2"/>
  <c r="P1297" i="2" s="1" a="1"/>
  <c r="P1297" i="2" s="1"/>
  <c r="M1297" i="2"/>
  <c r="Q1297" i="2" l="1"/>
  <c r="F1298" i="2"/>
  <c r="B1298" i="2"/>
  <c r="R1297" i="2" s="1"/>
  <c r="G1298" i="2"/>
  <c r="H1298" i="2"/>
  <c r="C1298" i="2"/>
  <c r="E1298" i="2" s="1"/>
  <c r="L1298" i="2"/>
  <c r="K1298" i="2" l="1"/>
  <c r="A1299" i="2" s="1"/>
  <c r="J1298" i="2"/>
  <c r="O1298" i="2"/>
  <c r="N1298" i="2"/>
  <c r="P1298" i="2" s="1" a="1"/>
  <c r="P1298" i="2" s="1"/>
  <c r="M1298" i="2"/>
  <c r="S1297" i="2"/>
  <c r="T1297" i="2" s="1"/>
  <c r="U1297" i="2"/>
  <c r="V1297" i="2" s="1"/>
  <c r="Q1298" i="2" l="1"/>
  <c r="H1299" i="2"/>
  <c r="B1299" i="2"/>
  <c r="R1298" i="2" s="1"/>
  <c r="F1299" i="2"/>
  <c r="L1299" i="2"/>
  <c r="C1299" i="2"/>
  <c r="E1299" i="2" s="1"/>
  <c r="G1299" i="2"/>
  <c r="U1298" i="2" l="1"/>
  <c r="V1298" i="2" s="1"/>
  <c r="S1298" i="2"/>
  <c r="T1298" i="2" s="1"/>
  <c r="K1299" i="2"/>
  <c r="A1300" i="2" s="1"/>
  <c r="J1299" i="2"/>
  <c r="M1299" i="2"/>
  <c r="O1299" i="2"/>
  <c r="N1299" i="2"/>
  <c r="P1299" i="2" s="1" a="1"/>
  <c r="P1299" i="2" s="1"/>
  <c r="L1300" i="2" l="1"/>
  <c r="B1300" i="2"/>
  <c r="R1299" i="2" s="1"/>
  <c r="H1300" i="2"/>
  <c r="G1300" i="2"/>
  <c r="C1300" i="2"/>
  <c r="E1300" i="2" s="1"/>
  <c r="F1300" i="2"/>
  <c r="Q1299" i="2"/>
  <c r="J1300" i="2" l="1"/>
  <c r="K1300" i="2"/>
  <c r="A1301" i="2" s="1"/>
  <c r="S1299" i="2"/>
  <c r="T1299" i="2" s="1"/>
  <c r="U1299" i="2"/>
  <c r="V1299" i="2" s="1"/>
  <c r="O1300" i="2"/>
  <c r="M1300" i="2"/>
  <c r="N1300" i="2"/>
  <c r="P1300" i="2" l="1" a="1"/>
  <c r="P1300" i="2" s="1"/>
  <c r="Q1300" i="2" s="1"/>
  <c r="C1301" i="2"/>
  <c r="E1301" i="2" s="1"/>
  <c r="H1301" i="2"/>
  <c r="L1301" i="2"/>
  <c r="F1301" i="2"/>
  <c r="G1301" i="2"/>
  <c r="B1301" i="2"/>
  <c r="R1300" i="2" s="1"/>
  <c r="O1301" i="2" l="1"/>
  <c r="N1301" i="2"/>
  <c r="P1301" i="2" s="1" a="1"/>
  <c r="P1301" i="2" s="1"/>
  <c r="M1301" i="2"/>
  <c r="S1300" i="2"/>
  <c r="T1300" i="2" s="1"/>
  <c r="U1300" i="2"/>
  <c r="V1300" i="2" s="1"/>
  <c r="J1301" i="2"/>
  <c r="K1301" i="2"/>
  <c r="A1302" i="2" s="1"/>
  <c r="C1302" i="2" l="1"/>
  <c r="E1302" i="2" s="1"/>
  <c r="L1302" i="2"/>
  <c r="F1302" i="2"/>
  <c r="H1302" i="2"/>
  <c r="B1302" i="2"/>
  <c r="R1301" i="2" s="1"/>
  <c r="G1302" i="2"/>
  <c r="Q1301" i="2"/>
  <c r="N1302" i="2" l="1"/>
  <c r="P1302" i="2" s="1" a="1"/>
  <c r="P1302" i="2" s="1"/>
  <c r="M1302" i="2"/>
  <c r="O1302" i="2"/>
  <c r="S1301" i="2"/>
  <c r="T1301" i="2" s="1"/>
  <c r="U1301" i="2"/>
  <c r="V1301" i="2" s="1"/>
  <c r="J1302" i="2"/>
  <c r="K1302" i="2"/>
  <c r="A1303" i="2" s="1"/>
  <c r="G1303" i="2" l="1"/>
  <c r="B1303" i="2"/>
  <c r="R1302" i="2" s="1"/>
  <c r="C1303" i="2"/>
  <c r="E1303" i="2" s="1"/>
  <c r="H1303" i="2"/>
  <c r="L1303" i="2"/>
  <c r="F1303" i="2"/>
  <c r="Q1302" i="2"/>
  <c r="J1303" i="2" l="1"/>
  <c r="K1303" i="2"/>
  <c r="A1304" i="2" s="1"/>
  <c r="U1302" i="2"/>
  <c r="V1302" i="2" s="1"/>
  <c r="S1302" i="2"/>
  <c r="T1302" i="2" s="1"/>
  <c r="M1303" i="2"/>
  <c r="O1303" i="2"/>
  <c r="N1303" i="2"/>
  <c r="P1303" i="2" s="1" a="1"/>
  <c r="P1303" i="2" s="1"/>
  <c r="B1304" i="2" l="1"/>
  <c r="R1303" i="2" s="1"/>
  <c r="C1304" i="2"/>
  <c r="E1304" i="2" s="1"/>
  <c r="L1304" i="2"/>
  <c r="G1304" i="2"/>
  <c r="F1304" i="2"/>
  <c r="H1304" i="2"/>
  <c r="Q1303" i="2"/>
  <c r="O1304" i="2" l="1"/>
  <c r="N1304" i="2"/>
  <c r="P1304" i="2" s="1" a="1"/>
  <c r="P1304" i="2" s="1"/>
  <c r="M1304" i="2"/>
  <c r="J1304" i="2"/>
  <c r="K1304" i="2"/>
  <c r="A1305" i="2" s="1"/>
  <c r="S1303" i="2"/>
  <c r="T1303" i="2" s="1"/>
  <c r="U1303" i="2"/>
  <c r="V1303" i="2" s="1"/>
  <c r="Q1304" i="2" l="1"/>
  <c r="F1305" i="2"/>
  <c r="L1305" i="2"/>
  <c r="C1305" i="2"/>
  <c r="E1305" i="2" s="1"/>
  <c r="H1305" i="2"/>
  <c r="G1305" i="2"/>
  <c r="B1305" i="2"/>
  <c r="R1304" i="2" s="1"/>
  <c r="J1305" i="2" l="1"/>
  <c r="K1305" i="2"/>
  <c r="A1306" i="2" s="1"/>
  <c r="U1304" i="2"/>
  <c r="V1304" i="2" s="1"/>
  <c r="S1304" i="2"/>
  <c r="T1304" i="2" s="1"/>
  <c r="M1305" i="2"/>
  <c r="O1305" i="2"/>
  <c r="N1305" i="2"/>
  <c r="P1305" i="2" s="1" a="1"/>
  <c r="P1305" i="2" s="1"/>
  <c r="Q1305" i="2" l="1"/>
  <c r="C1306" i="2"/>
  <c r="E1306" i="2" s="1"/>
  <c r="F1306" i="2"/>
  <c r="G1306" i="2"/>
  <c r="B1306" i="2"/>
  <c r="R1305" i="2" s="1"/>
  <c r="H1306" i="2"/>
  <c r="L1306" i="2"/>
  <c r="K1306" i="2" l="1"/>
  <c r="A1307" i="2" s="1"/>
  <c r="J1306" i="2"/>
  <c r="O1306" i="2"/>
  <c r="N1306" i="2"/>
  <c r="M1306" i="2"/>
  <c r="U1305" i="2"/>
  <c r="V1305" i="2" s="1"/>
  <c r="S1305" i="2"/>
  <c r="T1305" i="2" s="1"/>
  <c r="P1306" i="2" l="1" a="1"/>
  <c r="P1306" i="2" s="1"/>
  <c r="Q1306" i="2" s="1"/>
  <c r="F1307" i="2"/>
  <c r="B1307" i="2"/>
  <c r="R1306" i="2" s="1"/>
  <c r="H1307" i="2"/>
  <c r="L1307" i="2"/>
  <c r="C1307" i="2"/>
  <c r="E1307" i="2" s="1"/>
  <c r="G1307" i="2"/>
  <c r="M1307" i="2" l="1"/>
  <c r="O1307" i="2"/>
  <c r="N1307" i="2"/>
  <c r="P1307" i="2" s="1" a="1"/>
  <c r="P1307" i="2" s="1"/>
  <c r="S1306" i="2"/>
  <c r="T1306" i="2" s="1"/>
  <c r="U1306" i="2"/>
  <c r="V1306" i="2" s="1"/>
  <c r="J1307" i="2"/>
  <c r="K1307" i="2"/>
  <c r="A1308" i="2" s="1"/>
  <c r="B1308" i="2" l="1"/>
  <c r="R1307" i="2" s="1"/>
  <c r="F1308" i="2"/>
  <c r="L1308" i="2"/>
  <c r="H1308" i="2"/>
  <c r="C1308" i="2"/>
  <c r="E1308" i="2" s="1"/>
  <c r="G1308" i="2"/>
  <c r="Q1307" i="2"/>
  <c r="M1308" i="2" l="1"/>
  <c r="O1308" i="2"/>
  <c r="N1308" i="2"/>
  <c r="P1308" i="2" s="1" a="1"/>
  <c r="P1308" i="2" s="1"/>
  <c r="J1308" i="2"/>
  <c r="K1308" i="2"/>
  <c r="A1309" i="2" s="1"/>
  <c r="S1307" i="2"/>
  <c r="T1307" i="2" s="1"/>
  <c r="U1307" i="2"/>
  <c r="V1307" i="2" s="1"/>
  <c r="Q1308" i="2" l="1"/>
  <c r="L1309" i="2"/>
  <c r="F1309" i="2"/>
  <c r="C1309" i="2"/>
  <c r="E1309" i="2" s="1"/>
  <c r="H1309" i="2"/>
  <c r="G1309" i="2"/>
  <c r="B1309" i="2"/>
  <c r="R1308" i="2" s="1"/>
  <c r="J1309" i="2" l="1"/>
  <c r="K1309" i="2"/>
  <c r="A1310" i="2" s="1"/>
  <c r="S1308" i="2"/>
  <c r="T1308" i="2" s="1"/>
  <c r="U1308" i="2"/>
  <c r="V1308" i="2" s="1"/>
  <c r="N1309" i="2"/>
  <c r="P1309" i="2" s="1" a="1"/>
  <c r="P1309" i="2" s="1"/>
  <c r="M1309" i="2"/>
  <c r="O1309" i="2"/>
  <c r="Q1309" i="2" l="1"/>
  <c r="H1310" i="2"/>
  <c r="F1310" i="2"/>
  <c r="B1310" i="2"/>
  <c r="R1309" i="2" s="1"/>
  <c r="G1310" i="2"/>
  <c r="C1310" i="2"/>
  <c r="E1310" i="2" s="1"/>
  <c r="L1310" i="2"/>
  <c r="U1309" i="2" l="1"/>
  <c r="V1309" i="2" s="1"/>
  <c r="S1309" i="2"/>
  <c r="T1309" i="2" s="1"/>
  <c r="N1310" i="2"/>
  <c r="P1310" i="2" s="1" a="1"/>
  <c r="P1310" i="2" s="1"/>
  <c r="M1310" i="2"/>
  <c r="O1310" i="2"/>
  <c r="K1310" i="2"/>
  <c r="A1311" i="2" s="1"/>
  <c r="J1310" i="2"/>
  <c r="C1311" i="2" l="1"/>
  <c r="E1311" i="2" s="1"/>
  <c r="G1311" i="2"/>
  <c r="B1311" i="2"/>
  <c r="R1310" i="2" s="1"/>
  <c r="F1311" i="2"/>
  <c r="L1311" i="2"/>
  <c r="H1311" i="2"/>
  <c r="Q1310" i="2"/>
  <c r="S1310" i="2" l="1"/>
  <c r="T1310" i="2" s="1"/>
  <c r="U1310" i="2"/>
  <c r="V1310" i="2" s="1"/>
  <c r="O1311" i="2"/>
  <c r="N1311" i="2"/>
  <c r="P1311" i="2" s="1" a="1"/>
  <c r="P1311" i="2" s="1"/>
  <c r="M1311" i="2"/>
  <c r="K1311" i="2"/>
  <c r="A1312" i="2" s="1"/>
  <c r="J1311" i="2"/>
  <c r="Q1311" i="2" l="1"/>
  <c r="B1312" i="2"/>
  <c r="R1311" i="2" s="1"/>
  <c r="F1312" i="2"/>
  <c r="C1312" i="2"/>
  <c r="E1312" i="2" s="1"/>
  <c r="L1312" i="2"/>
  <c r="G1312" i="2"/>
  <c r="H1312" i="2"/>
  <c r="U1311" i="2" l="1"/>
  <c r="V1311" i="2" s="1"/>
  <c r="S1311" i="2"/>
  <c r="T1311" i="2" s="1"/>
  <c r="K1312" i="2"/>
  <c r="A1313" i="2" s="1"/>
  <c r="J1312" i="2"/>
  <c r="N1312" i="2"/>
  <c r="O1312" i="2"/>
  <c r="M1312" i="2"/>
  <c r="P1312" i="2" l="1" a="1"/>
  <c r="P1312" i="2" s="1"/>
  <c r="Q1312" i="2" s="1"/>
  <c r="L1313" i="2"/>
  <c r="H1313" i="2"/>
  <c r="G1313" i="2"/>
  <c r="F1313" i="2"/>
  <c r="C1313" i="2"/>
  <c r="E1313" i="2" s="1"/>
  <c r="B1313" i="2"/>
  <c r="R1312" i="2" s="1"/>
  <c r="U1312" i="2" l="1"/>
  <c r="V1312" i="2" s="1"/>
  <c r="S1312" i="2"/>
  <c r="T1312" i="2" s="1"/>
  <c r="J1313" i="2"/>
  <c r="K1313" i="2"/>
  <c r="A1314" i="2" s="1"/>
  <c r="N1313" i="2"/>
  <c r="P1313" i="2" s="1" a="1"/>
  <c r="P1313" i="2" s="1"/>
  <c r="M1313" i="2"/>
  <c r="O1313" i="2"/>
  <c r="H1314" i="2" l="1"/>
  <c r="G1314" i="2"/>
  <c r="C1314" i="2"/>
  <c r="E1314" i="2" s="1"/>
  <c r="L1314" i="2"/>
  <c r="B1314" i="2"/>
  <c r="R1313" i="2" s="1"/>
  <c r="F1314" i="2"/>
  <c r="Q1313" i="2"/>
  <c r="J1314" i="2" l="1"/>
  <c r="K1314" i="2"/>
  <c r="A1315" i="2" s="1"/>
  <c r="M1314" i="2"/>
  <c r="N1314" i="2"/>
  <c r="P1314" i="2" s="1" a="1"/>
  <c r="P1314" i="2" s="1"/>
  <c r="O1314" i="2"/>
  <c r="S1313" i="2"/>
  <c r="T1313" i="2" s="1"/>
  <c r="U1313" i="2"/>
  <c r="V1313" i="2" s="1"/>
  <c r="B1315" i="2" l="1"/>
  <c r="R1314" i="2" s="1"/>
  <c r="G1315" i="2"/>
  <c r="H1315" i="2"/>
  <c r="C1315" i="2"/>
  <c r="E1315" i="2" s="1"/>
  <c r="L1315" i="2"/>
  <c r="F1315" i="2"/>
  <c r="Q1314" i="2"/>
  <c r="O1315" i="2" l="1"/>
  <c r="N1315" i="2"/>
  <c r="P1315" i="2" s="1" a="1"/>
  <c r="P1315" i="2" s="1"/>
  <c r="M1315" i="2"/>
  <c r="K1315" i="2"/>
  <c r="A1316" i="2" s="1"/>
  <c r="J1315" i="2"/>
  <c r="U1314" i="2"/>
  <c r="V1314" i="2" s="1"/>
  <c r="S1314" i="2"/>
  <c r="T1314" i="2" s="1"/>
  <c r="B1316" i="2" l="1"/>
  <c r="R1315" i="2" s="1"/>
  <c r="F1316" i="2"/>
  <c r="L1316" i="2"/>
  <c r="G1316" i="2"/>
  <c r="C1316" i="2"/>
  <c r="E1316" i="2" s="1"/>
  <c r="H1316" i="2"/>
  <c r="Q1315" i="2"/>
  <c r="K1316" i="2" l="1"/>
  <c r="A1317" i="2" s="1"/>
  <c r="J1316" i="2"/>
  <c r="S1315" i="2"/>
  <c r="T1315" i="2" s="1"/>
  <c r="U1315" i="2"/>
  <c r="V1315" i="2" s="1"/>
  <c r="N1316" i="2"/>
  <c r="P1316" i="2" s="1" a="1"/>
  <c r="P1316" i="2" s="1"/>
  <c r="O1316" i="2"/>
  <c r="M1316" i="2"/>
  <c r="Q1316" i="2" l="1"/>
  <c r="G1317" i="2"/>
  <c r="F1317" i="2"/>
  <c r="C1317" i="2"/>
  <c r="E1317" i="2" s="1"/>
  <c r="B1317" i="2"/>
  <c r="R1316" i="2" s="1"/>
  <c r="L1317" i="2"/>
  <c r="H1317" i="2"/>
  <c r="U1316" i="2" l="1"/>
  <c r="V1316" i="2" s="1"/>
  <c r="S1316" i="2"/>
  <c r="T1316" i="2" s="1"/>
  <c r="K1317" i="2"/>
  <c r="A1318" i="2" s="1"/>
  <c r="J1317" i="2"/>
  <c r="M1317" i="2"/>
  <c r="N1317" i="2"/>
  <c r="P1317" i="2" s="1" a="1"/>
  <c r="P1317" i="2" s="1"/>
  <c r="O1317" i="2"/>
  <c r="Q1317" i="2" l="1"/>
  <c r="G1318" i="2"/>
  <c r="F1318" i="2"/>
  <c r="C1318" i="2"/>
  <c r="E1318" i="2" s="1"/>
  <c r="L1318" i="2"/>
  <c r="B1318" i="2"/>
  <c r="R1317" i="2" s="1"/>
  <c r="H1318" i="2"/>
  <c r="N1318" i="2" l="1"/>
  <c r="P1318" i="2" s="1" a="1"/>
  <c r="P1318" i="2" s="1"/>
  <c r="M1318" i="2"/>
  <c r="O1318" i="2"/>
  <c r="K1318" i="2"/>
  <c r="A1319" i="2" s="1"/>
  <c r="J1318" i="2"/>
  <c r="U1317" i="2"/>
  <c r="V1317" i="2" s="1"/>
  <c r="S1317" i="2"/>
  <c r="T1317" i="2" s="1"/>
  <c r="H1319" i="2" l="1"/>
  <c r="C1319" i="2"/>
  <c r="E1319" i="2" s="1"/>
  <c r="B1319" i="2"/>
  <c r="R1318" i="2" s="1"/>
  <c r="G1319" i="2"/>
  <c r="L1319" i="2"/>
  <c r="F1319" i="2"/>
  <c r="Q1318" i="2"/>
  <c r="S1318" i="2" l="1"/>
  <c r="T1318" i="2" s="1"/>
  <c r="U1318" i="2"/>
  <c r="V1318" i="2" s="1"/>
  <c r="J1319" i="2"/>
  <c r="K1319" i="2"/>
  <c r="A1320" i="2" s="1"/>
  <c r="O1319" i="2"/>
  <c r="M1319" i="2"/>
  <c r="N1319" i="2"/>
  <c r="H1320" i="2" l="1"/>
  <c r="L1320" i="2"/>
  <c r="G1320" i="2"/>
  <c r="B1320" i="2"/>
  <c r="R1319" i="2" s="1"/>
  <c r="C1320" i="2"/>
  <c r="E1320" i="2" s="1"/>
  <c r="F1320" i="2"/>
  <c r="P1319" i="2" a="1"/>
  <c r="P1319" i="2" s="1"/>
  <c r="Q1319" i="2" s="1"/>
  <c r="N1320" i="2" l="1"/>
  <c r="P1320" i="2" s="1" a="1"/>
  <c r="P1320" i="2" s="1"/>
  <c r="M1320" i="2"/>
  <c r="O1320" i="2"/>
  <c r="J1320" i="2"/>
  <c r="K1320" i="2"/>
  <c r="A1321" i="2" s="1"/>
  <c r="S1319" i="2"/>
  <c r="T1319" i="2" s="1"/>
  <c r="U1319" i="2"/>
  <c r="V1319" i="2" s="1"/>
  <c r="L1321" i="2" l="1"/>
  <c r="G1321" i="2"/>
  <c r="C1321" i="2"/>
  <c r="E1321" i="2" s="1"/>
  <c r="H1321" i="2"/>
  <c r="B1321" i="2"/>
  <c r="R1320" i="2" s="1"/>
  <c r="F1321" i="2"/>
  <c r="Q1320" i="2"/>
  <c r="N1321" i="2" l="1"/>
  <c r="P1321" i="2" s="1" a="1"/>
  <c r="P1321" i="2" s="1"/>
  <c r="O1321" i="2"/>
  <c r="M1321" i="2"/>
  <c r="U1320" i="2"/>
  <c r="V1320" i="2" s="1"/>
  <c r="S1320" i="2"/>
  <c r="T1320" i="2" s="1"/>
  <c r="K1321" i="2"/>
  <c r="A1322" i="2" s="1"/>
  <c r="J1321" i="2"/>
  <c r="F1322" i="2" l="1"/>
  <c r="G1322" i="2"/>
  <c r="C1322" i="2"/>
  <c r="E1322" i="2" s="1"/>
  <c r="L1322" i="2"/>
  <c r="B1322" i="2"/>
  <c r="R1321" i="2" s="1"/>
  <c r="H1322" i="2"/>
  <c r="Q1321" i="2"/>
  <c r="K1322" i="2" l="1"/>
  <c r="A1323" i="2" s="1"/>
  <c r="J1322" i="2"/>
  <c r="N1322" i="2"/>
  <c r="P1322" i="2" s="1" a="1"/>
  <c r="P1322" i="2" s="1"/>
  <c r="M1322" i="2"/>
  <c r="O1322" i="2"/>
  <c r="S1321" i="2"/>
  <c r="T1321" i="2" s="1"/>
  <c r="U1321" i="2"/>
  <c r="V1321" i="2" s="1"/>
  <c r="Q1322" i="2" l="1"/>
  <c r="C1323" i="2"/>
  <c r="E1323" i="2" s="1"/>
  <c r="G1323" i="2"/>
  <c r="L1323" i="2"/>
  <c r="H1323" i="2"/>
  <c r="F1323" i="2"/>
  <c r="B1323" i="2"/>
  <c r="R1322" i="2" s="1"/>
  <c r="N1323" i="2" l="1"/>
  <c r="P1323" i="2" s="1" a="1"/>
  <c r="P1323" i="2" s="1"/>
  <c r="O1323" i="2"/>
  <c r="M1323" i="2"/>
  <c r="K1323" i="2"/>
  <c r="A1324" i="2" s="1"/>
  <c r="J1323" i="2"/>
  <c r="U1322" i="2"/>
  <c r="V1322" i="2" s="1"/>
  <c r="S1322" i="2"/>
  <c r="T1322" i="2" s="1"/>
  <c r="H1324" i="2" l="1"/>
  <c r="G1324" i="2"/>
  <c r="B1324" i="2"/>
  <c r="R1323" i="2" s="1"/>
  <c r="F1324" i="2"/>
  <c r="C1324" i="2"/>
  <c r="E1324" i="2" s="1"/>
  <c r="L1324" i="2"/>
  <c r="Q1323" i="2"/>
  <c r="S1323" i="2" l="1"/>
  <c r="T1323" i="2" s="1"/>
  <c r="U1323" i="2"/>
  <c r="V1323" i="2" s="1"/>
  <c r="N1324" i="2"/>
  <c r="P1324" i="2" s="1" a="1"/>
  <c r="P1324" i="2" s="1"/>
  <c r="O1324" i="2"/>
  <c r="M1324" i="2"/>
  <c r="K1324" i="2"/>
  <c r="A1325" i="2" s="1"/>
  <c r="J1324" i="2"/>
  <c r="Q1324" i="2" l="1"/>
  <c r="F1325" i="2"/>
  <c r="H1325" i="2"/>
  <c r="G1325" i="2"/>
  <c r="C1325" i="2"/>
  <c r="E1325" i="2" s="1"/>
  <c r="B1325" i="2"/>
  <c r="R1324" i="2" s="1"/>
  <c r="L1325" i="2"/>
  <c r="U1324" i="2" l="1"/>
  <c r="V1324" i="2" s="1"/>
  <c r="S1324" i="2"/>
  <c r="T1324" i="2" s="1"/>
  <c r="N1325" i="2"/>
  <c r="O1325" i="2"/>
  <c r="M1325" i="2"/>
  <c r="K1325" i="2"/>
  <c r="A1326" i="2" s="1"/>
  <c r="J1325" i="2"/>
  <c r="P1325" i="2" l="1" a="1"/>
  <c r="P1325" i="2" s="1"/>
  <c r="Q1325" i="2" s="1"/>
  <c r="B1326" i="2"/>
  <c r="R1325" i="2" s="1"/>
  <c r="G1326" i="2"/>
  <c r="H1326" i="2"/>
  <c r="L1326" i="2"/>
  <c r="C1326" i="2"/>
  <c r="E1326" i="2" s="1"/>
  <c r="F1326" i="2"/>
  <c r="J1326" i="2" l="1"/>
  <c r="K1326" i="2"/>
  <c r="A1327" i="2" s="1"/>
  <c r="S1325" i="2"/>
  <c r="T1325" i="2" s="1"/>
  <c r="U1325" i="2"/>
  <c r="V1325" i="2" s="1"/>
  <c r="N1326" i="2"/>
  <c r="P1326" i="2" s="1" a="1"/>
  <c r="P1326" i="2" s="1"/>
  <c r="M1326" i="2"/>
  <c r="O1326" i="2"/>
  <c r="Q1326" i="2" l="1"/>
  <c r="B1327" i="2"/>
  <c r="R1326" i="2" s="1"/>
  <c r="G1327" i="2"/>
  <c r="L1327" i="2"/>
  <c r="C1327" i="2"/>
  <c r="E1327" i="2" s="1"/>
  <c r="F1327" i="2"/>
  <c r="H1327" i="2"/>
  <c r="M1327" i="2" l="1"/>
  <c r="N1327" i="2"/>
  <c r="P1327" i="2" s="1" a="1"/>
  <c r="P1327" i="2" s="1"/>
  <c r="O1327" i="2"/>
  <c r="S1326" i="2"/>
  <c r="T1326" i="2" s="1"/>
  <c r="U1326" i="2"/>
  <c r="V1326" i="2" s="1"/>
  <c r="J1327" i="2"/>
  <c r="K1327" i="2"/>
  <c r="A1328" i="2" s="1"/>
  <c r="H1328" i="2" l="1"/>
  <c r="C1328" i="2"/>
  <c r="E1328" i="2" s="1"/>
  <c r="L1328" i="2"/>
  <c r="B1328" i="2"/>
  <c r="R1327" i="2" s="1"/>
  <c r="F1328" i="2"/>
  <c r="G1328" i="2"/>
  <c r="Q1327" i="2"/>
  <c r="K1328" i="2" l="1"/>
  <c r="A1329" i="2" s="1"/>
  <c r="J1328" i="2"/>
  <c r="U1327" i="2"/>
  <c r="V1327" i="2" s="1"/>
  <c r="S1327" i="2"/>
  <c r="T1327" i="2" s="1"/>
  <c r="N1328" i="2"/>
  <c r="P1328" i="2" s="1" a="1"/>
  <c r="P1328" i="2" s="1"/>
  <c r="O1328" i="2"/>
  <c r="M1328" i="2"/>
  <c r="H1329" i="2" l="1"/>
  <c r="B1329" i="2"/>
  <c r="R1328" i="2" s="1"/>
  <c r="F1329" i="2"/>
  <c r="L1329" i="2"/>
  <c r="C1329" i="2"/>
  <c r="E1329" i="2" s="1"/>
  <c r="G1329" i="2"/>
  <c r="Q1328" i="2"/>
  <c r="S1328" i="2" l="1"/>
  <c r="T1328" i="2" s="1"/>
  <c r="U1328" i="2"/>
  <c r="V1328" i="2" s="1"/>
  <c r="M1329" i="2"/>
  <c r="N1329" i="2"/>
  <c r="P1329" i="2" s="1" a="1"/>
  <c r="P1329" i="2" s="1"/>
  <c r="O1329" i="2"/>
  <c r="K1329" i="2"/>
  <c r="A1330" i="2" s="1"/>
  <c r="J1329" i="2"/>
  <c r="B1330" i="2" l="1"/>
  <c r="R1329" i="2" s="1"/>
  <c r="F1330" i="2"/>
  <c r="L1330" i="2"/>
  <c r="C1330" i="2"/>
  <c r="E1330" i="2" s="1"/>
  <c r="G1330" i="2"/>
  <c r="H1330" i="2"/>
  <c r="Q1329" i="2"/>
  <c r="N1330" i="2" l="1"/>
  <c r="P1330" i="2" s="1" a="1"/>
  <c r="P1330" i="2" s="1"/>
  <c r="M1330" i="2"/>
  <c r="O1330" i="2"/>
  <c r="K1330" i="2"/>
  <c r="A1331" i="2" s="1"/>
  <c r="J1330" i="2"/>
  <c r="U1329" i="2"/>
  <c r="V1329" i="2" s="1"/>
  <c r="S1329" i="2"/>
  <c r="T1329" i="2" s="1"/>
  <c r="L1331" i="2" l="1"/>
  <c r="G1331" i="2"/>
  <c r="C1331" i="2"/>
  <c r="E1331" i="2" s="1"/>
  <c r="H1331" i="2"/>
  <c r="B1331" i="2"/>
  <c r="R1330" i="2" s="1"/>
  <c r="F1331" i="2"/>
  <c r="Q1330" i="2"/>
  <c r="J1331" i="2" l="1"/>
  <c r="K1331" i="2"/>
  <c r="A1332" i="2" s="1"/>
  <c r="U1330" i="2"/>
  <c r="V1330" i="2" s="1"/>
  <c r="S1330" i="2"/>
  <c r="T1330" i="2" s="1"/>
  <c r="N1331" i="2"/>
  <c r="P1331" i="2" s="1" a="1"/>
  <c r="P1331" i="2" s="1"/>
  <c r="O1331" i="2"/>
  <c r="M1331" i="2"/>
  <c r="Q1331" i="2" l="1"/>
  <c r="H1332" i="2"/>
  <c r="L1332" i="2"/>
  <c r="G1332" i="2"/>
  <c r="C1332" i="2"/>
  <c r="E1332" i="2" s="1"/>
  <c r="F1332" i="2"/>
  <c r="B1332" i="2"/>
  <c r="R1331" i="2" s="1"/>
  <c r="J1332" i="2" l="1"/>
  <c r="K1332" i="2"/>
  <c r="A1333" i="2" s="1"/>
  <c r="S1331" i="2"/>
  <c r="T1331" i="2" s="1"/>
  <c r="U1331" i="2"/>
  <c r="V1331" i="2" s="1"/>
  <c r="N1332" i="2"/>
  <c r="P1332" i="2" s="1" a="1"/>
  <c r="P1332" i="2" s="1"/>
  <c r="M1332" i="2"/>
  <c r="O1332" i="2"/>
  <c r="Q1332" i="2" l="1"/>
  <c r="B1333" i="2"/>
  <c r="R1332" i="2" s="1"/>
  <c r="G1333" i="2"/>
  <c r="F1333" i="2"/>
  <c r="C1333" i="2"/>
  <c r="E1333" i="2" s="1"/>
  <c r="H1333" i="2"/>
  <c r="L1333" i="2"/>
  <c r="U1332" i="2" l="1"/>
  <c r="V1332" i="2" s="1"/>
  <c r="S1332" i="2"/>
  <c r="T1332" i="2" s="1"/>
  <c r="N1333" i="2"/>
  <c r="P1333" i="2" s="1" a="1"/>
  <c r="P1333" i="2" s="1"/>
  <c r="O1333" i="2"/>
  <c r="M1333" i="2"/>
  <c r="J1333" i="2"/>
  <c r="K1333" i="2"/>
  <c r="A1334" i="2" s="1"/>
  <c r="Q1333" i="2" l="1"/>
  <c r="C1334" i="2"/>
  <c r="E1334" i="2" s="1"/>
  <c r="B1334" i="2"/>
  <c r="R1333" i="2" s="1"/>
  <c r="F1334" i="2"/>
  <c r="H1334" i="2"/>
  <c r="L1334" i="2"/>
  <c r="G1334" i="2"/>
  <c r="S1333" i="2" l="1"/>
  <c r="T1333" i="2" s="1"/>
  <c r="U1333" i="2"/>
  <c r="V1333" i="2" s="1"/>
  <c r="K1334" i="2"/>
  <c r="A1335" i="2" s="1"/>
  <c r="J1334" i="2"/>
  <c r="N1334" i="2"/>
  <c r="P1334" i="2" s="1" a="1"/>
  <c r="P1334" i="2" s="1"/>
  <c r="M1334" i="2"/>
  <c r="O1334" i="2"/>
  <c r="Q1334" i="2" l="1"/>
  <c r="B1335" i="2"/>
  <c r="R1334" i="2" s="1"/>
  <c r="G1335" i="2"/>
  <c r="C1335" i="2"/>
  <c r="E1335" i="2" s="1"/>
  <c r="L1335" i="2"/>
  <c r="H1335" i="2"/>
  <c r="F1335" i="2"/>
  <c r="K1335" i="2" l="1"/>
  <c r="A1336" i="2" s="1"/>
  <c r="J1335" i="2"/>
  <c r="S1334" i="2"/>
  <c r="T1334" i="2" s="1"/>
  <c r="U1334" i="2"/>
  <c r="V1334" i="2" s="1"/>
  <c r="M1335" i="2"/>
  <c r="O1335" i="2"/>
  <c r="N1335" i="2"/>
  <c r="P1335" i="2" s="1" a="1"/>
  <c r="P1335" i="2" s="1"/>
  <c r="Q1335" i="2" l="1"/>
  <c r="H1336" i="2"/>
  <c r="C1336" i="2"/>
  <c r="E1336" i="2" s="1"/>
  <c r="L1336" i="2"/>
  <c r="B1336" i="2"/>
  <c r="R1335" i="2" s="1"/>
  <c r="G1336" i="2"/>
  <c r="F1336" i="2"/>
  <c r="O1336" i="2" l="1"/>
  <c r="M1336" i="2"/>
  <c r="N1336" i="2"/>
  <c r="P1336" i="2" s="1" a="1"/>
  <c r="P1336" i="2" s="1"/>
  <c r="J1336" i="2"/>
  <c r="K1336" i="2"/>
  <c r="A1337" i="2" s="1"/>
  <c r="U1335" i="2"/>
  <c r="V1335" i="2" s="1"/>
  <c r="S1335" i="2"/>
  <c r="T1335" i="2" s="1"/>
  <c r="F1337" i="2" l="1"/>
  <c r="B1337" i="2"/>
  <c r="R1336" i="2" s="1"/>
  <c r="H1337" i="2"/>
  <c r="C1337" i="2"/>
  <c r="E1337" i="2" s="1"/>
  <c r="L1337" i="2"/>
  <c r="G1337" i="2"/>
  <c r="Q1336" i="2"/>
  <c r="J1337" i="2" l="1"/>
  <c r="K1337" i="2"/>
  <c r="A1338" i="2" s="1"/>
  <c r="U1336" i="2"/>
  <c r="V1336" i="2" s="1"/>
  <c r="S1336" i="2"/>
  <c r="T1336" i="2" s="1"/>
  <c r="M1337" i="2"/>
  <c r="N1337" i="2"/>
  <c r="P1337" i="2" s="1" a="1"/>
  <c r="P1337" i="2" s="1"/>
  <c r="O1337" i="2"/>
  <c r="Q1337" i="2" l="1"/>
  <c r="G1338" i="2"/>
  <c r="C1338" i="2"/>
  <c r="E1338" i="2" s="1"/>
  <c r="L1338" i="2"/>
  <c r="B1338" i="2"/>
  <c r="R1337" i="2" s="1"/>
  <c r="F1338" i="2"/>
  <c r="H1338" i="2"/>
  <c r="J1338" i="2" l="1"/>
  <c r="K1338" i="2"/>
  <c r="A1339" i="2" s="1"/>
  <c r="O1338" i="2"/>
  <c r="N1338" i="2"/>
  <c r="M1338" i="2"/>
  <c r="U1337" i="2"/>
  <c r="V1337" i="2" s="1"/>
  <c r="S1337" i="2"/>
  <c r="T1337" i="2" s="1"/>
  <c r="P1338" i="2" l="1" a="1"/>
  <c r="P1338" i="2" s="1"/>
  <c r="Q1338" i="2" s="1"/>
  <c r="F1339" i="2"/>
  <c r="B1339" i="2"/>
  <c r="R1338" i="2" s="1"/>
  <c r="G1339" i="2"/>
  <c r="C1339" i="2"/>
  <c r="E1339" i="2" s="1"/>
  <c r="L1339" i="2"/>
  <c r="H1339" i="2"/>
  <c r="U1338" i="2" l="1"/>
  <c r="V1338" i="2" s="1"/>
  <c r="S1338" i="2"/>
  <c r="T1338" i="2" s="1"/>
  <c r="N1339" i="2"/>
  <c r="O1339" i="2"/>
  <c r="M1339" i="2"/>
  <c r="K1339" i="2"/>
  <c r="A1340" i="2" s="1"/>
  <c r="J1339" i="2"/>
  <c r="P1339" i="2" l="1" a="1"/>
  <c r="P1339" i="2" s="1"/>
  <c r="Q1339" i="2" s="1"/>
  <c r="H1340" i="2"/>
  <c r="G1340" i="2"/>
  <c r="B1340" i="2"/>
  <c r="R1339" i="2" s="1"/>
  <c r="F1340" i="2"/>
  <c r="C1340" i="2"/>
  <c r="E1340" i="2" s="1"/>
  <c r="L1340" i="2"/>
  <c r="S1339" i="2" l="1"/>
  <c r="T1339" i="2" s="1"/>
  <c r="U1339" i="2"/>
  <c r="V1339" i="2" s="1"/>
  <c r="M1340" i="2"/>
  <c r="N1340" i="2"/>
  <c r="P1340" i="2" s="1" a="1"/>
  <c r="P1340" i="2" s="1"/>
  <c r="O1340" i="2"/>
  <c r="K1340" i="2"/>
  <c r="A1341" i="2" s="1"/>
  <c r="J1340" i="2"/>
  <c r="B1341" i="2" l="1"/>
  <c r="R1340" i="2" s="1"/>
  <c r="C1341" i="2"/>
  <c r="E1341" i="2" s="1"/>
  <c r="H1341" i="2"/>
  <c r="L1341" i="2"/>
  <c r="G1341" i="2"/>
  <c r="F1341" i="2"/>
  <c r="Q1340" i="2"/>
  <c r="N1341" i="2" l="1"/>
  <c r="P1341" i="2" s="1" a="1"/>
  <c r="P1341" i="2" s="1"/>
  <c r="M1341" i="2"/>
  <c r="O1341" i="2"/>
  <c r="J1341" i="2"/>
  <c r="K1341" i="2"/>
  <c r="A1342" i="2" s="1"/>
  <c r="S1340" i="2"/>
  <c r="T1340" i="2" s="1"/>
  <c r="U1340" i="2"/>
  <c r="V1340" i="2" s="1"/>
  <c r="B1342" i="2" l="1"/>
  <c r="R1341" i="2" s="1"/>
  <c r="H1342" i="2"/>
  <c r="L1342" i="2"/>
  <c r="C1342" i="2"/>
  <c r="E1342" i="2" s="1"/>
  <c r="G1342" i="2"/>
  <c r="F1342" i="2"/>
  <c r="Q1341" i="2"/>
  <c r="N1342" i="2" l="1"/>
  <c r="P1342" i="2" s="1" a="1"/>
  <c r="P1342" i="2" s="1"/>
  <c r="O1342" i="2"/>
  <c r="M1342" i="2"/>
  <c r="J1342" i="2"/>
  <c r="K1342" i="2"/>
  <c r="A1343" i="2" s="1"/>
  <c r="U1341" i="2"/>
  <c r="V1341" i="2" s="1"/>
  <c r="S1341" i="2"/>
  <c r="T1341" i="2" s="1"/>
  <c r="H1343" i="2" l="1"/>
  <c r="C1343" i="2"/>
  <c r="E1343" i="2" s="1"/>
  <c r="B1343" i="2"/>
  <c r="R1342" i="2" s="1"/>
  <c r="L1343" i="2"/>
  <c r="G1343" i="2"/>
  <c r="F1343" i="2"/>
  <c r="Q1342" i="2"/>
  <c r="O1343" i="2" l="1"/>
  <c r="N1343" i="2"/>
  <c r="P1343" i="2" s="1" a="1"/>
  <c r="P1343" i="2" s="1"/>
  <c r="M1343" i="2"/>
  <c r="U1342" i="2"/>
  <c r="V1342" i="2" s="1"/>
  <c r="S1342" i="2"/>
  <c r="T1342" i="2" s="1"/>
  <c r="J1343" i="2"/>
  <c r="K1343" i="2"/>
  <c r="A1344" i="2" s="1"/>
  <c r="C1344" i="2" l="1"/>
  <c r="E1344" i="2" s="1"/>
  <c r="B1344" i="2"/>
  <c r="R1343" i="2" s="1"/>
  <c r="L1344" i="2"/>
  <c r="H1344" i="2"/>
  <c r="G1344" i="2"/>
  <c r="F1344" i="2"/>
  <c r="Q1343" i="2"/>
  <c r="N1344" i="2" l="1"/>
  <c r="P1344" i="2" s="1" a="1"/>
  <c r="P1344" i="2" s="1"/>
  <c r="O1344" i="2"/>
  <c r="M1344" i="2"/>
  <c r="S1343" i="2"/>
  <c r="T1343" i="2" s="1"/>
  <c r="U1343" i="2"/>
  <c r="V1343" i="2" s="1"/>
  <c r="K1344" i="2"/>
  <c r="A1345" i="2" s="1"/>
  <c r="J1344" i="2"/>
  <c r="G1345" i="2" l="1"/>
  <c r="C1345" i="2"/>
  <c r="E1345" i="2" s="1"/>
  <c r="L1345" i="2"/>
  <c r="B1345" i="2"/>
  <c r="R1344" i="2" s="1"/>
  <c r="F1345" i="2"/>
  <c r="H1345" i="2"/>
  <c r="Q1344" i="2"/>
  <c r="U1344" i="2" l="1"/>
  <c r="V1344" i="2" s="1"/>
  <c r="S1344" i="2"/>
  <c r="T1344" i="2" s="1"/>
  <c r="O1345" i="2"/>
  <c r="N1345" i="2"/>
  <c r="P1345" i="2" s="1" a="1"/>
  <c r="P1345" i="2" s="1"/>
  <c r="M1345" i="2"/>
  <c r="K1345" i="2"/>
  <c r="A1346" i="2" s="1"/>
  <c r="J1345" i="2"/>
  <c r="Q1345" i="2" l="1"/>
  <c r="G1346" i="2"/>
  <c r="C1346" i="2"/>
  <c r="E1346" i="2" s="1"/>
  <c r="B1346" i="2"/>
  <c r="R1345" i="2" s="1"/>
  <c r="L1346" i="2"/>
  <c r="H1346" i="2"/>
  <c r="F1346" i="2"/>
  <c r="J1346" i="2" l="1"/>
  <c r="K1346" i="2"/>
  <c r="A1347" i="2" s="1"/>
  <c r="U1345" i="2"/>
  <c r="V1345" i="2" s="1"/>
  <c r="S1345" i="2"/>
  <c r="T1345" i="2" s="1"/>
  <c r="N1346" i="2"/>
  <c r="P1346" i="2" s="1" a="1"/>
  <c r="P1346" i="2" s="1"/>
  <c r="O1346" i="2"/>
  <c r="M1346" i="2"/>
  <c r="F1347" i="2" l="1"/>
  <c r="H1347" i="2"/>
  <c r="B1347" i="2"/>
  <c r="R1346" i="2" s="1"/>
  <c r="L1347" i="2"/>
  <c r="G1347" i="2"/>
  <c r="C1347" i="2"/>
  <c r="E1347" i="2" s="1"/>
  <c r="Q1346" i="2"/>
  <c r="M1347" i="2" l="1"/>
  <c r="O1347" i="2"/>
  <c r="N1347" i="2"/>
  <c r="U1346" i="2"/>
  <c r="V1346" i="2" s="1"/>
  <c r="S1346" i="2"/>
  <c r="T1346" i="2" s="1"/>
  <c r="J1347" i="2"/>
  <c r="K1347" i="2"/>
  <c r="A1348" i="2" s="1"/>
  <c r="P1347" i="2" l="1" a="1"/>
  <c r="P1347" i="2" s="1"/>
  <c r="Q1347" i="2" s="1"/>
  <c r="C1348" i="2"/>
  <c r="E1348" i="2" s="1"/>
  <c r="L1348" i="2"/>
  <c r="G1348" i="2"/>
  <c r="F1348" i="2"/>
  <c r="B1348" i="2"/>
  <c r="R1347" i="2" s="1"/>
  <c r="H1348" i="2"/>
  <c r="N1348" i="2" l="1"/>
  <c r="P1348" i="2" s="1" a="1"/>
  <c r="P1348" i="2" s="1"/>
  <c r="O1348" i="2"/>
  <c r="M1348" i="2"/>
  <c r="K1348" i="2"/>
  <c r="A1349" i="2" s="1"/>
  <c r="J1348" i="2"/>
  <c r="U1347" i="2"/>
  <c r="V1347" i="2" s="1"/>
  <c r="S1347" i="2"/>
  <c r="T1347" i="2" s="1"/>
  <c r="G1349" i="2" l="1"/>
  <c r="B1349" i="2"/>
  <c r="R1348" i="2" s="1"/>
  <c r="L1349" i="2"/>
  <c r="H1349" i="2"/>
  <c r="C1349" i="2"/>
  <c r="E1349" i="2" s="1"/>
  <c r="F1349" i="2"/>
  <c r="Q1348" i="2"/>
  <c r="O1349" i="2" l="1"/>
  <c r="N1349" i="2"/>
  <c r="P1349" i="2" s="1" a="1"/>
  <c r="P1349" i="2" s="1"/>
  <c r="M1349" i="2"/>
  <c r="U1348" i="2"/>
  <c r="V1348" i="2" s="1"/>
  <c r="S1348" i="2"/>
  <c r="T1348" i="2" s="1"/>
  <c r="K1349" i="2"/>
  <c r="A1350" i="2" s="1"/>
  <c r="J1349" i="2"/>
  <c r="Q1349" i="2" l="1"/>
  <c r="H1350" i="2"/>
  <c r="B1350" i="2"/>
  <c r="R1349" i="2" s="1"/>
  <c r="L1350" i="2"/>
  <c r="F1350" i="2"/>
  <c r="G1350" i="2"/>
  <c r="C1350" i="2"/>
  <c r="E1350" i="2" s="1"/>
  <c r="O1350" i="2" l="1"/>
  <c r="N1350" i="2"/>
  <c r="P1350" i="2" s="1" a="1"/>
  <c r="P1350" i="2" s="1"/>
  <c r="M1350" i="2"/>
  <c r="K1350" i="2"/>
  <c r="A1351" i="2" s="1"/>
  <c r="J1350" i="2"/>
  <c r="U1349" i="2"/>
  <c r="V1349" i="2" s="1"/>
  <c r="S1349" i="2"/>
  <c r="T1349" i="2" s="1"/>
  <c r="Q1350" i="2" l="1"/>
  <c r="B1351" i="2"/>
  <c r="R1350" i="2" s="1"/>
  <c r="F1351" i="2"/>
  <c r="G1351" i="2"/>
  <c r="L1351" i="2"/>
  <c r="H1351" i="2"/>
  <c r="C1351" i="2"/>
  <c r="E1351" i="2" s="1"/>
  <c r="N1351" i="2" l="1"/>
  <c r="P1351" i="2" s="1" a="1"/>
  <c r="P1351" i="2" s="1"/>
  <c r="O1351" i="2"/>
  <c r="M1351" i="2"/>
  <c r="K1351" i="2"/>
  <c r="A1352" i="2" s="1"/>
  <c r="J1351" i="2"/>
  <c r="U1350" i="2"/>
  <c r="V1350" i="2" s="1"/>
  <c r="S1350" i="2"/>
  <c r="T1350" i="2" s="1"/>
  <c r="C1352" i="2" l="1"/>
  <c r="E1352" i="2" s="1"/>
  <c r="B1352" i="2"/>
  <c r="R1351" i="2" s="1"/>
  <c r="L1352" i="2"/>
  <c r="G1352" i="2"/>
  <c r="F1352" i="2"/>
  <c r="H1352" i="2"/>
  <c r="Q1351" i="2"/>
  <c r="N1352" i="2" l="1"/>
  <c r="P1352" i="2" s="1" a="1"/>
  <c r="P1352" i="2" s="1"/>
  <c r="O1352" i="2"/>
  <c r="M1352" i="2"/>
  <c r="S1351" i="2"/>
  <c r="T1351" i="2" s="1"/>
  <c r="U1351" i="2"/>
  <c r="V1351" i="2" s="1"/>
  <c r="J1352" i="2"/>
  <c r="K1352" i="2"/>
  <c r="A1353" i="2" s="1"/>
  <c r="Q1352" i="2" l="1"/>
  <c r="B1353" i="2"/>
  <c r="R1352" i="2" s="1"/>
  <c r="L1353" i="2"/>
  <c r="G1353" i="2"/>
  <c r="C1353" i="2"/>
  <c r="E1353" i="2" s="1"/>
  <c r="F1353" i="2"/>
  <c r="H1353" i="2"/>
  <c r="N1353" i="2" l="1"/>
  <c r="P1353" i="2" s="1" a="1"/>
  <c r="P1353" i="2" s="1"/>
  <c r="O1353" i="2"/>
  <c r="M1353" i="2"/>
  <c r="S1352" i="2"/>
  <c r="T1352" i="2" s="1"/>
  <c r="U1352" i="2"/>
  <c r="V1352" i="2" s="1"/>
  <c r="J1353" i="2"/>
  <c r="K1353" i="2"/>
  <c r="A1354" i="2" s="1"/>
  <c r="C1354" i="2" l="1"/>
  <c r="E1354" i="2" s="1"/>
  <c r="B1354" i="2"/>
  <c r="R1353" i="2" s="1"/>
  <c r="F1354" i="2"/>
  <c r="H1354" i="2"/>
  <c r="L1354" i="2"/>
  <c r="G1354" i="2"/>
  <c r="Q1353" i="2"/>
  <c r="S1353" i="2" l="1"/>
  <c r="T1353" i="2" s="1"/>
  <c r="U1353" i="2"/>
  <c r="V1353" i="2" s="1"/>
  <c r="O1354" i="2"/>
  <c r="N1354" i="2"/>
  <c r="P1354" i="2" s="1" a="1"/>
  <c r="P1354" i="2" s="1"/>
  <c r="M1354" i="2"/>
  <c r="K1354" i="2"/>
  <c r="A1355" i="2" s="1"/>
  <c r="J1354" i="2"/>
  <c r="Q1354" i="2" l="1"/>
  <c r="H1355" i="2"/>
  <c r="G1355" i="2"/>
  <c r="B1355" i="2"/>
  <c r="R1354" i="2" s="1"/>
  <c r="L1355" i="2"/>
  <c r="F1355" i="2"/>
  <c r="C1355" i="2"/>
  <c r="E1355" i="2" s="1"/>
  <c r="S1354" i="2" l="1"/>
  <c r="T1354" i="2" s="1"/>
  <c r="U1354" i="2"/>
  <c r="V1354" i="2" s="1"/>
  <c r="K1355" i="2"/>
  <c r="A1356" i="2" s="1"/>
  <c r="J1355" i="2"/>
  <c r="O1355" i="2"/>
  <c r="N1355" i="2"/>
  <c r="P1355" i="2" s="1" a="1"/>
  <c r="P1355" i="2" s="1"/>
  <c r="M1355" i="2"/>
  <c r="B1356" i="2" l="1"/>
  <c r="R1355" i="2" s="1"/>
  <c r="C1356" i="2"/>
  <c r="E1356" i="2" s="1"/>
  <c r="L1356" i="2"/>
  <c r="H1356" i="2"/>
  <c r="F1356" i="2"/>
  <c r="G1356" i="2"/>
  <c r="Q1355" i="2"/>
  <c r="U1355" i="2" l="1"/>
  <c r="V1355" i="2" s="1"/>
  <c r="S1355" i="2"/>
  <c r="T1355" i="2" s="1"/>
  <c r="O1356" i="2"/>
  <c r="N1356" i="2"/>
  <c r="P1356" i="2" s="1" a="1"/>
  <c r="P1356" i="2" s="1"/>
  <c r="M1356" i="2"/>
  <c r="K1356" i="2"/>
  <c r="A1357" i="2" s="1"/>
  <c r="J1356" i="2"/>
  <c r="Q1356" i="2" l="1"/>
  <c r="B1357" i="2"/>
  <c r="R1356" i="2" s="1"/>
  <c r="L1357" i="2"/>
  <c r="H1357" i="2"/>
  <c r="C1357" i="2"/>
  <c r="E1357" i="2" s="1"/>
  <c r="F1357" i="2"/>
  <c r="G1357" i="2"/>
  <c r="S1356" i="2" l="1"/>
  <c r="T1356" i="2" s="1"/>
  <c r="U1356" i="2"/>
  <c r="V1356" i="2" s="1"/>
  <c r="J1357" i="2"/>
  <c r="K1357" i="2"/>
  <c r="A1358" i="2" s="1"/>
  <c r="N1357" i="2"/>
  <c r="P1357" i="2" s="1" a="1"/>
  <c r="P1357" i="2" s="1"/>
  <c r="M1357" i="2"/>
  <c r="O1357" i="2"/>
  <c r="C1358" i="2" l="1"/>
  <c r="E1358" i="2" s="1"/>
  <c r="B1358" i="2"/>
  <c r="R1357" i="2" s="1"/>
  <c r="L1358" i="2"/>
  <c r="H1358" i="2"/>
  <c r="G1358" i="2"/>
  <c r="F1358" i="2"/>
  <c r="Q1357" i="2"/>
  <c r="O1358" i="2" l="1"/>
  <c r="N1358" i="2"/>
  <c r="P1358" i="2" s="1" a="1"/>
  <c r="P1358" i="2" s="1"/>
  <c r="M1358" i="2"/>
  <c r="U1357" i="2"/>
  <c r="V1357" i="2" s="1"/>
  <c r="S1357" i="2"/>
  <c r="T1357" i="2" s="1"/>
  <c r="K1358" i="2"/>
  <c r="A1359" i="2" s="1"/>
  <c r="J1358" i="2"/>
  <c r="Q1358" i="2" l="1"/>
  <c r="B1359" i="2"/>
  <c r="R1358" i="2" s="1"/>
  <c r="L1359" i="2"/>
  <c r="F1359" i="2"/>
  <c r="C1359" i="2"/>
  <c r="E1359" i="2" s="1"/>
  <c r="H1359" i="2"/>
  <c r="G1359" i="2"/>
  <c r="U1358" i="2" l="1"/>
  <c r="V1358" i="2" s="1"/>
  <c r="S1358" i="2"/>
  <c r="T1358" i="2" s="1"/>
  <c r="J1359" i="2"/>
  <c r="K1359" i="2"/>
  <c r="A1360" i="2" s="1"/>
  <c r="O1359" i="2"/>
  <c r="N1359" i="2"/>
  <c r="P1359" i="2" s="1" a="1"/>
  <c r="P1359" i="2" s="1"/>
  <c r="M1359" i="2"/>
  <c r="C1360" i="2" l="1"/>
  <c r="E1360" i="2" s="1"/>
  <c r="B1360" i="2"/>
  <c r="R1359" i="2" s="1"/>
  <c r="L1360" i="2"/>
  <c r="F1360" i="2"/>
  <c r="H1360" i="2"/>
  <c r="G1360" i="2"/>
  <c r="Q1359" i="2"/>
  <c r="N1360" i="2" l="1"/>
  <c r="P1360" i="2" s="1" a="1"/>
  <c r="P1360" i="2" s="1"/>
  <c r="M1360" i="2"/>
  <c r="O1360" i="2"/>
  <c r="S1359" i="2"/>
  <c r="T1359" i="2" s="1"/>
  <c r="U1359" i="2"/>
  <c r="V1359" i="2" s="1"/>
  <c r="K1360" i="2"/>
  <c r="A1361" i="2" s="1"/>
  <c r="J1360" i="2"/>
  <c r="C1361" i="2" l="1"/>
  <c r="E1361" i="2" s="1"/>
  <c r="B1361" i="2"/>
  <c r="R1360" i="2" s="1"/>
  <c r="L1361" i="2"/>
  <c r="H1361" i="2"/>
  <c r="G1361" i="2"/>
  <c r="F1361" i="2"/>
  <c r="Q1360" i="2"/>
  <c r="J1361" i="2" l="1"/>
  <c r="K1361" i="2"/>
  <c r="A1362" i="2" s="1"/>
  <c r="N1361" i="2"/>
  <c r="P1361" i="2" s="1" a="1"/>
  <c r="P1361" i="2" s="1"/>
  <c r="M1361" i="2"/>
  <c r="O1361" i="2"/>
  <c r="S1360" i="2"/>
  <c r="T1360" i="2" s="1"/>
  <c r="U1360" i="2"/>
  <c r="V1360" i="2" s="1"/>
  <c r="C1362" i="2" l="1"/>
  <c r="E1362" i="2" s="1"/>
  <c r="F1362" i="2"/>
  <c r="G1362" i="2"/>
  <c r="B1362" i="2"/>
  <c r="R1361" i="2" s="1"/>
  <c r="L1362" i="2"/>
  <c r="H1362" i="2"/>
  <c r="Q1361" i="2"/>
  <c r="U1361" i="2" l="1"/>
  <c r="V1361" i="2" s="1"/>
  <c r="S1361" i="2"/>
  <c r="T1361" i="2" s="1"/>
  <c r="N1362" i="2"/>
  <c r="O1362" i="2"/>
  <c r="M1362" i="2"/>
  <c r="J1362" i="2"/>
  <c r="K1362" i="2"/>
  <c r="A1363" i="2" s="1"/>
  <c r="P1362" i="2" l="1" a="1"/>
  <c r="P1362" i="2" s="1"/>
  <c r="Q1362" i="2" s="1"/>
  <c r="H1363" i="2"/>
  <c r="B1363" i="2"/>
  <c r="R1362" i="2" s="1"/>
  <c r="G1363" i="2"/>
  <c r="L1363" i="2"/>
  <c r="F1363" i="2"/>
  <c r="C1363" i="2"/>
  <c r="E1363" i="2" s="1"/>
  <c r="J1363" i="2" l="1"/>
  <c r="K1363" i="2"/>
  <c r="A1364" i="2" s="1"/>
  <c r="S1362" i="2"/>
  <c r="T1362" i="2" s="1"/>
  <c r="U1362" i="2"/>
  <c r="V1362" i="2" s="1"/>
  <c r="O1363" i="2"/>
  <c r="N1363" i="2"/>
  <c r="P1363" i="2" s="1" a="1"/>
  <c r="P1363" i="2" s="1"/>
  <c r="M1363" i="2"/>
  <c r="G1364" i="2" l="1"/>
  <c r="C1364" i="2"/>
  <c r="E1364" i="2" s="1"/>
  <c r="H1364" i="2"/>
  <c r="F1364" i="2"/>
  <c r="B1364" i="2"/>
  <c r="R1363" i="2" s="1"/>
  <c r="L1364" i="2"/>
  <c r="Q1363" i="2"/>
  <c r="J1364" i="2" l="1"/>
  <c r="K1364" i="2"/>
  <c r="A1365" i="2" s="1"/>
  <c r="O1364" i="2"/>
  <c r="M1364" i="2"/>
  <c r="N1364" i="2"/>
  <c r="P1364" i="2" s="1" a="1"/>
  <c r="P1364" i="2" s="1"/>
  <c r="U1363" i="2"/>
  <c r="V1363" i="2" s="1"/>
  <c r="S1363" i="2"/>
  <c r="T1363" i="2" s="1"/>
  <c r="Q1364" i="2" l="1"/>
  <c r="H1365" i="2"/>
  <c r="F1365" i="2"/>
  <c r="B1365" i="2"/>
  <c r="R1364" i="2" s="1"/>
  <c r="L1365" i="2"/>
  <c r="G1365" i="2"/>
  <c r="C1365" i="2"/>
  <c r="E1365" i="2" s="1"/>
  <c r="U1364" i="2" l="1"/>
  <c r="V1364" i="2" s="1"/>
  <c r="S1364" i="2"/>
  <c r="T1364" i="2" s="1"/>
  <c r="K1365" i="2"/>
  <c r="A1366" i="2" s="1"/>
  <c r="J1365" i="2"/>
  <c r="N1365" i="2"/>
  <c r="P1365" i="2" s="1" a="1"/>
  <c r="P1365" i="2" s="1"/>
  <c r="M1365" i="2"/>
  <c r="O1365" i="2"/>
  <c r="Q1365" i="2" l="1"/>
  <c r="G1366" i="2"/>
  <c r="F1366" i="2"/>
  <c r="C1366" i="2"/>
  <c r="E1366" i="2" s="1"/>
  <c r="B1366" i="2"/>
  <c r="R1365" i="2" s="1"/>
  <c r="L1366" i="2"/>
  <c r="H1366" i="2"/>
  <c r="M1366" i="2" l="1"/>
  <c r="N1366" i="2"/>
  <c r="P1366" i="2" s="1" a="1"/>
  <c r="P1366" i="2" s="1"/>
  <c r="O1366" i="2"/>
  <c r="K1366" i="2"/>
  <c r="A1367" i="2" s="1"/>
  <c r="J1366" i="2"/>
  <c r="U1365" i="2"/>
  <c r="V1365" i="2" s="1"/>
  <c r="S1365" i="2"/>
  <c r="T1365" i="2" s="1"/>
  <c r="G1367" i="2" l="1"/>
  <c r="C1367" i="2"/>
  <c r="E1367" i="2" s="1"/>
  <c r="B1367" i="2"/>
  <c r="R1366" i="2" s="1"/>
  <c r="F1367" i="2"/>
  <c r="L1367" i="2"/>
  <c r="H1367" i="2"/>
  <c r="Q1366" i="2"/>
  <c r="N1367" i="2" l="1"/>
  <c r="P1367" i="2" s="1" a="1"/>
  <c r="P1367" i="2" s="1"/>
  <c r="O1367" i="2"/>
  <c r="M1367" i="2"/>
  <c r="S1366" i="2"/>
  <c r="T1366" i="2" s="1"/>
  <c r="U1366" i="2"/>
  <c r="V1366" i="2" s="1"/>
  <c r="K1367" i="2"/>
  <c r="A1368" i="2" s="1"/>
  <c r="J1367" i="2"/>
  <c r="G1368" i="2" l="1"/>
  <c r="B1368" i="2"/>
  <c r="R1367" i="2" s="1"/>
  <c r="H1368" i="2"/>
  <c r="C1368" i="2"/>
  <c r="E1368" i="2" s="1"/>
  <c r="F1368" i="2"/>
  <c r="L1368" i="2"/>
  <c r="Q1367" i="2"/>
  <c r="J1368" i="2" l="1"/>
  <c r="K1368" i="2"/>
  <c r="A1369" i="2" s="1"/>
  <c r="N1368" i="2"/>
  <c r="P1368" i="2" s="1" a="1"/>
  <c r="P1368" i="2" s="1"/>
  <c r="O1368" i="2"/>
  <c r="M1368" i="2"/>
  <c r="U1367" i="2"/>
  <c r="V1367" i="2" s="1"/>
  <c r="S1367" i="2"/>
  <c r="T1367" i="2" s="1"/>
  <c r="Q1368" i="2" l="1"/>
  <c r="F1369" i="2"/>
  <c r="C1369" i="2"/>
  <c r="E1369" i="2" s="1"/>
  <c r="L1369" i="2"/>
  <c r="B1369" i="2"/>
  <c r="R1368" i="2" s="1"/>
  <c r="H1369" i="2"/>
  <c r="G1369" i="2"/>
  <c r="J1369" i="2" l="1"/>
  <c r="K1369" i="2"/>
  <c r="A1370" i="2" s="1"/>
  <c r="M1369" i="2"/>
  <c r="O1369" i="2"/>
  <c r="N1369" i="2"/>
  <c r="P1369" i="2" s="1" a="1"/>
  <c r="P1369" i="2" s="1"/>
  <c r="S1368" i="2"/>
  <c r="T1368" i="2" s="1"/>
  <c r="U1368" i="2"/>
  <c r="V1368" i="2" s="1"/>
  <c r="Q1369" i="2" l="1"/>
  <c r="G1370" i="2"/>
  <c r="H1370" i="2"/>
  <c r="C1370" i="2"/>
  <c r="E1370" i="2" s="1"/>
  <c r="B1370" i="2"/>
  <c r="R1369" i="2" s="1"/>
  <c r="L1370" i="2"/>
  <c r="F1370" i="2"/>
  <c r="M1370" i="2" l="1"/>
  <c r="O1370" i="2"/>
  <c r="N1370" i="2"/>
  <c r="P1370" i="2" s="1" a="1"/>
  <c r="P1370" i="2" s="1"/>
  <c r="J1370" i="2"/>
  <c r="K1370" i="2"/>
  <c r="A1371" i="2" s="1"/>
  <c r="U1369" i="2"/>
  <c r="V1369" i="2" s="1"/>
  <c r="S1369" i="2"/>
  <c r="T1369" i="2" s="1"/>
  <c r="Q1370" i="2" l="1"/>
  <c r="B1371" i="2"/>
  <c r="R1370" i="2" s="1"/>
  <c r="F1371" i="2"/>
  <c r="L1371" i="2"/>
  <c r="H1371" i="2"/>
  <c r="G1371" i="2"/>
  <c r="C1371" i="2"/>
  <c r="E1371" i="2" s="1"/>
  <c r="J1371" i="2" l="1"/>
  <c r="K1371" i="2"/>
  <c r="A1372" i="2" s="1"/>
  <c r="S1370" i="2"/>
  <c r="T1370" i="2" s="1"/>
  <c r="U1370" i="2"/>
  <c r="V1370" i="2" s="1"/>
  <c r="N1371" i="2"/>
  <c r="P1371" i="2" s="1" a="1"/>
  <c r="P1371" i="2" s="1"/>
  <c r="M1371" i="2"/>
  <c r="O1371" i="2"/>
  <c r="Q1371" i="2" l="1"/>
  <c r="B1372" i="2"/>
  <c r="R1371" i="2" s="1"/>
  <c r="H1372" i="2"/>
  <c r="G1372" i="2"/>
  <c r="L1372" i="2"/>
  <c r="C1372" i="2"/>
  <c r="E1372" i="2" s="1"/>
  <c r="F1372" i="2"/>
  <c r="K1372" i="2" l="1"/>
  <c r="A1373" i="2" s="1"/>
  <c r="J1372" i="2"/>
  <c r="U1371" i="2"/>
  <c r="V1371" i="2" s="1"/>
  <c r="S1371" i="2"/>
  <c r="T1371" i="2" s="1"/>
  <c r="N1372" i="2"/>
  <c r="P1372" i="2" s="1" a="1"/>
  <c r="P1372" i="2" s="1"/>
  <c r="M1372" i="2"/>
  <c r="O1372" i="2"/>
  <c r="G1373" i="2" l="1"/>
  <c r="F1373" i="2"/>
  <c r="H1373" i="2"/>
  <c r="C1373" i="2"/>
  <c r="E1373" i="2" s="1"/>
  <c r="B1373" i="2"/>
  <c r="R1372" i="2" s="1"/>
  <c r="L1373" i="2"/>
  <c r="Q1372" i="2"/>
  <c r="J1373" i="2" l="1"/>
  <c r="K1373" i="2"/>
  <c r="A1374" i="2" s="1"/>
  <c r="N1373" i="2"/>
  <c r="P1373" i="2" s="1" a="1"/>
  <c r="P1373" i="2" s="1"/>
  <c r="M1373" i="2"/>
  <c r="O1373" i="2"/>
  <c r="S1372" i="2"/>
  <c r="T1372" i="2" s="1"/>
  <c r="U1372" i="2"/>
  <c r="V1372" i="2" s="1"/>
  <c r="Q1373" i="2" l="1"/>
  <c r="H1374" i="2"/>
  <c r="C1374" i="2"/>
  <c r="E1374" i="2" s="1"/>
  <c r="L1374" i="2"/>
  <c r="F1374" i="2"/>
  <c r="B1374" i="2"/>
  <c r="R1373" i="2" s="1"/>
  <c r="G1374" i="2"/>
  <c r="N1374" i="2" l="1"/>
  <c r="P1374" i="2" s="1" a="1"/>
  <c r="P1374" i="2" s="1"/>
  <c r="M1374" i="2"/>
  <c r="O1374" i="2"/>
  <c r="J1374" i="2"/>
  <c r="K1374" i="2"/>
  <c r="A1375" i="2" s="1"/>
  <c r="U1373" i="2"/>
  <c r="V1373" i="2" s="1"/>
  <c r="S1373" i="2"/>
  <c r="T1373" i="2" s="1"/>
  <c r="F1375" i="2" l="1"/>
  <c r="L1375" i="2"/>
  <c r="G1375" i="2"/>
  <c r="C1375" i="2"/>
  <c r="E1375" i="2" s="1"/>
  <c r="B1375" i="2"/>
  <c r="R1374" i="2" s="1"/>
  <c r="H1375" i="2"/>
  <c r="Q1374" i="2"/>
  <c r="N1375" i="2" l="1"/>
  <c r="M1375" i="2"/>
  <c r="O1375" i="2"/>
  <c r="K1375" i="2"/>
  <c r="A1376" i="2" s="1"/>
  <c r="J1375" i="2"/>
  <c r="S1374" i="2"/>
  <c r="T1374" i="2" s="1"/>
  <c r="U1374" i="2"/>
  <c r="V1374" i="2" s="1"/>
  <c r="P1375" i="2" l="1" a="1"/>
  <c r="P1375" i="2" s="1"/>
  <c r="Q1375" i="2" s="1"/>
  <c r="H1376" i="2"/>
  <c r="G1376" i="2"/>
  <c r="C1376" i="2"/>
  <c r="E1376" i="2" s="1"/>
  <c r="L1376" i="2"/>
  <c r="B1376" i="2"/>
  <c r="R1375" i="2" s="1"/>
  <c r="F1376" i="2"/>
  <c r="K1376" i="2" l="1"/>
  <c r="A1377" i="2" s="1"/>
  <c r="J1376" i="2"/>
  <c r="N1376" i="2"/>
  <c r="M1376" i="2"/>
  <c r="O1376" i="2"/>
  <c r="U1375" i="2"/>
  <c r="V1375" i="2" s="1"/>
  <c r="S1375" i="2"/>
  <c r="T1375" i="2" s="1"/>
  <c r="P1376" i="2" l="1" a="1"/>
  <c r="P1376" i="2" s="1"/>
  <c r="Q1376" i="2" s="1"/>
  <c r="H1377" i="2"/>
  <c r="L1377" i="2"/>
  <c r="C1377" i="2"/>
  <c r="E1377" i="2" s="1"/>
  <c r="F1377" i="2"/>
  <c r="B1377" i="2"/>
  <c r="R1376" i="2" s="1"/>
  <c r="G1377" i="2"/>
  <c r="J1377" i="2" l="1"/>
  <c r="K1377" i="2"/>
  <c r="A1378" i="2" s="1"/>
  <c r="M1377" i="2"/>
  <c r="N1377" i="2"/>
  <c r="P1377" i="2" s="1" a="1"/>
  <c r="P1377" i="2" s="1"/>
  <c r="O1377" i="2"/>
  <c r="S1376" i="2"/>
  <c r="T1376" i="2" s="1"/>
  <c r="U1376" i="2"/>
  <c r="V1376" i="2" s="1"/>
  <c r="H1378" i="2" l="1"/>
  <c r="C1378" i="2"/>
  <c r="E1378" i="2" s="1"/>
  <c r="L1378" i="2"/>
  <c r="G1378" i="2"/>
  <c r="F1378" i="2"/>
  <c r="B1378" i="2"/>
  <c r="R1377" i="2" s="1"/>
  <c r="Q1377" i="2"/>
  <c r="U1377" i="2" l="1"/>
  <c r="V1377" i="2" s="1"/>
  <c r="S1377" i="2"/>
  <c r="T1377" i="2" s="1"/>
  <c r="K1378" i="2"/>
  <c r="A1379" i="2" s="1"/>
  <c r="J1378" i="2"/>
  <c r="N1378" i="2"/>
  <c r="P1378" i="2" s="1" a="1"/>
  <c r="P1378" i="2" s="1"/>
  <c r="O1378" i="2"/>
  <c r="M1378" i="2"/>
  <c r="F1379" i="2" l="1"/>
  <c r="G1379" i="2"/>
  <c r="B1379" i="2"/>
  <c r="R1378" i="2" s="1"/>
  <c r="C1379" i="2"/>
  <c r="E1379" i="2" s="1"/>
  <c r="H1379" i="2"/>
  <c r="L1379" i="2"/>
  <c r="Q1378" i="2"/>
  <c r="J1379" i="2" l="1"/>
  <c r="K1379" i="2"/>
  <c r="A1380" i="2" s="1"/>
  <c r="U1378" i="2"/>
  <c r="V1378" i="2" s="1"/>
  <c r="S1378" i="2"/>
  <c r="T1378" i="2" s="1"/>
  <c r="N1379" i="2"/>
  <c r="P1379" i="2" s="1" a="1"/>
  <c r="P1379" i="2" s="1"/>
  <c r="M1379" i="2"/>
  <c r="O1379" i="2"/>
  <c r="Q1379" i="2" l="1"/>
  <c r="F1380" i="2"/>
  <c r="C1380" i="2"/>
  <c r="E1380" i="2" s="1"/>
  <c r="B1380" i="2"/>
  <c r="R1379" i="2" s="1"/>
  <c r="L1380" i="2"/>
  <c r="G1380" i="2"/>
  <c r="H1380" i="2"/>
  <c r="K1380" i="2" l="1"/>
  <c r="A1381" i="2" s="1"/>
  <c r="J1380" i="2"/>
  <c r="S1379" i="2"/>
  <c r="T1379" i="2" s="1"/>
  <c r="U1379" i="2"/>
  <c r="V1379" i="2" s="1"/>
  <c r="M1380" i="2"/>
  <c r="N1380" i="2"/>
  <c r="P1380" i="2" s="1" a="1"/>
  <c r="P1380" i="2" s="1"/>
  <c r="O1380" i="2"/>
  <c r="Q1380" i="2" l="1"/>
  <c r="F1381" i="2"/>
  <c r="L1381" i="2"/>
  <c r="G1381" i="2"/>
  <c r="C1381" i="2"/>
  <c r="E1381" i="2" s="1"/>
  <c r="B1381" i="2"/>
  <c r="R1380" i="2" s="1"/>
  <c r="H1381" i="2"/>
  <c r="N1381" i="2" l="1"/>
  <c r="P1381" i="2" s="1" a="1"/>
  <c r="P1381" i="2" s="1"/>
  <c r="M1381" i="2"/>
  <c r="O1381" i="2"/>
  <c r="S1380" i="2"/>
  <c r="T1380" i="2" s="1"/>
  <c r="U1380" i="2"/>
  <c r="V1380" i="2" s="1"/>
  <c r="J1381" i="2"/>
  <c r="K1381" i="2"/>
  <c r="A1382" i="2" s="1"/>
  <c r="Q1381" i="2" l="1"/>
  <c r="B1382" i="2"/>
  <c r="R1381" i="2" s="1"/>
  <c r="C1382" i="2"/>
  <c r="E1382" i="2" s="1"/>
  <c r="H1382" i="2"/>
  <c r="G1382" i="2"/>
  <c r="L1382" i="2"/>
  <c r="F1382" i="2"/>
  <c r="K1382" i="2" l="1"/>
  <c r="A1383" i="2" s="1"/>
  <c r="J1382" i="2"/>
  <c r="S1381" i="2"/>
  <c r="T1381" i="2" s="1"/>
  <c r="U1381" i="2"/>
  <c r="V1381" i="2" s="1"/>
  <c r="M1382" i="2"/>
  <c r="O1382" i="2"/>
  <c r="N1382" i="2"/>
  <c r="P1382" i="2" s="1" a="1"/>
  <c r="P1382" i="2" s="1"/>
  <c r="Q1382" i="2" l="1"/>
  <c r="L1383" i="2"/>
  <c r="C1383" i="2"/>
  <c r="E1383" i="2" s="1"/>
  <c r="H1383" i="2"/>
  <c r="G1383" i="2"/>
  <c r="B1383" i="2"/>
  <c r="R1382" i="2" s="1"/>
  <c r="F1383" i="2"/>
  <c r="K1383" i="2" l="1"/>
  <c r="A1384" i="2" s="1"/>
  <c r="J1383" i="2"/>
  <c r="O1383" i="2"/>
  <c r="M1383" i="2"/>
  <c r="N1383" i="2"/>
  <c r="U1382" i="2"/>
  <c r="V1382" i="2" s="1"/>
  <c r="S1382" i="2"/>
  <c r="T1382" i="2" s="1"/>
  <c r="P1383" i="2" l="1" a="1"/>
  <c r="P1383" i="2" s="1"/>
  <c r="Q1383" i="2" s="1"/>
  <c r="H1384" i="2"/>
  <c r="C1384" i="2"/>
  <c r="E1384" i="2" s="1"/>
  <c r="L1384" i="2"/>
  <c r="F1384" i="2"/>
  <c r="B1384" i="2"/>
  <c r="R1383" i="2" s="1"/>
  <c r="G1384" i="2"/>
  <c r="J1384" i="2" l="1"/>
  <c r="K1384" i="2"/>
  <c r="A1385" i="2" s="1"/>
  <c r="S1383" i="2"/>
  <c r="T1383" i="2" s="1"/>
  <c r="U1383" i="2"/>
  <c r="V1383" i="2" s="1"/>
  <c r="O1384" i="2"/>
  <c r="N1384" i="2"/>
  <c r="P1384" i="2" s="1" a="1"/>
  <c r="P1384" i="2" s="1"/>
  <c r="M1384" i="2"/>
  <c r="G1385" i="2" l="1"/>
  <c r="C1385" i="2"/>
  <c r="E1385" i="2" s="1"/>
  <c r="F1385" i="2"/>
  <c r="B1385" i="2"/>
  <c r="R1384" i="2" s="1"/>
  <c r="L1385" i="2"/>
  <c r="H1385" i="2"/>
  <c r="Q1384" i="2"/>
  <c r="O1385" i="2" l="1"/>
  <c r="M1385" i="2"/>
  <c r="N1385" i="2"/>
  <c r="P1385" i="2" s="1" a="1"/>
  <c r="P1385" i="2" s="1"/>
  <c r="S1384" i="2"/>
  <c r="T1384" i="2" s="1"/>
  <c r="U1384" i="2"/>
  <c r="V1384" i="2" s="1"/>
  <c r="J1385" i="2"/>
  <c r="K1385" i="2"/>
  <c r="A1386" i="2" s="1"/>
  <c r="G1386" i="2" l="1"/>
  <c r="B1386" i="2"/>
  <c r="R1385" i="2" s="1"/>
  <c r="L1386" i="2"/>
  <c r="C1386" i="2"/>
  <c r="E1386" i="2" s="1"/>
  <c r="H1386" i="2"/>
  <c r="F1386" i="2"/>
  <c r="Q1385" i="2"/>
  <c r="J1386" i="2" l="1"/>
  <c r="K1386" i="2"/>
  <c r="A1387" i="2" s="1"/>
  <c r="O1386" i="2"/>
  <c r="M1386" i="2"/>
  <c r="N1386" i="2"/>
  <c r="P1386" i="2" s="1" a="1"/>
  <c r="P1386" i="2" s="1"/>
  <c r="S1385" i="2"/>
  <c r="T1385" i="2" s="1"/>
  <c r="U1385" i="2"/>
  <c r="V1385" i="2" s="1"/>
  <c r="Q1386" i="2" l="1"/>
  <c r="H1387" i="2"/>
  <c r="C1387" i="2"/>
  <c r="E1387" i="2" s="1"/>
  <c r="B1387" i="2"/>
  <c r="R1386" i="2" s="1"/>
  <c r="L1387" i="2"/>
  <c r="F1387" i="2"/>
  <c r="G1387" i="2"/>
  <c r="J1387" i="2" l="1"/>
  <c r="K1387" i="2"/>
  <c r="A1388" i="2" s="1"/>
  <c r="U1386" i="2"/>
  <c r="V1386" i="2" s="1"/>
  <c r="S1386" i="2"/>
  <c r="T1386" i="2" s="1"/>
  <c r="M1387" i="2"/>
  <c r="O1387" i="2"/>
  <c r="N1387" i="2"/>
  <c r="P1387" i="2" s="1" a="1"/>
  <c r="P1387" i="2" s="1"/>
  <c r="Q1387" i="2" l="1"/>
  <c r="H1388" i="2"/>
  <c r="G1388" i="2"/>
  <c r="B1388" i="2"/>
  <c r="R1387" i="2" s="1"/>
  <c r="L1388" i="2"/>
  <c r="C1388" i="2"/>
  <c r="E1388" i="2" s="1"/>
  <c r="F1388" i="2"/>
  <c r="S1387" i="2" l="1"/>
  <c r="T1387" i="2" s="1"/>
  <c r="U1387" i="2"/>
  <c r="V1387" i="2" s="1"/>
  <c r="K1388" i="2"/>
  <c r="A1389" i="2" s="1"/>
  <c r="J1388" i="2"/>
  <c r="N1388" i="2"/>
  <c r="P1388" i="2" s="1" a="1"/>
  <c r="P1388" i="2" s="1"/>
  <c r="O1388" i="2"/>
  <c r="M1388" i="2"/>
  <c r="B1389" i="2" l="1"/>
  <c r="R1388" i="2" s="1"/>
  <c r="G1389" i="2"/>
  <c r="H1389" i="2"/>
  <c r="L1389" i="2"/>
  <c r="F1389" i="2"/>
  <c r="C1389" i="2"/>
  <c r="E1389" i="2" s="1"/>
  <c r="Q1388" i="2"/>
  <c r="S1388" i="2" l="1"/>
  <c r="T1388" i="2" s="1"/>
  <c r="U1388" i="2"/>
  <c r="V1388" i="2" s="1"/>
  <c r="N1389" i="2"/>
  <c r="O1389" i="2"/>
  <c r="M1389" i="2"/>
  <c r="J1389" i="2"/>
  <c r="K1389" i="2"/>
  <c r="A1390" i="2" s="1"/>
  <c r="P1389" i="2" l="1" a="1"/>
  <c r="P1389" i="2" s="1"/>
  <c r="Q1389" i="2" s="1"/>
  <c r="G1390" i="2"/>
  <c r="B1390" i="2"/>
  <c r="R1389" i="2" s="1"/>
  <c r="L1390" i="2"/>
  <c r="F1390" i="2"/>
  <c r="C1390" i="2"/>
  <c r="E1390" i="2" s="1"/>
  <c r="H1390" i="2"/>
  <c r="N1390" i="2" l="1"/>
  <c r="M1390" i="2"/>
  <c r="O1390" i="2"/>
  <c r="S1389" i="2"/>
  <c r="T1389" i="2" s="1"/>
  <c r="U1389" i="2"/>
  <c r="V1389" i="2" s="1"/>
  <c r="K1390" i="2"/>
  <c r="A1391" i="2" s="1"/>
  <c r="J1390" i="2"/>
  <c r="P1390" i="2" l="1" a="1"/>
  <c r="P1390" i="2" s="1"/>
  <c r="Q1390" i="2" s="1"/>
  <c r="F1391" i="2"/>
  <c r="L1391" i="2"/>
  <c r="H1391" i="2"/>
  <c r="C1391" i="2"/>
  <c r="E1391" i="2" s="1"/>
  <c r="B1391" i="2"/>
  <c r="R1390" i="2" s="1"/>
  <c r="G1391" i="2"/>
  <c r="K1391" i="2" l="1"/>
  <c r="A1392" i="2" s="1"/>
  <c r="J1391" i="2"/>
  <c r="O1391" i="2"/>
  <c r="N1391" i="2"/>
  <c r="P1391" i="2" s="1" a="1"/>
  <c r="P1391" i="2" s="1"/>
  <c r="M1391" i="2"/>
  <c r="S1390" i="2"/>
  <c r="T1390" i="2" s="1"/>
  <c r="U1390" i="2"/>
  <c r="V1390" i="2" s="1"/>
  <c r="Q1391" i="2" l="1"/>
  <c r="H1392" i="2"/>
  <c r="C1392" i="2"/>
  <c r="E1392" i="2" s="1"/>
  <c r="F1392" i="2"/>
  <c r="G1392" i="2"/>
  <c r="B1392" i="2"/>
  <c r="R1391" i="2" s="1"/>
  <c r="L1392" i="2"/>
  <c r="K1392" i="2" l="1"/>
  <c r="A1393" i="2" s="1"/>
  <c r="J1392" i="2"/>
  <c r="O1392" i="2"/>
  <c r="M1392" i="2"/>
  <c r="N1392" i="2"/>
  <c r="P1392" i="2" s="1" a="1"/>
  <c r="P1392" i="2" s="1"/>
  <c r="S1391" i="2"/>
  <c r="T1391" i="2" s="1"/>
  <c r="U1391" i="2"/>
  <c r="V1391" i="2" s="1"/>
  <c r="Q1392" i="2" l="1"/>
  <c r="H1393" i="2"/>
  <c r="C1393" i="2"/>
  <c r="E1393" i="2" s="1"/>
  <c r="L1393" i="2"/>
  <c r="F1393" i="2"/>
  <c r="G1393" i="2"/>
  <c r="B1393" i="2"/>
  <c r="R1392" i="2" s="1"/>
  <c r="N1393" i="2" l="1"/>
  <c r="P1393" i="2" s="1" a="1"/>
  <c r="P1393" i="2" s="1"/>
  <c r="O1393" i="2"/>
  <c r="M1393" i="2"/>
  <c r="S1392" i="2"/>
  <c r="T1392" i="2" s="1"/>
  <c r="U1392" i="2"/>
  <c r="V1392" i="2" s="1"/>
  <c r="K1393" i="2"/>
  <c r="A1394" i="2" s="1"/>
  <c r="J1393" i="2"/>
  <c r="Q1393" i="2" l="1"/>
  <c r="B1394" i="2"/>
  <c r="R1393" i="2" s="1"/>
  <c r="G1394" i="2"/>
  <c r="F1394" i="2"/>
  <c r="L1394" i="2"/>
  <c r="H1394" i="2"/>
  <c r="C1394" i="2"/>
  <c r="E1394" i="2" s="1"/>
  <c r="K1394" i="2" l="1"/>
  <c r="A1395" i="2" s="1"/>
  <c r="J1394" i="2"/>
  <c r="U1393" i="2"/>
  <c r="V1393" i="2" s="1"/>
  <c r="S1393" i="2"/>
  <c r="T1393" i="2" s="1"/>
  <c r="O1394" i="2"/>
  <c r="N1394" i="2"/>
  <c r="P1394" i="2" s="1" a="1"/>
  <c r="P1394" i="2" s="1"/>
  <c r="M1394" i="2"/>
  <c r="C1395" i="2" l="1"/>
  <c r="E1395" i="2" s="1"/>
  <c r="H1395" i="2"/>
  <c r="F1395" i="2"/>
  <c r="G1395" i="2"/>
  <c r="B1395" i="2"/>
  <c r="R1394" i="2" s="1"/>
  <c r="L1395" i="2"/>
  <c r="Q1394" i="2"/>
  <c r="O1395" i="2" l="1"/>
  <c r="N1395" i="2"/>
  <c r="P1395" i="2" s="1" a="1"/>
  <c r="P1395" i="2" s="1"/>
  <c r="M1395" i="2"/>
  <c r="U1394" i="2"/>
  <c r="V1394" i="2" s="1"/>
  <c r="S1394" i="2"/>
  <c r="T1394" i="2" s="1"/>
  <c r="J1395" i="2"/>
  <c r="K1395" i="2"/>
  <c r="A1396" i="2" s="1"/>
  <c r="Q1395" i="2" l="1"/>
  <c r="H1396" i="2"/>
  <c r="C1396" i="2"/>
  <c r="E1396" i="2" s="1"/>
  <c r="F1396" i="2"/>
  <c r="G1396" i="2"/>
  <c r="B1396" i="2"/>
  <c r="R1395" i="2" s="1"/>
  <c r="L1396" i="2"/>
  <c r="U1395" i="2" l="1"/>
  <c r="V1395" i="2" s="1"/>
  <c r="S1395" i="2"/>
  <c r="T1395" i="2" s="1"/>
  <c r="M1396" i="2"/>
  <c r="O1396" i="2"/>
  <c r="N1396" i="2"/>
  <c r="P1396" i="2" s="1" a="1"/>
  <c r="P1396" i="2" s="1"/>
  <c r="K1396" i="2"/>
  <c r="A1397" i="2" s="1"/>
  <c r="J1396" i="2"/>
  <c r="Q1396" i="2" l="1"/>
  <c r="F1397" i="2"/>
  <c r="B1397" i="2"/>
  <c r="R1396" i="2" s="1"/>
  <c r="L1397" i="2"/>
  <c r="G1397" i="2"/>
  <c r="C1397" i="2"/>
  <c r="E1397" i="2" s="1"/>
  <c r="H1397" i="2"/>
  <c r="S1396" i="2" l="1"/>
  <c r="T1396" i="2" s="1"/>
  <c r="U1396" i="2"/>
  <c r="V1396" i="2" s="1"/>
  <c r="M1397" i="2"/>
  <c r="O1397" i="2"/>
  <c r="N1397" i="2"/>
  <c r="P1397" i="2" s="1" a="1"/>
  <c r="P1397" i="2" s="1"/>
  <c r="K1397" i="2"/>
  <c r="A1398" i="2" s="1"/>
  <c r="J1397" i="2"/>
  <c r="Q1397" i="2" l="1"/>
  <c r="G1398" i="2"/>
  <c r="C1398" i="2"/>
  <c r="E1398" i="2" s="1"/>
  <c r="B1398" i="2"/>
  <c r="R1397" i="2" s="1"/>
  <c r="L1398" i="2"/>
  <c r="H1398" i="2"/>
  <c r="F1398" i="2"/>
  <c r="J1398" i="2" l="1"/>
  <c r="K1398" i="2"/>
  <c r="A1399" i="2" s="1"/>
  <c r="U1397" i="2"/>
  <c r="V1397" i="2" s="1"/>
  <c r="S1397" i="2"/>
  <c r="T1397" i="2" s="1"/>
  <c r="O1398" i="2"/>
  <c r="M1398" i="2"/>
  <c r="N1398" i="2"/>
  <c r="P1398" i="2" s="1" a="1"/>
  <c r="P1398" i="2" s="1"/>
  <c r="C1399" i="2" l="1"/>
  <c r="E1399" i="2" s="1"/>
  <c r="G1399" i="2"/>
  <c r="B1399" i="2"/>
  <c r="R1398" i="2" s="1"/>
  <c r="F1399" i="2"/>
  <c r="L1399" i="2"/>
  <c r="H1399" i="2"/>
  <c r="Q1398" i="2"/>
  <c r="U1398" i="2" l="1"/>
  <c r="V1398" i="2" s="1"/>
  <c r="S1398" i="2"/>
  <c r="T1398" i="2" s="1"/>
  <c r="O1399" i="2"/>
  <c r="N1399" i="2"/>
  <c r="M1399" i="2"/>
  <c r="K1399" i="2"/>
  <c r="A1400" i="2" s="1"/>
  <c r="J1399" i="2"/>
  <c r="P1399" i="2" l="1" a="1"/>
  <c r="P1399" i="2" s="1"/>
  <c r="Q1399" i="2" s="1"/>
  <c r="H1400" i="2"/>
  <c r="C1400" i="2"/>
  <c r="E1400" i="2" s="1"/>
  <c r="G1400" i="2"/>
  <c r="B1400" i="2"/>
  <c r="R1399" i="2" s="1"/>
  <c r="F1400" i="2"/>
  <c r="L1400" i="2"/>
  <c r="J1400" i="2" l="1"/>
  <c r="K1400" i="2"/>
  <c r="A1401" i="2" s="1"/>
  <c r="S1399" i="2"/>
  <c r="T1399" i="2" s="1"/>
  <c r="U1399" i="2"/>
  <c r="V1399" i="2" s="1"/>
  <c r="O1400" i="2"/>
  <c r="M1400" i="2"/>
  <c r="N1400" i="2"/>
  <c r="P1400" i="2" l="1" a="1"/>
  <c r="P1400" i="2" s="1"/>
  <c r="Q1400" i="2" s="1"/>
  <c r="B1401" i="2"/>
  <c r="R1400" i="2" s="1"/>
  <c r="L1401" i="2"/>
  <c r="G1401" i="2"/>
  <c r="C1401" i="2"/>
  <c r="E1401" i="2" s="1"/>
  <c r="H1401" i="2"/>
  <c r="F1401" i="2"/>
  <c r="M1401" i="2" l="1"/>
  <c r="O1401" i="2"/>
  <c r="N1401" i="2"/>
  <c r="P1401" i="2" s="1" a="1"/>
  <c r="P1401" i="2" s="1"/>
  <c r="S1400" i="2"/>
  <c r="T1400" i="2" s="1"/>
  <c r="U1400" i="2"/>
  <c r="V1400" i="2" s="1"/>
  <c r="J1401" i="2"/>
  <c r="K1401" i="2"/>
  <c r="A1402" i="2" s="1"/>
  <c r="F1402" i="2" l="1"/>
  <c r="G1402" i="2"/>
  <c r="B1402" i="2"/>
  <c r="R1401" i="2" s="1"/>
  <c r="L1402" i="2"/>
  <c r="C1402" i="2"/>
  <c r="E1402" i="2" s="1"/>
  <c r="H1402" i="2"/>
  <c r="Q1401" i="2"/>
  <c r="S1401" i="2" l="1"/>
  <c r="T1401" i="2" s="1"/>
  <c r="U1401" i="2"/>
  <c r="V1401" i="2" s="1"/>
  <c r="O1402" i="2"/>
  <c r="N1402" i="2"/>
  <c r="P1402" i="2" s="1" a="1"/>
  <c r="P1402" i="2" s="1"/>
  <c r="M1402" i="2"/>
  <c r="J1402" i="2"/>
  <c r="K1402" i="2"/>
  <c r="A1403" i="2" s="1"/>
  <c r="Q1402" i="2" l="1"/>
  <c r="C1403" i="2"/>
  <c r="E1403" i="2" s="1"/>
  <c r="G1403" i="2"/>
  <c r="B1403" i="2"/>
  <c r="R1402" i="2" s="1"/>
  <c r="F1403" i="2"/>
  <c r="L1403" i="2"/>
  <c r="H1403" i="2"/>
  <c r="S1402" i="2" l="1"/>
  <c r="T1402" i="2" s="1"/>
  <c r="U1402" i="2"/>
  <c r="V1402" i="2" s="1"/>
  <c r="K1403" i="2"/>
  <c r="A1404" i="2" s="1"/>
  <c r="J1403" i="2"/>
  <c r="O1403" i="2"/>
  <c r="N1403" i="2"/>
  <c r="P1403" i="2" s="1" a="1"/>
  <c r="P1403" i="2" s="1"/>
  <c r="M1403" i="2"/>
  <c r="H1404" i="2" l="1"/>
  <c r="C1404" i="2"/>
  <c r="E1404" i="2" s="1"/>
  <c r="F1404" i="2"/>
  <c r="B1404" i="2"/>
  <c r="R1403" i="2" s="1"/>
  <c r="L1404" i="2"/>
  <c r="G1404" i="2"/>
  <c r="Q1403" i="2"/>
  <c r="U1403" i="2" l="1"/>
  <c r="V1403" i="2" s="1"/>
  <c r="S1403" i="2"/>
  <c r="T1403" i="2" s="1"/>
  <c r="O1404" i="2"/>
  <c r="M1404" i="2"/>
  <c r="N1404" i="2"/>
  <c r="P1404" i="2" s="1" a="1"/>
  <c r="P1404" i="2" s="1"/>
  <c r="K1404" i="2"/>
  <c r="A1405" i="2" s="1"/>
  <c r="J1404" i="2"/>
  <c r="Q1404" i="2" l="1"/>
  <c r="G1405" i="2"/>
  <c r="F1405" i="2"/>
  <c r="B1405" i="2"/>
  <c r="R1404" i="2" s="1"/>
  <c r="C1405" i="2"/>
  <c r="E1405" i="2" s="1"/>
  <c r="H1405" i="2"/>
  <c r="L1405" i="2"/>
  <c r="N1405" i="2" l="1"/>
  <c r="M1405" i="2"/>
  <c r="O1405" i="2"/>
  <c r="S1404" i="2"/>
  <c r="T1404" i="2" s="1"/>
  <c r="U1404" i="2"/>
  <c r="V1404" i="2" s="1"/>
  <c r="K1405" i="2"/>
  <c r="A1406" i="2" s="1"/>
  <c r="J1405" i="2"/>
  <c r="P1405" i="2" l="1" a="1"/>
  <c r="P1405" i="2" s="1"/>
  <c r="Q1405" i="2" s="1"/>
  <c r="H1406" i="2"/>
  <c r="B1406" i="2"/>
  <c r="R1405" i="2" s="1"/>
  <c r="G1406" i="2"/>
  <c r="C1406" i="2"/>
  <c r="E1406" i="2" s="1"/>
  <c r="L1406" i="2"/>
  <c r="F1406" i="2"/>
  <c r="J1406" i="2" l="1"/>
  <c r="K1406" i="2"/>
  <c r="A1407" i="2" s="1"/>
  <c r="U1405" i="2"/>
  <c r="V1405" i="2" s="1"/>
  <c r="S1405" i="2"/>
  <c r="T1405" i="2" s="1"/>
  <c r="O1406" i="2"/>
  <c r="N1406" i="2"/>
  <c r="P1406" i="2" s="1" a="1"/>
  <c r="P1406" i="2" s="1"/>
  <c r="M1406" i="2"/>
  <c r="G1407" i="2" l="1"/>
  <c r="B1407" i="2"/>
  <c r="R1406" i="2" s="1"/>
  <c r="L1407" i="2"/>
  <c r="H1407" i="2"/>
  <c r="C1407" i="2"/>
  <c r="E1407" i="2" s="1"/>
  <c r="F1407" i="2"/>
  <c r="Q1406" i="2"/>
  <c r="M1407" i="2" l="1"/>
  <c r="O1407" i="2"/>
  <c r="N1407" i="2"/>
  <c r="P1407" i="2" s="1" a="1"/>
  <c r="P1407" i="2" s="1"/>
  <c r="S1406" i="2"/>
  <c r="T1406" i="2" s="1"/>
  <c r="U1406" i="2"/>
  <c r="V1406" i="2" s="1"/>
  <c r="K1407" i="2"/>
  <c r="A1408" i="2" s="1"/>
  <c r="J1407" i="2"/>
  <c r="H1408" i="2" l="1"/>
  <c r="B1408" i="2"/>
  <c r="R1407" i="2" s="1"/>
  <c r="L1408" i="2"/>
  <c r="F1408" i="2"/>
  <c r="C1408" i="2"/>
  <c r="E1408" i="2" s="1"/>
  <c r="G1408" i="2"/>
  <c r="Q1407" i="2"/>
  <c r="S1407" i="2" l="1"/>
  <c r="T1407" i="2" s="1"/>
  <c r="U1407" i="2"/>
  <c r="V1407" i="2" s="1"/>
  <c r="O1408" i="2"/>
  <c r="N1408" i="2"/>
  <c r="P1408" i="2" s="1" a="1"/>
  <c r="P1408" i="2" s="1"/>
  <c r="M1408" i="2"/>
  <c r="K1408" i="2"/>
  <c r="A1409" i="2" s="1"/>
  <c r="J1408" i="2"/>
  <c r="Q1408" i="2" l="1"/>
  <c r="B1409" i="2"/>
  <c r="R1408" i="2" s="1"/>
  <c r="F1409" i="2"/>
  <c r="C1409" i="2"/>
  <c r="E1409" i="2" s="1"/>
  <c r="L1409" i="2"/>
  <c r="H1409" i="2"/>
  <c r="G1409" i="2"/>
  <c r="S1408" i="2" l="1"/>
  <c r="T1408" i="2" s="1"/>
  <c r="U1408" i="2"/>
  <c r="V1408" i="2" s="1"/>
  <c r="J1409" i="2"/>
  <c r="K1409" i="2"/>
  <c r="A1410" i="2" s="1"/>
  <c r="O1409" i="2"/>
  <c r="N1409" i="2"/>
  <c r="P1409" i="2" s="1" a="1"/>
  <c r="P1409" i="2" s="1"/>
  <c r="M1409" i="2"/>
  <c r="C1410" i="2" l="1"/>
  <c r="E1410" i="2" s="1"/>
  <c r="G1410" i="2"/>
  <c r="B1410" i="2"/>
  <c r="R1409" i="2" s="1"/>
  <c r="L1410" i="2"/>
  <c r="F1410" i="2"/>
  <c r="H1410" i="2"/>
  <c r="Q1409" i="2"/>
  <c r="U1409" i="2" l="1"/>
  <c r="V1409" i="2" s="1"/>
  <c r="S1409" i="2"/>
  <c r="T1409" i="2" s="1"/>
  <c r="O1410" i="2"/>
  <c r="M1410" i="2"/>
  <c r="N1410" i="2"/>
  <c r="P1410" i="2" s="1" a="1"/>
  <c r="P1410" i="2" s="1"/>
  <c r="K1410" i="2"/>
  <c r="A1411" i="2" s="1"/>
  <c r="J1410" i="2"/>
  <c r="Q1410" i="2" l="1"/>
  <c r="B1411" i="2"/>
  <c r="R1410" i="2" s="1"/>
  <c r="L1411" i="2"/>
  <c r="F1411" i="2"/>
  <c r="C1411" i="2"/>
  <c r="E1411" i="2" s="1"/>
  <c r="H1411" i="2"/>
  <c r="G1411" i="2"/>
  <c r="J1411" i="2" l="1"/>
  <c r="K1411" i="2"/>
  <c r="A1412" i="2" s="1"/>
  <c r="M1411" i="2"/>
  <c r="O1411" i="2"/>
  <c r="N1411" i="2"/>
  <c r="P1411" i="2" s="1" a="1"/>
  <c r="P1411" i="2" s="1"/>
  <c r="U1410" i="2"/>
  <c r="V1410" i="2" s="1"/>
  <c r="S1410" i="2"/>
  <c r="T1410" i="2" s="1"/>
  <c r="Q1411" i="2" l="1"/>
  <c r="B1412" i="2"/>
  <c r="R1411" i="2" s="1"/>
  <c r="L1412" i="2"/>
  <c r="G1412" i="2"/>
  <c r="C1412" i="2"/>
  <c r="E1412" i="2" s="1"/>
  <c r="F1412" i="2"/>
  <c r="H1412" i="2"/>
  <c r="J1412" i="2" l="1"/>
  <c r="K1412" i="2"/>
  <c r="A1413" i="2" s="1"/>
  <c r="S1411" i="2"/>
  <c r="T1411" i="2" s="1"/>
  <c r="U1411" i="2"/>
  <c r="V1411" i="2" s="1"/>
  <c r="M1412" i="2"/>
  <c r="N1412" i="2"/>
  <c r="P1412" i="2" s="1" a="1"/>
  <c r="P1412" i="2" s="1"/>
  <c r="O1412" i="2"/>
  <c r="Q1412" i="2" l="1"/>
  <c r="B1413" i="2"/>
  <c r="R1412" i="2" s="1"/>
  <c r="L1413" i="2"/>
  <c r="H1413" i="2"/>
  <c r="C1413" i="2"/>
  <c r="E1413" i="2" s="1"/>
  <c r="F1413" i="2"/>
  <c r="G1413" i="2"/>
  <c r="S1412" i="2" l="1"/>
  <c r="T1412" i="2" s="1"/>
  <c r="U1412" i="2"/>
  <c r="V1412" i="2" s="1"/>
  <c r="K1413" i="2"/>
  <c r="A1414" i="2" s="1"/>
  <c r="J1413" i="2"/>
  <c r="M1413" i="2"/>
  <c r="N1413" i="2"/>
  <c r="P1413" i="2" s="1" a="1"/>
  <c r="P1413" i="2" s="1"/>
  <c r="O1413" i="2"/>
  <c r="Q1413" i="2" l="1"/>
  <c r="B1414" i="2"/>
  <c r="R1413" i="2" s="1"/>
  <c r="G1414" i="2"/>
  <c r="L1414" i="2"/>
  <c r="F1414" i="2"/>
  <c r="C1414" i="2"/>
  <c r="E1414" i="2" s="1"/>
  <c r="H1414" i="2"/>
  <c r="U1413" i="2" l="1"/>
  <c r="V1413" i="2" s="1"/>
  <c r="S1413" i="2"/>
  <c r="T1413" i="2" s="1"/>
  <c r="N1414" i="2"/>
  <c r="P1414" i="2" s="1" a="1"/>
  <c r="P1414" i="2" s="1"/>
  <c r="M1414" i="2"/>
  <c r="O1414" i="2"/>
  <c r="K1414" i="2"/>
  <c r="A1415" i="2" s="1"/>
  <c r="J1414" i="2"/>
  <c r="F1415" i="2" l="1"/>
  <c r="C1415" i="2"/>
  <c r="E1415" i="2" s="1"/>
  <c r="L1415" i="2"/>
  <c r="G1415" i="2"/>
  <c r="B1415" i="2"/>
  <c r="R1414" i="2" s="1"/>
  <c r="H1415" i="2"/>
  <c r="Q1414" i="2"/>
  <c r="N1415" i="2" l="1"/>
  <c r="P1415" i="2" s="1" a="1"/>
  <c r="P1415" i="2" s="1"/>
  <c r="O1415" i="2"/>
  <c r="M1415" i="2"/>
  <c r="K1415" i="2"/>
  <c r="A1416" i="2" s="1"/>
  <c r="J1415" i="2"/>
  <c r="S1414" i="2"/>
  <c r="T1414" i="2" s="1"/>
  <c r="U1414" i="2"/>
  <c r="V1414" i="2" s="1"/>
  <c r="C1416" i="2" l="1"/>
  <c r="E1416" i="2" s="1"/>
  <c r="L1416" i="2"/>
  <c r="H1416" i="2"/>
  <c r="B1416" i="2"/>
  <c r="R1415" i="2" s="1"/>
  <c r="G1416" i="2"/>
  <c r="F1416" i="2"/>
  <c r="Q1415" i="2"/>
  <c r="N1416" i="2" l="1"/>
  <c r="P1416" i="2" s="1" a="1"/>
  <c r="P1416" i="2" s="1"/>
  <c r="O1416" i="2"/>
  <c r="M1416" i="2"/>
  <c r="S1415" i="2"/>
  <c r="T1415" i="2" s="1"/>
  <c r="U1415" i="2"/>
  <c r="V1415" i="2" s="1"/>
  <c r="J1416" i="2"/>
  <c r="K1416" i="2"/>
  <c r="A1417" i="2" s="1"/>
  <c r="B1417" i="2" l="1"/>
  <c r="R1416" i="2" s="1"/>
  <c r="F1417" i="2"/>
  <c r="H1417" i="2"/>
  <c r="G1417" i="2"/>
  <c r="C1417" i="2"/>
  <c r="E1417" i="2" s="1"/>
  <c r="L1417" i="2"/>
  <c r="Q1416" i="2"/>
  <c r="J1417" i="2" l="1"/>
  <c r="K1417" i="2"/>
  <c r="A1418" i="2" s="1"/>
  <c r="O1417" i="2"/>
  <c r="N1417" i="2"/>
  <c r="P1417" i="2" s="1" a="1"/>
  <c r="P1417" i="2" s="1"/>
  <c r="M1417" i="2"/>
  <c r="S1416" i="2"/>
  <c r="T1416" i="2" s="1"/>
  <c r="U1416" i="2"/>
  <c r="V1416" i="2" s="1"/>
  <c r="Q1417" i="2" l="1"/>
  <c r="F1418" i="2"/>
  <c r="B1418" i="2"/>
  <c r="R1417" i="2" s="1"/>
  <c r="L1418" i="2"/>
  <c r="G1418" i="2"/>
  <c r="C1418" i="2"/>
  <c r="E1418" i="2" s="1"/>
  <c r="H1418" i="2"/>
  <c r="M1418" i="2" l="1"/>
  <c r="O1418" i="2"/>
  <c r="N1418" i="2"/>
  <c r="P1418" i="2" s="1" a="1"/>
  <c r="P1418" i="2" s="1"/>
  <c r="U1417" i="2"/>
  <c r="V1417" i="2" s="1"/>
  <c r="S1417" i="2"/>
  <c r="T1417" i="2" s="1"/>
  <c r="K1418" i="2"/>
  <c r="A1419" i="2" s="1"/>
  <c r="J1418" i="2"/>
  <c r="B1419" i="2" l="1"/>
  <c r="R1418" i="2" s="1"/>
  <c r="C1419" i="2"/>
  <c r="E1419" i="2" s="1"/>
  <c r="L1419" i="2"/>
  <c r="G1419" i="2"/>
  <c r="F1419" i="2"/>
  <c r="H1419" i="2"/>
  <c r="Q1418" i="2"/>
  <c r="M1419" i="2" l="1"/>
  <c r="O1419" i="2"/>
  <c r="N1419" i="2"/>
  <c r="P1419" i="2" s="1" a="1"/>
  <c r="P1419" i="2" s="1"/>
  <c r="J1419" i="2"/>
  <c r="K1419" i="2"/>
  <c r="A1420" i="2" s="1"/>
  <c r="U1418" i="2"/>
  <c r="V1418" i="2" s="1"/>
  <c r="S1418" i="2"/>
  <c r="T1418" i="2" s="1"/>
  <c r="B1420" i="2" l="1"/>
  <c r="R1419" i="2" s="1"/>
  <c r="H1420" i="2"/>
  <c r="C1420" i="2"/>
  <c r="E1420" i="2" s="1"/>
  <c r="G1420" i="2"/>
  <c r="F1420" i="2"/>
  <c r="L1420" i="2"/>
  <c r="Q1419" i="2"/>
  <c r="M1420" i="2" l="1"/>
  <c r="O1420" i="2"/>
  <c r="N1420" i="2"/>
  <c r="P1420" i="2" s="1" a="1"/>
  <c r="P1420" i="2" s="1"/>
  <c r="K1420" i="2"/>
  <c r="A1421" i="2" s="1"/>
  <c r="J1420" i="2"/>
  <c r="U1419" i="2"/>
  <c r="V1419" i="2" s="1"/>
  <c r="S1419" i="2"/>
  <c r="T1419" i="2" s="1"/>
  <c r="C1421" i="2" l="1"/>
  <c r="E1421" i="2" s="1"/>
  <c r="L1421" i="2"/>
  <c r="F1421" i="2"/>
  <c r="G1421" i="2"/>
  <c r="B1421" i="2"/>
  <c r="R1420" i="2" s="1"/>
  <c r="H1421" i="2"/>
  <c r="Q1420" i="2"/>
  <c r="N1421" i="2" l="1"/>
  <c r="P1421" i="2" s="1" a="1"/>
  <c r="P1421" i="2" s="1"/>
  <c r="M1421" i="2"/>
  <c r="O1421" i="2"/>
  <c r="S1420" i="2"/>
  <c r="T1420" i="2" s="1"/>
  <c r="U1420" i="2"/>
  <c r="V1420" i="2" s="1"/>
  <c r="J1421" i="2"/>
  <c r="K1421" i="2"/>
  <c r="A1422" i="2" s="1"/>
  <c r="C1422" i="2" l="1"/>
  <c r="E1422" i="2" s="1"/>
  <c r="B1422" i="2"/>
  <c r="R1421" i="2" s="1"/>
  <c r="L1422" i="2"/>
  <c r="F1422" i="2"/>
  <c r="G1422" i="2"/>
  <c r="H1422" i="2"/>
  <c r="Q1421" i="2"/>
  <c r="O1422" i="2" l="1"/>
  <c r="N1422" i="2"/>
  <c r="P1422" i="2" s="1" a="1"/>
  <c r="P1422" i="2" s="1"/>
  <c r="M1422" i="2"/>
  <c r="S1421" i="2"/>
  <c r="T1421" i="2" s="1"/>
  <c r="U1421" i="2"/>
  <c r="V1421" i="2" s="1"/>
  <c r="K1422" i="2"/>
  <c r="A1423" i="2" s="1"/>
  <c r="J1422" i="2"/>
  <c r="Q1422" i="2" l="1"/>
  <c r="C1423" i="2"/>
  <c r="E1423" i="2" s="1"/>
  <c r="G1423" i="2"/>
  <c r="H1423" i="2"/>
  <c r="F1423" i="2"/>
  <c r="B1423" i="2"/>
  <c r="R1422" i="2" s="1"/>
  <c r="L1423" i="2"/>
  <c r="U1422" i="2" l="1"/>
  <c r="V1422" i="2" s="1"/>
  <c r="S1422" i="2"/>
  <c r="T1422" i="2" s="1"/>
  <c r="K1423" i="2"/>
  <c r="A1424" i="2" s="1"/>
  <c r="J1423" i="2"/>
  <c r="O1423" i="2"/>
  <c r="M1423" i="2"/>
  <c r="N1423" i="2"/>
  <c r="P1423" i="2" s="1" a="1"/>
  <c r="P1423" i="2" s="1"/>
  <c r="Q1423" i="2" l="1"/>
  <c r="L1424" i="2"/>
  <c r="C1424" i="2"/>
  <c r="E1424" i="2" s="1"/>
  <c r="G1424" i="2"/>
  <c r="H1424" i="2"/>
  <c r="B1424" i="2"/>
  <c r="R1423" i="2" s="1"/>
  <c r="F1424" i="2"/>
  <c r="K1424" i="2" l="1"/>
  <c r="A1425" i="2" s="1"/>
  <c r="J1424" i="2"/>
  <c r="O1424" i="2"/>
  <c r="M1424" i="2"/>
  <c r="N1424" i="2"/>
  <c r="P1424" i="2" s="1" a="1"/>
  <c r="P1424" i="2" s="1"/>
  <c r="S1423" i="2"/>
  <c r="T1423" i="2" s="1"/>
  <c r="U1423" i="2"/>
  <c r="V1423" i="2" s="1"/>
  <c r="Q1424" i="2" l="1"/>
  <c r="G1425" i="2"/>
  <c r="C1425" i="2"/>
  <c r="E1425" i="2" s="1"/>
  <c r="L1425" i="2"/>
  <c r="F1425" i="2"/>
  <c r="B1425" i="2"/>
  <c r="R1424" i="2" s="1"/>
  <c r="H1425" i="2"/>
  <c r="O1425" i="2" l="1"/>
  <c r="N1425" i="2"/>
  <c r="P1425" i="2" s="1" a="1"/>
  <c r="P1425" i="2" s="1"/>
  <c r="M1425" i="2"/>
  <c r="K1425" i="2"/>
  <c r="A1426" i="2" s="1"/>
  <c r="J1425" i="2"/>
  <c r="U1424" i="2"/>
  <c r="V1424" i="2" s="1"/>
  <c r="S1424" i="2"/>
  <c r="T1424" i="2" s="1"/>
  <c r="G1426" i="2" l="1"/>
  <c r="F1426" i="2"/>
  <c r="C1426" i="2"/>
  <c r="E1426" i="2" s="1"/>
  <c r="B1426" i="2"/>
  <c r="R1425" i="2" s="1"/>
  <c r="L1426" i="2"/>
  <c r="H1426" i="2"/>
  <c r="Q1425" i="2"/>
  <c r="S1425" i="2" l="1"/>
  <c r="T1425" i="2" s="1"/>
  <c r="U1425" i="2"/>
  <c r="V1425" i="2" s="1"/>
  <c r="N1426" i="2"/>
  <c r="P1426" i="2" s="1" a="1"/>
  <c r="P1426" i="2" s="1"/>
  <c r="M1426" i="2"/>
  <c r="O1426" i="2"/>
  <c r="K1426" i="2"/>
  <c r="A1427" i="2" s="1"/>
  <c r="J1426" i="2"/>
  <c r="G1427" i="2" l="1"/>
  <c r="C1427" i="2"/>
  <c r="E1427" i="2" s="1"/>
  <c r="H1427" i="2"/>
  <c r="B1427" i="2"/>
  <c r="R1426" i="2" s="1"/>
  <c r="L1427" i="2"/>
  <c r="F1427" i="2"/>
  <c r="Q1426" i="2"/>
  <c r="K1427" i="2" l="1"/>
  <c r="A1428" i="2" s="1"/>
  <c r="J1427" i="2"/>
  <c r="S1426" i="2"/>
  <c r="T1426" i="2" s="1"/>
  <c r="U1426" i="2"/>
  <c r="V1426" i="2" s="1"/>
  <c r="M1427" i="2"/>
  <c r="N1427" i="2"/>
  <c r="P1427" i="2" s="1" a="1"/>
  <c r="P1427" i="2" s="1"/>
  <c r="O1427" i="2"/>
  <c r="G1428" i="2" l="1"/>
  <c r="F1428" i="2"/>
  <c r="C1428" i="2"/>
  <c r="E1428" i="2" s="1"/>
  <c r="H1428" i="2"/>
  <c r="B1428" i="2"/>
  <c r="R1427" i="2" s="1"/>
  <c r="L1428" i="2"/>
  <c r="Q1427" i="2"/>
  <c r="K1428" i="2" l="1"/>
  <c r="A1429" i="2" s="1"/>
  <c r="J1428" i="2"/>
  <c r="O1428" i="2"/>
  <c r="M1428" i="2"/>
  <c r="N1428" i="2"/>
  <c r="U1427" i="2"/>
  <c r="V1427" i="2" s="1"/>
  <c r="S1427" i="2"/>
  <c r="T1427" i="2" s="1"/>
  <c r="P1428" i="2" l="1" a="1"/>
  <c r="P1428" i="2" s="1"/>
  <c r="Q1428" i="2" s="1"/>
  <c r="F1429" i="2"/>
  <c r="G1429" i="2"/>
  <c r="B1429" i="2"/>
  <c r="R1428" i="2" s="1"/>
  <c r="L1429" i="2"/>
  <c r="C1429" i="2"/>
  <c r="E1429" i="2" s="1"/>
  <c r="H1429" i="2"/>
  <c r="U1428" i="2" l="1"/>
  <c r="V1428" i="2" s="1"/>
  <c r="S1428" i="2"/>
  <c r="T1428" i="2" s="1"/>
  <c r="K1429" i="2"/>
  <c r="A1430" i="2" s="1"/>
  <c r="J1429" i="2"/>
  <c r="M1429" i="2"/>
  <c r="O1429" i="2"/>
  <c r="N1429" i="2"/>
  <c r="P1429" i="2" s="1" a="1"/>
  <c r="P1429" i="2" s="1"/>
  <c r="C1430" i="2" l="1"/>
  <c r="E1430" i="2" s="1"/>
  <c r="H1430" i="2"/>
  <c r="B1430" i="2"/>
  <c r="R1429" i="2" s="1"/>
  <c r="L1430" i="2"/>
  <c r="F1430" i="2"/>
  <c r="G1430" i="2"/>
  <c r="Q1429" i="2"/>
  <c r="S1429" i="2" l="1"/>
  <c r="T1429" i="2" s="1"/>
  <c r="U1429" i="2"/>
  <c r="V1429" i="2" s="1"/>
  <c r="M1430" i="2"/>
  <c r="O1430" i="2"/>
  <c r="N1430" i="2"/>
  <c r="P1430" i="2" s="1" a="1"/>
  <c r="P1430" i="2" s="1"/>
  <c r="K1430" i="2"/>
  <c r="A1431" i="2" s="1"/>
  <c r="J1430" i="2"/>
  <c r="Q1430" i="2" l="1"/>
  <c r="C1431" i="2"/>
  <c r="E1431" i="2" s="1"/>
  <c r="G1431" i="2"/>
  <c r="F1431" i="2"/>
  <c r="B1431" i="2"/>
  <c r="R1430" i="2" s="1"/>
  <c r="L1431" i="2"/>
  <c r="H1431" i="2"/>
  <c r="U1430" i="2" l="1"/>
  <c r="V1430" i="2" s="1"/>
  <c r="S1430" i="2"/>
  <c r="T1430" i="2" s="1"/>
  <c r="O1431" i="2"/>
  <c r="M1431" i="2"/>
  <c r="N1431" i="2"/>
  <c r="P1431" i="2" s="1" a="1"/>
  <c r="P1431" i="2" s="1"/>
  <c r="K1431" i="2"/>
  <c r="A1432" i="2" s="1"/>
  <c r="J1431" i="2"/>
  <c r="Q1431" i="2" l="1"/>
  <c r="F1432" i="2"/>
  <c r="B1432" i="2"/>
  <c r="R1431" i="2" s="1"/>
  <c r="G1432" i="2"/>
  <c r="C1432" i="2"/>
  <c r="E1432" i="2" s="1"/>
  <c r="L1432" i="2"/>
  <c r="H1432" i="2"/>
  <c r="K1432" i="2" l="1"/>
  <c r="A1433" i="2" s="1"/>
  <c r="J1432" i="2"/>
  <c r="O1432" i="2"/>
  <c r="N1432" i="2"/>
  <c r="M1432" i="2"/>
  <c r="U1431" i="2"/>
  <c r="V1431" i="2" s="1"/>
  <c r="S1431" i="2"/>
  <c r="T1431" i="2" s="1"/>
  <c r="P1432" i="2" l="1" a="1"/>
  <c r="P1432" i="2" s="1"/>
  <c r="Q1432" i="2" s="1"/>
  <c r="H1433" i="2"/>
  <c r="C1433" i="2"/>
  <c r="E1433" i="2" s="1"/>
  <c r="B1433" i="2"/>
  <c r="R1432" i="2" s="1"/>
  <c r="L1433" i="2"/>
  <c r="F1433" i="2"/>
  <c r="G1433" i="2"/>
  <c r="M1433" i="2" l="1"/>
  <c r="O1433" i="2"/>
  <c r="N1433" i="2"/>
  <c r="P1433" i="2" s="1" a="1"/>
  <c r="P1433" i="2" s="1"/>
  <c r="U1432" i="2"/>
  <c r="V1432" i="2" s="1"/>
  <c r="S1432" i="2"/>
  <c r="T1432" i="2" s="1"/>
  <c r="K1433" i="2"/>
  <c r="A1434" i="2" s="1"/>
  <c r="J1433" i="2"/>
  <c r="Q1433" i="2" l="1"/>
  <c r="C1434" i="2"/>
  <c r="E1434" i="2" s="1"/>
  <c r="H1434" i="2"/>
  <c r="B1434" i="2"/>
  <c r="R1433" i="2" s="1"/>
  <c r="L1434" i="2"/>
  <c r="F1434" i="2"/>
  <c r="G1434" i="2"/>
  <c r="O1434" i="2" l="1"/>
  <c r="N1434" i="2"/>
  <c r="M1434" i="2"/>
  <c r="S1433" i="2"/>
  <c r="T1433" i="2" s="1"/>
  <c r="U1433" i="2"/>
  <c r="V1433" i="2" s="1"/>
  <c r="J1434" i="2"/>
  <c r="K1434" i="2"/>
  <c r="A1435" i="2" s="1"/>
  <c r="P1434" i="2" l="1" a="1"/>
  <c r="P1434" i="2" s="1"/>
  <c r="Q1434" i="2" s="1"/>
  <c r="F1435" i="2"/>
  <c r="C1435" i="2"/>
  <c r="E1435" i="2" s="1"/>
  <c r="B1435" i="2"/>
  <c r="R1434" i="2" s="1"/>
  <c r="L1435" i="2"/>
  <c r="H1435" i="2"/>
  <c r="G1435" i="2"/>
  <c r="J1435" i="2" l="1"/>
  <c r="K1435" i="2"/>
  <c r="A1436" i="2" s="1"/>
  <c r="O1435" i="2"/>
  <c r="M1435" i="2"/>
  <c r="N1435" i="2"/>
  <c r="P1435" i="2" s="1" a="1"/>
  <c r="P1435" i="2" s="1"/>
  <c r="U1434" i="2"/>
  <c r="V1434" i="2" s="1"/>
  <c r="S1434" i="2"/>
  <c r="T1434" i="2" s="1"/>
  <c r="Q1435" i="2" l="1"/>
  <c r="C1436" i="2"/>
  <c r="E1436" i="2" s="1"/>
  <c r="F1436" i="2"/>
  <c r="H1436" i="2"/>
  <c r="L1436" i="2"/>
  <c r="G1436" i="2"/>
  <c r="B1436" i="2"/>
  <c r="R1435" i="2" s="1"/>
  <c r="O1436" i="2" l="1"/>
  <c r="N1436" i="2"/>
  <c r="M1436" i="2"/>
  <c r="J1436" i="2"/>
  <c r="K1436" i="2"/>
  <c r="A1437" i="2" s="1"/>
  <c r="U1435" i="2"/>
  <c r="V1435" i="2" s="1"/>
  <c r="S1435" i="2"/>
  <c r="T1435" i="2" s="1"/>
  <c r="P1436" i="2" l="1" a="1"/>
  <c r="P1436" i="2" s="1"/>
  <c r="Q1436" i="2" s="1"/>
  <c r="G1437" i="2"/>
  <c r="C1437" i="2"/>
  <c r="E1437" i="2" s="1"/>
  <c r="H1437" i="2"/>
  <c r="F1437" i="2"/>
  <c r="L1437" i="2"/>
  <c r="B1437" i="2"/>
  <c r="R1436" i="2" s="1"/>
  <c r="M1437" i="2" l="1"/>
  <c r="N1437" i="2"/>
  <c r="P1437" i="2" s="1" a="1"/>
  <c r="P1437" i="2" s="1"/>
  <c r="O1437" i="2"/>
  <c r="K1437" i="2"/>
  <c r="A1438" i="2" s="1"/>
  <c r="J1437" i="2"/>
  <c r="S1436" i="2"/>
  <c r="T1436" i="2" s="1"/>
  <c r="U1436" i="2"/>
  <c r="V1436" i="2" s="1"/>
  <c r="C23" i="5" s="1"/>
  <c r="C24" i="5" s="1"/>
  <c r="C1438" i="2" l="1"/>
  <c r="E1438" i="2" s="1"/>
  <c r="B1438" i="2"/>
  <c r="R1437" i="2" s="1"/>
  <c r="H1438" i="2"/>
  <c r="L1438" i="2"/>
  <c r="F1438" i="2"/>
  <c r="G1438" i="2"/>
  <c r="Q1437" i="2"/>
  <c r="O1438" i="2" l="1"/>
  <c r="M1438" i="2"/>
  <c r="N1438" i="2"/>
  <c r="P1438" i="2" s="1" a="1"/>
  <c r="P1438" i="2" s="1"/>
  <c r="J1438" i="2"/>
  <c r="K1438" i="2"/>
  <c r="A1439" i="2" s="1"/>
  <c r="S1437" i="2"/>
  <c r="T1437" i="2" s="1"/>
  <c r="U1437" i="2"/>
  <c r="V1437" i="2" s="1"/>
  <c r="B1439" i="2" l="1"/>
  <c r="R1438" i="2" s="1"/>
  <c r="H1439" i="2"/>
  <c r="F1439" i="2"/>
  <c r="C1439" i="2"/>
  <c r="E1439" i="2" s="1"/>
  <c r="L1439" i="2"/>
  <c r="G1439" i="2"/>
  <c r="Q1438" i="2"/>
  <c r="K1439" i="2" l="1"/>
  <c r="A1440" i="2" s="1"/>
  <c r="J1439" i="2"/>
  <c r="N1439" i="2"/>
  <c r="P1439" i="2" s="1" a="1"/>
  <c r="P1439" i="2" s="1"/>
  <c r="M1439" i="2"/>
  <c r="O1439" i="2"/>
  <c r="S1438" i="2"/>
  <c r="T1438" i="2" s="1"/>
  <c r="U1438" i="2"/>
  <c r="V1438" i="2" s="1"/>
  <c r="Q1439" i="2" l="1"/>
  <c r="B1440" i="2"/>
  <c r="R1439" i="2" s="1"/>
  <c r="F1440" i="2"/>
  <c r="C1440" i="2"/>
  <c r="E1440" i="2" s="1"/>
  <c r="H1440" i="2"/>
  <c r="G1440" i="2"/>
  <c r="L1440" i="2"/>
  <c r="N1440" i="2" l="1"/>
  <c r="O1440" i="2"/>
  <c r="M1440" i="2"/>
  <c r="S1439" i="2"/>
  <c r="T1439" i="2" s="1"/>
  <c r="U1439" i="2"/>
  <c r="V1439" i="2" s="1"/>
  <c r="J1440" i="2"/>
  <c r="K1440" i="2"/>
  <c r="A1441" i="2" s="1"/>
  <c r="G1441" i="2" l="1"/>
  <c r="F1441" i="2"/>
  <c r="B1441" i="2"/>
  <c r="R1440" i="2" s="1"/>
  <c r="L1441" i="2"/>
  <c r="H1441" i="2"/>
  <c r="C1441" i="2"/>
  <c r="E1441" i="2" s="1"/>
  <c r="P1440" i="2" a="1"/>
  <c r="P1440" i="2" s="1"/>
  <c r="Q1440" i="2" s="1"/>
  <c r="O1441" i="2" l="1"/>
  <c r="N1441" i="2"/>
  <c r="P1441" i="2" s="1" a="1"/>
  <c r="P1441" i="2" s="1"/>
  <c r="M1441" i="2"/>
  <c r="U1440" i="2"/>
  <c r="V1440" i="2" s="1"/>
  <c r="S1440" i="2"/>
  <c r="T1440" i="2" s="1"/>
  <c r="J1441" i="2"/>
  <c r="K1441" i="2"/>
  <c r="A1442" i="2" s="1"/>
  <c r="Q1441" i="2" l="1"/>
  <c r="C1442" i="2"/>
  <c r="E1442" i="2" s="1"/>
  <c r="B1442" i="2"/>
  <c r="R1441" i="2" s="1"/>
  <c r="L1442" i="2"/>
  <c r="H1442" i="2"/>
  <c r="F1442" i="2"/>
  <c r="G1442" i="2"/>
  <c r="M1442" i="2" l="1"/>
  <c r="O1442" i="2"/>
  <c r="N1442" i="2"/>
  <c r="P1442" i="2" s="1" a="1"/>
  <c r="P1442" i="2" s="1"/>
  <c r="S1441" i="2"/>
  <c r="T1441" i="2" s="1"/>
  <c r="U1441" i="2"/>
  <c r="V1441" i="2" s="1"/>
  <c r="J1442" i="2"/>
  <c r="K1442" i="2"/>
  <c r="A1443" i="2" s="1"/>
  <c r="Q1442" i="2" l="1"/>
  <c r="C1443" i="2"/>
  <c r="E1443" i="2" s="1"/>
  <c r="L1443" i="2"/>
  <c r="F1443" i="2"/>
  <c r="B1443" i="2"/>
  <c r="R1442" i="2" s="1"/>
  <c r="G1443" i="2"/>
  <c r="H1443" i="2"/>
  <c r="M1443" i="2" l="1"/>
  <c r="N1443" i="2"/>
  <c r="P1443" i="2" s="1" a="1"/>
  <c r="P1443" i="2" s="1"/>
  <c r="O1443" i="2"/>
  <c r="K1443" i="2"/>
  <c r="A1444" i="2" s="1"/>
  <c r="J1443" i="2"/>
  <c r="U1442" i="2"/>
  <c r="V1442" i="2" s="1"/>
  <c r="S1442" i="2"/>
  <c r="T1442" i="2" s="1"/>
  <c r="F1444" i="2" l="1"/>
  <c r="L1444" i="2"/>
  <c r="B1444" i="2"/>
  <c r="R1443" i="2" s="1"/>
  <c r="G1444" i="2"/>
  <c r="H1444" i="2"/>
  <c r="C1444" i="2"/>
  <c r="E1444" i="2" s="1"/>
  <c r="Q1443" i="2"/>
  <c r="J1444" i="2" l="1"/>
  <c r="K1444" i="2"/>
  <c r="A1445" i="2" s="1"/>
  <c r="N1444" i="2"/>
  <c r="P1444" i="2" s="1" a="1"/>
  <c r="P1444" i="2" s="1"/>
  <c r="M1444" i="2"/>
  <c r="O1444" i="2"/>
  <c r="U1443" i="2"/>
  <c r="V1443" i="2" s="1"/>
  <c r="S1443" i="2"/>
  <c r="T1443" i="2" s="1"/>
  <c r="G1445" i="2" l="1"/>
  <c r="C1445" i="2"/>
  <c r="E1445" i="2" s="1"/>
  <c r="B1445" i="2"/>
  <c r="R1444" i="2" s="1"/>
  <c r="H1445" i="2"/>
  <c r="F1445" i="2"/>
  <c r="L1445" i="2"/>
  <c r="Q1444" i="2"/>
  <c r="U1444" i="2" l="1"/>
  <c r="V1444" i="2" s="1"/>
  <c r="S1444" i="2"/>
  <c r="T1444" i="2" s="1"/>
  <c r="K1445" i="2"/>
  <c r="A1446" i="2" s="1"/>
  <c r="J1445" i="2"/>
  <c r="O1445" i="2"/>
  <c r="N1445" i="2"/>
  <c r="P1445" i="2" s="1" a="1"/>
  <c r="P1445" i="2" s="1"/>
  <c r="M1445" i="2"/>
  <c r="Q1445" i="2" l="1"/>
  <c r="F1446" i="2"/>
  <c r="L1446" i="2"/>
  <c r="G1446" i="2"/>
  <c r="C1446" i="2"/>
  <c r="E1446" i="2" s="1"/>
  <c r="B1446" i="2"/>
  <c r="R1445" i="2" s="1"/>
  <c r="H1446" i="2"/>
  <c r="K1446" i="2" l="1"/>
  <c r="A1447" i="2" s="1"/>
  <c r="J1446" i="2"/>
  <c r="M1446" i="2"/>
  <c r="N1446" i="2"/>
  <c r="P1446" i="2" s="1" a="1"/>
  <c r="P1446" i="2" s="1"/>
  <c r="O1446" i="2"/>
  <c r="S1445" i="2"/>
  <c r="T1445" i="2" s="1"/>
  <c r="U1445" i="2"/>
  <c r="V1445" i="2" s="1"/>
  <c r="Q1446" i="2" l="1"/>
  <c r="B1447" i="2"/>
  <c r="R1446" i="2" s="1"/>
  <c r="C1447" i="2"/>
  <c r="E1447" i="2" s="1"/>
  <c r="H1447" i="2"/>
  <c r="L1447" i="2"/>
  <c r="F1447" i="2"/>
  <c r="G1447" i="2"/>
  <c r="K1447" i="2" l="1"/>
  <c r="A1448" i="2" s="1"/>
  <c r="J1447" i="2"/>
  <c r="U1446" i="2"/>
  <c r="V1446" i="2" s="1"/>
  <c r="S1446" i="2"/>
  <c r="T1446" i="2" s="1"/>
  <c r="O1447" i="2"/>
  <c r="N1447" i="2"/>
  <c r="P1447" i="2" s="1" a="1"/>
  <c r="P1447" i="2" s="1"/>
  <c r="M1447" i="2"/>
  <c r="F1448" i="2" l="1"/>
  <c r="L1448" i="2"/>
  <c r="B1448" i="2"/>
  <c r="R1447" i="2" s="1"/>
  <c r="C1448" i="2"/>
  <c r="E1448" i="2" s="1"/>
  <c r="H1448" i="2"/>
  <c r="G1448" i="2"/>
  <c r="Q1447" i="2"/>
  <c r="J1448" i="2" l="1"/>
  <c r="K1448" i="2"/>
  <c r="A1449" i="2" s="1"/>
  <c r="S1447" i="2"/>
  <c r="T1447" i="2" s="1"/>
  <c r="U1447" i="2"/>
  <c r="V1447" i="2" s="1"/>
  <c r="N1448" i="2"/>
  <c r="P1448" i="2" s="1" a="1"/>
  <c r="P1448" i="2" s="1"/>
  <c r="M1448" i="2"/>
  <c r="O1448" i="2"/>
  <c r="Q1448" i="2" l="1"/>
  <c r="B1449" i="2"/>
  <c r="R1448" i="2" s="1"/>
  <c r="F1449" i="2"/>
  <c r="C1449" i="2"/>
  <c r="E1449" i="2" s="1"/>
  <c r="G1449" i="2"/>
  <c r="H1449" i="2"/>
  <c r="L1449" i="2"/>
  <c r="J1449" i="2" l="1"/>
  <c r="K1449" i="2"/>
  <c r="A1450" i="2" s="1"/>
  <c r="U1448" i="2"/>
  <c r="V1448" i="2" s="1"/>
  <c r="S1448" i="2"/>
  <c r="T1448" i="2" s="1"/>
  <c r="N1449" i="2"/>
  <c r="P1449" i="2" s="1" a="1"/>
  <c r="P1449" i="2" s="1"/>
  <c r="M1449" i="2"/>
  <c r="O1449" i="2"/>
  <c r="Q1449" i="2" l="1"/>
  <c r="G1450" i="2"/>
  <c r="C1450" i="2"/>
  <c r="E1450" i="2" s="1"/>
  <c r="B1450" i="2"/>
  <c r="R1449" i="2" s="1"/>
  <c r="L1450" i="2"/>
  <c r="F1450" i="2"/>
  <c r="H1450" i="2"/>
  <c r="K1450" i="2" l="1"/>
  <c r="A1451" i="2" s="1"/>
  <c r="J1450" i="2"/>
  <c r="S1449" i="2"/>
  <c r="T1449" i="2" s="1"/>
  <c r="U1449" i="2"/>
  <c r="V1449" i="2" s="1"/>
  <c r="N1450" i="2"/>
  <c r="P1450" i="2" s="1" a="1"/>
  <c r="P1450" i="2" s="1"/>
  <c r="M1450" i="2"/>
  <c r="O1450" i="2"/>
  <c r="Q1450" i="2" l="1"/>
  <c r="F1451" i="2"/>
  <c r="C1451" i="2"/>
  <c r="E1451" i="2" s="1"/>
  <c r="L1451" i="2"/>
  <c r="H1451" i="2"/>
  <c r="G1451" i="2"/>
  <c r="B1451" i="2"/>
  <c r="R1450" i="2" s="1"/>
  <c r="U1450" i="2" l="1"/>
  <c r="V1450" i="2" s="1"/>
  <c r="S1450" i="2"/>
  <c r="T1450" i="2" s="1"/>
  <c r="J1451" i="2"/>
  <c r="K1451" i="2"/>
  <c r="A1452" i="2" s="1"/>
  <c r="M1451" i="2"/>
  <c r="N1451" i="2"/>
  <c r="P1451" i="2" s="1" a="1"/>
  <c r="P1451" i="2" s="1"/>
  <c r="O1451" i="2"/>
  <c r="F1452" i="2" l="1"/>
  <c r="B1452" i="2"/>
  <c r="R1451" i="2" s="1"/>
  <c r="C1452" i="2"/>
  <c r="E1452" i="2" s="1"/>
  <c r="G1452" i="2"/>
  <c r="L1452" i="2"/>
  <c r="H1452" i="2"/>
  <c r="Q1451" i="2"/>
  <c r="J1452" i="2" l="1"/>
  <c r="K1452" i="2"/>
  <c r="A1453" i="2" s="1"/>
  <c r="U1451" i="2"/>
  <c r="V1451" i="2" s="1"/>
  <c r="S1451" i="2"/>
  <c r="T1451" i="2" s="1"/>
  <c r="M1452" i="2"/>
  <c r="O1452" i="2"/>
  <c r="N1452" i="2"/>
  <c r="P1452" i="2" s="1" a="1"/>
  <c r="P1452" i="2" s="1"/>
  <c r="Q1452" i="2" l="1"/>
  <c r="G1453" i="2"/>
  <c r="B1453" i="2"/>
  <c r="R1452" i="2" s="1"/>
  <c r="F1453" i="2"/>
  <c r="L1453" i="2"/>
  <c r="H1453" i="2"/>
  <c r="C1453" i="2"/>
  <c r="E1453" i="2" s="1"/>
  <c r="U1452" i="2" l="1"/>
  <c r="V1452" i="2" s="1"/>
  <c r="S1452" i="2"/>
  <c r="T1452" i="2" s="1"/>
  <c r="J1453" i="2"/>
  <c r="K1453" i="2"/>
  <c r="A1454" i="2" s="1"/>
  <c r="N1453" i="2"/>
  <c r="P1453" i="2" s="1" a="1"/>
  <c r="P1453" i="2" s="1"/>
  <c r="O1453" i="2"/>
  <c r="M1453" i="2"/>
  <c r="G1454" i="2" l="1"/>
  <c r="H1454" i="2"/>
  <c r="C1454" i="2"/>
  <c r="E1454" i="2" s="1"/>
  <c r="F1454" i="2"/>
  <c r="B1454" i="2"/>
  <c r="R1453" i="2" s="1"/>
  <c r="L1454" i="2"/>
  <c r="Q1453" i="2"/>
  <c r="K1454" i="2" l="1"/>
  <c r="A1455" i="2" s="1"/>
  <c r="J1454" i="2"/>
  <c r="M1454" i="2"/>
  <c r="N1454" i="2"/>
  <c r="P1454" i="2" s="1" a="1"/>
  <c r="P1454" i="2" s="1"/>
  <c r="O1454" i="2"/>
  <c r="U1453" i="2"/>
  <c r="V1453" i="2" s="1"/>
  <c r="S1453" i="2"/>
  <c r="T1453" i="2" s="1"/>
  <c r="Q1454" i="2" l="1"/>
  <c r="C1455" i="2"/>
  <c r="E1455" i="2" s="1"/>
  <c r="B1455" i="2"/>
  <c r="R1454" i="2" s="1"/>
  <c r="F1455" i="2"/>
  <c r="L1455" i="2"/>
  <c r="H1455" i="2"/>
  <c r="G1455" i="2"/>
  <c r="S1454" i="2" l="1"/>
  <c r="T1454" i="2" s="1"/>
  <c r="U1454" i="2"/>
  <c r="V1454" i="2" s="1"/>
  <c r="K1455" i="2"/>
  <c r="A1456" i="2" s="1"/>
  <c r="J1455" i="2"/>
  <c r="N1455" i="2"/>
  <c r="P1455" i="2" s="1" a="1"/>
  <c r="P1455" i="2" s="1"/>
  <c r="M1455" i="2"/>
  <c r="O1455" i="2"/>
  <c r="Q1455" i="2" l="1"/>
  <c r="F1456" i="2"/>
  <c r="H1456" i="2"/>
  <c r="B1456" i="2"/>
  <c r="R1455" i="2" s="1"/>
  <c r="L1456" i="2"/>
  <c r="C1456" i="2"/>
  <c r="E1456" i="2" s="1"/>
  <c r="G1456" i="2"/>
  <c r="S1455" i="2" l="1"/>
  <c r="T1455" i="2" s="1"/>
  <c r="U1455" i="2"/>
  <c r="V1455" i="2" s="1"/>
  <c r="J1456" i="2"/>
  <c r="K1456" i="2"/>
  <c r="A1457" i="2" s="1"/>
  <c r="M1456" i="2"/>
  <c r="O1456" i="2"/>
  <c r="N1456" i="2"/>
  <c r="P1456" i="2" s="1" a="1"/>
  <c r="P1456" i="2" s="1"/>
  <c r="F1457" i="2" l="1"/>
  <c r="G1457" i="2"/>
  <c r="L1457" i="2"/>
  <c r="H1457" i="2"/>
  <c r="B1457" i="2"/>
  <c r="R1456" i="2" s="1"/>
  <c r="C1457" i="2"/>
  <c r="E1457" i="2" s="1"/>
  <c r="Q1456" i="2"/>
  <c r="N1457" i="2" l="1"/>
  <c r="P1457" i="2" s="1" a="1"/>
  <c r="P1457" i="2" s="1"/>
  <c r="M1457" i="2"/>
  <c r="O1457" i="2"/>
  <c r="U1456" i="2"/>
  <c r="V1456" i="2" s="1"/>
  <c r="S1456" i="2"/>
  <c r="T1456" i="2" s="1"/>
  <c r="K1457" i="2"/>
  <c r="A1458" i="2" s="1"/>
  <c r="J1457" i="2"/>
  <c r="L1458" i="2" l="1"/>
  <c r="F1458" i="2"/>
  <c r="B1458" i="2"/>
  <c r="R1457" i="2" s="1"/>
  <c r="H1458" i="2"/>
  <c r="C1458" i="2"/>
  <c r="E1458" i="2" s="1"/>
  <c r="G1458" i="2"/>
  <c r="Q1457" i="2"/>
  <c r="S1457" i="2" l="1"/>
  <c r="T1457" i="2" s="1"/>
  <c r="U1457" i="2"/>
  <c r="V1457" i="2" s="1"/>
  <c r="K1458" i="2"/>
  <c r="A1459" i="2" s="1"/>
  <c r="J1458" i="2"/>
  <c r="N1458" i="2"/>
  <c r="P1458" i="2" s="1" a="1"/>
  <c r="P1458" i="2" s="1"/>
  <c r="M1458" i="2"/>
  <c r="O1458" i="2"/>
  <c r="Q1458" i="2" l="1"/>
  <c r="B1459" i="2"/>
  <c r="R1458" i="2" s="1"/>
  <c r="H1459" i="2"/>
  <c r="G1459" i="2"/>
  <c r="F1459" i="2"/>
  <c r="C1459" i="2"/>
  <c r="E1459" i="2" s="1"/>
  <c r="L1459" i="2"/>
  <c r="J1459" i="2" l="1"/>
  <c r="K1459" i="2"/>
  <c r="A1460" i="2" s="1"/>
  <c r="O1459" i="2"/>
  <c r="M1459" i="2"/>
  <c r="N1459" i="2"/>
  <c r="P1459" i="2" s="1" a="1"/>
  <c r="P1459" i="2" s="1"/>
  <c r="U1458" i="2"/>
  <c r="V1458" i="2" s="1"/>
  <c r="S1458" i="2"/>
  <c r="T1458" i="2" s="1"/>
  <c r="Q1459" i="2" l="1"/>
  <c r="B1460" i="2"/>
  <c r="R1459" i="2" s="1"/>
  <c r="F1460" i="2"/>
  <c r="H1460" i="2"/>
  <c r="G1460" i="2"/>
  <c r="C1460" i="2"/>
  <c r="E1460" i="2" s="1"/>
  <c r="L1460" i="2"/>
  <c r="M1460" i="2" l="1"/>
  <c r="O1460" i="2"/>
  <c r="N1460" i="2"/>
  <c r="P1460" i="2" s="1" a="1"/>
  <c r="P1460" i="2" s="1"/>
  <c r="U1459" i="2"/>
  <c r="V1459" i="2" s="1"/>
  <c r="S1459" i="2"/>
  <c r="T1459" i="2" s="1"/>
  <c r="K1460" i="2"/>
  <c r="A1461" i="2" s="1"/>
  <c r="J1460" i="2"/>
  <c r="C1461" i="2" l="1"/>
  <c r="E1461" i="2" s="1"/>
  <c r="L1461" i="2"/>
  <c r="B1461" i="2"/>
  <c r="R1460" i="2" s="1"/>
  <c r="G1461" i="2"/>
  <c r="F1461" i="2"/>
  <c r="H1461" i="2"/>
  <c r="Q1460" i="2"/>
  <c r="U1460" i="2" l="1"/>
  <c r="V1460" i="2" s="1"/>
  <c r="S1460" i="2"/>
  <c r="T1460" i="2" s="1"/>
  <c r="N1461" i="2"/>
  <c r="P1461" i="2" s="1" a="1"/>
  <c r="P1461" i="2" s="1"/>
  <c r="O1461" i="2"/>
  <c r="M1461" i="2"/>
  <c r="K1461" i="2"/>
  <c r="A1462" i="2" s="1"/>
  <c r="J1461" i="2"/>
  <c r="Q1461" i="2" l="1"/>
  <c r="H1462" i="2"/>
  <c r="C1462" i="2"/>
  <c r="E1462" i="2" s="1"/>
  <c r="B1462" i="2"/>
  <c r="R1461" i="2" s="1"/>
  <c r="L1462" i="2"/>
  <c r="G1462" i="2"/>
  <c r="F1462" i="2"/>
  <c r="S1461" i="2" l="1"/>
  <c r="T1461" i="2" s="1"/>
  <c r="U1461" i="2"/>
  <c r="V1461" i="2" s="1"/>
  <c r="K1462" i="2"/>
  <c r="A1463" i="2" s="1"/>
  <c r="J1462" i="2"/>
  <c r="N1462" i="2"/>
  <c r="P1462" i="2" s="1" a="1"/>
  <c r="P1462" i="2" s="1"/>
  <c r="O1462" i="2"/>
  <c r="M1462" i="2"/>
  <c r="C1463" i="2" l="1"/>
  <c r="E1463" i="2" s="1"/>
  <c r="F1463" i="2"/>
  <c r="B1463" i="2"/>
  <c r="R1462" i="2" s="1"/>
  <c r="H1463" i="2"/>
  <c r="G1463" i="2"/>
  <c r="L1463" i="2"/>
  <c r="Q1462" i="2"/>
  <c r="S1462" i="2" l="1"/>
  <c r="T1462" i="2" s="1"/>
  <c r="U1462" i="2"/>
  <c r="V1462" i="2" s="1"/>
  <c r="O1463" i="2"/>
  <c r="N1463" i="2"/>
  <c r="P1463" i="2" s="1" a="1"/>
  <c r="P1463" i="2" s="1"/>
  <c r="M1463" i="2"/>
  <c r="K1463" i="2"/>
  <c r="A1464" i="2" s="1"/>
  <c r="J1463" i="2"/>
  <c r="Q1463" i="2" l="1"/>
  <c r="G1464" i="2"/>
  <c r="F1464" i="2"/>
  <c r="B1464" i="2"/>
  <c r="R1463" i="2" s="1"/>
  <c r="L1464" i="2"/>
  <c r="C1464" i="2"/>
  <c r="E1464" i="2" s="1"/>
  <c r="H1464" i="2"/>
  <c r="K1464" i="2" l="1"/>
  <c r="A1465" i="2" s="1"/>
  <c r="J1464" i="2"/>
  <c r="U1463" i="2"/>
  <c r="V1463" i="2" s="1"/>
  <c r="S1463" i="2"/>
  <c r="T1463" i="2" s="1"/>
  <c r="O1464" i="2"/>
  <c r="M1464" i="2"/>
  <c r="N1464" i="2"/>
  <c r="P1464" i="2" s="1" a="1"/>
  <c r="P1464" i="2" s="1"/>
  <c r="Q1464" i="2" l="1"/>
  <c r="B1465" i="2"/>
  <c r="R1464" i="2" s="1"/>
  <c r="H1465" i="2"/>
  <c r="L1465" i="2"/>
  <c r="F1465" i="2"/>
  <c r="C1465" i="2"/>
  <c r="E1465" i="2" s="1"/>
  <c r="G1465" i="2"/>
  <c r="M1465" i="2" l="1"/>
  <c r="O1465" i="2"/>
  <c r="N1465" i="2"/>
  <c r="P1465" i="2" s="1" a="1"/>
  <c r="P1465" i="2" s="1"/>
  <c r="U1464" i="2"/>
  <c r="V1464" i="2" s="1"/>
  <c r="S1464" i="2"/>
  <c r="T1464" i="2" s="1"/>
  <c r="K1465" i="2"/>
  <c r="A1466" i="2" s="1"/>
  <c r="J1465" i="2"/>
  <c r="Q1465" i="2" l="1"/>
  <c r="G1466" i="2"/>
  <c r="C1466" i="2"/>
  <c r="E1466" i="2" s="1"/>
  <c r="B1466" i="2"/>
  <c r="R1465" i="2" s="1"/>
  <c r="L1466" i="2"/>
  <c r="F1466" i="2"/>
  <c r="H1466" i="2"/>
  <c r="O1466" i="2" l="1"/>
  <c r="M1466" i="2"/>
  <c r="N1466" i="2"/>
  <c r="P1466" i="2" s="1" a="1"/>
  <c r="P1466" i="2" s="1"/>
  <c r="U1465" i="2"/>
  <c r="V1465" i="2" s="1"/>
  <c r="S1465" i="2"/>
  <c r="T1465" i="2" s="1"/>
  <c r="J1466" i="2"/>
  <c r="K1466" i="2"/>
  <c r="A1467" i="2" s="1"/>
  <c r="G1467" i="2" l="1"/>
  <c r="H1467" i="2"/>
  <c r="F1467" i="2"/>
  <c r="B1467" i="2"/>
  <c r="R1466" i="2" s="1"/>
  <c r="C1467" i="2"/>
  <c r="E1467" i="2" s="1"/>
  <c r="L1467" i="2"/>
  <c r="Q1466" i="2"/>
  <c r="U1466" i="2" l="1"/>
  <c r="V1466" i="2" s="1"/>
  <c r="S1466" i="2"/>
  <c r="T1466" i="2" s="1"/>
  <c r="J1467" i="2"/>
  <c r="K1467" i="2"/>
  <c r="A1468" i="2" s="1"/>
  <c r="N1467" i="2"/>
  <c r="P1467" i="2" s="1" a="1"/>
  <c r="P1467" i="2" s="1"/>
  <c r="M1467" i="2"/>
  <c r="O1467" i="2"/>
  <c r="H1468" i="2" l="1"/>
  <c r="L1468" i="2"/>
  <c r="G1468" i="2"/>
  <c r="C1468" i="2"/>
  <c r="E1468" i="2" s="1"/>
  <c r="F1468" i="2"/>
  <c r="B1468" i="2"/>
  <c r="R1467" i="2" s="1"/>
  <c r="Q1467" i="2"/>
  <c r="S1467" i="2" l="1"/>
  <c r="T1467" i="2" s="1"/>
  <c r="U1467" i="2"/>
  <c r="V1467" i="2" s="1"/>
  <c r="O1468" i="2"/>
  <c r="N1468" i="2"/>
  <c r="M1468" i="2"/>
  <c r="J1468" i="2"/>
  <c r="K1468" i="2"/>
  <c r="A1469" i="2" s="1"/>
  <c r="P1468" i="2" l="1" a="1"/>
  <c r="P1468" i="2" s="1"/>
  <c r="Q1468" i="2" s="1"/>
  <c r="F1469" i="2"/>
  <c r="C1469" i="2"/>
  <c r="E1469" i="2" s="1"/>
  <c r="L1469" i="2"/>
  <c r="G1469" i="2"/>
  <c r="B1469" i="2"/>
  <c r="R1468" i="2" s="1"/>
  <c r="H1469" i="2"/>
  <c r="K1469" i="2" l="1"/>
  <c r="A1470" i="2" s="1"/>
  <c r="J1469" i="2"/>
  <c r="O1469" i="2"/>
  <c r="N1469" i="2"/>
  <c r="P1469" i="2" s="1" a="1"/>
  <c r="P1469" i="2" s="1"/>
  <c r="M1469" i="2"/>
  <c r="S1468" i="2"/>
  <c r="T1468" i="2" s="1"/>
  <c r="U1468" i="2"/>
  <c r="V1468" i="2" s="1"/>
  <c r="Q1469" i="2" l="1"/>
  <c r="H1470" i="2"/>
  <c r="L1470" i="2"/>
  <c r="B1470" i="2"/>
  <c r="R1469" i="2" s="1"/>
  <c r="G1470" i="2"/>
  <c r="F1470" i="2"/>
  <c r="C1470" i="2"/>
  <c r="E1470" i="2" s="1"/>
  <c r="N1470" i="2" l="1"/>
  <c r="P1470" i="2" s="1" a="1"/>
  <c r="P1470" i="2" s="1"/>
  <c r="M1470" i="2"/>
  <c r="O1470" i="2"/>
  <c r="K1470" i="2"/>
  <c r="A1471" i="2" s="1"/>
  <c r="J1470" i="2"/>
  <c r="S1469" i="2"/>
  <c r="T1469" i="2" s="1"/>
  <c r="U1469" i="2"/>
  <c r="V1469" i="2" s="1"/>
  <c r="B1471" i="2" l="1"/>
  <c r="R1470" i="2" s="1"/>
  <c r="H1471" i="2"/>
  <c r="C1471" i="2"/>
  <c r="E1471" i="2" s="1"/>
  <c r="G1471" i="2"/>
  <c r="F1471" i="2"/>
  <c r="L1471" i="2"/>
  <c r="Q1470" i="2"/>
  <c r="J1471" i="2" l="1"/>
  <c r="K1471" i="2"/>
  <c r="A1472" i="2" s="1"/>
  <c r="N1471" i="2"/>
  <c r="P1471" i="2" s="1" a="1"/>
  <c r="P1471" i="2" s="1"/>
  <c r="M1471" i="2"/>
  <c r="O1471" i="2"/>
  <c r="U1470" i="2"/>
  <c r="V1470" i="2" s="1"/>
  <c r="S1470" i="2"/>
  <c r="T1470" i="2" s="1"/>
  <c r="G1472" i="2" l="1"/>
  <c r="L1472" i="2"/>
  <c r="F1472" i="2"/>
  <c r="B1472" i="2"/>
  <c r="R1471" i="2" s="1"/>
  <c r="H1472" i="2"/>
  <c r="C1472" i="2"/>
  <c r="E1472" i="2" s="1"/>
  <c r="Q1471" i="2"/>
  <c r="K1472" i="2" l="1"/>
  <c r="A1473" i="2" s="1"/>
  <c r="J1472" i="2"/>
  <c r="N1472" i="2"/>
  <c r="O1472" i="2"/>
  <c r="M1472" i="2"/>
  <c r="U1471" i="2"/>
  <c r="V1471" i="2" s="1"/>
  <c r="S1471" i="2"/>
  <c r="T1471" i="2" s="1"/>
  <c r="P1472" i="2" l="1" a="1"/>
  <c r="P1472" i="2" s="1"/>
  <c r="Q1472" i="2" s="1"/>
  <c r="H1473" i="2"/>
  <c r="B1473" i="2"/>
  <c r="R1472" i="2" s="1"/>
  <c r="C1473" i="2"/>
  <c r="E1473" i="2" s="1"/>
  <c r="L1473" i="2"/>
  <c r="G1473" i="2"/>
  <c r="F1473" i="2"/>
  <c r="N1473" i="2" l="1"/>
  <c r="P1473" i="2" s="1" a="1"/>
  <c r="P1473" i="2" s="1"/>
  <c r="M1473" i="2"/>
  <c r="O1473" i="2"/>
  <c r="K1473" i="2"/>
  <c r="A1474" i="2" s="1"/>
  <c r="J1473" i="2"/>
  <c r="U1472" i="2"/>
  <c r="V1472" i="2" s="1"/>
  <c r="S1472" i="2"/>
  <c r="T1472" i="2" s="1"/>
  <c r="F1474" i="2" l="1"/>
  <c r="L1474" i="2"/>
  <c r="H1474" i="2"/>
  <c r="B1474" i="2"/>
  <c r="R1473" i="2" s="1"/>
  <c r="C1474" i="2"/>
  <c r="E1474" i="2" s="1"/>
  <c r="G1474" i="2"/>
  <c r="Q1473" i="2"/>
  <c r="N1474" i="2" l="1"/>
  <c r="P1474" i="2" s="1" a="1"/>
  <c r="P1474" i="2" s="1"/>
  <c r="M1474" i="2"/>
  <c r="O1474" i="2"/>
  <c r="J1474" i="2"/>
  <c r="K1474" i="2"/>
  <c r="A1475" i="2" s="1"/>
  <c r="U1473" i="2"/>
  <c r="V1473" i="2" s="1"/>
  <c r="S1473" i="2"/>
  <c r="T1473" i="2" s="1"/>
  <c r="B1475" i="2" l="1"/>
  <c r="R1474" i="2" s="1"/>
  <c r="F1475" i="2"/>
  <c r="C1475" i="2"/>
  <c r="E1475" i="2" s="1"/>
  <c r="G1475" i="2"/>
  <c r="H1475" i="2"/>
  <c r="L1475" i="2"/>
  <c r="Q1474" i="2"/>
  <c r="S1474" i="2" l="1"/>
  <c r="T1474" i="2" s="1"/>
  <c r="U1474" i="2"/>
  <c r="V1474" i="2" s="1"/>
  <c r="M1475" i="2"/>
  <c r="O1475" i="2"/>
  <c r="N1475" i="2"/>
  <c r="P1475" i="2" s="1" a="1"/>
  <c r="P1475" i="2" s="1"/>
  <c r="K1475" i="2"/>
  <c r="A1476" i="2" s="1"/>
  <c r="J1475" i="2"/>
  <c r="Q1475" i="2" l="1"/>
  <c r="B1476" i="2"/>
  <c r="R1475" i="2" s="1"/>
  <c r="C1476" i="2"/>
  <c r="E1476" i="2" s="1"/>
  <c r="G1476" i="2"/>
  <c r="L1476" i="2"/>
  <c r="H1476" i="2"/>
  <c r="F1476" i="2"/>
  <c r="N1476" i="2" l="1"/>
  <c r="P1476" i="2" s="1" a="1"/>
  <c r="P1476" i="2" s="1"/>
  <c r="O1476" i="2"/>
  <c r="M1476" i="2"/>
  <c r="J1476" i="2"/>
  <c r="K1476" i="2"/>
  <c r="A1477" i="2" s="1"/>
  <c r="U1475" i="2"/>
  <c r="V1475" i="2" s="1"/>
  <c r="S1475" i="2"/>
  <c r="T1475" i="2" s="1"/>
  <c r="Q1476" i="2" l="1"/>
  <c r="H1477" i="2"/>
  <c r="C1477" i="2"/>
  <c r="E1477" i="2" s="1"/>
  <c r="L1477" i="2"/>
  <c r="G1477" i="2"/>
  <c r="F1477" i="2"/>
  <c r="B1477" i="2"/>
  <c r="R1476" i="2" s="1"/>
  <c r="U1476" i="2" l="1"/>
  <c r="V1476" i="2" s="1"/>
  <c r="S1476" i="2"/>
  <c r="T1476" i="2" s="1"/>
  <c r="J1477" i="2"/>
  <c r="K1477" i="2"/>
  <c r="A1478" i="2" s="1"/>
  <c r="M1477" i="2"/>
  <c r="O1477" i="2"/>
  <c r="N1477" i="2"/>
  <c r="P1477" i="2" s="1" a="1"/>
  <c r="P1477" i="2" s="1"/>
  <c r="G1478" i="2" l="1"/>
  <c r="B1478" i="2"/>
  <c r="R1477" i="2" s="1"/>
  <c r="C1478" i="2"/>
  <c r="E1478" i="2" s="1"/>
  <c r="F1478" i="2"/>
  <c r="H1478" i="2"/>
  <c r="L1478" i="2"/>
  <c r="Q1477" i="2"/>
  <c r="J1478" i="2" l="1"/>
  <c r="K1478" i="2"/>
  <c r="A1479" i="2" s="1"/>
  <c r="O1478" i="2"/>
  <c r="N1478" i="2"/>
  <c r="P1478" i="2" s="1" a="1"/>
  <c r="P1478" i="2" s="1"/>
  <c r="M1478" i="2"/>
  <c r="S1477" i="2"/>
  <c r="T1477" i="2" s="1"/>
  <c r="U1477" i="2"/>
  <c r="V1477" i="2" s="1"/>
  <c r="Q1478" i="2" l="1"/>
  <c r="G1479" i="2"/>
  <c r="L1479" i="2"/>
  <c r="H1479" i="2"/>
  <c r="C1479" i="2"/>
  <c r="E1479" i="2" s="1"/>
  <c r="F1479" i="2"/>
  <c r="B1479" i="2"/>
  <c r="R1478" i="2" s="1"/>
  <c r="U1478" i="2" l="1"/>
  <c r="V1478" i="2" s="1"/>
  <c r="S1478" i="2"/>
  <c r="T1478" i="2" s="1"/>
  <c r="N1479" i="2"/>
  <c r="O1479" i="2"/>
  <c r="M1479" i="2"/>
  <c r="J1479" i="2"/>
  <c r="K1479" i="2"/>
  <c r="A1480" i="2" s="1"/>
  <c r="P1479" i="2" l="1" a="1"/>
  <c r="P1479" i="2" s="1"/>
  <c r="Q1479" i="2" s="1"/>
  <c r="B1480" i="2"/>
  <c r="R1479" i="2" s="1"/>
  <c r="H1480" i="2"/>
  <c r="F1480" i="2"/>
  <c r="C1480" i="2"/>
  <c r="E1480" i="2" s="1"/>
  <c r="G1480" i="2"/>
  <c r="L1480" i="2"/>
  <c r="U1479" i="2" l="1"/>
  <c r="V1479" i="2" s="1"/>
  <c r="S1479" i="2"/>
  <c r="T1479" i="2" s="1"/>
  <c r="N1480" i="2"/>
  <c r="O1480" i="2"/>
  <c r="M1480" i="2"/>
  <c r="K1480" i="2"/>
  <c r="A1481" i="2" s="1"/>
  <c r="J1480" i="2"/>
  <c r="P1480" i="2" l="1" a="1"/>
  <c r="P1480" i="2" s="1"/>
  <c r="Q1480" i="2" s="1"/>
  <c r="L1481" i="2"/>
  <c r="H1481" i="2"/>
  <c r="C1481" i="2"/>
  <c r="E1481" i="2" s="1"/>
  <c r="B1481" i="2"/>
  <c r="R1480" i="2" s="1"/>
  <c r="F1481" i="2"/>
  <c r="G1481" i="2"/>
  <c r="K1481" i="2" l="1"/>
  <c r="A1482" i="2" s="1"/>
  <c r="J1481" i="2"/>
  <c r="O1481" i="2"/>
  <c r="M1481" i="2"/>
  <c r="N1481" i="2"/>
  <c r="P1481" i="2" s="1" a="1"/>
  <c r="P1481" i="2" s="1"/>
  <c r="U1480" i="2"/>
  <c r="V1480" i="2" s="1"/>
  <c r="S1480" i="2"/>
  <c r="T1480" i="2" s="1"/>
  <c r="Q1481" i="2" l="1"/>
  <c r="C1482" i="2"/>
  <c r="E1482" i="2" s="1"/>
  <c r="B1482" i="2"/>
  <c r="R1481" i="2" s="1"/>
  <c r="F1482" i="2"/>
  <c r="G1482" i="2"/>
  <c r="L1482" i="2"/>
  <c r="H1482" i="2"/>
  <c r="U1481" i="2" l="1"/>
  <c r="V1481" i="2" s="1"/>
  <c r="S1481" i="2"/>
  <c r="T1481" i="2" s="1"/>
  <c r="J1482" i="2"/>
  <c r="K1482" i="2"/>
  <c r="A1483" i="2" s="1"/>
  <c r="O1482" i="2"/>
  <c r="N1482" i="2"/>
  <c r="P1482" i="2" s="1" a="1"/>
  <c r="P1482" i="2" s="1"/>
  <c r="M1482" i="2"/>
  <c r="H1483" i="2" l="1"/>
  <c r="C1483" i="2"/>
  <c r="E1483" i="2" s="1"/>
  <c r="G1483" i="2"/>
  <c r="L1483" i="2"/>
  <c r="B1483" i="2"/>
  <c r="R1482" i="2" s="1"/>
  <c r="F1483" i="2"/>
  <c r="Q1482" i="2"/>
  <c r="N1483" i="2" l="1"/>
  <c r="P1483" i="2" s="1" a="1"/>
  <c r="P1483" i="2" s="1"/>
  <c r="M1483" i="2"/>
  <c r="O1483" i="2"/>
  <c r="K1483" i="2"/>
  <c r="A1484" i="2" s="1"/>
  <c r="J1483" i="2"/>
  <c r="U1482" i="2"/>
  <c r="V1482" i="2" s="1"/>
  <c r="S1482" i="2"/>
  <c r="T1482" i="2" s="1"/>
  <c r="G1484" i="2" l="1"/>
  <c r="H1484" i="2"/>
  <c r="F1484" i="2"/>
  <c r="C1484" i="2"/>
  <c r="E1484" i="2" s="1"/>
  <c r="B1484" i="2"/>
  <c r="L1484" i="2"/>
  <c r="Q1483" i="2"/>
  <c r="K1484" i="2" l="1"/>
  <c r="J1484" i="2"/>
  <c r="N1484" i="2"/>
  <c r="P1484" i="2" s="1" a="1"/>
  <c r="P1484" i="2" s="1"/>
  <c r="M1484" i="2"/>
  <c r="O1484" i="2"/>
  <c r="R1484" i="2" s="1"/>
  <c r="R1483" i="2"/>
  <c r="S1484" i="2" l="1"/>
  <c r="U1484" i="2"/>
  <c r="U1483" i="2"/>
  <c r="V1483" i="2" s="1"/>
  <c r="S1483" i="2"/>
  <c r="T1483" i="2" s="1"/>
  <c r="Q1484" i="2"/>
  <c r="T1484" i="2" l="1"/>
  <c r="V148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<sst xmlns="http://schemas.openxmlformats.org/spreadsheetml/2006/main" count="127" uniqueCount="117">
  <si>
    <t>elevation</t>
  </si>
  <si>
    <t>Distance (M)</t>
  </si>
  <si>
    <t>Throttle</t>
  </si>
  <si>
    <t>Brakes</t>
  </si>
  <si>
    <t>Wheelbase (mm)</t>
  </si>
  <si>
    <t>Gearbox A</t>
  </si>
  <si>
    <t>Potential Road Speed From Gear Ratios</t>
  </si>
  <si>
    <t>Values for Resistance Equations</t>
  </si>
  <si>
    <t>Selected Gear</t>
  </si>
  <si>
    <t>Gear Teeth 1</t>
  </si>
  <si>
    <t>Gear Teeth 2</t>
  </si>
  <si>
    <t>Gear Ratio</t>
  </si>
  <si>
    <t>Overall Ratio</t>
  </si>
  <si>
    <t>Top Speed (km/h)</t>
  </si>
  <si>
    <t>Top Speed (m/s)</t>
  </si>
  <si>
    <t>Gravity (m/s^2)</t>
  </si>
  <si>
    <t>Primary Drive Gear</t>
  </si>
  <si>
    <t>N/A</t>
  </si>
  <si>
    <t>Air Density (kg/m^3)</t>
  </si>
  <si>
    <t>1st</t>
  </si>
  <si>
    <t>Coefficient of Drag</t>
  </si>
  <si>
    <t>Slope Angle (Degrees)</t>
  </si>
  <si>
    <t>Slope Angle (Radians)</t>
  </si>
  <si>
    <t>Rolling Resistance (N)</t>
  </si>
  <si>
    <t>Engine cc</t>
  </si>
  <si>
    <t>Power (hp)</t>
  </si>
  <si>
    <t>Torque (Nm)</t>
  </si>
  <si>
    <t>Top Speed (mph)</t>
  </si>
  <si>
    <t>Length (mm)</t>
  </si>
  <si>
    <t>Width (mm)</t>
  </si>
  <si>
    <t>Height (mm)</t>
  </si>
  <si>
    <t>Weight (Car) (kg)</t>
  </si>
  <si>
    <t>Weight Combined (kg)</t>
  </si>
  <si>
    <t>Fuel Tank (l)</t>
  </si>
  <si>
    <t>Fuel Weight</t>
  </si>
  <si>
    <t>Weight Combined With Fuel (kg)</t>
  </si>
  <si>
    <t>Ground Clearance (mm)</t>
  </si>
  <si>
    <t xml:space="preserve">24x8x12 </t>
  </si>
  <si>
    <t>23x10.5x12</t>
  </si>
  <si>
    <t xml:space="preserve">Front Tyres </t>
  </si>
  <si>
    <t xml:space="preserve">Rear Tyres </t>
  </si>
  <si>
    <t>2nd</t>
  </si>
  <si>
    <t>3rd</t>
  </si>
  <si>
    <t>Engine RPM</t>
  </si>
  <si>
    <t>Front Sprocket</t>
  </si>
  <si>
    <t>Rear Sprocket</t>
  </si>
  <si>
    <t>Speed @6500 RPM in 1st</t>
  </si>
  <si>
    <t>m/s</t>
  </si>
  <si>
    <t>Shaft Torque</t>
  </si>
  <si>
    <t>Torque Nm @ 5500 rpm</t>
  </si>
  <si>
    <t>Power  HP @ 6500 rpm</t>
  </si>
  <si>
    <t>Torque at wheels</t>
  </si>
  <si>
    <t>Final Drive</t>
  </si>
  <si>
    <t>NM</t>
  </si>
  <si>
    <t>acceleration</t>
  </si>
  <si>
    <t>force</t>
  </si>
  <si>
    <t>Density of Gasoline (KG/L)</t>
  </si>
  <si>
    <t>Rolling Resistance</t>
  </si>
  <si>
    <t>Soft Dirt</t>
  </si>
  <si>
    <t>Sand</t>
  </si>
  <si>
    <t>Front Rolling Radius (m)</t>
  </si>
  <si>
    <t>Rear Rolling Radius (m)</t>
  </si>
  <si>
    <t>Rear Tire mass (kg)</t>
  </si>
  <si>
    <t>Front Tire mass (kg)</t>
  </si>
  <si>
    <t>Front Rim mass (kg)</t>
  </si>
  <si>
    <t>Rear Rim mass (kg)</t>
  </si>
  <si>
    <t>N</t>
  </si>
  <si>
    <t>m/s^2</t>
  </si>
  <si>
    <t>K</t>
  </si>
  <si>
    <t>Front</t>
  </si>
  <si>
    <t>Rear</t>
  </si>
  <si>
    <t>I</t>
  </si>
  <si>
    <t>Equivalent Mass</t>
  </si>
  <si>
    <t>1st Gear</t>
  </si>
  <si>
    <t>2nd Gear</t>
  </si>
  <si>
    <t>3rd Gear</t>
  </si>
  <si>
    <t>Linear Inertia</t>
  </si>
  <si>
    <t>Gear</t>
  </si>
  <si>
    <t xml:space="preserve">Equivalent Mass </t>
  </si>
  <si>
    <t>Frontal Area</t>
  </si>
  <si>
    <t>Acceleration</t>
  </si>
  <si>
    <t>Downhill</t>
  </si>
  <si>
    <t>Resistance Due To Gradient</t>
  </si>
  <si>
    <t>Uphill</t>
  </si>
  <si>
    <t>Rolling Resistance UP</t>
  </si>
  <si>
    <t>Rolling Resistance DOWN</t>
  </si>
  <si>
    <t>RPM</t>
  </si>
  <si>
    <t>HP</t>
  </si>
  <si>
    <t>Torque</t>
  </si>
  <si>
    <t>HP Interpolated</t>
  </si>
  <si>
    <t>Torque Calculated</t>
  </si>
  <si>
    <t>M/S 1st</t>
  </si>
  <si>
    <t>M/S 2nd</t>
  </si>
  <si>
    <t>M/S 3rd</t>
  </si>
  <si>
    <t>KW</t>
  </si>
  <si>
    <t>Kw</t>
  </si>
  <si>
    <t>BSFC</t>
  </si>
  <si>
    <t>Fuel Flow Rate</t>
  </si>
  <si>
    <t>KWH</t>
  </si>
  <si>
    <t>Fuel Usage</t>
  </si>
  <si>
    <t>Total</t>
  </si>
  <si>
    <t>Fuel Usage Liters</t>
  </si>
  <si>
    <t>Total liters</t>
  </si>
  <si>
    <t>Total Fuel Usage (L)</t>
  </si>
  <si>
    <t>Laps Per Tank</t>
  </si>
  <si>
    <t>Surface</t>
  </si>
  <si>
    <t>Vehicle Specifications</t>
  </si>
  <si>
    <t>Torque (N/m)</t>
  </si>
  <si>
    <t>Weight Driver and Passenger</t>
  </si>
  <si>
    <t>Grassy Field</t>
  </si>
  <si>
    <t>Maximum Acceleration</t>
  </si>
  <si>
    <t>Driving Force</t>
  </si>
  <si>
    <t>Aerodynamic Resistance</t>
  </si>
  <si>
    <t>Time</t>
  </si>
  <si>
    <t>Velocity (m/s)</t>
  </si>
  <si>
    <t>Kinetic Energy</t>
  </si>
  <si>
    <t>Angular Velocity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</si>
</sst>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4" borderId="0" xfId="0" applyFill="1"/>
    <xf numFmtId="0" fontId="0" fillId="4" borderId="0" xfId="0" applyFill="1" applyBorder="1"/>
    <xf numFmtId="0" fontId="2" fillId="4" borderId="0" xfId="0" applyFont="1" applyFill="1" applyBorder="1"/>
    <xf numFmtId="0" fontId="1" fillId="4" borderId="0" xfId="0" applyFont="1" applyFill="1" applyBorder="1" applyAlignment="1">
      <alignment horizontal="right"/>
    </xf>
    <xf numFmtId="0" fontId="3" fillId="4" borderId="0" xfId="0" applyFont="1" applyFill="1" applyBorder="1" applyAlignment="1">
      <alignment horizontal="right"/>
    </xf>
    <xf numFmtId="0" fontId="3" fillId="4" borderId="0" xfId="0" applyFont="1" applyFill="1" applyBorder="1"/>
    <xf numFmtId="0" fontId="0" fillId="4" borderId="0" xfId="0" applyFill="1" applyBorder="1" applyAlignment="1">
      <alignment horizontal="right"/>
    </xf>
    <xf numFmtId="0" fontId="4" fillId="4" borderId="0" xfId="0" applyFont="1" applyFill="1" applyBorder="1" applyAlignment="1">
      <alignment horizontal="right"/>
    </xf>
    <xf numFmtId="0" fontId="0" fillId="4" borderId="0" xfId="0" applyFill="1" applyBorder="1" applyAlignment="1">
      <alignment horizontal="center"/>
    </xf>
    <xf numFmtId="0" fontId="2" fillId="4" borderId="0" xfId="0" applyFont="1" applyFill="1" applyBorder="1" applyAlignment="1"/>
    <xf numFmtId="0" fontId="1" fillId="4" borderId="0" xfId="0" applyFont="1" applyFill="1" applyBorder="1"/>
    <xf numFmtId="0" fontId="2" fillId="4" borderId="0" xfId="0" applyFont="1" applyFill="1"/>
    <xf numFmtId="0" fontId="0" fillId="4" borderId="0" xfId="0" applyFill="1" applyBorder="1" applyAlignment="1">
      <alignment wrapText="1"/>
    </xf>
    <xf numFmtId="0" fontId="0" fillId="5" borderId="1" xfId="0" applyFill="1" applyBorder="1"/>
    <xf numFmtId="0" fontId="2" fillId="5" borderId="2" xfId="0" applyFont="1" applyFill="1" applyBorder="1"/>
    <xf numFmtId="0" fontId="2" fillId="5" borderId="1" xfId="0" applyFont="1" applyFill="1" applyBorder="1"/>
    <xf numFmtId="0" fontId="2" fillId="5" borderId="0" xfId="0" applyFont="1" applyFill="1"/>
    <xf numFmtId="0" fontId="2" fillId="6" borderId="2" xfId="0" applyFont="1" applyFill="1" applyBorder="1"/>
    <xf numFmtId="0" fontId="2" fillId="6" borderId="8" xfId="0" applyFont="1" applyFill="1" applyBorder="1"/>
    <xf numFmtId="0" fontId="2" fillId="6" borderId="9" xfId="0" applyFont="1" applyFill="1" applyBorder="1"/>
    <xf numFmtId="0" fontId="2" fillId="6" borderId="1" xfId="0" applyFont="1" applyFill="1" applyBorder="1"/>
    <xf numFmtId="0" fontId="2" fillId="6" borderId="11" xfId="0" applyFont="1" applyFill="1" applyBorder="1"/>
    <xf numFmtId="0" fontId="2" fillId="6" borderId="7" xfId="0" applyFont="1" applyFill="1" applyBorder="1"/>
    <xf numFmtId="0" fontId="1" fillId="7" borderId="12" xfId="0" applyFont="1" applyFill="1" applyBorder="1" applyAlignment="1">
      <alignment horizontal="right"/>
    </xf>
    <xf numFmtId="0" fontId="1" fillId="7" borderId="13" xfId="0" applyFont="1" applyFill="1" applyBorder="1" applyAlignment="1">
      <alignment horizontal="right"/>
    </xf>
    <xf numFmtId="0" fontId="3" fillId="7" borderId="13" xfId="0" applyFont="1" applyFill="1" applyBorder="1" applyAlignment="1">
      <alignment horizontal="right"/>
    </xf>
    <xf numFmtId="0" fontId="0" fillId="7" borderId="13" xfId="0" applyFill="1" applyBorder="1" applyAlignment="1">
      <alignment horizontal="right"/>
    </xf>
    <xf numFmtId="0" fontId="0" fillId="7" borderId="14" xfId="0" applyFill="1" applyBorder="1" applyAlignment="1">
      <alignment horizontal="right"/>
    </xf>
    <xf numFmtId="0" fontId="1" fillId="7" borderId="15" xfId="0" applyFont="1" applyFill="1" applyBorder="1" applyAlignment="1">
      <alignment horizontal="right"/>
    </xf>
    <xf numFmtId="0" fontId="1" fillId="7" borderId="10" xfId="0" applyFont="1" applyFill="1" applyBorder="1" applyAlignment="1">
      <alignment horizontal="right"/>
    </xf>
    <xf numFmtId="0" fontId="3" fillId="7" borderId="10" xfId="0" applyFont="1" applyFill="1" applyBorder="1" applyAlignment="1">
      <alignment horizontal="right"/>
    </xf>
    <xf numFmtId="0" fontId="3" fillId="7" borderId="16" xfId="0" applyFont="1" applyFill="1" applyBorder="1"/>
    <xf numFmtId="0" fontId="1" fillId="7" borderId="17" xfId="0" applyFont="1" applyFill="1" applyBorder="1"/>
    <xf numFmtId="0" fontId="1" fillId="7" borderId="18" xfId="0" applyFont="1" applyFill="1" applyBorder="1"/>
    <xf numFmtId="0" fontId="3" fillId="7" borderId="18" xfId="0" applyFont="1" applyFill="1" applyBorder="1" applyAlignment="1">
      <alignment horizontal="right"/>
    </xf>
    <xf numFmtId="0" fontId="3" fillId="7" borderId="19" xfId="0" applyFont="1" applyFill="1" applyBorder="1"/>
    <xf numFmtId="0" fontId="4" fillId="7" borderId="4" xfId="0" applyFont="1" applyFill="1" applyBorder="1"/>
    <xf numFmtId="0" fontId="0" fillId="7" borderId="14" xfId="0" applyFill="1" applyBorder="1"/>
    <xf numFmtId="0" fontId="0" fillId="7" borderId="16" xfId="0" applyFill="1" applyBorder="1"/>
    <xf numFmtId="0" fontId="0" fillId="7" borderId="19" xfId="0" applyFill="1" applyBorder="1"/>
    <xf numFmtId="0" fontId="4" fillId="7" borderId="10" xfId="0" applyFont="1" applyFill="1" applyBorder="1" applyAlignment="1">
      <alignment horizontal="right"/>
    </xf>
    <xf numFmtId="0" fontId="0" fillId="7" borderId="10" xfId="0" applyFill="1" applyBorder="1" applyAlignment="1">
      <alignment horizontal="right"/>
    </xf>
    <xf numFmtId="0" fontId="4" fillId="7" borderId="20" xfId="0" applyFont="1" applyFill="1" applyBorder="1" applyAlignment="1">
      <alignment horizontal="right"/>
    </xf>
    <xf numFmtId="0" fontId="4" fillId="7" borderId="20" xfId="0" applyFont="1" applyFill="1" applyBorder="1"/>
    <xf numFmtId="0" fontId="0" fillId="7" borderId="20" xfId="0" applyFill="1" applyBorder="1"/>
    <xf numFmtId="0" fontId="2" fillId="6" borderId="21" xfId="0" applyFont="1" applyFill="1" applyBorder="1"/>
    <xf numFmtId="0" fontId="2" fillId="6" borderId="22" xfId="0" applyFont="1" applyFill="1" applyBorder="1"/>
    <xf numFmtId="0" fontId="2" fillId="6" borderId="23" xfId="0" applyFont="1" applyFill="1" applyBorder="1"/>
    <xf numFmtId="0" fontId="0" fillId="7" borderId="24" xfId="0" applyFill="1" applyBorder="1"/>
    <xf numFmtId="0" fontId="3" fillId="7" borderId="20" xfId="0" applyFont="1" applyFill="1" applyBorder="1"/>
    <xf numFmtId="0" fontId="3" fillId="7" borderId="25" xfId="0" applyFont="1" applyFill="1" applyBorder="1"/>
    <xf numFmtId="0" fontId="0" fillId="7" borderId="26" xfId="0" applyFill="1" applyBorder="1"/>
    <xf numFmtId="0" fontId="2" fillId="7" borderId="27" xfId="0" applyFont="1" applyFill="1" applyBorder="1" applyAlignment="1"/>
    <xf numFmtId="0" fontId="2" fillId="6" borderId="23" xfId="0" applyFont="1" applyFill="1" applyBorder="1" applyAlignment="1"/>
    <xf numFmtId="0" fontId="1" fillId="7" borderId="20" xfId="0" applyFont="1" applyFill="1" applyBorder="1"/>
    <xf numFmtId="0" fontId="0" fillId="7" borderId="27" xfId="0" applyFill="1" applyBorder="1"/>
    <xf numFmtId="0" fontId="3" fillId="7" borderId="26" xfId="0" applyFont="1" applyFill="1" applyBorder="1"/>
    <xf numFmtId="0" fontId="3" fillId="7" borderId="27" xfId="0" applyFont="1" applyFill="1" applyBorder="1"/>
    <xf numFmtId="0" fontId="0" fillId="7" borderId="28" xfId="0" applyFill="1" applyBorder="1"/>
    <xf numFmtId="0" fontId="0" fillId="6" borderId="21" xfId="0" applyFill="1" applyBorder="1" applyAlignment="1">
      <alignment wrapText="1"/>
    </xf>
    <xf numFmtId="0" fontId="0" fillId="6" borderId="22" xfId="0" applyFill="1" applyBorder="1"/>
    <xf numFmtId="0" fontId="0" fillId="6" borderId="22" xfId="0" applyFill="1" applyBorder="1" applyAlignment="1">
      <alignment wrapText="1"/>
    </xf>
    <xf numFmtId="0" fontId="4" fillId="6" borderId="22" xfId="0" applyFont="1" applyFill="1" applyBorder="1"/>
    <xf numFmtId="0" fontId="5" fillId="6" borderId="22" xfId="0" applyFont="1" applyFill="1" applyBorder="1" applyAlignment="1"/>
    <xf numFmtId="0" fontId="0" fillId="6" borderId="23" xfId="0" applyFill="1" applyBorder="1" applyAlignment="1">
      <alignment wrapText="1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 applyBorder="1" applyAlignment="1"/>
    <xf numFmtId="0" fontId="6" fillId="4" borderId="0" xfId="0" applyFont="1" applyFill="1"/>
    <xf numFmtId="0" fontId="0" fillId="4" borderId="0" xfId="0" applyFill="1" applyBorder="1" applyAlignment="1"/>
    <xf numFmtId="164" fontId="6" fillId="4" borderId="0" xfId="0" applyNumberFormat="1" applyFont="1" applyFill="1"/>
    <xf numFmtId="0" fontId="0" fillId="4" borderId="0" xfId="0" applyFill="1" applyBorder="1" applyAlignment="1">
      <alignment vertical="center" textRotation="90"/>
    </xf>
    <xf numFmtId="0" fontId="0" fillId="11" borderId="0" xfId="0" applyFill="1"/>
    <xf numFmtId="0" fontId="0" fillId="12" borderId="0" xfId="0" applyFill="1"/>
    <xf numFmtId="0" fontId="0" fillId="3" borderId="0" xfId="0" applyFill="1"/>
    <xf numFmtId="164" fontId="0" fillId="7" borderId="0" xfId="0" applyNumberFormat="1" applyFill="1" applyBorder="1"/>
    <xf numFmtId="2" fontId="0" fillId="4" borderId="0" xfId="0" applyNumberFormat="1" applyFill="1" applyBorder="1"/>
    <xf numFmtId="164" fontId="0" fillId="4" borderId="0" xfId="0" applyNumberFormat="1" applyFill="1" applyBorder="1"/>
    <xf numFmtId="0" fontId="0" fillId="5" borderId="29" xfId="0" applyFill="1" applyBorder="1"/>
    <xf numFmtId="0" fontId="0" fillId="5" borderId="30" xfId="0" applyFill="1" applyBorder="1"/>
    <xf numFmtId="0" fontId="0" fillId="5" borderId="31" xfId="0" applyFill="1" applyBorder="1"/>
    <xf numFmtId="0" fontId="0" fillId="7" borderId="2" xfId="0" applyFill="1" applyBorder="1"/>
    <xf numFmtId="2" fontId="0" fillId="7" borderId="3" xfId="0" applyNumberFormat="1" applyFill="1" applyBorder="1"/>
    <xf numFmtId="164" fontId="0" fillId="7" borderId="2" xfId="0" applyNumberFormat="1" applyFill="1" applyBorder="1"/>
    <xf numFmtId="164" fontId="0" fillId="7" borderId="3" xfId="0" applyNumberFormat="1" applyFill="1" applyBorder="1"/>
    <xf numFmtId="164" fontId="0" fillId="7" borderId="4" xfId="0" applyNumberFormat="1" applyFill="1" applyBorder="1"/>
    <xf numFmtId="0" fontId="0" fillId="7" borderId="3" xfId="0" applyFill="1" applyBorder="1"/>
    <xf numFmtId="0" fontId="0" fillId="7" borderId="4" xfId="0" applyFill="1" applyBorder="1"/>
    <xf numFmtId="2" fontId="0" fillId="7" borderId="0" xfId="0" applyNumberFormat="1" applyFill="1"/>
    <xf numFmtId="2" fontId="0" fillId="4" borderId="0" xfId="0" applyNumberFormat="1" applyFill="1"/>
    <xf numFmtId="0" fontId="2" fillId="5" borderId="7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0" fillId="5" borderId="0" xfId="0" applyFill="1" applyAlignment="1">
      <alignment horizontal="center" vertical="center" textRotation="90" wrapText="1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FF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Drive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throttle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'Drive Cycle'!$A$2:$A$2002</c:f>
              <c:numCache>
                <c:formatCode>General</c:formatCode>
                <c:ptCount val="20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</c:numCache>
            </c:numRef>
          </c:xVal>
          <c:yVal>
            <c:numRef>
              <c:f>'Drive Cycle'!$B$2:$B$2002</c:f>
              <c:numCache>
                <c:formatCode>General</c:formatCode>
                <c:ptCount val="200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1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1</c:v>
                </c:pt>
                <c:pt idx="732">
                  <c:v>1</c:v>
                </c:pt>
                <c:pt idx="733">
                  <c:v>1</c:v>
                </c:pt>
                <c:pt idx="734">
                  <c:v>1</c:v>
                </c:pt>
                <c:pt idx="735">
                  <c:v>1</c:v>
                </c:pt>
                <c:pt idx="736">
                  <c:v>1</c:v>
                </c:pt>
                <c:pt idx="737">
                  <c:v>1</c:v>
                </c:pt>
                <c:pt idx="738">
                  <c:v>1</c:v>
                </c:pt>
                <c:pt idx="739">
                  <c:v>1</c:v>
                </c:pt>
                <c:pt idx="740">
                  <c:v>1</c:v>
                </c:pt>
                <c:pt idx="741">
                  <c:v>1</c:v>
                </c:pt>
                <c:pt idx="742">
                  <c:v>1</c:v>
                </c:pt>
                <c:pt idx="743">
                  <c:v>1</c:v>
                </c:pt>
                <c:pt idx="744">
                  <c:v>1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1</c:v>
                </c:pt>
                <c:pt idx="749">
                  <c:v>1</c:v>
                </c:pt>
                <c:pt idx="750">
                  <c:v>1</c:v>
                </c:pt>
                <c:pt idx="751">
                  <c:v>1</c:v>
                </c:pt>
                <c:pt idx="752">
                  <c:v>1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1</c:v>
                </c:pt>
                <c:pt idx="759">
                  <c:v>1</c:v>
                </c:pt>
                <c:pt idx="760">
                  <c:v>1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1</c:v>
                </c:pt>
                <c:pt idx="766">
                  <c:v>1</c:v>
                </c:pt>
                <c:pt idx="767">
                  <c:v>1</c:v>
                </c:pt>
                <c:pt idx="768">
                  <c:v>1</c:v>
                </c:pt>
                <c:pt idx="769">
                  <c:v>1</c:v>
                </c:pt>
                <c:pt idx="770">
                  <c:v>1</c:v>
                </c:pt>
                <c:pt idx="771">
                  <c:v>1</c:v>
                </c:pt>
                <c:pt idx="772">
                  <c:v>1</c:v>
                </c:pt>
                <c:pt idx="773">
                  <c:v>1</c:v>
                </c:pt>
                <c:pt idx="774">
                  <c:v>1</c:v>
                </c:pt>
                <c:pt idx="775">
                  <c:v>1</c:v>
                </c:pt>
                <c:pt idx="776">
                  <c:v>1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1</c:v>
                </c:pt>
                <c:pt idx="781">
                  <c:v>1</c:v>
                </c:pt>
                <c:pt idx="782">
                  <c:v>1</c:v>
                </c:pt>
                <c:pt idx="783">
                  <c:v>1</c:v>
                </c:pt>
                <c:pt idx="784">
                  <c:v>1</c:v>
                </c:pt>
                <c:pt idx="785">
                  <c:v>1</c:v>
                </c:pt>
                <c:pt idx="786">
                  <c:v>1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1</c:v>
                </c:pt>
                <c:pt idx="792">
                  <c:v>1</c:v>
                </c:pt>
                <c:pt idx="793">
                  <c:v>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1</c:v>
                </c:pt>
                <c:pt idx="801">
                  <c:v>1</c:v>
                </c:pt>
                <c:pt idx="802">
                  <c:v>1</c:v>
                </c:pt>
                <c:pt idx="803">
                  <c:v>1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1</c:v>
                </c:pt>
                <c:pt idx="809">
                  <c:v>1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1</c:v>
                </c:pt>
                <c:pt idx="818">
                  <c:v>1</c:v>
                </c:pt>
                <c:pt idx="819">
                  <c:v>1</c:v>
                </c:pt>
                <c:pt idx="820">
                  <c:v>1</c:v>
                </c:pt>
                <c:pt idx="821">
                  <c:v>1</c:v>
                </c:pt>
                <c:pt idx="822">
                  <c:v>1</c:v>
                </c:pt>
                <c:pt idx="823">
                  <c:v>1</c:v>
                </c:pt>
                <c:pt idx="824">
                  <c:v>1</c:v>
                </c:pt>
                <c:pt idx="825">
                  <c:v>1</c:v>
                </c:pt>
                <c:pt idx="826">
                  <c:v>1</c:v>
                </c:pt>
                <c:pt idx="827">
                  <c:v>1</c:v>
                </c:pt>
                <c:pt idx="828">
                  <c:v>1</c:v>
                </c:pt>
                <c:pt idx="829">
                  <c:v>1</c:v>
                </c:pt>
                <c:pt idx="830">
                  <c:v>1</c:v>
                </c:pt>
                <c:pt idx="831">
                  <c:v>1</c:v>
                </c:pt>
                <c:pt idx="832">
                  <c:v>1</c:v>
                </c:pt>
                <c:pt idx="833">
                  <c:v>1</c:v>
                </c:pt>
                <c:pt idx="834">
                  <c:v>1</c:v>
                </c:pt>
                <c:pt idx="835">
                  <c:v>1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1</c:v>
                </c:pt>
                <c:pt idx="841">
                  <c:v>1</c:v>
                </c:pt>
                <c:pt idx="842">
                  <c:v>1</c:v>
                </c:pt>
                <c:pt idx="843">
                  <c:v>1</c:v>
                </c:pt>
                <c:pt idx="844">
                  <c:v>1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1</c:v>
                </c:pt>
                <c:pt idx="849">
                  <c:v>1</c:v>
                </c:pt>
                <c:pt idx="850">
                  <c:v>1</c:v>
                </c:pt>
                <c:pt idx="851">
                  <c:v>1</c:v>
                </c:pt>
                <c:pt idx="852">
                  <c:v>1</c:v>
                </c:pt>
                <c:pt idx="853">
                  <c:v>1</c:v>
                </c:pt>
                <c:pt idx="854">
                  <c:v>1</c:v>
                </c:pt>
                <c:pt idx="855">
                  <c:v>1</c:v>
                </c:pt>
                <c:pt idx="856">
                  <c:v>1</c:v>
                </c:pt>
                <c:pt idx="857">
                  <c:v>1</c:v>
                </c:pt>
                <c:pt idx="858">
                  <c:v>1</c:v>
                </c:pt>
                <c:pt idx="859">
                  <c:v>1</c:v>
                </c:pt>
                <c:pt idx="860">
                  <c:v>1</c:v>
                </c:pt>
                <c:pt idx="861">
                  <c:v>1</c:v>
                </c:pt>
                <c:pt idx="862">
                  <c:v>1</c:v>
                </c:pt>
                <c:pt idx="863">
                  <c:v>1</c:v>
                </c:pt>
                <c:pt idx="864">
                  <c:v>1</c:v>
                </c:pt>
                <c:pt idx="865">
                  <c:v>1</c:v>
                </c:pt>
                <c:pt idx="866">
                  <c:v>1</c:v>
                </c:pt>
                <c:pt idx="867">
                  <c:v>1</c:v>
                </c:pt>
                <c:pt idx="868">
                  <c:v>1</c:v>
                </c:pt>
                <c:pt idx="869">
                  <c:v>1</c:v>
                </c:pt>
                <c:pt idx="870">
                  <c:v>1</c:v>
                </c:pt>
                <c:pt idx="871">
                  <c:v>1</c:v>
                </c:pt>
                <c:pt idx="872">
                  <c:v>1</c:v>
                </c:pt>
                <c:pt idx="873">
                  <c:v>1</c:v>
                </c:pt>
                <c:pt idx="874">
                  <c:v>1</c:v>
                </c:pt>
                <c:pt idx="875">
                  <c:v>1</c:v>
                </c:pt>
                <c:pt idx="876">
                  <c:v>1</c:v>
                </c:pt>
                <c:pt idx="877">
                  <c:v>1</c:v>
                </c:pt>
                <c:pt idx="878">
                  <c:v>1</c:v>
                </c:pt>
                <c:pt idx="879">
                  <c:v>1</c:v>
                </c:pt>
                <c:pt idx="880">
                  <c:v>1</c:v>
                </c:pt>
                <c:pt idx="881">
                  <c:v>1</c:v>
                </c:pt>
                <c:pt idx="882">
                  <c:v>1</c:v>
                </c:pt>
                <c:pt idx="883">
                  <c:v>1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</c:v>
                </c:pt>
                <c:pt idx="889">
                  <c:v>1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1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1</c:v>
                </c:pt>
                <c:pt idx="908">
                  <c:v>1</c:v>
                </c:pt>
                <c:pt idx="909">
                  <c:v>1</c:v>
                </c:pt>
                <c:pt idx="910">
                  <c:v>1</c:v>
                </c:pt>
                <c:pt idx="911">
                  <c:v>1</c:v>
                </c:pt>
                <c:pt idx="912">
                  <c:v>1</c:v>
                </c:pt>
                <c:pt idx="913">
                  <c:v>1</c:v>
                </c:pt>
                <c:pt idx="914">
                  <c:v>1</c:v>
                </c:pt>
                <c:pt idx="915">
                  <c:v>1</c:v>
                </c:pt>
                <c:pt idx="916">
                  <c:v>1</c:v>
                </c:pt>
                <c:pt idx="917">
                  <c:v>1</c:v>
                </c:pt>
                <c:pt idx="918">
                  <c:v>1</c:v>
                </c:pt>
                <c:pt idx="919">
                  <c:v>1</c:v>
                </c:pt>
                <c:pt idx="920">
                  <c:v>1</c:v>
                </c:pt>
                <c:pt idx="921">
                  <c:v>1</c:v>
                </c:pt>
                <c:pt idx="922">
                  <c:v>1</c:v>
                </c:pt>
                <c:pt idx="923">
                  <c:v>1</c:v>
                </c:pt>
                <c:pt idx="924">
                  <c:v>1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1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1</c:v>
                </c:pt>
                <c:pt idx="946">
                  <c:v>1</c:v>
                </c:pt>
                <c:pt idx="947">
                  <c:v>1</c:v>
                </c:pt>
                <c:pt idx="948">
                  <c:v>1</c:v>
                </c:pt>
                <c:pt idx="949">
                  <c:v>1</c:v>
                </c:pt>
                <c:pt idx="950">
                  <c:v>1</c:v>
                </c:pt>
                <c:pt idx="951">
                  <c:v>1</c:v>
                </c:pt>
                <c:pt idx="952">
                  <c:v>1</c:v>
                </c:pt>
                <c:pt idx="953">
                  <c:v>1</c:v>
                </c:pt>
                <c:pt idx="954">
                  <c:v>1</c:v>
                </c:pt>
                <c:pt idx="955">
                  <c:v>1</c:v>
                </c:pt>
                <c:pt idx="956">
                  <c:v>1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1</c:v>
                </c:pt>
                <c:pt idx="986">
                  <c:v>1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</c:v>
                </c:pt>
                <c:pt idx="992">
                  <c:v>1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1</c:v>
                </c:pt>
                <c:pt idx="1001">
                  <c:v>1</c:v>
                </c:pt>
                <c:pt idx="1002">
                  <c:v>1</c:v>
                </c:pt>
                <c:pt idx="1003">
                  <c:v>1</c:v>
                </c:pt>
                <c:pt idx="1004">
                  <c:v>1</c:v>
                </c:pt>
                <c:pt idx="1005">
                  <c:v>1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1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1</c:v>
                </c:pt>
                <c:pt idx="1066">
                  <c:v>1</c:v>
                </c:pt>
                <c:pt idx="1067">
                  <c:v>1</c:v>
                </c:pt>
                <c:pt idx="1068">
                  <c:v>1</c:v>
                </c:pt>
                <c:pt idx="1069">
                  <c:v>1</c:v>
                </c:pt>
                <c:pt idx="1070">
                  <c:v>1</c:v>
                </c:pt>
                <c:pt idx="1071">
                  <c:v>1</c:v>
                </c:pt>
                <c:pt idx="1072">
                  <c:v>1</c:v>
                </c:pt>
                <c:pt idx="1073">
                  <c:v>1</c:v>
                </c:pt>
                <c:pt idx="1074">
                  <c:v>1</c:v>
                </c:pt>
                <c:pt idx="1075">
                  <c:v>1</c:v>
                </c:pt>
                <c:pt idx="1076">
                  <c:v>1</c:v>
                </c:pt>
                <c:pt idx="1077">
                  <c:v>1</c:v>
                </c:pt>
                <c:pt idx="1078">
                  <c:v>1</c:v>
                </c:pt>
                <c:pt idx="1079">
                  <c:v>1</c:v>
                </c:pt>
                <c:pt idx="1080">
                  <c:v>1</c:v>
                </c:pt>
                <c:pt idx="1081">
                  <c:v>1</c:v>
                </c:pt>
                <c:pt idx="1082">
                  <c:v>1</c:v>
                </c:pt>
                <c:pt idx="1083">
                  <c:v>1</c:v>
                </c:pt>
                <c:pt idx="1084">
                  <c:v>1</c:v>
                </c:pt>
                <c:pt idx="1085">
                  <c:v>1</c:v>
                </c:pt>
                <c:pt idx="1086">
                  <c:v>1</c:v>
                </c:pt>
                <c:pt idx="1087">
                  <c:v>1</c:v>
                </c:pt>
                <c:pt idx="1088">
                  <c:v>1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1</c:v>
                </c:pt>
                <c:pt idx="1095">
                  <c:v>1</c:v>
                </c:pt>
                <c:pt idx="1096">
                  <c:v>1</c:v>
                </c:pt>
                <c:pt idx="1097">
                  <c:v>1</c:v>
                </c:pt>
                <c:pt idx="1098">
                  <c:v>1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1</c:v>
                </c:pt>
                <c:pt idx="1103">
                  <c:v>1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  <c:pt idx="1109">
                  <c:v>1</c:v>
                </c:pt>
                <c:pt idx="1110">
                  <c:v>1</c:v>
                </c:pt>
                <c:pt idx="1111">
                  <c:v>1</c:v>
                </c:pt>
                <c:pt idx="1112">
                  <c:v>1</c:v>
                </c:pt>
                <c:pt idx="1113">
                  <c:v>1</c:v>
                </c:pt>
                <c:pt idx="1114">
                  <c:v>1</c:v>
                </c:pt>
                <c:pt idx="1115">
                  <c:v>1</c:v>
                </c:pt>
                <c:pt idx="1116">
                  <c:v>1</c:v>
                </c:pt>
                <c:pt idx="1117">
                  <c:v>1</c:v>
                </c:pt>
                <c:pt idx="1118">
                  <c:v>1</c:v>
                </c:pt>
                <c:pt idx="1119">
                  <c:v>1</c:v>
                </c:pt>
                <c:pt idx="1120">
                  <c:v>1</c:v>
                </c:pt>
                <c:pt idx="1121">
                  <c:v>1</c:v>
                </c:pt>
                <c:pt idx="1122">
                  <c:v>1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1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1</c:v>
                </c:pt>
                <c:pt idx="1154">
                  <c:v>1</c:v>
                </c:pt>
                <c:pt idx="1155">
                  <c:v>1</c:v>
                </c:pt>
                <c:pt idx="1156">
                  <c:v>1</c:v>
                </c:pt>
                <c:pt idx="1157">
                  <c:v>1</c:v>
                </c:pt>
                <c:pt idx="1158">
                  <c:v>1</c:v>
                </c:pt>
                <c:pt idx="1159">
                  <c:v>1</c:v>
                </c:pt>
                <c:pt idx="1160">
                  <c:v>1</c:v>
                </c:pt>
                <c:pt idx="1161">
                  <c:v>1</c:v>
                </c:pt>
                <c:pt idx="1162">
                  <c:v>1</c:v>
                </c:pt>
                <c:pt idx="1163">
                  <c:v>1</c:v>
                </c:pt>
                <c:pt idx="1164">
                  <c:v>1</c:v>
                </c:pt>
                <c:pt idx="1165">
                  <c:v>1</c:v>
                </c:pt>
                <c:pt idx="1166">
                  <c:v>1</c:v>
                </c:pt>
                <c:pt idx="1167">
                  <c:v>1</c:v>
                </c:pt>
                <c:pt idx="1168">
                  <c:v>1</c:v>
                </c:pt>
                <c:pt idx="1169">
                  <c:v>1</c:v>
                </c:pt>
                <c:pt idx="1170">
                  <c:v>1</c:v>
                </c:pt>
                <c:pt idx="1171">
                  <c:v>1</c:v>
                </c:pt>
                <c:pt idx="1172">
                  <c:v>1</c:v>
                </c:pt>
                <c:pt idx="1173">
                  <c:v>1</c:v>
                </c:pt>
                <c:pt idx="1174">
                  <c:v>1</c:v>
                </c:pt>
                <c:pt idx="1175">
                  <c:v>1</c:v>
                </c:pt>
                <c:pt idx="1176">
                  <c:v>1</c:v>
                </c:pt>
                <c:pt idx="1177">
                  <c:v>1</c:v>
                </c:pt>
                <c:pt idx="1178">
                  <c:v>1</c:v>
                </c:pt>
                <c:pt idx="1179">
                  <c:v>1</c:v>
                </c:pt>
                <c:pt idx="1180">
                  <c:v>1</c:v>
                </c:pt>
                <c:pt idx="1181">
                  <c:v>1</c:v>
                </c:pt>
                <c:pt idx="1182">
                  <c:v>1</c:v>
                </c:pt>
                <c:pt idx="1183">
                  <c:v>1</c:v>
                </c:pt>
                <c:pt idx="1184">
                  <c:v>1</c:v>
                </c:pt>
                <c:pt idx="1185">
                  <c:v>1</c:v>
                </c:pt>
                <c:pt idx="1186">
                  <c:v>1</c:v>
                </c:pt>
                <c:pt idx="1187">
                  <c:v>1</c:v>
                </c:pt>
                <c:pt idx="1188">
                  <c:v>1</c:v>
                </c:pt>
                <c:pt idx="1189">
                  <c:v>1</c:v>
                </c:pt>
                <c:pt idx="1190">
                  <c:v>1</c:v>
                </c:pt>
                <c:pt idx="1191">
                  <c:v>1</c:v>
                </c:pt>
                <c:pt idx="1192">
                  <c:v>1</c:v>
                </c:pt>
                <c:pt idx="1193">
                  <c:v>1</c:v>
                </c:pt>
                <c:pt idx="1194">
                  <c:v>1</c:v>
                </c:pt>
                <c:pt idx="1195">
                  <c:v>1</c:v>
                </c:pt>
                <c:pt idx="1196">
                  <c:v>1</c:v>
                </c:pt>
                <c:pt idx="1197">
                  <c:v>1</c:v>
                </c:pt>
                <c:pt idx="1198">
                  <c:v>1</c:v>
                </c:pt>
                <c:pt idx="1199">
                  <c:v>1</c:v>
                </c:pt>
                <c:pt idx="1200">
                  <c:v>1</c:v>
                </c:pt>
                <c:pt idx="1201">
                  <c:v>1</c:v>
                </c:pt>
                <c:pt idx="1202">
                  <c:v>1</c:v>
                </c:pt>
                <c:pt idx="1203">
                  <c:v>1</c:v>
                </c:pt>
                <c:pt idx="1204">
                  <c:v>1</c:v>
                </c:pt>
                <c:pt idx="1205">
                  <c:v>1</c:v>
                </c:pt>
                <c:pt idx="1206">
                  <c:v>1</c:v>
                </c:pt>
                <c:pt idx="1207">
                  <c:v>1</c:v>
                </c:pt>
                <c:pt idx="1208">
                  <c:v>1</c:v>
                </c:pt>
                <c:pt idx="1209">
                  <c:v>1</c:v>
                </c:pt>
                <c:pt idx="1210">
                  <c:v>1</c:v>
                </c:pt>
                <c:pt idx="1211">
                  <c:v>1</c:v>
                </c:pt>
                <c:pt idx="1212">
                  <c:v>1</c:v>
                </c:pt>
                <c:pt idx="1213">
                  <c:v>1</c:v>
                </c:pt>
                <c:pt idx="1214">
                  <c:v>1</c:v>
                </c:pt>
                <c:pt idx="1215">
                  <c:v>1</c:v>
                </c:pt>
                <c:pt idx="1216">
                  <c:v>1</c:v>
                </c:pt>
                <c:pt idx="1217">
                  <c:v>1</c:v>
                </c:pt>
                <c:pt idx="1218">
                  <c:v>1</c:v>
                </c:pt>
                <c:pt idx="1219">
                  <c:v>1</c:v>
                </c:pt>
                <c:pt idx="1220">
                  <c:v>1</c:v>
                </c:pt>
                <c:pt idx="1221">
                  <c:v>1</c:v>
                </c:pt>
                <c:pt idx="1222">
                  <c:v>1</c:v>
                </c:pt>
                <c:pt idx="1223">
                  <c:v>1</c:v>
                </c:pt>
                <c:pt idx="1224">
                  <c:v>1</c:v>
                </c:pt>
                <c:pt idx="1225">
                  <c:v>1</c:v>
                </c:pt>
                <c:pt idx="1226">
                  <c:v>1</c:v>
                </c:pt>
                <c:pt idx="1227">
                  <c:v>1</c:v>
                </c:pt>
                <c:pt idx="1228">
                  <c:v>1</c:v>
                </c:pt>
                <c:pt idx="1229">
                  <c:v>1</c:v>
                </c:pt>
                <c:pt idx="1230">
                  <c:v>1</c:v>
                </c:pt>
                <c:pt idx="1231">
                  <c:v>1</c:v>
                </c:pt>
                <c:pt idx="1232">
                  <c:v>1</c:v>
                </c:pt>
                <c:pt idx="1233">
                  <c:v>1</c:v>
                </c:pt>
                <c:pt idx="1234">
                  <c:v>1</c:v>
                </c:pt>
                <c:pt idx="1235">
                  <c:v>1</c:v>
                </c:pt>
                <c:pt idx="1236">
                  <c:v>1</c:v>
                </c:pt>
                <c:pt idx="1237">
                  <c:v>1</c:v>
                </c:pt>
                <c:pt idx="1238">
                  <c:v>1</c:v>
                </c:pt>
                <c:pt idx="1239">
                  <c:v>1</c:v>
                </c:pt>
                <c:pt idx="1240">
                  <c:v>1</c:v>
                </c:pt>
                <c:pt idx="1241">
                  <c:v>1</c:v>
                </c:pt>
                <c:pt idx="1242">
                  <c:v>1</c:v>
                </c:pt>
                <c:pt idx="1243">
                  <c:v>1</c:v>
                </c:pt>
                <c:pt idx="1244">
                  <c:v>1</c:v>
                </c:pt>
                <c:pt idx="1245">
                  <c:v>1</c:v>
                </c:pt>
                <c:pt idx="1246">
                  <c:v>1</c:v>
                </c:pt>
                <c:pt idx="1247">
                  <c:v>1</c:v>
                </c:pt>
                <c:pt idx="1248">
                  <c:v>1</c:v>
                </c:pt>
                <c:pt idx="1249">
                  <c:v>1</c:v>
                </c:pt>
                <c:pt idx="1250">
                  <c:v>1</c:v>
                </c:pt>
                <c:pt idx="1251">
                  <c:v>1</c:v>
                </c:pt>
                <c:pt idx="1252">
                  <c:v>1</c:v>
                </c:pt>
                <c:pt idx="1253">
                  <c:v>1</c:v>
                </c:pt>
                <c:pt idx="1254">
                  <c:v>1</c:v>
                </c:pt>
                <c:pt idx="1255">
                  <c:v>1</c:v>
                </c:pt>
                <c:pt idx="1256">
                  <c:v>1</c:v>
                </c:pt>
                <c:pt idx="1257">
                  <c:v>1</c:v>
                </c:pt>
                <c:pt idx="1258">
                  <c:v>1</c:v>
                </c:pt>
                <c:pt idx="1259">
                  <c:v>1</c:v>
                </c:pt>
                <c:pt idx="1260">
                  <c:v>1</c:v>
                </c:pt>
                <c:pt idx="1261">
                  <c:v>1</c:v>
                </c:pt>
                <c:pt idx="1262">
                  <c:v>1</c:v>
                </c:pt>
                <c:pt idx="1263">
                  <c:v>1</c:v>
                </c:pt>
                <c:pt idx="1264">
                  <c:v>1</c:v>
                </c:pt>
                <c:pt idx="1265">
                  <c:v>1</c:v>
                </c:pt>
                <c:pt idx="1266">
                  <c:v>1</c:v>
                </c:pt>
                <c:pt idx="1267">
                  <c:v>1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1</c:v>
                </c:pt>
                <c:pt idx="1272">
                  <c:v>1</c:v>
                </c:pt>
                <c:pt idx="1273">
                  <c:v>1</c:v>
                </c:pt>
                <c:pt idx="1274">
                  <c:v>1</c:v>
                </c:pt>
                <c:pt idx="1275">
                  <c:v>1</c:v>
                </c:pt>
                <c:pt idx="1276">
                  <c:v>1</c:v>
                </c:pt>
                <c:pt idx="1277">
                  <c:v>1</c:v>
                </c:pt>
                <c:pt idx="1278">
                  <c:v>1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1</c:v>
                </c:pt>
                <c:pt idx="1283">
                  <c:v>1</c:v>
                </c:pt>
                <c:pt idx="1284">
                  <c:v>1</c:v>
                </c:pt>
                <c:pt idx="1285">
                  <c:v>1</c:v>
                </c:pt>
                <c:pt idx="1286">
                  <c:v>1</c:v>
                </c:pt>
                <c:pt idx="1287">
                  <c:v>1</c:v>
                </c:pt>
                <c:pt idx="1288">
                  <c:v>1</c:v>
                </c:pt>
                <c:pt idx="1289">
                  <c:v>1</c:v>
                </c:pt>
                <c:pt idx="1290">
                  <c:v>1</c:v>
                </c:pt>
                <c:pt idx="1291">
                  <c:v>1</c:v>
                </c:pt>
                <c:pt idx="1292">
                  <c:v>1</c:v>
                </c:pt>
                <c:pt idx="1293">
                  <c:v>1</c:v>
                </c:pt>
                <c:pt idx="1294">
                  <c:v>1</c:v>
                </c:pt>
                <c:pt idx="1295">
                  <c:v>1</c:v>
                </c:pt>
                <c:pt idx="1296">
                  <c:v>1</c:v>
                </c:pt>
                <c:pt idx="1297">
                  <c:v>1</c:v>
                </c:pt>
                <c:pt idx="1298">
                  <c:v>1</c:v>
                </c:pt>
                <c:pt idx="1299">
                  <c:v>1</c:v>
                </c:pt>
                <c:pt idx="1300">
                  <c:v>1</c:v>
                </c:pt>
                <c:pt idx="1301">
                  <c:v>1</c:v>
                </c:pt>
                <c:pt idx="1302">
                  <c:v>1</c:v>
                </c:pt>
                <c:pt idx="1303">
                  <c:v>1</c:v>
                </c:pt>
                <c:pt idx="1304">
                  <c:v>1</c:v>
                </c:pt>
                <c:pt idx="1305">
                  <c:v>1</c:v>
                </c:pt>
                <c:pt idx="1306">
                  <c:v>1</c:v>
                </c:pt>
                <c:pt idx="1307">
                  <c:v>1</c:v>
                </c:pt>
                <c:pt idx="1308">
                  <c:v>1</c:v>
                </c:pt>
                <c:pt idx="1309">
                  <c:v>1</c:v>
                </c:pt>
                <c:pt idx="1310">
                  <c:v>1</c:v>
                </c:pt>
                <c:pt idx="1311">
                  <c:v>1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1</c:v>
                </c:pt>
                <c:pt idx="1316">
                  <c:v>1</c:v>
                </c:pt>
                <c:pt idx="1317">
                  <c:v>1</c:v>
                </c:pt>
                <c:pt idx="1318">
                  <c:v>1</c:v>
                </c:pt>
                <c:pt idx="1319">
                  <c:v>1</c:v>
                </c:pt>
                <c:pt idx="1320">
                  <c:v>1</c:v>
                </c:pt>
                <c:pt idx="1321">
                  <c:v>1</c:v>
                </c:pt>
                <c:pt idx="1322">
                  <c:v>1</c:v>
                </c:pt>
                <c:pt idx="1323">
                  <c:v>1</c:v>
                </c:pt>
                <c:pt idx="1324">
                  <c:v>1</c:v>
                </c:pt>
                <c:pt idx="1325">
                  <c:v>1</c:v>
                </c:pt>
                <c:pt idx="1326">
                  <c:v>1</c:v>
                </c:pt>
                <c:pt idx="1327">
                  <c:v>1</c:v>
                </c:pt>
                <c:pt idx="1328">
                  <c:v>1</c:v>
                </c:pt>
                <c:pt idx="1329">
                  <c:v>1</c:v>
                </c:pt>
                <c:pt idx="1330">
                  <c:v>1</c:v>
                </c:pt>
                <c:pt idx="1331">
                  <c:v>1</c:v>
                </c:pt>
                <c:pt idx="1332">
                  <c:v>1</c:v>
                </c:pt>
                <c:pt idx="1333">
                  <c:v>1</c:v>
                </c:pt>
                <c:pt idx="1334">
                  <c:v>1</c:v>
                </c:pt>
                <c:pt idx="1335">
                  <c:v>1</c:v>
                </c:pt>
                <c:pt idx="1336">
                  <c:v>1</c:v>
                </c:pt>
                <c:pt idx="1337">
                  <c:v>1</c:v>
                </c:pt>
                <c:pt idx="1338">
                  <c:v>1</c:v>
                </c:pt>
                <c:pt idx="1339">
                  <c:v>1</c:v>
                </c:pt>
                <c:pt idx="1340">
                  <c:v>1</c:v>
                </c:pt>
                <c:pt idx="1341">
                  <c:v>1</c:v>
                </c:pt>
                <c:pt idx="1342">
                  <c:v>1</c:v>
                </c:pt>
                <c:pt idx="1343">
                  <c:v>1</c:v>
                </c:pt>
                <c:pt idx="1344">
                  <c:v>1</c:v>
                </c:pt>
                <c:pt idx="1345">
                  <c:v>1</c:v>
                </c:pt>
                <c:pt idx="1346">
                  <c:v>1</c:v>
                </c:pt>
                <c:pt idx="1347">
                  <c:v>1</c:v>
                </c:pt>
                <c:pt idx="1348">
                  <c:v>1</c:v>
                </c:pt>
                <c:pt idx="1349">
                  <c:v>1</c:v>
                </c:pt>
                <c:pt idx="1350">
                  <c:v>1</c:v>
                </c:pt>
                <c:pt idx="1351">
                  <c:v>1</c:v>
                </c:pt>
                <c:pt idx="1352">
                  <c:v>1</c:v>
                </c:pt>
                <c:pt idx="1353">
                  <c:v>1</c:v>
                </c:pt>
                <c:pt idx="1354">
                  <c:v>1</c:v>
                </c:pt>
                <c:pt idx="1355">
                  <c:v>1</c:v>
                </c:pt>
                <c:pt idx="1356">
                  <c:v>1</c:v>
                </c:pt>
                <c:pt idx="1357">
                  <c:v>1</c:v>
                </c:pt>
                <c:pt idx="1358">
                  <c:v>1</c:v>
                </c:pt>
                <c:pt idx="1359">
                  <c:v>1</c:v>
                </c:pt>
                <c:pt idx="1360">
                  <c:v>1</c:v>
                </c:pt>
                <c:pt idx="1361">
                  <c:v>1</c:v>
                </c:pt>
                <c:pt idx="1362">
                  <c:v>1</c:v>
                </c:pt>
                <c:pt idx="1363">
                  <c:v>1</c:v>
                </c:pt>
                <c:pt idx="1364">
                  <c:v>1</c:v>
                </c:pt>
                <c:pt idx="1365">
                  <c:v>1</c:v>
                </c:pt>
                <c:pt idx="1366">
                  <c:v>1</c:v>
                </c:pt>
                <c:pt idx="1367">
                  <c:v>1</c:v>
                </c:pt>
                <c:pt idx="1368">
                  <c:v>1</c:v>
                </c:pt>
                <c:pt idx="1369">
                  <c:v>1</c:v>
                </c:pt>
                <c:pt idx="1370">
                  <c:v>1</c:v>
                </c:pt>
                <c:pt idx="1371">
                  <c:v>1</c:v>
                </c:pt>
                <c:pt idx="1372">
                  <c:v>1</c:v>
                </c:pt>
                <c:pt idx="1373">
                  <c:v>1</c:v>
                </c:pt>
                <c:pt idx="1374">
                  <c:v>1</c:v>
                </c:pt>
                <c:pt idx="1375">
                  <c:v>1</c:v>
                </c:pt>
                <c:pt idx="1376">
                  <c:v>1</c:v>
                </c:pt>
                <c:pt idx="1377">
                  <c:v>1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1</c:v>
                </c:pt>
                <c:pt idx="1385">
                  <c:v>1</c:v>
                </c:pt>
                <c:pt idx="1386">
                  <c:v>1</c:v>
                </c:pt>
                <c:pt idx="1387">
                  <c:v>1</c:v>
                </c:pt>
                <c:pt idx="1388">
                  <c:v>1</c:v>
                </c:pt>
                <c:pt idx="1389">
                  <c:v>1</c:v>
                </c:pt>
                <c:pt idx="1390">
                  <c:v>1</c:v>
                </c:pt>
                <c:pt idx="1391">
                  <c:v>1</c:v>
                </c:pt>
                <c:pt idx="1392">
                  <c:v>1</c:v>
                </c:pt>
                <c:pt idx="1393">
                  <c:v>1</c:v>
                </c:pt>
                <c:pt idx="1394">
                  <c:v>1</c:v>
                </c:pt>
                <c:pt idx="1395">
                  <c:v>1</c:v>
                </c:pt>
                <c:pt idx="1396">
                  <c:v>1</c:v>
                </c:pt>
                <c:pt idx="1397">
                  <c:v>1</c:v>
                </c:pt>
                <c:pt idx="1398">
                  <c:v>1</c:v>
                </c:pt>
                <c:pt idx="1399">
                  <c:v>1</c:v>
                </c:pt>
                <c:pt idx="1400">
                  <c:v>1</c:v>
                </c:pt>
                <c:pt idx="1401">
                  <c:v>1</c:v>
                </c:pt>
                <c:pt idx="1402">
                  <c:v>1</c:v>
                </c:pt>
                <c:pt idx="1403">
                  <c:v>1</c:v>
                </c:pt>
                <c:pt idx="1404">
                  <c:v>1</c:v>
                </c:pt>
                <c:pt idx="1405">
                  <c:v>1</c:v>
                </c:pt>
                <c:pt idx="1406">
                  <c:v>1</c:v>
                </c:pt>
                <c:pt idx="1407">
                  <c:v>1</c:v>
                </c:pt>
                <c:pt idx="1408">
                  <c:v>1</c:v>
                </c:pt>
                <c:pt idx="1409">
                  <c:v>1</c:v>
                </c:pt>
                <c:pt idx="1410">
                  <c:v>1</c:v>
                </c:pt>
                <c:pt idx="1411">
                  <c:v>1</c:v>
                </c:pt>
                <c:pt idx="1412">
                  <c:v>1</c:v>
                </c:pt>
                <c:pt idx="1413">
                  <c:v>1</c:v>
                </c:pt>
                <c:pt idx="1414">
                  <c:v>1</c:v>
                </c:pt>
                <c:pt idx="1415">
                  <c:v>1</c:v>
                </c:pt>
                <c:pt idx="1416">
                  <c:v>1</c:v>
                </c:pt>
                <c:pt idx="1417">
                  <c:v>1</c:v>
                </c:pt>
                <c:pt idx="1418">
                  <c:v>1</c:v>
                </c:pt>
                <c:pt idx="1419">
                  <c:v>1</c:v>
                </c:pt>
                <c:pt idx="1420">
                  <c:v>1</c:v>
                </c:pt>
                <c:pt idx="1421">
                  <c:v>1</c:v>
                </c:pt>
                <c:pt idx="1422">
                  <c:v>1</c:v>
                </c:pt>
                <c:pt idx="1423">
                  <c:v>1</c:v>
                </c:pt>
                <c:pt idx="1424">
                  <c:v>1</c:v>
                </c:pt>
                <c:pt idx="1425">
                  <c:v>1</c:v>
                </c:pt>
                <c:pt idx="1426">
                  <c:v>1</c:v>
                </c:pt>
                <c:pt idx="1427">
                  <c:v>1</c:v>
                </c:pt>
                <c:pt idx="1428">
                  <c:v>1</c:v>
                </c:pt>
                <c:pt idx="1429">
                  <c:v>1</c:v>
                </c:pt>
                <c:pt idx="1430">
                  <c:v>1</c:v>
                </c:pt>
                <c:pt idx="1431">
                  <c:v>1</c:v>
                </c:pt>
                <c:pt idx="1432">
                  <c:v>1</c:v>
                </c:pt>
                <c:pt idx="1433">
                  <c:v>1</c:v>
                </c:pt>
                <c:pt idx="1434">
                  <c:v>1</c:v>
                </c:pt>
                <c:pt idx="1435">
                  <c:v>1</c:v>
                </c:pt>
                <c:pt idx="1436">
                  <c:v>1</c:v>
                </c:pt>
                <c:pt idx="1437">
                  <c:v>1</c:v>
                </c:pt>
                <c:pt idx="1438">
                  <c:v>1</c:v>
                </c:pt>
                <c:pt idx="1439">
                  <c:v>1</c:v>
                </c:pt>
                <c:pt idx="1440">
                  <c:v>1</c:v>
                </c:pt>
                <c:pt idx="1441">
                  <c:v>1</c:v>
                </c:pt>
                <c:pt idx="1442">
                  <c:v>1</c:v>
                </c:pt>
                <c:pt idx="1443">
                  <c:v>1</c:v>
                </c:pt>
                <c:pt idx="1444">
                  <c:v>1</c:v>
                </c:pt>
                <c:pt idx="1445">
                  <c:v>1</c:v>
                </c:pt>
                <c:pt idx="1446">
                  <c:v>1</c:v>
                </c:pt>
                <c:pt idx="1447">
                  <c:v>1</c:v>
                </c:pt>
                <c:pt idx="1448">
                  <c:v>1</c:v>
                </c:pt>
                <c:pt idx="1449">
                  <c:v>1</c:v>
                </c:pt>
                <c:pt idx="1450">
                  <c:v>1</c:v>
                </c:pt>
                <c:pt idx="1451">
                  <c:v>1</c:v>
                </c:pt>
                <c:pt idx="1452">
                  <c:v>1</c:v>
                </c:pt>
                <c:pt idx="1453">
                  <c:v>1</c:v>
                </c:pt>
                <c:pt idx="1454">
                  <c:v>1</c:v>
                </c:pt>
                <c:pt idx="1455">
                  <c:v>1</c:v>
                </c:pt>
                <c:pt idx="1456">
                  <c:v>1</c:v>
                </c:pt>
                <c:pt idx="1457">
                  <c:v>1</c:v>
                </c:pt>
                <c:pt idx="1458">
                  <c:v>1</c:v>
                </c:pt>
                <c:pt idx="1459">
                  <c:v>1</c:v>
                </c:pt>
                <c:pt idx="1460">
                  <c:v>1</c:v>
                </c:pt>
                <c:pt idx="1461">
                  <c:v>1</c:v>
                </c:pt>
                <c:pt idx="1462">
                  <c:v>1</c:v>
                </c:pt>
                <c:pt idx="1463">
                  <c:v>1</c:v>
                </c:pt>
                <c:pt idx="1464">
                  <c:v>1</c:v>
                </c:pt>
                <c:pt idx="1465">
                  <c:v>1</c:v>
                </c:pt>
                <c:pt idx="1466">
                  <c:v>1</c:v>
                </c:pt>
                <c:pt idx="1467">
                  <c:v>1</c:v>
                </c:pt>
                <c:pt idx="1468">
                  <c:v>1</c:v>
                </c:pt>
                <c:pt idx="1469">
                  <c:v>1</c:v>
                </c:pt>
                <c:pt idx="1470">
                  <c:v>1</c:v>
                </c:pt>
                <c:pt idx="1471">
                  <c:v>1</c:v>
                </c:pt>
                <c:pt idx="1472">
                  <c:v>1</c:v>
                </c:pt>
                <c:pt idx="1473">
                  <c:v>1</c:v>
                </c:pt>
                <c:pt idx="1474">
                  <c:v>1</c:v>
                </c:pt>
                <c:pt idx="1475">
                  <c:v>1</c:v>
                </c:pt>
                <c:pt idx="1476">
                  <c:v>1</c:v>
                </c:pt>
                <c:pt idx="1477">
                  <c:v>1</c:v>
                </c:pt>
                <c:pt idx="1478">
                  <c:v>1</c:v>
                </c:pt>
                <c:pt idx="1479">
                  <c:v>1</c:v>
                </c:pt>
                <c:pt idx="1480">
                  <c:v>1</c:v>
                </c:pt>
                <c:pt idx="1481">
                  <c:v>1</c:v>
                </c:pt>
                <c:pt idx="1482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4FC-4F0F-ADA5-1ED6C21E6146}"/>
            </c:ext>
          </c:extLst>
        </c:ser>
        <c:ser>
          <c:idx val="1"/>
          <c:order val="1"/>
          <c:tx>
            <c:v>Elevation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'Drive Cycle'!$A$2:$A$2002</c:f>
              <c:numCache>
                <c:formatCode>General</c:formatCode>
                <c:ptCount val="20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</c:numCache>
            </c:numRef>
          </c:xVal>
          <c:yVal>
            <c:numRef>
              <c:f>'Drive Cycle'!$C$2:$C$2002</c:f>
              <c:numCache>
                <c:formatCode>General</c:formatCode>
                <c:ptCount val="200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10</c:v>
                </c:pt>
                <c:pt idx="94">
                  <c:v>10</c:v>
                </c:pt>
                <c:pt idx="95">
                  <c:v>10</c:v>
                </c:pt>
                <c:pt idx="96">
                  <c:v>10</c:v>
                </c:pt>
                <c:pt idx="97">
                  <c:v>10</c:v>
                </c:pt>
                <c:pt idx="98">
                  <c:v>10</c:v>
                </c:pt>
                <c:pt idx="99">
                  <c:v>10</c:v>
                </c:pt>
                <c:pt idx="100">
                  <c:v>10</c:v>
                </c:pt>
                <c:pt idx="101">
                  <c:v>9.75</c:v>
                </c:pt>
                <c:pt idx="102">
                  <c:v>9.5</c:v>
                </c:pt>
                <c:pt idx="103">
                  <c:v>9.25</c:v>
                </c:pt>
                <c:pt idx="104">
                  <c:v>9</c:v>
                </c:pt>
                <c:pt idx="105">
                  <c:v>8.75</c:v>
                </c:pt>
                <c:pt idx="106">
                  <c:v>8.5</c:v>
                </c:pt>
                <c:pt idx="107">
                  <c:v>8.25</c:v>
                </c:pt>
                <c:pt idx="108">
                  <c:v>8</c:v>
                </c:pt>
                <c:pt idx="109">
                  <c:v>7.75</c:v>
                </c:pt>
                <c:pt idx="110">
                  <c:v>7.5</c:v>
                </c:pt>
                <c:pt idx="111">
                  <c:v>7.25</c:v>
                </c:pt>
                <c:pt idx="112">
                  <c:v>7</c:v>
                </c:pt>
                <c:pt idx="113">
                  <c:v>6.75</c:v>
                </c:pt>
                <c:pt idx="114">
                  <c:v>6.5</c:v>
                </c:pt>
                <c:pt idx="115">
                  <c:v>6.25</c:v>
                </c:pt>
                <c:pt idx="116">
                  <c:v>6</c:v>
                </c:pt>
                <c:pt idx="117">
                  <c:v>5.75</c:v>
                </c:pt>
                <c:pt idx="118">
                  <c:v>5.5</c:v>
                </c:pt>
                <c:pt idx="119">
                  <c:v>5.25</c:v>
                </c:pt>
                <c:pt idx="120">
                  <c:v>5</c:v>
                </c:pt>
                <c:pt idx="121">
                  <c:v>4.75</c:v>
                </c:pt>
                <c:pt idx="122">
                  <c:v>4.5</c:v>
                </c:pt>
                <c:pt idx="123">
                  <c:v>4.25</c:v>
                </c:pt>
                <c:pt idx="124">
                  <c:v>4</c:v>
                </c:pt>
                <c:pt idx="125">
                  <c:v>3.75</c:v>
                </c:pt>
                <c:pt idx="126">
                  <c:v>3.5</c:v>
                </c:pt>
                <c:pt idx="127">
                  <c:v>3.25</c:v>
                </c:pt>
                <c:pt idx="128">
                  <c:v>3</c:v>
                </c:pt>
                <c:pt idx="129">
                  <c:v>2.75</c:v>
                </c:pt>
                <c:pt idx="130">
                  <c:v>2.5</c:v>
                </c:pt>
                <c:pt idx="131">
                  <c:v>2.25</c:v>
                </c:pt>
                <c:pt idx="132">
                  <c:v>2</c:v>
                </c:pt>
                <c:pt idx="133">
                  <c:v>1.75</c:v>
                </c:pt>
                <c:pt idx="134">
                  <c:v>1.5</c:v>
                </c:pt>
                <c:pt idx="135">
                  <c:v>1.25</c:v>
                </c:pt>
                <c:pt idx="136">
                  <c:v>1</c:v>
                </c:pt>
                <c:pt idx="137">
                  <c:v>0.75</c:v>
                </c:pt>
                <c:pt idx="138">
                  <c:v>0.5</c:v>
                </c:pt>
                <c:pt idx="139">
                  <c:v>0.25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0.125</c:v>
                </c:pt>
                <c:pt idx="809">
                  <c:v>0.25</c:v>
                </c:pt>
                <c:pt idx="810">
                  <c:v>0.375</c:v>
                </c:pt>
                <c:pt idx="811">
                  <c:v>0.5</c:v>
                </c:pt>
                <c:pt idx="812">
                  <c:v>0.625</c:v>
                </c:pt>
                <c:pt idx="813">
                  <c:v>0.75</c:v>
                </c:pt>
                <c:pt idx="814">
                  <c:v>0.875</c:v>
                </c:pt>
                <c:pt idx="815">
                  <c:v>1</c:v>
                </c:pt>
                <c:pt idx="816">
                  <c:v>1.125</c:v>
                </c:pt>
                <c:pt idx="817">
                  <c:v>1.25</c:v>
                </c:pt>
                <c:pt idx="818">
                  <c:v>1.375</c:v>
                </c:pt>
                <c:pt idx="819">
                  <c:v>1.5</c:v>
                </c:pt>
                <c:pt idx="820">
                  <c:v>1.625</c:v>
                </c:pt>
                <c:pt idx="821">
                  <c:v>1.75</c:v>
                </c:pt>
                <c:pt idx="822">
                  <c:v>1.875</c:v>
                </c:pt>
                <c:pt idx="823">
                  <c:v>2</c:v>
                </c:pt>
                <c:pt idx="824">
                  <c:v>2.125</c:v>
                </c:pt>
                <c:pt idx="825">
                  <c:v>2.25</c:v>
                </c:pt>
                <c:pt idx="826">
                  <c:v>2.375</c:v>
                </c:pt>
                <c:pt idx="827">
                  <c:v>2.5</c:v>
                </c:pt>
                <c:pt idx="828">
                  <c:v>2.625</c:v>
                </c:pt>
                <c:pt idx="829">
                  <c:v>2.75</c:v>
                </c:pt>
                <c:pt idx="830">
                  <c:v>2.875</c:v>
                </c:pt>
                <c:pt idx="831">
                  <c:v>3</c:v>
                </c:pt>
                <c:pt idx="832">
                  <c:v>3.125</c:v>
                </c:pt>
                <c:pt idx="833">
                  <c:v>3.25</c:v>
                </c:pt>
                <c:pt idx="834">
                  <c:v>3.375</c:v>
                </c:pt>
                <c:pt idx="835">
                  <c:v>3.5</c:v>
                </c:pt>
                <c:pt idx="836">
                  <c:v>3.625</c:v>
                </c:pt>
                <c:pt idx="837">
                  <c:v>3.75</c:v>
                </c:pt>
                <c:pt idx="838">
                  <c:v>3.875</c:v>
                </c:pt>
                <c:pt idx="839">
                  <c:v>4</c:v>
                </c:pt>
                <c:pt idx="840">
                  <c:v>4.125</c:v>
                </c:pt>
                <c:pt idx="841">
                  <c:v>4.25</c:v>
                </c:pt>
                <c:pt idx="842">
                  <c:v>4.375</c:v>
                </c:pt>
                <c:pt idx="843">
                  <c:v>4.5</c:v>
                </c:pt>
                <c:pt idx="844">
                  <c:v>4.625</c:v>
                </c:pt>
                <c:pt idx="845">
                  <c:v>4.75</c:v>
                </c:pt>
                <c:pt idx="846">
                  <c:v>4.875</c:v>
                </c:pt>
                <c:pt idx="847">
                  <c:v>5</c:v>
                </c:pt>
                <c:pt idx="848">
                  <c:v>5.125</c:v>
                </c:pt>
                <c:pt idx="849">
                  <c:v>5.25</c:v>
                </c:pt>
                <c:pt idx="850">
                  <c:v>5.375</c:v>
                </c:pt>
                <c:pt idx="851">
                  <c:v>5.5</c:v>
                </c:pt>
                <c:pt idx="852">
                  <c:v>5.625</c:v>
                </c:pt>
                <c:pt idx="853">
                  <c:v>5.75</c:v>
                </c:pt>
                <c:pt idx="854">
                  <c:v>5.875</c:v>
                </c:pt>
                <c:pt idx="855">
                  <c:v>6</c:v>
                </c:pt>
                <c:pt idx="856">
                  <c:v>6.125</c:v>
                </c:pt>
                <c:pt idx="857">
                  <c:v>6.25</c:v>
                </c:pt>
                <c:pt idx="858">
                  <c:v>6.375</c:v>
                </c:pt>
                <c:pt idx="859">
                  <c:v>6.5</c:v>
                </c:pt>
                <c:pt idx="860">
                  <c:v>6.625</c:v>
                </c:pt>
                <c:pt idx="861">
                  <c:v>6.75</c:v>
                </c:pt>
                <c:pt idx="862">
                  <c:v>6.875</c:v>
                </c:pt>
                <c:pt idx="863">
                  <c:v>7</c:v>
                </c:pt>
                <c:pt idx="864">
                  <c:v>7.125</c:v>
                </c:pt>
                <c:pt idx="865">
                  <c:v>7.25</c:v>
                </c:pt>
                <c:pt idx="866">
                  <c:v>7.375</c:v>
                </c:pt>
                <c:pt idx="867">
                  <c:v>7.5</c:v>
                </c:pt>
                <c:pt idx="868">
                  <c:v>7.625</c:v>
                </c:pt>
                <c:pt idx="869">
                  <c:v>7.75</c:v>
                </c:pt>
                <c:pt idx="870">
                  <c:v>7.875</c:v>
                </c:pt>
                <c:pt idx="871">
                  <c:v>8</c:v>
                </c:pt>
                <c:pt idx="872">
                  <c:v>8.125</c:v>
                </c:pt>
                <c:pt idx="873">
                  <c:v>8.25</c:v>
                </c:pt>
                <c:pt idx="874">
                  <c:v>8.375</c:v>
                </c:pt>
                <c:pt idx="875">
                  <c:v>8.5</c:v>
                </c:pt>
                <c:pt idx="876">
                  <c:v>8.625</c:v>
                </c:pt>
                <c:pt idx="877">
                  <c:v>8.75</c:v>
                </c:pt>
                <c:pt idx="878">
                  <c:v>8.875</c:v>
                </c:pt>
                <c:pt idx="879">
                  <c:v>9</c:v>
                </c:pt>
                <c:pt idx="880">
                  <c:v>9.125</c:v>
                </c:pt>
                <c:pt idx="881">
                  <c:v>9.25</c:v>
                </c:pt>
                <c:pt idx="882">
                  <c:v>9.375</c:v>
                </c:pt>
                <c:pt idx="883">
                  <c:v>9.5</c:v>
                </c:pt>
                <c:pt idx="884">
                  <c:v>9.625</c:v>
                </c:pt>
                <c:pt idx="885">
                  <c:v>9.75</c:v>
                </c:pt>
                <c:pt idx="886">
                  <c:v>9.875</c:v>
                </c:pt>
                <c:pt idx="887">
                  <c:v>10</c:v>
                </c:pt>
                <c:pt idx="888">
                  <c:v>10</c:v>
                </c:pt>
                <c:pt idx="889">
                  <c:v>10</c:v>
                </c:pt>
                <c:pt idx="890">
                  <c:v>10</c:v>
                </c:pt>
                <c:pt idx="891">
                  <c:v>10</c:v>
                </c:pt>
                <c:pt idx="892">
                  <c:v>10</c:v>
                </c:pt>
                <c:pt idx="893">
                  <c:v>10</c:v>
                </c:pt>
                <c:pt idx="894">
                  <c:v>10</c:v>
                </c:pt>
                <c:pt idx="895">
                  <c:v>10</c:v>
                </c:pt>
                <c:pt idx="896">
                  <c:v>10</c:v>
                </c:pt>
                <c:pt idx="897">
                  <c:v>10</c:v>
                </c:pt>
                <c:pt idx="898">
                  <c:v>10</c:v>
                </c:pt>
                <c:pt idx="899">
                  <c:v>10</c:v>
                </c:pt>
                <c:pt idx="900">
                  <c:v>10</c:v>
                </c:pt>
                <c:pt idx="901">
                  <c:v>10</c:v>
                </c:pt>
                <c:pt idx="902">
                  <c:v>10</c:v>
                </c:pt>
                <c:pt idx="903">
                  <c:v>10</c:v>
                </c:pt>
                <c:pt idx="904">
                  <c:v>10</c:v>
                </c:pt>
                <c:pt idx="905">
                  <c:v>10</c:v>
                </c:pt>
                <c:pt idx="906">
                  <c:v>10</c:v>
                </c:pt>
                <c:pt idx="907">
                  <c:v>10</c:v>
                </c:pt>
                <c:pt idx="908">
                  <c:v>10</c:v>
                </c:pt>
                <c:pt idx="909">
                  <c:v>10</c:v>
                </c:pt>
                <c:pt idx="910">
                  <c:v>10</c:v>
                </c:pt>
                <c:pt idx="911">
                  <c:v>10</c:v>
                </c:pt>
                <c:pt idx="912">
                  <c:v>10</c:v>
                </c:pt>
                <c:pt idx="913">
                  <c:v>10</c:v>
                </c:pt>
                <c:pt idx="914">
                  <c:v>10</c:v>
                </c:pt>
                <c:pt idx="915">
                  <c:v>10</c:v>
                </c:pt>
                <c:pt idx="916">
                  <c:v>10</c:v>
                </c:pt>
                <c:pt idx="917">
                  <c:v>10</c:v>
                </c:pt>
                <c:pt idx="918">
                  <c:v>10</c:v>
                </c:pt>
                <c:pt idx="919">
                  <c:v>10</c:v>
                </c:pt>
                <c:pt idx="920">
                  <c:v>10</c:v>
                </c:pt>
                <c:pt idx="921">
                  <c:v>10</c:v>
                </c:pt>
                <c:pt idx="922">
                  <c:v>10</c:v>
                </c:pt>
                <c:pt idx="923">
                  <c:v>10</c:v>
                </c:pt>
                <c:pt idx="924">
                  <c:v>10</c:v>
                </c:pt>
                <c:pt idx="925">
                  <c:v>10</c:v>
                </c:pt>
                <c:pt idx="926">
                  <c:v>10</c:v>
                </c:pt>
                <c:pt idx="927">
                  <c:v>10</c:v>
                </c:pt>
                <c:pt idx="928">
                  <c:v>10</c:v>
                </c:pt>
                <c:pt idx="929">
                  <c:v>10</c:v>
                </c:pt>
                <c:pt idx="930">
                  <c:v>10</c:v>
                </c:pt>
                <c:pt idx="931">
                  <c:v>10</c:v>
                </c:pt>
                <c:pt idx="932">
                  <c:v>10</c:v>
                </c:pt>
                <c:pt idx="933">
                  <c:v>10</c:v>
                </c:pt>
                <c:pt idx="934">
                  <c:v>10</c:v>
                </c:pt>
                <c:pt idx="935">
                  <c:v>10</c:v>
                </c:pt>
                <c:pt idx="936">
                  <c:v>10</c:v>
                </c:pt>
                <c:pt idx="937">
                  <c:v>10</c:v>
                </c:pt>
                <c:pt idx="938">
                  <c:v>10</c:v>
                </c:pt>
                <c:pt idx="939">
                  <c:v>10</c:v>
                </c:pt>
                <c:pt idx="940">
                  <c:v>10</c:v>
                </c:pt>
                <c:pt idx="941">
                  <c:v>10</c:v>
                </c:pt>
                <c:pt idx="942">
                  <c:v>10</c:v>
                </c:pt>
                <c:pt idx="943">
                  <c:v>10</c:v>
                </c:pt>
                <c:pt idx="944">
                  <c:v>10</c:v>
                </c:pt>
                <c:pt idx="945">
                  <c:v>10</c:v>
                </c:pt>
                <c:pt idx="946">
                  <c:v>10</c:v>
                </c:pt>
                <c:pt idx="947">
                  <c:v>10</c:v>
                </c:pt>
                <c:pt idx="948">
                  <c:v>10</c:v>
                </c:pt>
                <c:pt idx="949">
                  <c:v>10</c:v>
                </c:pt>
                <c:pt idx="950">
                  <c:v>10</c:v>
                </c:pt>
                <c:pt idx="951">
                  <c:v>10</c:v>
                </c:pt>
                <c:pt idx="952">
                  <c:v>10</c:v>
                </c:pt>
                <c:pt idx="953">
                  <c:v>10</c:v>
                </c:pt>
                <c:pt idx="954">
                  <c:v>10</c:v>
                </c:pt>
                <c:pt idx="955">
                  <c:v>10</c:v>
                </c:pt>
                <c:pt idx="956">
                  <c:v>10</c:v>
                </c:pt>
                <c:pt idx="957">
                  <c:v>10</c:v>
                </c:pt>
                <c:pt idx="958">
                  <c:v>10</c:v>
                </c:pt>
                <c:pt idx="959">
                  <c:v>10</c:v>
                </c:pt>
                <c:pt idx="960">
                  <c:v>10</c:v>
                </c:pt>
                <c:pt idx="961">
                  <c:v>10</c:v>
                </c:pt>
                <c:pt idx="962">
                  <c:v>10</c:v>
                </c:pt>
                <c:pt idx="963">
                  <c:v>10</c:v>
                </c:pt>
                <c:pt idx="964">
                  <c:v>10</c:v>
                </c:pt>
                <c:pt idx="965">
                  <c:v>10</c:v>
                </c:pt>
                <c:pt idx="966">
                  <c:v>10</c:v>
                </c:pt>
                <c:pt idx="967">
                  <c:v>10</c:v>
                </c:pt>
                <c:pt idx="968">
                  <c:v>10</c:v>
                </c:pt>
                <c:pt idx="969">
                  <c:v>10</c:v>
                </c:pt>
                <c:pt idx="970">
                  <c:v>10</c:v>
                </c:pt>
                <c:pt idx="971">
                  <c:v>10</c:v>
                </c:pt>
                <c:pt idx="972">
                  <c:v>10</c:v>
                </c:pt>
                <c:pt idx="973">
                  <c:v>10</c:v>
                </c:pt>
                <c:pt idx="974">
                  <c:v>10</c:v>
                </c:pt>
                <c:pt idx="975">
                  <c:v>10</c:v>
                </c:pt>
                <c:pt idx="976">
                  <c:v>10</c:v>
                </c:pt>
                <c:pt idx="977">
                  <c:v>10</c:v>
                </c:pt>
                <c:pt idx="978">
                  <c:v>10</c:v>
                </c:pt>
                <c:pt idx="979">
                  <c:v>10</c:v>
                </c:pt>
                <c:pt idx="980">
                  <c:v>10</c:v>
                </c:pt>
                <c:pt idx="981">
                  <c:v>10</c:v>
                </c:pt>
                <c:pt idx="982">
                  <c:v>10</c:v>
                </c:pt>
                <c:pt idx="983">
                  <c:v>10</c:v>
                </c:pt>
                <c:pt idx="984">
                  <c:v>10</c:v>
                </c:pt>
                <c:pt idx="985">
                  <c:v>10</c:v>
                </c:pt>
                <c:pt idx="986">
                  <c:v>10</c:v>
                </c:pt>
                <c:pt idx="987">
                  <c:v>10</c:v>
                </c:pt>
                <c:pt idx="988">
                  <c:v>10</c:v>
                </c:pt>
                <c:pt idx="989">
                  <c:v>10</c:v>
                </c:pt>
                <c:pt idx="990">
                  <c:v>10</c:v>
                </c:pt>
                <c:pt idx="991">
                  <c:v>10</c:v>
                </c:pt>
                <c:pt idx="992">
                  <c:v>10</c:v>
                </c:pt>
                <c:pt idx="993">
                  <c:v>10</c:v>
                </c:pt>
                <c:pt idx="994">
                  <c:v>10</c:v>
                </c:pt>
                <c:pt idx="995">
                  <c:v>10</c:v>
                </c:pt>
                <c:pt idx="996">
                  <c:v>10</c:v>
                </c:pt>
                <c:pt idx="997">
                  <c:v>10</c:v>
                </c:pt>
                <c:pt idx="998">
                  <c:v>10</c:v>
                </c:pt>
                <c:pt idx="999">
                  <c:v>10</c:v>
                </c:pt>
                <c:pt idx="1000">
                  <c:v>10</c:v>
                </c:pt>
                <c:pt idx="1001">
                  <c:v>10</c:v>
                </c:pt>
                <c:pt idx="1002">
                  <c:v>9.75</c:v>
                </c:pt>
                <c:pt idx="1003">
                  <c:v>9.5</c:v>
                </c:pt>
                <c:pt idx="1004">
                  <c:v>9.25</c:v>
                </c:pt>
                <c:pt idx="1005">
                  <c:v>9</c:v>
                </c:pt>
                <c:pt idx="1006">
                  <c:v>8.75</c:v>
                </c:pt>
                <c:pt idx="1007">
                  <c:v>8.5</c:v>
                </c:pt>
                <c:pt idx="1008">
                  <c:v>8.25</c:v>
                </c:pt>
                <c:pt idx="1009">
                  <c:v>8</c:v>
                </c:pt>
                <c:pt idx="1010">
                  <c:v>7.75</c:v>
                </c:pt>
                <c:pt idx="1011">
                  <c:v>7.5</c:v>
                </c:pt>
                <c:pt idx="1012">
                  <c:v>7.25</c:v>
                </c:pt>
                <c:pt idx="1013">
                  <c:v>7</c:v>
                </c:pt>
                <c:pt idx="1014">
                  <c:v>6.75</c:v>
                </c:pt>
                <c:pt idx="1015">
                  <c:v>6.5</c:v>
                </c:pt>
                <c:pt idx="1016">
                  <c:v>6.25</c:v>
                </c:pt>
                <c:pt idx="1017">
                  <c:v>6</c:v>
                </c:pt>
                <c:pt idx="1018">
                  <c:v>5.75</c:v>
                </c:pt>
                <c:pt idx="1019">
                  <c:v>5.5</c:v>
                </c:pt>
                <c:pt idx="1020">
                  <c:v>5.25</c:v>
                </c:pt>
                <c:pt idx="1021">
                  <c:v>5</c:v>
                </c:pt>
                <c:pt idx="1022">
                  <c:v>4.75</c:v>
                </c:pt>
                <c:pt idx="1023">
                  <c:v>4.5</c:v>
                </c:pt>
                <c:pt idx="1024">
                  <c:v>4.25</c:v>
                </c:pt>
                <c:pt idx="1025">
                  <c:v>4</c:v>
                </c:pt>
                <c:pt idx="1026">
                  <c:v>3.75</c:v>
                </c:pt>
                <c:pt idx="1027">
                  <c:v>3.5</c:v>
                </c:pt>
                <c:pt idx="1028">
                  <c:v>3.25</c:v>
                </c:pt>
                <c:pt idx="1029">
                  <c:v>3</c:v>
                </c:pt>
                <c:pt idx="1030">
                  <c:v>2.75</c:v>
                </c:pt>
                <c:pt idx="1031">
                  <c:v>2.5</c:v>
                </c:pt>
                <c:pt idx="1032">
                  <c:v>2.25</c:v>
                </c:pt>
                <c:pt idx="1033">
                  <c:v>2</c:v>
                </c:pt>
                <c:pt idx="1034">
                  <c:v>1.75</c:v>
                </c:pt>
                <c:pt idx="1035">
                  <c:v>1.5</c:v>
                </c:pt>
                <c:pt idx="1036">
                  <c:v>1.25</c:v>
                </c:pt>
                <c:pt idx="1037">
                  <c:v>1</c:v>
                </c:pt>
                <c:pt idx="1038">
                  <c:v>0.75</c:v>
                </c:pt>
                <c:pt idx="1039">
                  <c:v>0.5</c:v>
                </c:pt>
                <c:pt idx="1040">
                  <c:v>0.25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0.125</c:v>
                </c:pt>
                <c:pt idx="1220">
                  <c:v>0.25</c:v>
                </c:pt>
                <c:pt idx="1221">
                  <c:v>0.375</c:v>
                </c:pt>
                <c:pt idx="1222">
                  <c:v>0.5</c:v>
                </c:pt>
                <c:pt idx="1223">
                  <c:v>0.625</c:v>
                </c:pt>
                <c:pt idx="1224">
                  <c:v>0.75</c:v>
                </c:pt>
                <c:pt idx="1225">
                  <c:v>0.875</c:v>
                </c:pt>
                <c:pt idx="1226">
                  <c:v>1</c:v>
                </c:pt>
                <c:pt idx="1227">
                  <c:v>1.125</c:v>
                </c:pt>
                <c:pt idx="1228">
                  <c:v>1.25</c:v>
                </c:pt>
                <c:pt idx="1229">
                  <c:v>1.375</c:v>
                </c:pt>
                <c:pt idx="1230">
                  <c:v>1.5</c:v>
                </c:pt>
                <c:pt idx="1231">
                  <c:v>1.625</c:v>
                </c:pt>
                <c:pt idx="1232">
                  <c:v>1.75</c:v>
                </c:pt>
                <c:pt idx="1233">
                  <c:v>1.875</c:v>
                </c:pt>
                <c:pt idx="1234">
                  <c:v>2</c:v>
                </c:pt>
                <c:pt idx="1235">
                  <c:v>2.125</c:v>
                </c:pt>
                <c:pt idx="1236">
                  <c:v>2.25</c:v>
                </c:pt>
                <c:pt idx="1237">
                  <c:v>2.375</c:v>
                </c:pt>
                <c:pt idx="1238">
                  <c:v>2.5</c:v>
                </c:pt>
                <c:pt idx="1239">
                  <c:v>2.625</c:v>
                </c:pt>
                <c:pt idx="1240">
                  <c:v>2.75</c:v>
                </c:pt>
                <c:pt idx="1241">
                  <c:v>2.875</c:v>
                </c:pt>
                <c:pt idx="1242">
                  <c:v>3</c:v>
                </c:pt>
                <c:pt idx="1243">
                  <c:v>3.125</c:v>
                </c:pt>
                <c:pt idx="1244">
                  <c:v>3.25</c:v>
                </c:pt>
                <c:pt idx="1245">
                  <c:v>3.375</c:v>
                </c:pt>
                <c:pt idx="1246">
                  <c:v>3.5</c:v>
                </c:pt>
                <c:pt idx="1247">
                  <c:v>3.625</c:v>
                </c:pt>
                <c:pt idx="1248">
                  <c:v>3.75</c:v>
                </c:pt>
                <c:pt idx="1249">
                  <c:v>3.875</c:v>
                </c:pt>
                <c:pt idx="1250">
                  <c:v>4</c:v>
                </c:pt>
                <c:pt idx="1251">
                  <c:v>4.125</c:v>
                </c:pt>
                <c:pt idx="1252">
                  <c:v>4.25</c:v>
                </c:pt>
                <c:pt idx="1253">
                  <c:v>4.375</c:v>
                </c:pt>
                <c:pt idx="1254">
                  <c:v>4.5</c:v>
                </c:pt>
                <c:pt idx="1255">
                  <c:v>4.625</c:v>
                </c:pt>
                <c:pt idx="1256">
                  <c:v>4.75</c:v>
                </c:pt>
                <c:pt idx="1257">
                  <c:v>4.875</c:v>
                </c:pt>
                <c:pt idx="1258">
                  <c:v>5</c:v>
                </c:pt>
                <c:pt idx="1259">
                  <c:v>5.125</c:v>
                </c:pt>
                <c:pt idx="1260">
                  <c:v>5.25</c:v>
                </c:pt>
                <c:pt idx="1261">
                  <c:v>5.375</c:v>
                </c:pt>
                <c:pt idx="1262">
                  <c:v>5.5</c:v>
                </c:pt>
                <c:pt idx="1263">
                  <c:v>5.625</c:v>
                </c:pt>
                <c:pt idx="1264">
                  <c:v>5.75</c:v>
                </c:pt>
                <c:pt idx="1265">
                  <c:v>5.875</c:v>
                </c:pt>
                <c:pt idx="1266">
                  <c:v>6</c:v>
                </c:pt>
                <c:pt idx="1267">
                  <c:v>6.125</c:v>
                </c:pt>
                <c:pt idx="1268">
                  <c:v>6.25</c:v>
                </c:pt>
                <c:pt idx="1269">
                  <c:v>6.375</c:v>
                </c:pt>
                <c:pt idx="1270">
                  <c:v>6.5</c:v>
                </c:pt>
                <c:pt idx="1271">
                  <c:v>6.625</c:v>
                </c:pt>
                <c:pt idx="1272">
                  <c:v>6.75</c:v>
                </c:pt>
                <c:pt idx="1273">
                  <c:v>6.875</c:v>
                </c:pt>
                <c:pt idx="1274">
                  <c:v>7</c:v>
                </c:pt>
                <c:pt idx="1275">
                  <c:v>7.125</c:v>
                </c:pt>
                <c:pt idx="1276">
                  <c:v>7.25</c:v>
                </c:pt>
                <c:pt idx="1277">
                  <c:v>7.375</c:v>
                </c:pt>
                <c:pt idx="1278">
                  <c:v>7.5</c:v>
                </c:pt>
                <c:pt idx="1279">
                  <c:v>7.625</c:v>
                </c:pt>
                <c:pt idx="1280">
                  <c:v>7.75</c:v>
                </c:pt>
                <c:pt idx="1281">
                  <c:v>7.875</c:v>
                </c:pt>
                <c:pt idx="1282">
                  <c:v>8</c:v>
                </c:pt>
                <c:pt idx="1283">
                  <c:v>8.125</c:v>
                </c:pt>
                <c:pt idx="1284">
                  <c:v>8.25</c:v>
                </c:pt>
                <c:pt idx="1285">
                  <c:v>8.375</c:v>
                </c:pt>
                <c:pt idx="1286">
                  <c:v>8.5</c:v>
                </c:pt>
                <c:pt idx="1287">
                  <c:v>8.625</c:v>
                </c:pt>
                <c:pt idx="1288">
                  <c:v>8.75</c:v>
                </c:pt>
                <c:pt idx="1289">
                  <c:v>8.875</c:v>
                </c:pt>
                <c:pt idx="1290">
                  <c:v>9</c:v>
                </c:pt>
                <c:pt idx="1291">
                  <c:v>9.125</c:v>
                </c:pt>
                <c:pt idx="1292">
                  <c:v>9.25</c:v>
                </c:pt>
                <c:pt idx="1293">
                  <c:v>9.375</c:v>
                </c:pt>
                <c:pt idx="1294">
                  <c:v>9.5</c:v>
                </c:pt>
                <c:pt idx="1295">
                  <c:v>9.625</c:v>
                </c:pt>
                <c:pt idx="1296">
                  <c:v>9.75</c:v>
                </c:pt>
                <c:pt idx="1297">
                  <c:v>9.875</c:v>
                </c:pt>
                <c:pt idx="1298">
                  <c:v>10</c:v>
                </c:pt>
                <c:pt idx="1299">
                  <c:v>10</c:v>
                </c:pt>
                <c:pt idx="1300">
                  <c:v>10</c:v>
                </c:pt>
                <c:pt idx="1301">
                  <c:v>10</c:v>
                </c:pt>
                <c:pt idx="1302">
                  <c:v>10</c:v>
                </c:pt>
                <c:pt idx="1303">
                  <c:v>10</c:v>
                </c:pt>
                <c:pt idx="1304">
                  <c:v>10</c:v>
                </c:pt>
                <c:pt idx="1305">
                  <c:v>10</c:v>
                </c:pt>
                <c:pt idx="1306">
                  <c:v>10</c:v>
                </c:pt>
                <c:pt idx="1307">
                  <c:v>10</c:v>
                </c:pt>
                <c:pt idx="1308">
                  <c:v>10</c:v>
                </c:pt>
                <c:pt idx="1309">
                  <c:v>10</c:v>
                </c:pt>
                <c:pt idx="1310">
                  <c:v>10</c:v>
                </c:pt>
                <c:pt idx="1311">
                  <c:v>10</c:v>
                </c:pt>
                <c:pt idx="1312">
                  <c:v>10</c:v>
                </c:pt>
                <c:pt idx="1313">
                  <c:v>10</c:v>
                </c:pt>
                <c:pt idx="1314">
                  <c:v>10</c:v>
                </c:pt>
                <c:pt idx="1315">
                  <c:v>10</c:v>
                </c:pt>
                <c:pt idx="1316">
                  <c:v>10</c:v>
                </c:pt>
                <c:pt idx="1317">
                  <c:v>10</c:v>
                </c:pt>
                <c:pt idx="1318">
                  <c:v>10</c:v>
                </c:pt>
                <c:pt idx="1319">
                  <c:v>10</c:v>
                </c:pt>
                <c:pt idx="1320">
                  <c:v>10</c:v>
                </c:pt>
                <c:pt idx="1321">
                  <c:v>10</c:v>
                </c:pt>
                <c:pt idx="1322">
                  <c:v>10</c:v>
                </c:pt>
                <c:pt idx="1323">
                  <c:v>10</c:v>
                </c:pt>
                <c:pt idx="1324">
                  <c:v>10</c:v>
                </c:pt>
                <c:pt idx="1325">
                  <c:v>10</c:v>
                </c:pt>
                <c:pt idx="1326">
                  <c:v>10</c:v>
                </c:pt>
                <c:pt idx="1327">
                  <c:v>10</c:v>
                </c:pt>
                <c:pt idx="1328">
                  <c:v>10</c:v>
                </c:pt>
                <c:pt idx="1329">
                  <c:v>10</c:v>
                </c:pt>
                <c:pt idx="1330">
                  <c:v>10</c:v>
                </c:pt>
                <c:pt idx="1331">
                  <c:v>10</c:v>
                </c:pt>
                <c:pt idx="1332">
                  <c:v>10</c:v>
                </c:pt>
                <c:pt idx="1333">
                  <c:v>10</c:v>
                </c:pt>
                <c:pt idx="1334">
                  <c:v>10</c:v>
                </c:pt>
                <c:pt idx="1335">
                  <c:v>10</c:v>
                </c:pt>
                <c:pt idx="1336">
                  <c:v>10</c:v>
                </c:pt>
                <c:pt idx="1337">
                  <c:v>10</c:v>
                </c:pt>
                <c:pt idx="1338">
                  <c:v>10</c:v>
                </c:pt>
                <c:pt idx="1339">
                  <c:v>10</c:v>
                </c:pt>
                <c:pt idx="1340">
                  <c:v>10</c:v>
                </c:pt>
                <c:pt idx="1341">
                  <c:v>10</c:v>
                </c:pt>
                <c:pt idx="1342">
                  <c:v>10</c:v>
                </c:pt>
                <c:pt idx="1343">
                  <c:v>10</c:v>
                </c:pt>
                <c:pt idx="1344">
                  <c:v>10</c:v>
                </c:pt>
                <c:pt idx="1345">
                  <c:v>10</c:v>
                </c:pt>
                <c:pt idx="1346">
                  <c:v>10</c:v>
                </c:pt>
                <c:pt idx="1347">
                  <c:v>10</c:v>
                </c:pt>
                <c:pt idx="1348">
                  <c:v>10</c:v>
                </c:pt>
                <c:pt idx="1349">
                  <c:v>10</c:v>
                </c:pt>
                <c:pt idx="1350">
                  <c:v>10</c:v>
                </c:pt>
                <c:pt idx="1351">
                  <c:v>10</c:v>
                </c:pt>
                <c:pt idx="1352">
                  <c:v>10</c:v>
                </c:pt>
                <c:pt idx="1353">
                  <c:v>10</c:v>
                </c:pt>
                <c:pt idx="1354">
                  <c:v>10</c:v>
                </c:pt>
                <c:pt idx="1355">
                  <c:v>10</c:v>
                </c:pt>
                <c:pt idx="1356">
                  <c:v>10</c:v>
                </c:pt>
                <c:pt idx="1357">
                  <c:v>10</c:v>
                </c:pt>
                <c:pt idx="1358">
                  <c:v>10</c:v>
                </c:pt>
                <c:pt idx="1359">
                  <c:v>10</c:v>
                </c:pt>
                <c:pt idx="1360">
                  <c:v>10</c:v>
                </c:pt>
                <c:pt idx="1361">
                  <c:v>10</c:v>
                </c:pt>
                <c:pt idx="1362">
                  <c:v>10</c:v>
                </c:pt>
                <c:pt idx="1363">
                  <c:v>10</c:v>
                </c:pt>
                <c:pt idx="1364">
                  <c:v>10</c:v>
                </c:pt>
                <c:pt idx="1365">
                  <c:v>10</c:v>
                </c:pt>
                <c:pt idx="1366">
                  <c:v>10</c:v>
                </c:pt>
                <c:pt idx="1367">
                  <c:v>10</c:v>
                </c:pt>
                <c:pt idx="1368">
                  <c:v>10</c:v>
                </c:pt>
                <c:pt idx="1369">
                  <c:v>10</c:v>
                </c:pt>
                <c:pt idx="1370">
                  <c:v>10</c:v>
                </c:pt>
                <c:pt idx="1371">
                  <c:v>10</c:v>
                </c:pt>
                <c:pt idx="1372">
                  <c:v>10</c:v>
                </c:pt>
                <c:pt idx="1373">
                  <c:v>10</c:v>
                </c:pt>
                <c:pt idx="1374">
                  <c:v>10</c:v>
                </c:pt>
                <c:pt idx="1375">
                  <c:v>10</c:v>
                </c:pt>
                <c:pt idx="1376">
                  <c:v>10</c:v>
                </c:pt>
                <c:pt idx="1377">
                  <c:v>10</c:v>
                </c:pt>
                <c:pt idx="1378">
                  <c:v>10</c:v>
                </c:pt>
                <c:pt idx="1379">
                  <c:v>10</c:v>
                </c:pt>
                <c:pt idx="1380">
                  <c:v>10</c:v>
                </c:pt>
                <c:pt idx="1381">
                  <c:v>10</c:v>
                </c:pt>
                <c:pt idx="1382">
                  <c:v>10</c:v>
                </c:pt>
                <c:pt idx="1383">
                  <c:v>10</c:v>
                </c:pt>
                <c:pt idx="1384">
                  <c:v>10</c:v>
                </c:pt>
                <c:pt idx="1385">
                  <c:v>10</c:v>
                </c:pt>
                <c:pt idx="1386">
                  <c:v>10</c:v>
                </c:pt>
                <c:pt idx="1387">
                  <c:v>10</c:v>
                </c:pt>
                <c:pt idx="1388">
                  <c:v>10</c:v>
                </c:pt>
                <c:pt idx="1389">
                  <c:v>10</c:v>
                </c:pt>
                <c:pt idx="1390">
                  <c:v>10</c:v>
                </c:pt>
                <c:pt idx="1391">
                  <c:v>10</c:v>
                </c:pt>
                <c:pt idx="1392">
                  <c:v>10</c:v>
                </c:pt>
                <c:pt idx="1393">
                  <c:v>10</c:v>
                </c:pt>
                <c:pt idx="1394">
                  <c:v>10</c:v>
                </c:pt>
                <c:pt idx="1395">
                  <c:v>10</c:v>
                </c:pt>
                <c:pt idx="1396">
                  <c:v>10</c:v>
                </c:pt>
                <c:pt idx="1397">
                  <c:v>10</c:v>
                </c:pt>
                <c:pt idx="1398">
                  <c:v>10</c:v>
                </c:pt>
                <c:pt idx="1399">
                  <c:v>10</c:v>
                </c:pt>
                <c:pt idx="1400">
                  <c:v>10</c:v>
                </c:pt>
                <c:pt idx="1401">
                  <c:v>10</c:v>
                </c:pt>
                <c:pt idx="1402">
                  <c:v>10</c:v>
                </c:pt>
                <c:pt idx="1403">
                  <c:v>10</c:v>
                </c:pt>
                <c:pt idx="1404">
                  <c:v>10</c:v>
                </c:pt>
                <c:pt idx="1405">
                  <c:v>10</c:v>
                </c:pt>
                <c:pt idx="1406">
                  <c:v>10</c:v>
                </c:pt>
                <c:pt idx="1407">
                  <c:v>10</c:v>
                </c:pt>
                <c:pt idx="1408">
                  <c:v>10</c:v>
                </c:pt>
                <c:pt idx="1409">
                  <c:v>10</c:v>
                </c:pt>
                <c:pt idx="1410">
                  <c:v>10</c:v>
                </c:pt>
                <c:pt idx="1411">
                  <c:v>10</c:v>
                </c:pt>
                <c:pt idx="1412">
                  <c:v>10</c:v>
                </c:pt>
                <c:pt idx="1413">
                  <c:v>10</c:v>
                </c:pt>
                <c:pt idx="1414">
                  <c:v>10</c:v>
                </c:pt>
                <c:pt idx="1415">
                  <c:v>10</c:v>
                </c:pt>
                <c:pt idx="1416">
                  <c:v>10</c:v>
                </c:pt>
                <c:pt idx="1417">
                  <c:v>10</c:v>
                </c:pt>
                <c:pt idx="1418">
                  <c:v>10</c:v>
                </c:pt>
                <c:pt idx="1419">
                  <c:v>10</c:v>
                </c:pt>
                <c:pt idx="1420">
                  <c:v>10</c:v>
                </c:pt>
                <c:pt idx="1421">
                  <c:v>10</c:v>
                </c:pt>
                <c:pt idx="1422">
                  <c:v>10</c:v>
                </c:pt>
                <c:pt idx="1423">
                  <c:v>10</c:v>
                </c:pt>
                <c:pt idx="1424">
                  <c:v>10</c:v>
                </c:pt>
                <c:pt idx="1425">
                  <c:v>10</c:v>
                </c:pt>
                <c:pt idx="1426">
                  <c:v>10</c:v>
                </c:pt>
                <c:pt idx="1427">
                  <c:v>10</c:v>
                </c:pt>
                <c:pt idx="1428">
                  <c:v>10</c:v>
                </c:pt>
                <c:pt idx="1429">
                  <c:v>10</c:v>
                </c:pt>
                <c:pt idx="1430">
                  <c:v>10</c:v>
                </c:pt>
                <c:pt idx="1431">
                  <c:v>10</c:v>
                </c:pt>
                <c:pt idx="1432">
                  <c:v>10</c:v>
                </c:pt>
                <c:pt idx="1433">
                  <c:v>10</c:v>
                </c:pt>
                <c:pt idx="1434">
                  <c:v>10</c:v>
                </c:pt>
                <c:pt idx="1435">
                  <c:v>10</c:v>
                </c:pt>
                <c:pt idx="1436">
                  <c:v>10</c:v>
                </c:pt>
                <c:pt idx="1437">
                  <c:v>10</c:v>
                </c:pt>
                <c:pt idx="1438">
                  <c:v>10</c:v>
                </c:pt>
                <c:pt idx="1439">
                  <c:v>10</c:v>
                </c:pt>
                <c:pt idx="1440">
                  <c:v>10</c:v>
                </c:pt>
                <c:pt idx="1441">
                  <c:v>10</c:v>
                </c:pt>
                <c:pt idx="1442">
                  <c:v>10</c:v>
                </c:pt>
                <c:pt idx="1443">
                  <c:v>10</c:v>
                </c:pt>
                <c:pt idx="1444">
                  <c:v>10</c:v>
                </c:pt>
                <c:pt idx="1445">
                  <c:v>10</c:v>
                </c:pt>
                <c:pt idx="1446">
                  <c:v>10</c:v>
                </c:pt>
                <c:pt idx="1447">
                  <c:v>10</c:v>
                </c:pt>
                <c:pt idx="1448">
                  <c:v>10</c:v>
                </c:pt>
                <c:pt idx="1449">
                  <c:v>10</c:v>
                </c:pt>
                <c:pt idx="1450">
                  <c:v>10</c:v>
                </c:pt>
                <c:pt idx="1451">
                  <c:v>10</c:v>
                </c:pt>
                <c:pt idx="1452">
                  <c:v>10</c:v>
                </c:pt>
                <c:pt idx="1453">
                  <c:v>10</c:v>
                </c:pt>
                <c:pt idx="1454">
                  <c:v>10</c:v>
                </c:pt>
                <c:pt idx="1455">
                  <c:v>10</c:v>
                </c:pt>
                <c:pt idx="1456">
                  <c:v>10</c:v>
                </c:pt>
                <c:pt idx="1457">
                  <c:v>10</c:v>
                </c:pt>
                <c:pt idx="1458">
                  <c:v>10</c:v>
                </c:pt>
                <c:pt idx="1459">
                  <c:v>10</c:v>
                </c:pt>
                <c:pt idx="1460">
                  <c:v>10</c:v>
                </c:pt>
                <c:pt idx="1461">
                  <c:v>10</c:v>
                </c:pt>
                <c:pt idx="1462">
                  <c:v>10</c:v>
                </c:pt>
                <c:pt idx="1463">
                  <c:v>10</c:v>
                </c:pt>
                <c:pt idx="1464">
                  <c:v>10</c:v>
                </c:pt>
                <c:pt idx="1465">
                  <c:v>10</c:v>
                </c:pt>
                <c:pt idx="1466">
                  <c:v>10</c:v>
                </c:pt>
                <c:pt idx="1467">
                  <c:v>10</c:v>
                </c:pt>
                <c:pt idx="1468">
                  <c:v>10</c:v>
                </c:pt>
                <c:pt idx="1469">
                  <c:v>10</c:v>
                </c:pt>
                <c:pt idx="1470">
                  <c:v>10</c:v>
                </c:pt>
                <c:pt idx="1471">
                  <c:v>10</c:v>
                </c:pt>
                <c:pt idx="1472">
                  <c:v>10</c:v>
                </c:pt>
                <c:pt idx="1473">
                  <c:v>10</c:v>
                </c:pt>
                <c:pt idx="1474">
                  <c:v>10</c:v>
                </c:pt>
                <c:pt idx="1475">
                  <c:v>10</c:v>
                </c:pt>
                <c:pt idx="1476">
                  <c:v>10</c:v>
                </c:pt>
                <c:pt idx="1477">
                  <c:v>10</c:v>
                </c:pt>
                <c:pt idx="1478">
                  <c:v>10</c:v>
                </c:pt>
                <c:pt idx="1479">
                  <c:v>10</c:v>
                </c:pt>
                <c:pt idx="1480">
                  <c:v>10</c:v>
                </c:pt>
                <c:pt idx="1481">
                  <c:v>10</c:v>
                </c:pt>
                <c:pt idx="1482">
                  <c:v>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4FC-4F0F-ADA5-1ED6C21E6146}"/>
            </c:ext>
          </c:extLst>
        </c:ser>
        <c:ser>
          <c:idx val="2"/>
          <c:order val="2"/>
          <c:tx>
            <c:v>brakes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'Drive Cycle'!$A$2:$A$2002</c:f>
              <c:numCache>
                <c:formatCode>General</c:formatCode>
                <c:ptCount val="20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</c:numCache>
            </c:numRef>
          </c:xVal>
          <c:yVal>
            <c:numRef>
              <c:f>'Drive Cycle'!$D$2:$D$2002</c:f>
              <c:numCache>
                <c:formatCode>General</c:formatCode>
                <c:ptCount val="2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1</c:v>
                </c:pt>
                <c:pt idx="958">
                  <c:v>1</c:v>
                </c:pt>
                <c:pt idx="959">
                  <c:v>1</c:v>
                </c:pt>
                <c:pt idx="960">
                  <c:v>1</c:v>
                </c:pt>
                <c:pt idx="961">
                  <c:v>1</c:v>
                </c:pt>
                <c:pt idx="962">
                  <c:v>1</c:v>
                </c:pt>
                <c:pt idx="963">
                  <c:v>1</c:v>
                </c:pt>
                <c:pt idx="964">
                  <c:v>1</c:v>
                </c:pt>
                <c:pt idx="965">
                  <c:v>1</c:v>
                </c:pt>
                <c:pt idx="966">
                  <c:v>1</c:v>
                </c:pt>
                <c:pt idx="967">
                  <c:v>1</c:v>
                </c:pt>
                <c:pt idx="968">
                  <c:v>1</c:v>
                </c:pt>
                <c:pt idx="969">
                  <c:v>1</c:v>
                </c:pt>
                <c:pt idx="970">
                  <c:v>1</c:v>
                </c:pt>
                <c:pt idx="971">
                  <c:v>1</c:v>
                </c:pt>
                <c:pt idx="972">
                  <c:v>1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4FC-4F0F-ADA5-1ED6C21E6146}"/>
            </c:ext>
          </c:extLst>
        </c:ser>
        <c:ser>
          <c:idx val="3"/>
          <c:order val="3"/>
          <c:tx>
            <c:v>Velocity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'Drive Cycle'!$A$2:$A$2002</c:f>
              <c:numCache>
                <c:formatCode>General</c:formatCode>
                <c:ptCount val="20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</c:numCache>
            </c:numRef>
          </c:xVal>
          <c:yVal>
            <c:numRef>
              <c:f>'Drive Cycle'!$E$2:$E$2002</c:f>
              <c:numCache>
                <c:formatCode>General</c:formatCode>
                <c:ptCount val="2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4FC-4F0F-ADA5-1ED6C21E61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9838319"/>
        <c:axId val="1559838735"/>
      </c:scatterChart>
      <c:valAx>
        <c:axId val="1559838319"/>
        <c:scaling>
          <c:orientation val="minMax"/>
          <c:max val="145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9838735"/>
        <c:crosses val="autoZero"/>
        <c:crossBetween val="midCat"/>
      </c:valAx>
      <c:valAx>
        <c:axId val="15598387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Meters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98383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'Dyno Graph'!$C$1</c:f>
              <c:strCache>
                <c:ptCount val="1"/>
                <c:pt idx="0">
                  <c:v>HP Interpolated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'Dyno Graph'!$A$2:$A$77</c:f>
              <c:numCache>
                <c:formatCode>General</c:formatCode>
                <c:ptCount val="76"/>
                <c:pt idx="0">
                  <c:v>500</c:v>
                </c:pt>
                <c:pt idx="1">
                  <c:v>600</c:v>
                </c:pt>
                <c:pt idx="2">
                  <c:v>700</c:v>
                </c:pt>
                <c:pt idx="3">
                  <c:v>800</c:v>
                </c:pt>
                <c:pt idx="4">
                  <c:v>900</c:v>
                </c:pt>
                <c:pt idx="5">
                  <c:v>1000</c:v>
                </c:pt>
                <c:pt idx="6">
                  <c:v>1100</c:v>
                </c:pt>
                <c:pt idx="7">
                  <c:v>1200</c:v>
                </c:pt>
                <c:pt idx="8">
                  <c:v>1300</c:v>
                </c:pt>
                <c:pt idx="9">
                  <c:v>1400</c:v>
                </c:pt>
                <c:pt idx="10">
                  <c:v>1500</c:v>
                </c:pt>
                <c:pt idx="11">
                  <c:v>1600</c:v>
                </c:pt>
                <c:pt idx="12">
                  <c:v>1700</c:v>
                </c:pt>
                <c:pt idx="13">
                  <c:v>1800</c:v>
                </c:pt>
                <c:pt idx="14">
                  <c:v>1900</c:v>
                </c:pt>
                <c:pt idx="15">
                  <c:v>2000</c:v>
                </c:pt>
                <c:pt idx="16">
                  <c:v>2100</c:v>
                </c:pt>
                <c:pt idx="17">
                  <c:v>2200</c:v>
                </c:pt>
                <c:pt idx="18">
                  <c:v>2300</c:v>
                </c:pt>
                <c:pt idx="19">
                  <c:v>2400</c:v>
                </c:pt>
                <c:pt idx="20">
                  <c:v>2500</c:v>
                </c:pt>
                <c:pt idx="21">
                  <c:v>2600</c:v>
                </c:pt>
                <c:pt idx="22">
                  <c:v>2700</c:v>
                </c:pt>
                <c:pt idx="23">
                  <c:v>2800</c:v>
                </c:pt>
                <c:pt idx="24">
                  <c:v>2900</c:v>
                </c:pt>
                <c:pt idx="25">
                  <c:v>3000</c:v>
                </c:pt>
                <c:pt idx="26">
                  <c:v>3100</c:v>
                </c:pt>
                <c:pt idx="27">
                  <c:v>3200</c:v>
                </c:pt>
                <c:pt idx="28">
                  <c:v>3300</c:v>
                </c:pt>
                <c:pt idx="29">
                  <c:v>3400</c:v>
                </c:pt>
                <c:pt idx="30">
                  <c:v>3500</c:v>
                </c:pt>
                <c:pt idx="31">
                  <c:v>3600</c:v>
                </c:pt>
                <c:pt idx="32">
                  <c:v>3700</c:v>
                </c:pt>
                <c:pt idx="33">
                  <c:v>3800</c:v>
                </c:pt>
                <c:pt idx="34">
                  <c:v>3900</c:v>
                </c:pt>
                <c:pt idx="35">
                  <c:v>4000</c:v>
                </c:pt>
                <c:pt idx="36">
                  <c:v>4100</c:v>
                </c:pt>
                <c:pt idx="37">
                  <c:v>4200</c:v>
                </c:pt>
                <c:pt idx="38">
                  <c:v>4300</c:v>
                </c:pt>
                <c:pt idx="39">
                  <c:v>4400</c:v>
                </c:pt>
                <c:pt idx="40">
                  <c:v>4500</c:v>
                </c:pt>
                <c:pt idx="41">
                  <c:v>4600</c:v>
                </c:pt>
                <c:pt idx="42">
                  <c:v>4700</c:v>
                </c:pt>
                <c:pt idx="43">
                  <c:v>4800</c:v>
                </c:pt>
                <c:pt idx="44">
                  <c:v>4900</c:v>
                </c:pt>
                <c:pt idx="45">
                  <c:v>5000</c:v>
                </c:pt>
                <c:pt idx="46">
                  <c:v>5100</c:v>
                </c:pt>
                <c:pt idx="47">
                  <c:v>5200</c:v>
                </c:pt>
                <c:pt idx="48">
                  <c:v>5300</c:v>
                </c:pt>
                <c:pt idx="49">
                  <c:v>5400</c:v>
                </c:pt>
                <c:pt idx="50">
                  <c:v>5500</c:v>
                </c:pt>
                <c:pt idx="51">
                  <c:v>5600</c:v>
                </c:pt>
                <c:pt idx="52">
                  <c:v>5700</c:v>
                </c:pt>
                <c:pt idx="53">
                  <c:v>5800</c:v>
                </c:pt>
                <c:pt idx="54">
                  <c:v>5900</c:v>
                </c:pt>
                <c:pt idx="55">
                  <c:v>6000</c:v>
                </c:pt>
                <c:pt idx="56">
                  <c:v>6100</c:v>
                </c:pt>
                <c:pt idx="57">
                  <c:v>6200</c:v>
                </c:pt>
                <c:pt idx="58">
                  <c:v>6300</c:v>
                </c:pt>
                <c:pt idx="59">
                  <c:v>6400</c:v>
                </c:pt>
                <c:pt idx="60">
                  <c:v>6500</c:v>
                </c:pt>
                <c:pt idx="61">
                  <c:v>6600</c:v>
                </c:pt>
                <c:pt idx="62">
                  <c:v>6700</c:v>
                </c:pt>
                <c:pt idx="63">
                  <c:v>6800</c:v>
                </c:pt>
                <c:pt idx="64">
                  <c:v>6900</c:v>
                </c:pt>
                <c:pt idx="65">
                  <c:v>7000</c:v>
                </c:pt>
                <c:pt idx="66">
                  <c:v>7100</c:v>
                </c:pt>
                <c:pt idx="67">
                  <c:v>7200</c:v>
                </c:pt>
                <c:pt idx="68">
                  <c:v>7300</c:v>
                </c:pt>
                <c:pt idx="69">
                  <c:v>7400</c:v>
                </c:pt>
                <c:pt idx="70">
                  <c:v>7500</c:v>
                </c:pt>
              </c:numCache>
            </c:numRef>
          </c:xVal>
          <c:yVal>
            <c:numRef>
              <c:f>'Dyno Graph'!$C$2:$C$77</c:f>
              <c:numCache>
                <c:formatCode>General</c:formatCode>
                <c:ptCount val="76"/>
                <c:pt idx="0">
                  <c:v>1</c:v>
                </c:pt>
                <c:pt idx="1">
                  <c:v>1.21516888054645</c:v>
                </c:pt>
                <c:pt idx="2">
                  <c:v>1.42022517406194</c:v>
                </c:pt>
                <c:pt idx="3">
                  <c:v>1.6176970273042</c:v>
                </c:pt>
                <c:pt idx="4">
                  <c:v>1.81011258703097</c:v>
                </c:pt>
                <c:pt idx="5">
                  <c:v>2</c:v>
                </c:pt>
                <c:pt idx="6">
                  <c:v>2.1898874129690298</c:v>
                </c:pt>
                <c:pt idx="7">
                  <c:v>2.3823029726958098</c:v>
                </c:pt>
                <c:pt idx="8">
                  <c:v>2.5797748259380602</c:v>
                </c:pt>
                <c:pt idx="9">
                  <c:v>2.7848311194535502</c:v>
                </c:pt>
                <c:pt idx="10">
                  <c:v>3</c:v>
                </c:pt>
                <c:pt idx="11">
                  <c:v>3.2252814675774202</c:v>
                </c:pt>
                <c:pt idx="12">
                  <c:v>3.4505629351548399</c:v>
                </c:pt>
                <c:pt idx="13">
                  <c:v>3.6632036689435501</c:v>
                </c:pt>
                <c:pt idx="14">
                  <c:v>3.8505629351548398</c:v>
                </c:pt>
                <c:pt idx="15">
                  <c:v>4</c:v>
                </c:pt>
                <c:pt idx="16">
                  <c:v>4.1049867167212799</c:v>
                </c:pt>
                <c:pt idx="17">
                  <c:v>4.1834452866848197</c:v>
                </c:pt>
                <c:pt idx="18">
                  <c:v>4.2594104982877203</c:v>
                </c:pt>
                <c:pt idx="19">
                  <c:v>4.3569171399270799</c:v>
                </c:pt>
                <c:pt idx="20">
                  <c:v>4.5</c:v>
                </c:pt>
                <c:pt idx="21">
                  <c:v>4.7067716655374499</c:v>
                </c:pt>
                <c:pt idx="22">
                  <c:v>4.9716559181058697</c:v>
                </c:pt>
                <c:pt idx="23">
                  <c:v>5.2831543379055601</c:v>
                </c:pt>
                <c:pt idx="24">
                  <c:v>5.6297685051368402</c:v>
                </c:pt>
                <c:pt idx="25">
                  <c:v>6</c:v>
                </c:pt>
                <c:pt idx="26">
                  <c:v>6.3839266211289196</c:v>
                </c:pt>
                <c:pt idx="27">
                  <c:v>6.7779310408917004</c:v>
                </c:pt>
                <c:pt idx="28">
                  <c:v>7.1799721500900198</c:v>
                </c:pt>
                <c:pt idx="29">
                  <c:v>7.5880088395255703</c:v>
                </c:pt>
                <c:pt idx="30">
                  <c:v>8</c:v>
                </c:pt>
                <c:pt idx="31">
                  <c:v>8.4135218499468891</c:v>
                </c:pt>
                <c:pt idx="32">
                  <c:v>8.8246199183273308</c:v>
                </c:pt>
                <c:pt idx="33">
                  <c:v>9.2289570617343397</c:v>
                </c:pt>
                <c:pt idx="34">
                  <c:v>9.6221961367609001</c:v>
                </c:pt>
                <c:pt idx="35">
                  <c:v>10</c:v>
                </c:pt>
                <c:pt idx="36">
                  <c:v>10.361985979083499</c:v>
                </c:pt>
                <c:pt idx="37">
                  <c:v>10.723589285798999</c:v>
                </c:pt>
                <c:pt idx="38">
                  <c:v>11.104199602972599</c:v>
                </c:pt>
                <c:pt idx="39">
                  <c:v>11.523206613430901</c:v>
                </c:pt>
                <c:pt idx="40">
                  <c:v>12</c:v>
                </c:pt>
                <c:pt idx="41">
                  <c:v>12.546534233718999</c:v>
                </c:pt>
                <c:pt idx="42">
                  <c:v>13.145022938476799</c:v>
                </c:pt>
                <c:pt idx="43">
                  <c:v>13.770244526375199</c:v>
                </c:pt>
                <c:pt idx="44">
                  <c:v>14.396977409515699</c:v>
                </c:pt>
                <c:pt idx="45">
                  <c:v>15</c:v>
                </c:pt>
                <c:pt idx="46">
                  <c:v>15.555698609800601</c:v>
                </c:pt>
                <c:pt idx="47">
                  <c:v>16.046891150373799</c:v>
                </c:pt>
                <c:pt idx="48">
                  <c:v>16.458003433046699</c:v>
                </c:pt>
                <c:pt idx="49">
                  <c:v>16.773461269146399</c:v>
                </c:pt>
                <c:pt idx="50">
                  <c:v>16.977690469999999</c:v>
                </c:pt>
                <c:pt idx="51">
                  <c:v>17.064416865358101</c:v>
                </c:pt>
                <c:pt idx="52">
                  <c:v>17.064566358664798</c:v>
                </c:pt>
                <c:pt idx="53">
                  <c:v>17.018364871787401</c:v>
                </c:pt>
                <c:pt idx="54">
                  <c:v>16.966038326593502</c:v>
                </c:pt>
                <c:pt idx="55">
                  <c:v>16.9478126449503</c:v>
                </c:pt>
                <c:pt idx="56">
                  <c:v>17.003913748725399</c:v>
                </c:pt>
                <c:pt idx="57">
                  <c:v>17.174567559786102</c:v>
                </c:pt>
                <c:pt idx="58">
                  <c:v>17.5</c:v>
                </c:pt>
                <c:pt idx="59">
                  <c:v>17.899999999999999</c:v>
                </c:pt>
                <c:pt idx="60">
                  <c:v>18</c:v>
                </c:pt>
                <c:pt idx="61">
                  <c:v>18.100000000000001</c:v>
                </c:pt>
                <c:pt idx="62">
                  <c:v>18.5</c:v>
                </c:pt>
                <c:pt idx="63">
                  <c:v>18.375818799130499</c:v>
                </c:pt>
                <c:pt idx="64">
                  <c:v>17.7619870758441</c:v>
                </c:pt>
                <c:pt idx="65">
                  <c:v>17</c:v>
                </c:pt>
                <c:pt idx="66">
                  <c:v>16.367992219237799</c:v>
                </c:pt>
                <c:pt idx="67">
                  <c:v>15.8906562923171</c:v>
                </c:pt>
                <c:pt idx="68">
                  <c:v>15.5293242557774</c:v>
                </c:pt>
                <c:pt idx="69">
                  <c:v>15.245328146158499</c:v>
                </c:pt>
                <c:pt idx="70">
                  <c:v>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456-4639-A03D-61610E2A8D9B}"/>
            </c:ext>
          </c:extLst>
        </c:ser>
        <c:ser>
          <c:idx val="2"/>
          <c:order val="1"/>
          <c:tx>
            <c:strRef>
              <c:f>'Dyno Graph'!$D$1</c:f>
              <c:strCache>
                <c:ptCount val="1"/>
                <c:pt idx="0">
                  <c:v>Torque Calculated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'Dyno Graph'!$A$2:$A$77</c:f>
              <c:numCache>
                <c:formatCode>General</c:formatCode>
                <c:ptCount val="76"/>
                <c:pt idx="0">
                  <c:v>500</c:v>
                </c:pt>
                <c:pt idx="1">
                  <c:v>600</c:v>
                </c:pt>
                <c:pt idx="2">
                  <c:v>700</c:v>
                </c:pt>
                <c:pt idx="3">
                  <c:v>800</c:v>
                </c:pt>
                <c:pt idx="4">
                  <c:v>900</c:v>
                </c:pt>
                <c:pt idx="5">
                  <c:v>1000</c:v>
                </c:pt>
                <c:pt idx="6">
                  <c:v>1100</c:v>
                </c:pt>
                <c:pt idx="7">
                  <c:v>1200</c:v>
                </c:pt>
                <c:pt idx="8">
                  <c:v>1300</c:v>
                </c:pt>
                <c:pt idx="9">
                  <c:v>1400</c:v>
                </c:pt>
                <c:pt idx="10">
                  <c:v>1500</c:v>
                </c:pt>
                <c:pt idx="11">
                  <c:v>1600</c:v>
                </c:pt>
                <c:pt idx="12">
                  <c:v>1700</c:v>
                </c:pt>
                <c:pt idx="13">
                  <c:v>1800</c:v>
                </c:pt>
                <c:pt idx="14">
                  <c:v>1900</c:v>
                </c:pt>
                <c:pt idx="15">
                  <c:v>2000</c:v>
                </c:pt>
                <c:pt idx="16">
                  <c:v>2100</c:v>
                </c:pt>
                <c:pt idx="17">
                  <c:v>2200</c:v>
                </c:pt>
                <c:pt idx="18">
                  <c:v>2300</c:v>
                </c:pt>
                <c:pt idx="19">
                  <c:v>2400</c:v>
                </c:pt>
                <c:pt idx="20">
                  <c:v>2500</c:v>
                </c:pt>
                <c:pt idx="21">
                  <c:v>2600</c:v>
                </c:pt>
                <c:pt idx="22">
                  <c:v>2700</c:v>
                </c:pt>
                <c:pt idx="23">
                  <c:v>2800</c:v>
                </c:pt>
                <c:pt idx="24">
                  <c:v>2900</c:v>
                </c:pt>
                <c:pt idx="25">
                  <c:v>3000</c:v>
                </c:pt>
                <c:pt idx="26">
                  <c:v>3100</c:v>
                </c:pt>
                <c:pt idx="27">
                  <c:v>3200</c:v>
                </c:pt>
                <c:pt idx="28">
                  <c:v>3300</c:v>
                </c:pt>
                <c:pt idx="29">
                  <c:v>3400</c:v>
                </c:pt>
                <c:pt idx="30">
                  <c:v>3500</c:v>
                </c:pt>
                <c:pt idx="31">
                  <c:v>3600</c:v>
                </c:pt>
                <c:pt idx="32">
                  <c:v>3700</c:v>
                </c:pt>
                <c:pt idx="33">
                  <c:v>3800</c:v>
                </c:pt>
                <c:pt idx="34">
                  <c:v>3900</c:v>
                </c:pt>
                <c:pt idx="35">
                  <c:v>4000</c:v>
                </c:pt>
                <c:pt idx="36">
                  <c:v>4100</c:v>
                </c:pt>
                <c:pt idx="37">
                  <c:v>4200</c:v>
                </c:pt>
                <c:pt idx="38">
                  <c:v>4300</c:v>
                </c:pt>
                <c:pt idx="39">
                  <c:v>4400</c:v>
                </c:pt>
                <c:pt idx="40">
                  <c:v>4500</c:v>
                </c:pt>
                <c:pt idx="41">
                  <c:v>4600</c:v>
                </c:pt>
                <c:pt idx="42">
                  <c:v>4700</c:v>
                </c:pt>
                <c:pt idx="43">
                  <c:v>4800</c:v>
                </c:pt>
                <c:pt idx="44">
                  <c:v>4900</c:v>
                </c:pt>
                <c:pt idx="45">
                  <c:v>5000</c:v>
                </c:pt>
                <c:pt idx="46">
                  <c:v>5100</c:v>
                </c:pt>
                <c:pt idx="47">
                  <c:v>5200</c:v>
                </c:pt>
                <c:pt idx="48">
                  <c:v>5300</c:v>
                </c:pt>
                <c:pt idx="49">
                  <c:v>5400</c:v>
                </c:pt>
                <c:pt idx="50">
                  <c:v>5500</c:v>
                </c:pt>
                <c:pt idx="51">
                  <c:v>5600</c:v>
                </c:pt>
                <c:pt idx="52">
                  <c:v>5700</c:v>
                </c:pt>
                <c:pt idx="53">
                  <c:v>5800</c:v>
                </c:pt>
                <c:pt idx="54">
                  <c:v>5900</c:v>
                </c:pt>
                <c:pt idx="55">
                  <c:v>6000</c:v>
                </c:pt>
                <c:pt idx="56">
                  <c:v>6100</c:v>
                </c:pt>
                <c:pt idx="57">
                  <c:v>6200</c:v>
                </c:pt>
                <c:pt idx="58">
                  <c:v>6300</c:v>
                </c:pt>
                <c:pt idx="59">
                  <c:v>6400</c:v>
                </c:pt>
                <c:pt idx="60">
                  <c:v>6500</c:v>
                </c:pt>
                <c:pt idx="61">
                  <c:v>6600</c:v>
                </c:pt>
                <c:pt idx="62">
                  <c:v>6700</c:v>
                </c:pt>
                <c:pt idx="63">
                  <c:v>6800</c:v>
                </c:pt>
                <c:pt idx="64">
                  <c:v>6900</c:v>
                </c:pt>
                <c:pt idx="65">
                  <c:v>7000</c:v>
                </c:pt>
                <c:pt idx="66">
                  <c:v>7100</c:v>
                </c:pt>
                <c:pt idx="67">
                  <c:v>7200</c:v>
                </c:pt>
                <c:pt idx="68">
                  <c:v>7300</c:v>
                </c:pt>
                <c:pt idx="69">
                  <c:v>7400</c:v>
                </c:pt>
                <c:pt idx="70">
                  <c:v>7500</c:v>
                </c:pt>
              </c:numCache>
            </c:numRef>
          </c:xVal>
          <c:yVal>
            <c:numRef>
              <c:f>'Dyno Graph'!$D$2:$D$77</c:f>
              <c:numCache>
                <c:formatCode>General</c:formatCode>
                <c:ptCount val="76"/>
                <c:pt idx="0">
                  <c:v>14.254</c:v>
                </c:pt>
                <c:pt idx="1">
                  <c:v>14.434181019424249</c:v>
                </c:pt>
                <c:pt idx="2">
                  <c:v>14.459921165056354</c:v>
                </c:pt>
                <c:pt idx="3">
                  <c:v>14.411658391996291</c:v>
                </c:pt>
                <c:pt idx="4">
                  <c:v>14.334080453077471</c:v>
                </c:pt>
                <c:pt idx="5">
                  <c:v>14.254</c:v>
                </c:pt>
                <c:pt idx="6">
                  <c:v>14.18847962930025</c:v>
                </c:pt>
                <c:pt idx="7">
                  <c:v>14.148894405335865</c:v>
                </c:pt>
                <c:pt idx="8">
                  <c:v>14.143119372661966</c:v>
                </c:pt>
                <c:pt idx="9">
                  <c:v>14.176779563103896</c:v>
                </c:pt>
                <c:pt idx="10">
                  <c:v>14.254</c:v>
                </c:pt>
                <c:pt idx="11">
                  <c:v>14.36661313714017</c:v>
                </c:pt>
                <c:pt idx="12">
                  <c:v>14.465977669910908</c:v>
                </c:pt>
                <c:pt idx="13">
                  <c:v>14.504251415867044</c:v>
                </c:pt>
                <c:pt idx="14">
                  <c:v>14.443664230972917</c:v>
                </c:pt>
                <c:pt idx="15">
                  <c:v>14.254</c:v>
                </c:pt>
                <c:pt idx="16">
                  <c:v>13.931543014320269</c:v>
                </c:pt>
                <c:pt idx="17">
                  <c:v>13.552461162819412</c:v>
                </c:pt>
                <c:pt idx="18">
                  <c:v>13.198616791868078</c:v>
                </c:pt>
                <c:pt idx="19">
                  <c:v>12.938228523441792</c:v>
                </c:pt>
                <c:pt idx="20">
                  <c:v>12.8286</c:v>
                </c:pt>
                <c:pt idx="21">
                  <c:v>12.901985253955925</c:v>
                </c:pt>
                <c:pt idx="22">
                  <c:v>13.123330269755751</c:v>
                </c:pt>
                <c:pt idx="23">
                  <c:v>13.447514630804617</c:v>
                </c:pt>
                <c:pt idx="24">
                  <c:v>13.835641426244917</c:v>
                </c:pt>
                <c:pt idx="25">
                  <c:v>14.254</c:v>
                </c:pt>
                <c:pt idx="26">
                  <c:v>14.676853235092196</c:v>
                </c:pt>
                <c:pt idx="27">
                  <c:v>15.095723290135984</c:v>
                </c:pt>
                <c:pt idx="28">
                  <c:v>15.506564095058051</c:v>
                </c:pt>
                <c:pt idx="29">
                  <c:v>15.90580558802904</c:v>
                </c:pt>
                <c:pt idx="30">
                  <c:v>16.290285714285716</c:v>
                </c:pt>
                <c:pt idx="31">
                  <c:v>16.656436173492075</c:v>
                </c:pt>
                <c:pt idx="32">
                  <c:v>16.998125988626725</c:v>
                </c:pt>
                <c:pt idx="33">
                  <c:v>17.30915183657385</c:v>
                </c:pt>
                <c:pt idx="34">
                  <c:v>17.58394663248588</c:v>
                </c:pt>
                <c:pt idx="35">
                  <c:v>17.817499999999999</c:v>
                </c:pt>
                <c:pt idx="36">
                  <c:v>18.012164408031243</c:v>
                </c:pt>
                <c:pt idx="37">
                  <c:v>18.196909723783204</c:v>
                </c:pt>
                <c:pt idx="38">
                  <c:v>18.404565248926911</c:v>
                </c:pt>
                <c:pt idx="39">
                  <c:v>18.664975803164097</c:v>
                </c:pt>
                <c:pt idx="40">
                  <c:v>19.005333333333333</c:v>
                </c:pt>
                <c:pt idx="41">
                  <c:v>19.438945539938107</c:v>
                </c:pt>
                <c:pt idx="42">
                  <c:v>19.932889038834922</c:v>
                </c:pt>
                <c:pt idx="43">
                  <c:v>20.445944320724173</c:v>
                </c:pt>
                <c:pt idx="44">
                  <c:v>20.940256734207836</c:v>
                </c:pt>
                <c:pt idx="45">
                  <c:v>21.381</c:v>
                </c:pt>
                <c:pt idx="46">
                  <c:v>21.738326272950761</c:v>
                </c:pt>
                <c:pt idx="47">
                  <c:v>21.993498697829629</c:v>
                </c:pt>
                <c:pt idx="48">
                  <c:v>22.131356691947889</c:v>
                </c:pt>
                <c:pt idx="49">
                  <c:v>22.137862678741921</c:v>
                </c:pt>
                <c:pt idx="50">
                  <c:v>21.99999999630727</c:v>
                </c:pt>
                <c:pt idx="51">
                  <c:v>21.717517678465569</c:v>
                </c:pt>
                <c:pt idx="52">
                  <c:v>21.336695515474389</c:v>
                </c:pt>
                <c:pt idx="53">
                  <c:v>20.912049386418762</c:v>
                </c:pt>
                <c:pt idx="54">
                  <c:v>20.494399178581677</c:v>
                </c:pt>
                <c:pt idx="55">
                  <c:v>20.131176786760133</c:v>
                </c:pt>
                <c:pt idx="56">
                  <c:v>19.866703817568183</c:v>
                </c:pt>
                <c:pt idx="57">
                  <c:v>19.742442419128313</c:v>
                </c:pt>
                <c:pt idx="58">
                  <c:v>19.797222222222221</c:v>
                </c:pt>
                <c:pt idx="59">
                  <c:v>19.933328124999999</c:v>
                </c:pt>
                <c:pt idx="60">
                  <c:v>19.736307692307694</c:v>
                </c:pt>
                <c:pt idx="61">
                  <c:v>19.545257575757578</c:v>
                </c:pt>
                <c:pt idx="62">
                  <c:v>19.679029850746268</c:v>
                </c:pt>
                <c:pt idx="63">
                  <c:v>19.259479497265158</c:v>
                </c:pt>
                <c:pt idx="64">
                  <c:v>18.346330708629118</c:v>
                </c:pt>
                <c:pt idx="65">
                  <c:v>17.308428571428571</c:v>
                </c:pt>
                <c:pt idx="66">
                  <c:v>16.430236696691239</c:v>
                </c:pt>
                <c:pt idx="67">
                  <c:v>15.729542693797773</c:v>
                </c:pt>
                <c:pt idx="68">
                  <c:v>15.161300543962401</c:v>
                </c:pt>
                <c:pt idx="69">
                  <c:v>14.682899148334002</c:v>
                </c:pt>
                <c:pt idx="70">
                  <c:v>14.254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456-4639-A03D-61610E2A8D9B}"/>
            </c:ext>
          </c:extLst>
        </c:ser>
        <c:ser>
          <c:idx val="3"/>
          <c:order val="2"/>
          <c:tx>
            <c:strRef>
              <c:f>'Dyno Graph'!$E$1</c:f>
              <c:strCache>
                <c:ptCount val="1"/>
                <c:pt idx="0">
                  <c:v>M/S 1st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'Dyno Graph'!$A$2:$A$77</c:f>
              <c:numCache>
                <c:formatCode>General</c:formatCode>
                <c:ptCount val="76"/>
                <c:pt idx="0">
                  <c:v>500</c:v>
                </c:pt>
                <c:pt idx="1">
                  <c:v>600</c:v>
                </c:pt>
                <c:pt idx="2">
                  <c:v>700</c:v>
                </c:pt>
                <c:pt idx="3">
                  <c:v>800</c:v>
                </c:pt>
                <c:pt idx="4">
                  <c:v>900</c:v>
                </c:pt>
                <c:pt idx="5">
                  <c:v>1000</c:v>
                </c:pt>
                <c:pt idx="6">
                  <c:v>1100</c:v>
                </c:pt>
                <c:pt idx="7">
                  <c:v>1200</c:v>
                </c:pt>
                <c:pt idx="8">
                  <c:v>1300</c:v>
                </c:pt>
                <c:pt idx="9">
                  <c:v>1400</c:v>
                </c:pt>
                <c:pt idx="10">
                  <c:v>1500</c:v>
                </c:pt>
                <c:pt idx="11">
                  <c:v>1600</c:v>
                </c:pt>
                <c:pt idx="12">
                  <c:v>1700</c:v>
                </c:pt>
                <c:pt idx="13">
                  <c:v>1800</c:v>
                </c:pt>
                <c:pt idx="14">
                  <c:v>1900</c:v>
                </c:pt>
                <c:pt idx="15">
                  <c:v>2000</c:v>
                </c:pt>
                <c:pt idx="16">
                  <c:v>2100</c:v>
                </c:pt>
                <c:pt idx="17">
                  <c:v>2200</c:v>
                </c:pt>
                <c:pt idx="18">
                  <c:v>2300</c:v>
                </c:pt>
                <c:pt idx="19">
                  <c:v>2400</c:v>
                </c:pt>
                <c:pt idx="20">
                  <c:v>2500</c:v>
                </c:pt>
                <c:pt idx="21">
                  <c:v>2600</c:v>
                </c:pt>
                <c:pt idx="22">
                  <c:v>2700</c:v>
                </c:pt>
                <c:pt idx="23">
                  <c:v>2800</c:v>
                </c:pt>
                <c:pt idx="24">
                  <c:v>2900</c:v>
                </c:pt>
                <c:pt idx="25">
                  <c:v>3000</c:v>
                </c:pt>
                <c:pt idx="26">
                  <c:v>3100</c:v>
                </c:pt>
                <c:pt idx="27">
                  <c:v>3200</c:v>
                </c:pt>
                <c:pt idx="28">
                  <c:v>3300</c:v>
                </c:pt>
                <c:pt idx="29">
                  <c:v>3400</c:v>
                </c:pt>
                <c:pt idx="30">
                  <c:v>3500</c:v>
                </c:pt>
                <c:pt idx="31">
                  <c:v>3600</c:v>
                </c:pt>
                <c:pt idx="32">
                  <c:v>3700</c:v>
                </c:pt>
                <c:pt idx="33">
                  <c:v>3800</c:v>
                </c:pt>
                <c:pt idx="34">
                  <c:v>3900</c:v>
                </c:pt>
                <c:pt idx="35">
                  <c:v>4000</c:v>
                </c:pt>
                <c:pt idx="36">
                  <c:v>4100</c:v>
                </c:pt>
                <c:pt idx="37">
                  <c:v>4200</c:v>
                </c:pt>
                <c:pt idx="38">
                  <c:v>4300</c:v>
                </c:pt>
                <c:pt idx="39">
                  <c:v>4400</c:v>
                </c:pt>
                <c:pt idx="40">
                  <c:v>4500</c:v>
                </c:pt>
                <c:pt idx="41">
                  <c:v>4600</c:v>
                </c:pt>
                <c:pt idx="42">
                  <c:v>4700</c:v>
                </c:pt>
                <c:pt idx="43">
                  <c:v>4800</c:v>
                </c:pt>
                <c:pt idx="44">
                  <c:v>4900</c:v>
                </c:pt>
                <c:pt idx="45">
                  <c:v>5000</c:v>
                </c:pt>
                <c:pt idx="46">
                  <c:v>5100</c:v>
                </c:pt>
                <c:pt idx="47">
                  <c:v>5200</c:v>
                </c:pt>
                <c:pt idx="48">
                  <c:v>5300</c:v>
                </c:pt>
                <c:pt idx="49">
                  <c:v>5400</c:v>
                </c:pt>
                <c:pt idx="50">
                  <c:v>5500</c:v>
                </c:pt>
                <c:pt idx="51">
                  <c:v>5600</c:v>
                </c:pt>
                <c:pt idx="52">
                  <c:v>5700</c:v>
                </c:pt>
                <c:pt idx="53">
                  <c:v>5800</c:v>
                </c:pt>
                <c:pt idx="54">
                  <c:v>5900</c:v>
                </c:pt>
                <c:pt idx="55">
                  <c:v>6000</c:v>
                </c:pt>
                <c:pt idx="56">
                  <c:v>6100</c:v>
                </c:pt>
                <c:pt idx="57">
                  <c:v>6200</c:v>
                </c:pt>
                <c:pt idx="58">
                  <c:v>6300</c:v>
                </c:pt>
                <c:pt idx="59">
                  <c:v>6400</c:v>
                </c:pt>
                <c:pt idx="60">
                  <c:v>6500</c:v>
                </c:pt>
                <c:pt idx="61">
                  <c:v>6600</c:v>
                </c:pt>
                <c:pt idx="62">
                  <c:v>6700</c:v>
                </c:pt>
                <c:pt idx="63">
                  <c:v>6800</c:v>
                </c:pt>
                <c:pt idx="64">
                  <c:v>6900</c:v>
                </c:pt>
                <c:pt idx="65">
                  <c:v>7000</c:v>
                </c:pt>
                <c:pt idx="66">
                  <c:v>7100</c:v>
                </c:pt>
                <c:pt idx="67">
                  <c:v>7200</c:v>
                </c:pt>
                <c:pt idx="68">
                  <c:v>7300</c:v>
                </c:pt>
                <c:pt idx="69">
                  <c:v>7400</c:v>
                </c:pt>
                <c:pt idx="70">
                  <c:v>7500</c:v>
                </c:pt>
              </c:numCache>
            </c:numRef>
          </c:xVal>
          <c:yVal>
            <c:numRef>
              <c:f>'Dyno Graph'!$E$2:$E$77</c:f>
              <c:numCache>
                <c:formatCode>General</c:formatCode>
                <c:ptCount val="76"/>
                <c:pt idx="0">
                  <c:v>0.63931921614184839</c:v>
                </c:pt>
                <c:pt idx="1">
                  <c:v>0.76718305937021825</c:v>
                </c:pt>
                <c:pt idx="2">
                  <c:v>0.89504690259858799</c:v>
                </c:pt>
                <c:pt idx="3">
                  <c:v>1.0229107458269577</c:v>
                </c:pt>
                <c:pt idx="4">
                  <c:v>1.1507745890553271</c:v>
                </c:pt>
                <c:pt idx="5">
                  <c:v>1.2786384322836968</c:v>
                </c:pt>
                <c:pt idx="6">
                  <c:v>1.4065022755120666</c:v>
                </c:pt>
                <c:pt idx="7">
                  <c:v>1.5343661187404365</c:v>
                </c:pt>
                <c:pt idx="8">
                  <c:v>1.6622299619688061</c:v>
                </c:pt>
                <c:pt idx="9">
                  <c:v>1.790093805197176</c:v>
                </c:pt>
                <c:pt idx="10">
                  <c:v>1.9179576484255456</c:v>
                </c:pt>
                <c:pt idx="11">
                  <c:v>2.0458214916539155</c:v>
                </c:pt>
                <c:pt idx="12">
                  <c:v>2.1736853348822849</c:v>
                </c:pt>
                <c:pt idx="13">
                  <c:v>2.3015491781106543</c:v>
                </c:pt>
                <c:pt idx="14">
                  <c:v>2.4294130213390241</c:v>
                </c:pt>
                <c:pt idx="15">
                  <c:v>2.5572768645673936</c:v>
                </c:pt>
                <c:pt idx="16">
                  <c:v>2.6851407077957639</c:v>
                </c:pt>
                <c:pt idx="17">
                  <c:v>2.8130045510241333</c:v>
                </c:pt>
                <c:pt idx="18">
                  <c:v>2.9408683942525027</c:v>
                </c:pt>
                <c:pt idx="19">
                  <c:v>3.068732237480873</c:v>
                </c:pt>
                <c:pt idx="20">
                  <c:v>3.1965960807092424</c:v>
                </c:pt>
                <c:pt idx="21">
                  <c:v>3.3244599239376122</c:v>
                </c:pt>
                <c:pt idx="22">
                  <c:v>3.4523237671659825</c:v>
                </c:pt>
                <c:pt idx="23">
                  <c:v>3.580187610394352</c:v>
                </c:pt>
                <c:pt idx="24">
                  <c:v>3.7080514536227214</c:v>
                </c:pt>
                <c:pt idx="25">
                  <c:v>3.8359152968510912</c:v>
                </c:pt>
                <c:pt idx="26">
                  <c:v>3.9637791400794611</c:v>
                </c:pt>
                <c:pt idx="27">
                  <c:v>4.0916429833078309</c:v>
                </c:pt>
                <c:pt idx="28">
                  <c:v>4.2195068265362004</c:v>
                </c:pt>
                <c:pt idx="29">
                  <c:v>4.3473706697645698</c:v>
                </c:pt>
                <c:pt idx="30">
                  <c:v>4.4752345129929401</c:v>
                </c:pt>
                <c:pt idx="31">
                  <c:v>4.6030983562213086</c:v>
                </c:pt>
                <c:pt idx="32">
                  <c:v>4.7309621994496789</c:v>
                </c:pt>
                <c:pt idx="33">
                  <c:v>4.8588260426780483</c:v>
                </c:pt>
                <c:pt idx="34">
                  <c:v>4.9866898859064177</c:v>
                </c:pt>
                <c:pt idx="35">
                  <c:v>5.1145537291347871</c:v>
                </c:pt>
                <c:pt idx="36">
                  <c:v>5.2424175723631574</c:v>
                </c:pt>
                <c:pt idx="37">
                  <c:v>5.3702814155915277</c:v>
                </c:pt>
                <c:pt idx="38">
                  <c:v>5.4981452588198971</c:v>
                </c:pt>
                <c:pt idx="39">
                  <c:v>5.6260091020482665</c:v>
                </c:pt>
                <c:pt idx="40">
                  <c:v>5.753872945276636</c:v>
                </c:pt>
                <c:pt idx="41">
                  <c:v>5.8817367885050054</c:v>
                </c:pt>
                <c:pt idx="42">
                  <c:v>6.0096006317333748</c:v>
                </c:pt>
                <c:pt idx="43">
                  <c:v>6.137464474961746</c:v>
                </c:pt>
                <c:pt idx="44">
                  <c:v>6.2653283181901154</c:v>
                </c:pt>
                <c:pt idx="45">
                  <c:v>6.3931921614184848</c:v>
                </c:pt>
                <c:pt idx="46">
                  <c:v>6.5210560046468542</c:v>
                </c:pt>
                <c:pt idx="47">
                  <c:v>6.6489198478752245</c:v>
                </c:pt>
                <c:pt idx="48">
                  <c:v>6.7767836911035948</c:v>
                </c:pt>
                <c:pt idx="49">
                  <c:v>6.9046475343319651</c:v>
                </c:pt>
                <c:pt idx="50">
                  <c:v>7.0325113775603345</c:v>
                </c:pt>
                <c:pt idx="51">
                  <c:v>7.1603752207887039</c:v>
                </c:pt>
                <c:pt idx="52">
                  <c:v>7.2882390640170733</c:v>
                </c:pt>
                <c:pt idx="53">
                  <c:v>7.4161029072454427</c:v>
                </c:pt>
                <c:pt idx="54">
                  <c:v>7.543966750473813</c:v>
                </c:pt>
                <c:pt idx="55">
                  <c:v>7.6718305937021825</c:v>
                </c:pt>
                <c:pt idx="56">
                  <c:v>7.7996944369305528</c:v>
                </c:pt>
                <c:pt idx="57">
                  <c:v>7.9275582801589222</c:v>
                </c:pt>
                <c:pt idx="58">
                  <c:v>8.0554221233872916</c:v>
                </c:pt>
                <c:pt idx="59">
                  <c:v>8.1832859666156619</c:v>
                </c:pt>
                <c:pt idx="60">
                  <c:v>8.3111498098440322</c:v>
                </c:pt>
                <c:pt idx="61">
                  <c:v>8.4390136530724007</c:v>
                </c:pt>
                <c:pt idx="62">
                  <c:v>8.566877496300771</c:v>
                </c:pt>
                <c:pt idx="63">
                  <c:v>8.6947413395291395</c:v>
                </c:pt>
                <c:pt idx="64">
                  <c:v>8.8226051827575098</c:v>
                </c:pt>
                <c:pt idx="65">
                  <c:v>8.9504690259858801</c:v>
                </c:pt>
                <c:pt idx="66">
                  <c:v>9.0783328692142486</c:v>
                </c:pt>
                <c:pt idx="67">
                  <c:v>9.2061967124426172</c:v>
                </c:pt>
                <c:pt idx="68">
                  <c:v>9.3340605556709875</c:v>
                </c:pt>
                <c:pt idx="69">
                  <c:v>9.4619243988993578</c:v>
                </c:pt>
                <c:pt idx="70">
                  <c:v>9.5897882421277263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456-4639-A03D-61610E2A8D9B}"/>
            </c:ext>
          </c:extLst>
        </c:ser>
        <c:ser>
          <c:idx val="4"/>
          <c:order val="3"/>
          <c:tx>
            <c:strRef>
              <c:f>'Dyno Graph'!$F$1</c:f>
              <c:strCache>
                <c:ptCount val="1"/>
                <c:pt idx="0">
                  <c:v>M/S 2nd</c:v>
                </c:pt>
              </c:strCache>
            </c:strRef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'Dyno Graph'!$A$2:$A$77</c:f>
              <c:numCache>
                <c:formatCode>General</c:formatCode>
                <c:ptCount val="76"/>
                <c:pt idx="0">
                  <c:v>500</c:v>
                </c:pt>
                <c:pt idx="1">
                  <c:v>600</c:v>
                </c:pt>
                <c:pt idx="2">
                  <c:v>700</c:v>
                </c:pt>
                <c:pt idx="3">
                  <c:v>800</c:v>
                </c:pt>
                <c:pt idx="4">
                  <c:v>900</c:v>
                </c:pt>
                <c:pt idx="5">
                  <c:v>1000</c:v>
                </c:pt>
                <c:pt idx="6">
                  <c:v>1100</c:v>
                </c:pt>
                <c:pt idx="7">
                  <c:v>1200</c:v>
                </c:pt>
                <c:pt idx="8">
                  <c:v>1300</c:v>
                </c:pt>
                <c:pt idx="9">
                  <c:v>1400</c:v>
                </c:pt>
                <c:pt idx="10">
                  <c:v>1500</c:v>
                </c:pt>
                <c:pt idx="11">
                  <c:v>1600</c:v>
                </c:pt>
                <c:pt idx="12">
                  <c:v>1700</c:v>
                </c:pt>
                <c:pt idx="13">
                  <c:v>1800</c:v>
                </c:pt>
                <c:pt idx="14">
                  <c:v>1900</c:v>
                </c:pt>
                <c:pt idx="15">
                  <c:v>2000</c:v>
                </c:pt>
                <c:pt idx="16">
                  <c:v>2100</c:v>
                </c:pt>
                <c:pt idx="17">
                  <c:v>2200</c:v>
                </c:pt>
                <c:pt idx="18">
                  <c:v>2300</c:v>
                </c:pt>
                <c:pt idx="19">
                  <c:v>2400</c:v>
                </c:pt>
                <c:pt idx="20">
                  <c:v>2500</c:v>
                </c:pt>
                <c:pt idx="21">
                  <c:v>2600</c:v>
                </c:pt>
                <c:pt idx="22">
                  <c:v>2700</c:v>
                </c:pt>
                <c:pt idx="23">
                  <c:v>2800</c:v>
                </c:pt>
                <c:pt idx="24">
                  <c:v>2900</c:v>
                </c:pt>
                <c:pt idx="25">
                  <c:v>3000</c:v>
                </c:pt>
                <c:pt idx="26">
                  <c:v>3100</c:v>
                </c:pt>
                <c:pt idx="27">
                  <c:v>3200</c:v>
                </c:pt>
                <c:pt idx="28">
                  <c:v>3300</c:v>
                </c:pt>
                <c:pt idx="29">
                  <c:v>3400</c:v>
                </c:pt>
                <c:pt idx="30">
                  <c:v>3500</c:v>
                </c:pt>
                <c:pt idx="31">
                  <c:v>3600</c:v>
                </c:pt>
                <c:pt idx="32">
                  <c:v>3700</c:v>
                </c:pt>
                <c:pt idx="33">
                  <c:v>3800</c:v>
                </c:pt>
                <c:pt idx="34">
                  <c:v>3900</c:v>
                </c:pt>
                <c:pt idx="35">
                  <c:v>4000</c:v>
                </c:pt>
                <c:pt idx="36">
                  <c:v>4100</c:v>
                </c:pt>
                <c:pt idx="37">
                  <c:v>4200</c:v>
                </c:pt>
                <c:pt idx="38">
                  <c:v>4300</c:v>
                </c:pt>
                <c:pt idx="39">
                  <c:v>4400</c:v>
                </c:pt>
                <c:pt idx="40">
                  <c:v>4500</c:v>
                </c:pt>
                <c:pt idx="41">
                  <c:v>4600</c:v>
                </c:pt>
                <c:pt idx="42">
                  <c:v>4700</c:v>
                </c:pt>
                <c:pt idx="43">
                  <c:v>4800</c:v>
                </c:pt>
                <c:pt idx="44">
                  <c:v>4900</c:v>
                </c:pt>
                <c:pt idx="45">
                  <c:v>5000</c:v>
                </c:pt>
                <c:pt idx="46">
                  <c:v>5100</c:v>
                </c:pt>
                <c:pt idx="47">
                  <c:v>5200</c:v>
                </c:pt>
                <c:pt idx="48">
                  <c:v>5300</c:v>
                </c:pt>
                <c:pt idx="49">
                  <c:v>5400</c:v>
                </c:pt>
                <c:pt idx="50">
                  <c:v>5500</c:v>
                </c:pt>
                <c:pt idx="51">
                  <c:v>5600</c:v>
                </c:pt>
                <c:pt idx="52">
                  <c:v>5700</c:v>
                </c:pt>
                <c:pt idx="53">
                  <c:v>5800</c:v>
                </c:pt>
                <c:pt idx="54">
                  <c:v>5900</c:v>
                </c:pt>
                <c:pt idx="55">
                  <c:v>6000</c:v>
                </c:pt>
                <c:pt idx="56">
                  <c:v>6100</c:v>
                </c:pt>
                <c:pt idx="57">
                  <c:v>6200</c:v>
                </c:pt>
                <c:pt idx="58">
                  <c:v>6300</c:v>
                </c:pt>
                <c:pt idx="59">
                  <c:v>6400</c:v>
                </c:pt>
                <c:pt idx="60">
                  <c:v>6500</c:v>
                </c:pt>
                <c:pt idx="61">
                  <c:v>6600</c:v>
                </c:pt>
                <c:pt idx="62">
                  <c:v>6700</c:v>
                </c:pt>
                <c:pt idx="63">
                  <c:v>6800</c:v>
                </c:pt>
                <c:pt idx="64">
                  <c:v>6900</c:v>
                </c:pt>
                <c:pt idx="65">
                  <c:v>7000</c:v>
                </c:pt>
                <c:pt idx="66">
                  <c:v>7100</c:v>
                </c:pt>
                <c:pt idx="67">
                  <c:v>7200</c:v>
                </c:pt>
                <c:pt idx="68">
                  <c:v>7300</c:v>
                </c:pt>
                <c:pt idx="69">
                  <c:v>7400</c:v>
                </c:pt>
                <c:pt idx="70">
                  <c:v>7500</c:v>
                </c:pt>
              </c:numCache>
            </c:numRef>
          </c:xVal>
          <c:yVal>
            <c:numRef>
              <c:f>'Dyno Graph'!$F$2:$F$77</c:f>
              <c:numCache>
                <c:formatCode>General</c:formatCode>
                <c:ptCount val="76"/>
                <c:pt idx="0">
                  <c:v>0.78477279441750714</c:v>
                </c:pt>
                <c:pt idx="1">
                  <c:v>0.94172735330100843</c:v>
                </c:pt>
                <c:pt idx="2">
                  <c:v>1.0986819121845102</c:v>
                </c:pt>
                <c:pt idx="3">
                  <c:v>1.2556364710680115</c:v>
                </c:pt>
                <c:pt idx="4">
                  <c:v>1.4125910299515128</c:v>
                </c:pt>
                <c:pt idx="5">
                  <c:v>1.5695455888350143</c:v>
                </c:pt>
                <c:pt idx="6">
                  <c:v>1.7265001477185156</c:v>
                </c:pt>
                <c:pt idx="7">
                  <c:v>1.8834547066020169</c:v>
                </c:pt>
                <c:pt idx="8">
                  <c:v>2.0404092654855188</c:v>
                </c:pt>
                <c:pt idx="9">
                  <c:v>2.1973638243690203</c:v>
                </c:pt>
                <c:pt idx="10">
                  <c:v>2.3543183832525214</c:v>
                </c:pt>
                <c:pt idx="11">
                  <c:v>2.5112729421360229</c:v>
                </c:pt>
                <c:pt idx="12">
                  <c:v>2.6682275010195244</c:v>
                </c:pt>
                <c:pt idx="13">
                  <c:v>2.8251820599030255</c:v>
                </c:pt>
                <c:pt idx="14">
                  <c:v>2.982136618786527</c:v>
                </c:pt>
                <c:pt idx="15">
                  <c:v>3.1390911776700285</c:v>
                </c:pt>
                <c:pt idx="16">
                  <c:v>3.2960457365535296</c:v>
                </c:pt>
                <c:pt idx="17">
                  <c:v>3.4530002954370311</c:v>
                </c:pt>
                <c:pt idx="18">
                  <c:v>3.6099548543205322</c:v>
                </c:pt>
                <c:pt idx="19">
                  <c:v>3.7669094132040337</c:v>
                </c:pt>
                <c:pt idx="20">
                  <c:v>3.9238639720875352</c:v>
                </c:pt>
                <c:pt idx="21">
                  <c:v>4.0808185309710376</c:v>
                </c:pt>
                <c:pt idx="22">
                  <c:v>4.2377730898545387</c:v>
                </c:pt>
                <c:pt idx="23">
                  <c:v>4.3947276487380407</c:v>
                </c:pt>
                <c:pt idx="24">
                  <c:v>4.5516822076215409</c:v>
                </c:pt>
                <c:pt idx="25">
                  <c:v>4.7086367665050428</c:v>
                </c:pt>
                <c:pt idx="26">
                  <c:v>4.8655913253885439</c:v>
                </c:pt>
                <c:pt idx="27">
                  <c:v>5.0225458842720458</c:v>
                </c:pt>
                <c:pt idx="28">
                  <c:v>5.1795004431555469</c:v>
                </c:pt>
                <c:pt idx="29">
                  <c:v>5.3364550020390489</c:v>
                </c:pt>
                <c:pt idx="30">
                  <c:v>5.49340956092255</c:v>
                </c:pt>
                <c:pt idx="31">
                  <c:v>5.650364119806051</c:v>
                </c:pt>
                <c:pt idx="32">
                  <c:v>5.8073186786895521</c:v>
                </c:pt>
                <c:pt idx="33">
                  <c:v>5.9642732375730541</c:v>
                </c:pt>
                <c:pt idx="34">
                  <c:v>6.1212277964565551</c:v>
                </c:pt>
                <c:pt idx="35">
                  <c:v>6.2781823553400571</c:v>
                </c:pt>
                <c:pt idx="36">
                  <c:v>6.4351369142235582</c:v>
                </c:pt>
                <c:pt idx="37">
                  <c:v>6.5920914731070592</c:v>
                </c:pt>
                <c:pt idx="38">
                  <c:v>6.7490460319905612</c:v>
                </c:pt>
                <c:pt idx="39">
                  <c:v>6.9060005908740623</c:v>
                </c:pt>
                <c:pt idx="40">
                  <c:v>7.0629551497575642</c:v>
                </c:pt>
                <c:pt idx="41">
                  <c:v>7.2199097086410644</c:v>
                </c:pt>
                <c:pt idx="42">
                  <c:v>7.3768642675245664</c:v>
                </c:pt>
                <c:pt idx="43">
                  <c:v>7.5338188264080674</c:v>
                </c:pt>
                <c:pt idx="44">
                  <c:v>7.6907733852915694</c:v>
                </c:pt>
                <c:pt idx="45">
                  <c:v>7.8477279441750705</c:v>
                </c:pt>
                <c:pt idx="46">
                  <c:v>8.0046825030585715</c:v>
                </c:pt>
                <c:pt idx="47">
                  <c:v>8.1616370619420753</c:v>
                </c:pt>
                <c:pt idx="48">
                  <c:v>8.3185916208255772</c:v>
                </c:pt>
                <c:pt idx="49">
                  <c:v>8.4755461797090774</c:v>
                </c:pt>
                <c:pt idx="50">
                  <c:v>8.6325007385925794</c:v>
                </c:pt>
                <c:pt idx="51">
                  <c:v>8.7894552974760813</c:v>
                </c:pt>
                <c:pt idx="52">
                  <c:v>8.9464098563595833</c:v>
                </c:pt>
                <c:pt idx="53">
                  <c:v>9.1033644152430817</c:v>
                </c:pt>
                <c:pt idx="54">
                  <c:v>9.2603189741265837</c:v>
                </c:pt>
                <c:pt idx="55">
                  <c:v>9.4172735330100856</c:v>
                </c:pt>
                <c:pt idx="56">
                  <c:v>9.5742280918935876</c:v>
                </c:pt>
                <c:pt idx="57">
                  <c:v>9.7311826507770878</c:v>
                </c:pt>
                <c:pt idx="58">
                  <c:v>9.8881372096605897</c:v>
                </c:pt>
                <c:pt idx="59">
                  <c:v>10.045091768544092</c:v>
                </c:pt>
                <c:pt idx="60">
                  <c:v>10.202046327427592</c:v>
                </c:pt>
                <c:pt idx="61">
                  <c:v>10.359000886311094</c:v>
                </c:pt>
                <c:pt idx="62">
                  <c:v>10.515955445194596</c:v>
                </c:pt>
                <c:pt idx="63">
                  <c:v>10.672910004078098</c:v>
                </c:pt>
                <c:pt idx="64">
                  <c:v>10.829864562961598</c:v>
                </c:pt>
                <c:pt idx="65">
                  <c:v>10.9868191218451</c:v>
                </c:pt>
                <c:pt idx="66">
                  <c:v>11.143773680728602</c:v>
                </c:pt>
                <c:pt idx="67">
                  <c:v>11.300728239612102</c:v>
                </c:pt>
                <c:pt idx="68">
                  <c:v>11.457682798495604</c:v>
                </c:pt>
                <c:pt idx="69">
                  <c:v>11.614637357379104</c:v>
                </c:pt>
                <c:pt idx="70">
                  <c:v>11.771591916262606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456-4639-A03D-61610E2A8D9B}"/>
            </c:ext>
          </c:extLst>
        </c:ser>
        <c:ser>
          <c:idx val="5"/>
          <c:order val="4"/>
          <c:tx>
            <c:strRef>
              <c:f>'Dyno Graph'!$G$1</c:f>
              <c:strCache>
                <c:ptCount val="1"/>
                <c:pt idx="0">
                  <c:v>M/S 3rd</c:v>
                </c:pt>
              </c:strCache>
            </c:strRef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'Dyno Graph'!$A$2:$A$77</c:f>
              <c:numCache>
                <c:formatCode>General</c:formatCode>
                <c:ptCount val="76"/>
                <c:pt idx="0">
                  <c:v>500</c:v>
                </c:pt>
                <c:pt idx="1">
                  <c:v>600</c:v>
                </c:pt>
                <c:pt idx="2">
                  <c:v>700</c:v>
                </c:pt>
                <c:pt idx="3">
                  <c:v>800</c:v>
                </c:pt>
                <c:pt idx="4">
                  <c:v>900</c:v>
                </c:pt>
                <c:pt idx="5">
                  <c:v>1000</c:v>
                </c:pt>
                <c:pt idx="6">
                  <c:v>1100</c:v>
                </c:pt>
                <c:pt idx="7">
                  <c:v>1200</c:v>
                </c:pt>
                <c:pt idx="8">
                  <c:v>1300</c:v>
                </c:pt>
                <c:pt idx="9">
                  <c:v>1400</c:v>
                </c:pt>
                <c:pt idx="10">
                  <c:v>1500</c:v>
                </c:pt>
                <c:pt idx="11">
                  <c:v>1600</c:v>
                </c:pt>
                <c:pt idx="12">
                  <c:v>1700</c:v>
                </c:pt>
                <c:pt idx="13">
                  <c:v>1800</c:v>
                </c:pt>
                <c:pt idx="14">
                  <c:v>1900</c:v>
                </c:pt>
                <c:pt idx="15">
                  <c:v>2000</c:v>
                </c:pt>
                <c:pt idx="16">
                  <c:v>2100</c:v>
                </c:pt>
                <c:pt idx="17">
                  <c:v>2200</c:v>
                </c:pt>
                <c:pt idx="18">
                  <c:v>2300</c:v>
                </c:pt>
                <c:pt idx="19">
                  <c:v>2400</c:v>
                </c:pt>
                <c:pt idx="20">
                  <c:v>2500</c:v>
                </c:pt>
                <c:pt idx="21">
                  <c:v>2600</c:v>
                </c:pt>
                <c:pt idx="22">
                  <c:v>2700</c:v>
                </c:pt>
                <c:pt idx="23">
                  <c:v>2800</c:v>
                </c:pt>
                <c:pt idx="24">
                  <c:v>2900</c:v>
                </c:pt>
                <c:pt idx="25">
                  <c:v>3000</c:v>
                </c:pt>
                <c:pt idx="26">
                  <c:v>3100</c:v>
                </c:pt>
                <c:pt idx="27">
                  <c:v>3200</c:v>
                </c:pt>
                <c:pt idx="28">
                  <c:v>3300</c:v>
                </c:pt>
                <c:pt idx="29">
                  <c:v>3400</c:v>
                </c:pt>
                <c:pt idx="30">
                  <c:v>3500</c:v>
                </c:pt>
                <c:pt idx="31">
                  <c:v>3600</c:v>
                </c:pt>
                <c:pt idx="32">
                  <c:v>3700</c:v>
                </c:pt>
                <c:pt idx="33">
                  <c:v>3800</c:v>
                </c:pt>
                <c:pt idx="34">
                  <c:v>3900</c:v>
                </c:pt>
                <c:pt idx="35">
                  <c:v>4000</c:v>
                </c:pt>
                <c:pt idx="36">
                  <c:v>4100</c:v>
                </c:pt>
                <c:pt idx="37">
                  <c:v>4200</c:v>
                </c:pt>
                <c:pt idx="38">
                  <c:v>4300</c:v>
                </c:pt>
                <c:pt idx="39">
                  <c:v>4400</c:v>
                </c:pt>
                <c:pt idx="40">
                  <c:v>4500</c:v>
                </c:pt>
                <c:pt idx="41">
                  <c:v>4600</c:v>
                </c:pt>
                <c:pt idx="42">
                  <c:v>4700</c:v>
                </c:pt>
                <c:pt idx="43">
                  <c:v>4800</c:v>
                </c:pt>
                <c:pt idx="44">
                  <c:v>4900</c:v>
                </c:pt>
                <c:pt idx="45">
                  <c:v>5000</c:v>
                </c:pt>
                <c:pt idx="46">
                  <c:v>5100</c:v>
                </c:pt>
                <c:pt idx="47">
                  <c:v>5200</c:v>
                </c:pt>
                <c:pt idx="48">
                  <c:v>5300</c:v>
                </c:pt>
                <c:pt idx="49">
                  <c:v>5400</c:v>
                </c:pt>
                <c:pt idx="50">
                  <c:v>5500</c:v>
                </c:pt>
                <c:pt idx="51">
                  <c:v>5600</c:v>
                </c:pt>
                <c:pt idx="52">
                  <c:v>5700</c:v>
                </c:pt>
                <c:pt idx="53">
                  <c:v>5800</c:v>
                </c:pt>
                <c:pt idx="54">
                  <c:v>5900</c:v>
                </c:pt>
                <c:pt idx="55">
                  <c:v>6000</c:v>
                </c:pt>
                <c:pt idx="56">
                  <c:v>6100</c:v>
                </c:pt>
                <c:pt idx="57">
                  <c:v>6200</c:v>
                </c:pt>
                <c:pt idx="58">
                  <c:v>6300</c:v>
                </c:pt>
                <c:pt idx="59">
                  <c:v>6400</c:v>
                </c:pt>
                <c:pt idx="60">
                  <c:v>6500</c:v>
                </c:pt>
                <c:pt idx="61">
                  <c:v>6600</c:v>
                </c:pt>
                <c:pt idx="62">
                  <c:v>6700</c:v>
                </c:pt>
                <c:pt idx="63">
                  <c:v>6800</c:v>
                </c:pt>
                <c:pt idx="64">
                  <c:v>6900</c:v>
                </c:pt>
                <c:pt idx="65">
                  <c:v>7000</c:v>
                </c:pt>
                <c:pt idx="66">
                  <c:v>7100</c:v>
                </c:pt>
                <c:pt idx="67">
                  <c:v>7200</c:v>
                </c:pt>
                <c:pt idx="68">
                  <c:v>7300</c:v>
                </c:pt>
                <c:pt idx="69">
                  <c:v>7400</c:v>
                </c:pt>
                <c:pt idx="70">
                  <c:v>7500</c:v>
                </c:pt>
              </c:numCache>
            </c:numRef>
          </c:xVal>
          <c:yVal>
            <c:numRef>
              <c:f>'Dyno Graph'!$G$2:$G$77</c:f>
              <c:numCache>
                <c:formatCode>General</c:formatCode>
                <c:ptCount val="76"/>
                <c:pt idx="0">
                  <c:v>0.91682590886276094</c:v>
                </c:pt>
                <c:pt idx="1">
                  <c:v>1.100191090635313</c:v>
                </c:pt>
                <c:pt idx="2">
                  <c:v>1.2835562724078655</c:v>
                </c:pt>
                <c:pt idx="3">
                  <c:v>1.4669214541804176</c:v>
                </c:pt>
                <c:pt idx="4">
                  <c:v>1.6502866359529695</c:v>
                </c:pt>
                <c:pt idx="5">
                  <c:v>1.8336518177255219</c:v>
                </c:pt>
                <c:pt idx="6">
                  <c:v>2.017016999498074</c:v>
                </c:pt>
                <c:pt idx="7">
                  <c:v>2.2003821812706259</c:v>
                </c:pt>
                <c:pt idx="8">
                  <c:v>2.3837473630431782</c:v>
                </c:pt>
                <c:pt idx="9">
                  <c:v>2.567112544815731</c:v>
                </c:pt>
                <c:pt idx="10">
                  <c:v>2.7504777265882829</c:v>
                </c:pt>
                <c:pt idx="11">
                  <c:v>2.9338429083608353</c:v>
                </c:pt>
                <c:pt idx="12">
                  <c:v>3.1172080901333872</c:v>
                </c:pt>
                <c:pt idx="13">
                  <c:v>3.3005732719059391</c:v>
                </c:pt>
                <c:pt idx="14">
                  <c:v>3.483938453678491</c:v>
                </c:pt>
                <c:pt idx="15">
                  <c:v>3.6673036354510438</c:v>
                </c:pt>
                <c:pt idx="16">
                  <c:v>3.8506688172235957</c:v>
                </c:pt>
                <c:pt idx="17">
                  <c:v>4.034033998996148</c:v>
                </c:pt>
                <c:pt idx="18">
                  <c:v>4.2173991807686999</c:v>
                </c:pt>
                <c:pt idx="19">
                  <c:v>4.4007643625412518</c:v>
                </c:pt>
                <c:pt idx="20">
                  <c:v>4.5841295443138037</c:v>
                </c:pt>
                <c:pt idx="21">
                  <c:v>4.7674947260863565</c:v>
                </c:pt>
                <c:pt idx="22">
                  <c:v>4.9508599078589093</c:v>
                </c:pt>
                <c:pt idx="23">
                  <c:v>5.1342250896314621</c:v>
                </c:pt>
                <c:pt idx="24">
                  <c:v>5.3175902714040131</c:v>
                </c:pt>
                <c:pt idx="25">
                  <c:v>5.5009554531765659</c:v>
                </c:pt>
                <c:pt idx="26">
                  <c:v>5.6843206349491178</c:v>
                </c:pt>
                <c:pt idx="27">
                  <c:v>5.8676858167216706</c:v>
                </c:pt>
                <c:pt idx="28">
                  <c:v>6.0510509984942216</c:v>
                </c:pt>
                <c:pt idx="29">
                  <c:v>6.2344161802667744</c:v>
                </c:pt>
                <c:pt idx="30">
                  <c:v>6.4177813620393263</c:v>
                </c:pt>
                <c:pt idx="31">
                  <c:v>6.6011465438118782</c:v>
                </c:pt>
                <c:pt idx="32">
                  <c:v>6.7845117255844301</c:v>
                </c:pt>
                <c:pt idx="33">
                  <c:v>6.967876907356982</c:v>
                </c:pt>
                <c:pt idx="34">
                  <c:v>7.1512420891295347</c:v>
                </c:pt>
                <c:pt idx="35">
                  <c:v>7.3346072709020875</c:v>
                </c:pt>
                <c:pt idx="36">
                  <c:v>7.5179724526746385</c:v>
                </c:pt>
                <c:pt idx="37">
                  <c:v>7.7013376344471913</c:v>
                </c:pt>
                <c:pt idx="38">
                  <c:v>7.8847028162197432</c:v>
                </c:pt>
                <c:pt idx="39">
                  <c:v>8.068067997992296</c:v>
                </c:pt>
                <c:pt idx="40">
                  <c:v>8.251433179764847</c:v>
                </c:pt>
                <c:pt idx="41">
                  <c:v>8.4347983615373998</c:v>
                </c:pt>
                <c:pt idx="42">
                  <c:v>8.6181635433099508</c:v>
                </c:pt>
                <c:pt idx="43">
                  <c:v>8.8015287250825036</c:v>
                </c:pt>
                <c:pt idx="44">
                  <c:v>8.9848939068550564</c:v>
                </c:pt>
                <c:pt idx="45">
                  <c:v>9.1682590886276074</c:v>
                </c:pt>
                <c:pt idx="46">
                  <c:v>9.3516242704001602</c:v>
                </c:pt>
                <c:pt idx="47">
                  <c:v>9.534989452172713</c:v>
                </c:pt>
                <c:pt idx="48">
                  <c:v>9.7183546339452658</c:v>
                </c:pt>
                <c:pt idx="49">
                  <c:v>9.9017198157178186</c:v>
                </c:pt>
                <c:pt idx="50">
                  <c:v>10.085084997490371</c:v>
                </c:pt>
                <c:pt idx="51">
                  <c:v>10.268450179262924</c:v>
                </c:pt>
                <c:pt idx="52">
                  <c:v>10.451815361035475</c:v>
                </c:pt>
                <c:pt idx="53">
                  <c:v>10.635180542808026</c:v>
                </c:pt>
                <c:pt idx="54">
                  <c:v>10.818545724580579</c:v>
                </c:pt>
                <c:pt idx="55">
                  <c:v>11.001910906353132</c:v>
                </c:pt>
                <c:pt idx="56">
                  <c:v>11.185276088125683</c:v>
                </c:pt>
                <c:pt idx="57">
                  <c:v>11.368641269898236</c:v>
                </c:pt>
                <c:pt idx="58">
                  <c:v>11.552006451670788</c:v>
                </c:pt>
                <c:pt idx="59">
                  <c:v>11.735371633443341</c:v>
                </c:pt>
                <c:pt idx="60">
                  <c:v>11.918736815215894</c:v>
                </c:pt>
                <c:pt idx="61">
                  <c:v>12.102101996988443</c:v>
                </c:pt>
                <c:pt idx="62">
                  <c:v>12.285467178760996</c:v>
                </c:pt>
                <c:pt idx="63">
                  <c:v>12.468832360533549</c:v>
                </c:pt>
                <c:pt idx="64">
                  <c:v>12.652197542306101</c:v>
                </c:pt>
                <c:pt idx="65">
                  <c:v>12.835562724078653</c:v>
                </c:pt>
                <c:pt idx="66">
                  <c:v>13.018927905851205</c:v>
                </c:pt>
                <c:pt idx="67">
                  <c:v>13.202293087623756</c:v>
                </c:pt>
                <c:pt idx="68">
                  <c:v>13.385658269396307</c:v>
                </c:pt>
                <c:pt idx="69">
                  <c:v>13.56902345116886</c:v>
                </c:pt>
                <c:pt idx="70">
                  <c:v>13.752388632941413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456-4639-A03D-61610E2A8D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1533176"/>
        <c:axId val="731534488"/>
      </c:scatterChart>
      <c:valAx>
        <c:axId val="731533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534488"/>
        <c:crosses val="autoZero"/>
        <c:crossBetween val="midCat"/>
      </c:valAx>
      <c:valAx>
        <c:axId val="731534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5331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Speed</c:v>
          </c:tx>
          <c:spPr>
            <a:ln w="9525" cap="rnd">
              <a:solidFill>
                <a:srgbClr val="92D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Forces!$A$2:$A$1436</c:f>
              <c:numCache>
                <c:formatCode>0.00</c:formatCode>
                <c:ptCount val="1435"/>
                <c:pt idx="0" formatCode="General">
                  <c:v>0</c:v>
                </c:pt>
                <c:pt idx="1">
                  <c:v>1.8987607911953357</c:v>
                </c:pt>
                <c:pt idx="2">
                  <c:v>2.689335773557382</c:v>
                </c:pt>
                <c:pt idx="3">
                  <c:v>3.2988039953387518</c:v>
                </c:pt>
                <c:pt idx="4">
                  <c:v>3.8150298204113122</c:v>
                </c:pt>
                <c:pt idx="5">
                  <c:v>4.272000881187668</c:v>
                </c:pt>
                <c:pt idx="6">
                  <c:v>4.6871280063422818</c:v>
                </c:pt>
                <c:pt idx="7">
                  <c:v>5.0707438587476288</c:v>
                </c:pt>
                <c:pt idx="8">
                  <c:v>5.4295753073331481</c:v>
                </c:pt>
                <c:pt idx="9">
                  <c:v>5.7682919776587722</c:v>
                </c:pt>
                <c:pt idx="10">
                  <c:v>6.0902924276756449</c:v>
                </c:pt>
                <c:pt idx="11">
                  <c:v>6.3981418695323464</c:v>
                </c:pt>
                <c:pt idx="12">
                  <c:v>6.6938334147313308</c:v>
                </c:pt>
                <c:pt idx="13">
                  <c:v>6.9789527039188606</c:v>
                </c:pt>
                <c:pt idx="14">
                  <c:v>7.254786296524955</c:v>
                </c:pt>
                <c:pt idx="15">
                  <c:v>7.5223956548961004</c:v>
                </c:pt>
                <c:pt idx="16">
                  <c:v>7.7826691966321757</c:v>
                </c:pt>
                <c:pt idx="17">
                  <c:v>8.0363598736274806</c:v>
                </c:pt>
                <c:pt idx="18">
                  <c:v>8.2841129129034172</c:v>
                </c:pt>
                <c:pt idx="19">
                  <c:v>8.5264866965811841</c:v>
                </c:pt>
                <c:pt idx="20">
                  <c:v>8.7639687491806022</c:v>
                </c:pt>
                <c:pt idx="21">
                  <c:v>8.996988166465826</c:v>
                </c:pt>
                <c:pt idx="22">
                  <c:v>9.2259254106399382</c:v>
                </c:pt>
                <c:pt idx="23">
                  <c:v>9.4511201257369475</c:v>
                </c:pt>
                <c:pt idx="24">
                  <c:v>9.6728774437865397</c:v>
                </c:pt>
                <c:pt idx="25">
                  <c:v>9.8914731259088686</c:v>
                </c:pt>
                <c:pt idx="26">
                  <c:v>10.107157793741358</c:v>
                </c:pt>
                <c:pt idx="27">
                  <c:v>10.320160443280031</c:v>
                </c:pt>
                <c:pt idx="28">
                  <c:v>10.530691387381573</c:v>
                </c:pt>
                <c:pt idx="29">
                  <c:v>10.738944739547712</c:v>
                </c:pt>
                <c:pt idx="30">
                  <c:v>10.945100526645653</c:v>
                </c:pt>
                <c:pt idx="31">
                  <c:v>11.149326499471528</c:v>
                </c:pt>
                <c:pt idx="32">
                  <c:v>11.351779695844925</c:v>
                </c:pt>
                <c:pt idx="33">
                  <c:v>11.552607800038606</c:v>
                </c:pt>
                <c:pt idx="34">
                  <c:v>11.751950333947629</c:v>
                </c:pt>
                <c:pt idx="35">
                  <c:v>11.949939708872478</c:v>
                </c:pt>
                <c:pt idx="36">
                  <c:v>12.146702161684212</c:v>
                </c:pt>
                <c:pt idx="37">
                  <c:v>12.342358595127052</c:v>
                </c:pt>
                <c:pt idx="38">
                  <c:v>12.537025338851354</c:v>
                </c:pt>
                <c:pt idx="39">
                  <c:v>12.730814845275717</c:v>
                </c:pt>
                <c:pt idx="40">
                  <c:v>12.92383633241467</c:v>
                </c:pt>
                <c:pt idx="41">
                  <c:v>13.116196384275684</c:v>
                </c:pt>
                <c:pt idx="42">
                  <c:v>13.307999518249897</c:v>
                </c:pt>
                <c:pt idx="43">
                  <c:v>13.499348728038251</c:v>
                </c:pt>
                <c:pt idx="44">
                  <c:v>13.690346010028094</c:v>
                </c:pt>
                <c:pt idx="45">
                  <c:v>13.752388632941413</c:v>
                </c:pt>
                <c:pt idx="46">
                  <c:v>13.752388632941413</c:v>
                </c:pt>
                <c:pt idx="47">
                  <c:v>13.752388632941413</c:v>
                </c:pt>
                <c:pt idx="48">
                  <c:v>13.752388632941413</c:v>
                </c:pt>
                <c:pt idx="49">
                  <c:v>13.752388632941413</c:v>
                </c:pt>
                <c:pt idx="50">
                  <c:v>13.752388632941413</c:v>
                </c:pt>
                <c:pt idx="51">
                  <c:v>13.752388632941413</c:v>
                </c:pt>
                <c:pt idx="52">
                  <c:v>13.752388632941413</c:v>
                </c:pt>
                <c:pt idx="53">
                  <c:v>13.752388632941413</c:v>
                </c:pt>
                <c:pt idx="54">
                  <c:v>13.752388632941413</c:v>
                </c:pt>
                <c:pt idx="55">
                  <c:v>13.752388632941413</c:v>
                </c:pt>
                <c:pt idx="56">
                  <c:v>13.752388632941413</c:v>
                </c:pt>
                <c:pt idx="57">
                  <c:v>13.752388632941413</c:v>
                </c:pt>
                <c:pt idx="58">
                  <c:v>13.752388632941413</c:v>
                </c:pt>
                <c:pt idx="59">
                  <c:v>13.752388632941413</c:v>
                </c:pt>
                <c:pt idx="60">
                  <c:v>13.752388632941413</c:v>
                </c:pt>
                <c:pt idx="61">
                  <c:v>13.752388632941413</c:v>
                </c:pt>
                <c:pt idx="62">
                  <c:v>13.752388632941413</c:v>
                </c:pt>
                <c:pt idx="63">
                  <c:v>13.752388632941413</c:v>
                </c:pt>
                <c:pt idx="64">
                  <c:v>13.752388632941413</c:v>
                </c:pt>
                <c:pt idx="65">
                  <c:v>13.752388632941413</c:v>
                </c:pt>
                <c:pt idx="66">
                  <c:v>13.752388632941413</c:v>
                </c:pt>
                <c:pt idx="67">
                  <c:v>13.752388632941413</c:v>
                </c:pt>
                <c:pt idx="68">
                  <c:v>13.752388632941413</c:v>
                </c:pt>
                <c:pt idx="69">
                  <c:v>13.752388632941413</c:v>
                </c:pt>
                <c:pt idx="70">
                  <c:v>13.752388632941413</c:v>
                </c:pt>
                <c:pt idx="71">
                  <c:v>13.752388632941413</c:v>
                </c:pt>
                <c:pt idx="72">
                  <c:v>13.752388632941413</c:v>
                </c:pt>
                <c:pt idx="73">
                  <c:v>13.752388632941413</c:v>
                </c:pt>
                <c:pt idx="74">
                  <c:v>13.752388632941413</c:v>
                </c:pt>
                <c:pt idx="75">
                  <c:v>13.752388632941413</c:v>
                </c:pt>
                <c:pt idx="76">
                  <c:v>13.752388632941413</c:v>
                </c:pt>
                <c:pt idx="77">
                  <c:v>13.752388632941413</c:v>
                </c:pt>
                <c:pt idx="78">
                  <c:v>13.752388632941413</c:v>
                </c:pt>
                <c:pt idx="79">
                  <c:v>13.752388632941413</c:v>
                </c:pt>
                <c:pt idx="80">
                  <c:v>13.752388632941413</c:v>
                </c:pt>
                <c:pt idx="81">
                  <c:v>13.752388632941413</c:v>
                </c:pt>
                <c:pt idx="82">
                  <c:v>13.752388632941413</c:v>
                </c:pt>
                <c:pt idx="83">
                  <c:v>13.752388632941413</c:v>
                </c:pt>
                <c:pt idx="84">
                  <c:v>13.752388632941413</c:v>
                </c:pt>
                <c:pt idx="85">
                  <c:v>13.752388632941413</c:v>
                </c:pt>
                <c:pt idx="86">
                  <c:v>13.752388632941413</c:v>
                </c:pt>
                <c:pt idx="87">
                  <c:v>13.752388632941413</c:v>
                </c:pt>
                <c:pt idx="88">
                  <c:v>13.752388632941413</c:v>
                </c:pt>
                <c:pt idx="89">
                  <c:v>13.752388632941413</c:v>
                </c:pt>
                <c:pt idx="90">
                  <c:v>13.752388632941413</c:v>
                </c:pt>
                <c:pt idx="91">
                  <c:v>13.752388632941413</c:v>
                </c:pt>
                <c:pt idx="92">
                  <c:v>13.752388632941413</c:v>
                </c:pt>
                <c:pt idx="93">
                  <c:v>13.752388632941413</c:v>
                </c:pt>
                <c:pt idx="94">
                  <c:v>13.752388632941413</c:v>
                </c:pt>
                <c:pt idx="95">
                  <c:v>13.752388632941413</c:v>
                </c:pt>
                <c:pt idx="96">
                  <c:v>13.752388632941413</c:v>
                </c:pt>
                <c:pt idx="97">
                  <c:v>13.752388632941413</c:v>
                </c:pt>
                <c:pt idx="98">
                  <c:v>13.752388632941413</c:v>
                </c:pt>
                <c:pt idx="99">
                  <c:v>13.752388632941413</c:v>
                </c:pt>
                <c:pt idx="100">
                  <c:v>13.752388632941413</c:v>
                </c:pt>
                <c:pt idx="101">
                  <c:v>13.650011540420451</c:v>
                </c:pt>
                <c:pt idx="102">
                  <c:v>13.546480134166476</c:v>
                </c:pt>
                <c:pt idx="103">
                  <c:v>13.441763485119587</c:v>
                </c:pt>
                <c:pt idx="104">
                  <c:v>13.335829302289005</c:v>
                </c:pt>
                <c:pt idx="105">
                  <c:v>13.228643847392508</c:v>
                </c:pt>
                <c:pt idx="106">
                  <c:v>13.120171842463671</c:v>
                </c:pt>
                <c:pt idx="107">
                  <c:v>13.010376369702826</c:v>
                </c:pt>
                <c:pt idx="108">
                  <c:v>12.899218762757647</c:v>
                </c:pt>
                <c:pt idx="109">
                  <c:v>12.786658488516071</c:v>
                </c:pt>
                <c:pt idx="110">
                  <c:v>12.672653018375515</c:v>
                </c:pt>
                <c:pt idx="111">
                  <c:v>12.557157687815655</c:v>
                </c:pt>
                <c:pt idx="112">
                  <c:v>12.440125542943939</c:v>
                </c:pt>
                <c:pt idx="113">
                  <c:v>12.321507172499732</c:v>
                </c:pt>
                <c:pt idx="114">
                  <c:v>12.201250523590044</c:v>
                </c:pt>
                <c:pt idx="115">
                  <c:v>12.079300699181323</c:v>
                </c:pt>
                <c:pt idx="116">
                  <c:v>11.955599735081158</c:v>
                </c:pt>
                <c:pt idx="117">
                  <c:v>11.830086353802528</c:v>
                </c:pt>
                <c:pt idx="118">
                  <c:v>11.702695692301164</c:v>
                </c:pt>
                <c:pt idx="119">
                  <c:v>11.573359000101277</c:v>
                </c:pt>
                <c:pt idx="120">
                  <c:v>11.442003303760526</c:v>
                </c:pt>
                <c:pt idx="121">
                  <c:v>11.308551032952453</c:v>
                </c:pt>
                <c:pt idx="122">
                  <c:v>11.17291960263948</c:v>
                </c:pt>
                <c:pt idx="123">
                  <c:v>11.035020944841484</c:v>
                </c:pt>
                <c:pt idx="124">
                  <c:v>10.894760982335495</c:v>
                </c:pt>
                <c:pt idx="125">
                  <c:v>10.752039035202413</c:v>
                </c:pt>
                <c:pt idx="126">
                  <c:v>10.606747149404249</c:v>
                </c:pt>
                <c:pt idx="127">
                  <c:v>10.458769334449642</c:v>
                </c:pt>
                <c:pt idx="128">
                  <c:v>10.307980694582074</c:v>
                </c:pt>
                <c:pt idx="129">
                  <c:v>10.154246434667677</c:v>
                </c:pt>
                <c:pt idx="130">
                  <c:v>9.9974207178881702</c:v>
                </c:pt>
                <c:pt idx="131">
                  <c:v>9.8373453472208521</c:v>
                </c:pt>
                <c:pt idx="132">
                  <c:v>9.673848236191958</c:v>
                </c:pt>
                <c:pt idx="133">
                  <c:v>9.5067416260901769</c:v>
                </c:pt>
                <c:pt idx="134">
                  <c:v>9.3358199961334858</c:v>
                </c:pt>
                <c:pt idx="135">
                  <c:v>9.1608575991800567</c:v>
                </c:pt>
                <c:pt idx="136">
                  <c:v>8.9816055373253274</c:v>
                </c:pt>
                <c:pt idx="137">
                  <c:v>8.7977882675240515</c:v>
                </c:pt>
                <c:pt idx="138">
                  <c:v>8.6090993949143275</c:v>
                </c:pt>
                <c:pt idx="139">
                  <c:v>8.4151965674515754</c:v>
                </c:pt>
                <c:pt idx="140">
                  <c:v>8.215695224840962</c:v>
                </c:pt>
                <c:pt idx="141">
                  <c:v>8.0101608701651283</c:v>
                </c:pt>
                <c:pt idx="142">
                  <c:v>8.2585063809681838</c:v>
                </c:pt>
                <c:pt idx="143">
                  <c:v>8.5014178926455699</c:v>
                </c:pt>
                <c:pt idx="144">
                  <c:v>8.7393896940485725</c:v>
                </c:pt>
                <c:pt idx="145">
                  <c:v>8.9728564840868756</c:v>
                </c:pt>
                <c:pt idx="146">
                  <c:v>9.2022034075089234</c:v>
                </c:pt>
                <c:pt idx="147">
                  <c:v>9.4277740523887612</c:v>
                </c:pt>
                <c:pt idx="148">
                  <c:v>9.6498768959566714</c:v>
                </c:pt>
                <c:pt idx="149">
                  <c:v>9.8687905541072549</c:v>
                </c:pt>
                <c:pt idx="150">
                  <c:v>10.084768097895779</c:v>
                </c:pt>
                <c:pt idx="151">
                  <c:v>10.298040634788018</c:v>
                </c:pt>
                <c:pt idx="152">
                  <c:v>10.508820305050323</c:v>
                </c:pt>
                <c:pt idx="153">
                  <c:v>10.717302808956941</c:v>
                </c:pt>
                <c:pt idx="154">
                  <c:v>10.923669554749432</c:v>
                </c:pt>
                <c:pt idx="155">
                  <c:v>11.128089497976339</c:v>
                </c:pt>
                <c:pt idx="156">
                  <c:v>11.330720728212489</c:v>
                </c:pt>
                <c:pt idx="157">
                  <c:v>11.531711847969863</c:v>
                </c:pt>
                <c:pt idx="158">
                  <c:v>11.73120317998476</c:v>
                </c:pt>
                <c:pt idx="159">
                  <c:v>11.929327832364498</c:v>
                </c:pt>
                <c:pt idx="160">
                  <c:v>12.126212645838804</c:v>
                </c:pt>
                <c:pt idx="161">
                  <c:v>12.32197904324685</c:v>
                </c:pt>
                <c:pt idx="162">
                  <c:v>12.516743798149147</c:v>
                </c:pt>
                <c:pt idx="163">
                  <c:v>12.710619736896529</c:v>
                </c:pt>
                <c:pt idx="164">
                  <c:v>12.903716386475947</c:v>
                </c:pt>
                <c:pt idx="165">
                  <c:v>13.096140578879188</c:v>
                </c:pt>
                <c:pt idx="166">
                  <c:v>13.287997021527332</c:v>
                </c:pt>
                <c:pt idx="167">
                  <c:v>13.479388842372243</c:v>
                </c:pt>
                <c:pt idx="168">
                  <c:v>13.670418117644545</c:v>
                </c:pt>
                <c:pt idx="169">
                  <c:v>13.752388632941413</c:v>
                </c:pt>
                <c:pt idx="170">
                  <c:v>13.752388632941413</c:v>
                </c:pt>
                <c:pt idx="171">
                  <c:v>13.752388632941413</c:v>
                </c:pt>
                <c:pt idx="172">
                  <c:v>13.752388632941413</c:v>
                </c:pt>
                <c:pt idx="173">
                  <c:v>13.752388632941413</c:v>
                </c:pt>
                <c:pt idx="174">
                  <c:v>13.752388632941413</c:v>
                </c:pt>
                <c:pt idx="175">
                  <c:v>13.752388632941413</c:v>
                </c:pt>
                <c:pt idx="176">
                  <c:v>13.752388632941413</c:v>
                </c:pt>
                <c:pt idx="177">
                  <c:v>13.752388632941413</c:v>
                </c:pt>
                <c:pt idx="178">
                  <c:v>13.752388632941413</c:v>
                </c:pt>
                <c:pt idx="179">
                  <c:v>13.752388632941413</c:v>
                </c:pt>
                <c:pt idx="180">
                  <c:v>13.752388632941413</c:v>
                </c:pt>
                <c:pt idx="181">
                  <c:v>13.752388632941413</c:v>
                </c:pt>
                <c:pt idx="182">
                  <c:v>13.752388632941413</c:v>
                </c:pt>
                <c:pt idx="183">
                  <c:v>13.752388632941413</c:v>
                </c:pt>
                <c:pt idx="184">
                  <c:v>13.752388632941413</c:v>
                </c:pt>
                <c:pt idx="185">
                  <c:v>13.752388632941413</c:v>
                </c:pt>
                <c:pt idx="186">
                  <c:v>13.752388632941413</c:v>
                </c:pt>
                <c:pt idx="187">
                  <c:v>13.752388632941413</c:v>
                </c:pt>
                <c:pt idx="188">
                  <c:v>13.752388632941413</c:v>
                </c:pt>
                <c:pt idx="189">
                  <c:v>13.752388632941413</c:v>
                </c:pt>
                <c:pt idx="190">
                  <c:v>13.752388632941413</c:v>
                </c:pt>
                <c:pt idx="191">
                  <c:v>13.752388632941413</c:v>
                </c:pt>
                <c:pt idx="192">
                  <c:v>13.752388632941413</c:v>
                </c:pt>
                <c:pt idx="193">
                  <c:v>13.752388632941413</c:v>
                </c:pt>
                <c:pt idx="194">
                  <c:v>13.752388632941413</c:v>
                </c:pt>
                <c:pt idx="195">
                  <c:v>13.752388632941413</c:v>
                </c:pt>
                <c:pt idx="196">
                  <c:v>13.752388632941413</c:v>
                </c:pt>
                <c:pt idx="197">
                  <c:v>13.752388632941413</c:v>
                </c:pt>
                <c:pt idx="198">
                  <c:v>13.752388632941413</c:v>
                </c:pt>
                <c:pt idx="199">
                  <c:v>13.752388632941413</c:v>
                </c:pt>
                <c:pt idx="200">
                  <c:v>13.752388632941413</c:v>
                </c:pt>
                <c:pt idx="201">
                  <c:v>13.752388632941413</c:v>
                </c:pt>
                <c:pt idx="202">
                  <c:v>13.752388632941413</c:v>
                </c:pt>
                <c:pt idx="203">
                  <c:v>13.752388632941413</c:v>
                </c:pt>
                <c:pt idx="204">
                  <c:v>13.752388632941413</c:v>
                </c:pt>
                <c:pt idx="205">
                  <c:v>13.752388632941413</c:v>
                </c:pt>
                <c:pt idx="206">
                  <c:v>13.752388632941413</c:v>
                </c:pt>
                <c:pt idx="207">
                  <c:v>13.752388632941413</c:v>
                </c:pt>
                <c:pt idx="208">
                  <c:v>13.752388632941413</c:v>
                </c:pt>
                <c:pt idx="209">
                  <c:v>13.752388632941413</c:v>
                </c:pt>
                <c:pt idx="210">
                  <c:v>13.752388632941413</c:v>
                </c:pt>
                <c:pt idx="211">
                  <c:v>13.752388632941413</c:v>
                </c:pt>
                <c:pt idx="212">
                  <c:v>13.752388632941413</c:v>
                </c:pt>
                <c:pt idx="213">
                  <c:v>13.752388632941413</c:v>
                </c:pt>
                <c:pt idx="214">
                  <c:v>13.752388632941413</c:v>
                </c:pt>
                <c:pt idx="215">
                  <c:v>13.752388632941413</c:v>
                </c:pt>
                <c:pt idx="216">
                  <c:v>13.752388632941413</c:v>
                </c:pt>
                <c:pt idx="217">
                  <c:v>13.752388632941413</c:v>
                </c:pt>
                <c:pt idx="218">
                  <c:v>13.752388632941413</c:v>
                </c:pt>
                <c:pt idx="219">
                  <c:v>13.752388632941413</c:v>
                </c:pt>
                <c:pt idx="220">
                  <c:v>13.752388632941413</c:v>
                </c:pt>
                <c:pt idx="221">
                  <c:v>13.752388632941413</c:v>
                </c:pt>
                <c:pt idx="222">
                  <c:v>13.752388632941413</c:v>
                </c:pt>
                <c:pt idx="223">
                  <c:v>13.752388632941413</c:v>
                </c:pt>
                <c:pt idx="224">
                  <c:v>13.752388632941413</c:v>
                </c:pt>
                <c:pt idx="225">
                  <c:v>13.752388632941413</c:v>
                </c:pt>
                <c:pt idx="226">
                  <c:v>13.752388632941413</c:v>
                </c:pt>
                <c:pt idx="227">
                  <c:v>13.752388632941413</c:v>
                </c:pt>
                <c:pt idx="228">
                  <c:v>13.752388632941413</c:v>
                </c:pt>
                <c:pt idx="229">
                  <c:v>13.752388632941413</c:v>
                </c:pt>
                <c:pt idx="230">
                  <c:v>13.752388632941413</c:v>
                </c:pt>
                <c:pt idx="231">
                  <c:v>13.752388632941413</c:v>
                </c:pt>
                <c:pt idx="232">
                  <c:v>13.752388632941413</c:v>
                </c:pt>
                <c:pt idx="233">
                  <c:v>13.752388632941413</c:v>
                </c:pt>
                <c:pt idx="234">
                  <c:v>13.752388632941413</c:v>
                </c:pt>
                <c:pt idx="235">
                  <c:v>13.752388632941413</c:v>
                </c:pt>
                <c:pt idx="236">
                  <c:v>13.752388632941413</c:v>
                </c:pt>
                <c:pt idx="237">
                  <c:v>13.752388632941413</c:v>
                </c:pt>
                <c:pt idx="238">
                  <c:v>13.752388632941413</c:v>
                </c:pt>
                <c:pt idx="239">
                  <c:v>13.752388632941413</c:v>
                </c:pt>
                <c:pt idx="240">
                  <c:v>13.752388632941413</c:v>
                </c:pt>
                <c:pt idx="241">
                  <c:v>13.752388632941413</c:v>
                </c:pt>
                <c:pt idx="242">
                  <c:v>13.752388632941413</c:v>
                </c:pt>
                <c:pt idx="243">
                  <c:v>13.752388632941413</c:v>
                </c:pt>
                <c:pt idx="244">
                  <c:v>13.752388632941413</c:v>
                </c:pt>
                <c:pt idx="245">
                  <c:v>13.752388632941413</c:v>
                </c:pt>
                <c:pt idx="246">
                  <c:v>13.752388632941413</c:v>
                </c:pt>
                <c:pt idx="247">
                  <c:v>13.752388632941413</c:v>
                </c:pt>
                <c:pt idx="248">
                  <c:v>13.752388632941413</c:v>
                </c:pt>
                <c:pt idx="249">
                  <c:v>13.752388632941413</c:v>
                </c:pt>
                <c:pt idx="250">
                  <c:v>13.752388632941413</c:v>
                </c:pt>
                <c:pt idx="251">
                  <c:v>13.752388632941413</c:v>
                </c:pt>
                <c:pt idx="252">
                  <c:v>13.752388632941413</c:v>
                </c:pt>
                <c:pt idx="253">
                  <c:v>13.752388632941413</c:v>
                </c:pt>
                <c:pt idx="254">
                  <c:v>13.752388632941413</c:v>
                </c:pt>
                <c:pt idx="255">
                  <c:v>13.752388632941413</c:v>
                </c:pt>
                <c:pt idx="256">
                  <c:v>13.752388632941413</c:v>
                </c:pt>
                <c:pt idx="257">
                  <c:v>13.752388632941413</c:v>
                </c:pt>
                <c:pt idx="258">
                  <c:v>13.752388632941413</c:v>
                </c:pt>
                <c:pt idx="259">
                  <c:v>13.752388632941413</c:v>
                </c:pt>
                <c:pt idx="260">
                  <c:v>13.752388632941413</c:v>
                </c:pt>
                <c:pt idx="261">
                  <c:v>13.752388632941413</c:v>
                </c:pt>
                <c:pt idx="262">
                  <c:v>13.752388632941413</c:v>
                </c:pt>
                <c:pt idx="263">
                  <c:v>13.752388632941413</c:v>
                </c:pt>
                <c:pt idx="264">
                  <c:v>13.752388632941413</c:v>
                </c:pt>
                <c:pt idx="265">
                  <c:v>13.752388632941413</c:v>
                </c:pt>
                <c:pt idx="266">
                  <c:v>13.752388632941413</c:v>
                </c:pt>
                <c:pt idx="267">
                  <c:v>13.752388632941413</c:v>
                </c:pt>
                <c:pt idx="268">
                  <c:v>13.752388632941413</c:v>
                </c:pt>
                <c:pt idx="269">
                  <c:v>13.752388632941413</c:v>
                </c:pt>
                <c:pt idx="270">
                  <c:v>13.752388632941413</c:v>
                </c:pt>
                <c:pt idx="271">
                  <c:v>13.752388632941413</c:v>
                </c:pt>
                <c:pt idx="272">
                  <c:v>13.752388632941413</c:v>
                </c:pt>
                <c:pt idx="273">
                  <c:v>13.752388632941413</c:v>
                </c:pt>
                <c:pt idx="274">
                  <c:v>13.752388632941413</c:v>
                </c:pt>
                <c:pt idx="275">
                  <c:v>13.752388632941413</c:v>
                </c:pt>
                <c:pt idx="276">
                  <c:v>13.752388632941413</c:v>
                </c:pt>
                <c:pt idx="277">
                  <c:v>13.752388632941413</c:v>
                </c:pt>
                <c:pt idx="278">
                  <c:v>13.752388632941413</c:v>
                </c:pt>
                <c:pt idx="279">
                  <c:v>13.752388632941413</c:v>
                </c:pt>
                <c:pt idx="280">
                  <c:v>13.752388632941413</c:v>
                </c:pt>
                <c:pt idx="281">
                  <c:v>13.752388632941413</c:v>
                </c:pt>
                <c:pt idx="282">
                  <c:v>13.752388632941413</c:v>
                </c:pt>
                <c:pt idx="283">
                  <c:v>13.752388632941413</c:v>
                </c:pt>
                <c:pt idx="284">
                  <c:v>13.752388632941413</c:v>
                </c:pt>
                <c:pt idx="285">
                  <c:v>13.752388632941413</c:v>
                </c:pt>
                <c:pt idx="286">
                  <c:v>13.752388632941413</c:v>
                </c:pt>
                <c:pt idx="287">
                  <c:v>13.752388632941413</c:v>
                </c:pt>
                <c:pt idx="288">
                  <c:v>13.752388632941413</c:v>
                </c:pt>
                <c:pt idx="289">
                  <c:v>13.752388632941413</c:v>
                </c:pt>
                <c:pt idx="290">
                  <c:v>13.752388632941413</c:v>
                </c:pt>
                <c:pt idx="291">
                  <c:v>13.752388632941413</c:v>
                </c:pt>
                <c:pt idx="292">
                  <c:v>13.752388632941413</c:v>
                </c:pt>
                <c:pt idx="293">
                  <c:v>13.752388632941413</c:v>
                </c:pt>
                <c:pt idx="294">
                  <c:v>13.752388632941413</c:v>
                </c:pt>
                <c:pt idx="295">
                  <c:v>13.752388632941413</c:v>
                </c:pt>
                <c:pt idx="296">
                  <c:v>13.752388632941413</c:v>
                </c:pt>
                <c:pt idx="297">
                  <c:v>13.752388632941413</c:v>
                </c:pt>
                <c:pt idx="298">
                  <c:v>13.752388632941413</c:v>
                </c:pt>
                <c:pt idx="299">
                  <c:v>13.752388632941413</c:v>
                </c:pt>
                <c:pt idx="300">
                  <c:v>13.752388632941413</c:v>
                </c:pt>
                <c:pt idx="301">
                  <c:v>13.752388632941413</c:v>
                </c:pt>
                <c:pt idx="302">
                  <c:v>13.752388632941413</c:v>
                </c:pt>
                <c:pt idx="303">
                  <c:v>13.752388632941413</c:v>
                </c:pt>
                <c:pt idx="304">
                  <c:v>13.752388632941413</c:v>
                </c:pt>
                <c:pt idx="305">
                  <c:v>13.752388632941413</c:v>
                </c:pt>
                <c:pt idx="306">
                  <c:v>13.752388632941413</c:v>
                </c:pt>
                <c:pt idx="307">
                  <c:v>13.752388632941413</c:v>
                </c:pt>
                <c:pt idx="308">
                  <c:v>13.752388632941413</c:v>
                </c:pt>
                <c:pt idx="309">
                  <c:v>13.752388632941413</c:v>
                </c:pt>
                <c:pt idx="310">
                  <c:v>13.752388632941413</c:v>
                </c:pt>
                <c:pt idx="311">
                  <c:v>13.752388632941413</c:v>
                </c:pt>
                <c:pt idx="312">
                  <c:v>13.752388632941413</c:v>
                </c:pt>
                <c:pt idx="313">
                  <c:v>13.752388632941413</c:v>
                </c:pt>
                <c:pt idx="314">
                  <c:v>13.752388632941413</c:v>
                </c:pt>
                <c:pt idx="315">
                  <c:v>13.752388632941413</c:v>
                </c:pt>
                <c:pt idx="316">
                  <c:v>13.752388632941413</c:v>
                </c:pt>
                <c:pt idx="317">
                  <c:v>13.752388632941413</c:v>
                </c:pt>
                <c:pt idx="318">
                  <c:v>13.752388632941413</c:v>
                </c:pt>
                <c:pt idx="319">
                  <c:v>13.752388632941413</c:v>
                </c:pt>
                <c:pt idx="320">
                  <c:v>13.752388632941413</c:v>
                </c:pt>
                <c:pt idx="321">
                  <c:v>13.752388632941413</c:v>
                </c:pt>
                <c:pt idx="322">
                  <c:v>13.752388632941413</c:v>
                </c:pt>
                <c:pt idx="323">
                  <c:v>13.752388632941413</c:v>
                </c:pt>
                <c:pt idx="324">
                  <c:v>13.752388632941413</c:v>
                </c:pt>
                <c:pt idx="325">
                  <c:v>13.752388632941413</c:v>
                </c:pt>
                <c:pt idx="326">
                  <c:v>13.752388632941413</c:v>
                </c:pt>
                <c:pt idx="327">
                  <c:v>13.752388632941413</c:v>
                </c:pt>
                <c:pt idx="328">
                  <c:v>13.752388632941413</c:v>
                </c:pt>
                <c:pt idx="329">
                  <c:v>13.752388632941413</c:v>
                </c:pt>
                <c:pt idx="330">
                  <c:v>13.752388632941413</c:v>
                </c:pt>
                <c:pt idx="331">
                  <c:v>13.752388632941413</c:v>
                </c:pt>
                <c:pt idx="332">
                  <c:v>13.752388632941413</c:v>
                </c:pt>
                <c:pt idx="333">
                  <c:v>13.752388632941413</c:v>
                </c:pt>
                <c:pt idx="334">
                  <c:v>13.752388632941413</c:v>
                </c:pt>
                <c:pt idx="335">
                  <c:v>13.752388632941413</c:v>
                </c:pt>
                <c:pt idx="336">
                  <c:v>13.752388632941413</c:v>
                </c:pt>
                <c:pt idx="337">
                  <c:v>13.752388632941413</c:v>
                </c:pt>
                <c:pt idx="338">
                  <c:v>13.752388632941413</c:v>
                </c:pt>
                <c:pt idx="339">
                  <c:v>13.752388632941413</c:v>
                </c:pt>
                <c:pt idx="340">
                  <c:v>13.752388632941413</c:v>
                </c:pt>
                <c:pt idx="341">
                  <c:v>13.752388632941413</c:v>
                </c:pt>
                <c:pt idx="342">
                  <c:v>13.752388632941413</c:v>
                </c:pt>
                <c:pt idx="343">
                  <c:v>13.752388632941413</c:v>
                </c:pt>
                <c:pt idx="344">
                  <c:v>13.752388632941413</c:v>
                </c:pt>
                <c:pt idx="345">
                  <c:v>13.752388632941413</c:v>
                </c:pt>
                <c:pt idx="346">
                  <c:v>13.752388632941413</c:v>
                </c:pt>
                <c:pt idx="347">
                  <c:v>13.752388632941413</c:v>
                </c:pt>
                <c:pt idx="348">
                  <c:v>13.752388632941413</c:v>
                </c:pt>
                <c:pt idx="349">
                  <c:v>13.752388632941413</c:v>
                </c:pt>
                <c:pt idx="350">
                  <c:v>13.752388632941413</c:v>
                </c:pt>
                <c:pt idx="351">
                  <c:v>13.752388632941413</c:v>
                </c:pt>
                <c:pt idx="352">
                  <c:v>13.752388632941413</c:v>
                </c:pt>
                <c:pt idx="353">
                  <c:v>13.752388632941413</c:v>
                </c:pt>
                <c:pt idx="354">
                  <c:v>13.752388632941413</c:v>
                </c:pt>
                <c:pt idx="355">
                  <c:v>13.752388632941413</c:v>
                </c:pt>
                <c:pt idx="356">
                  <c:v>13.752388632941413</c:v>
                </c:pt>
                <c:pt idx="357">
                  <c:v>13.752388632941413</c:v>
                </c:pt>
                <c:pt idx="358">
                  <c:v>13.752388632941413</c:v>
                </c:pt>
                <c:pt idx="359">
                  <c:v>13.752388632941413</c:v>
                </c:pt>
                <c:pt idx="360">
                  <c:v>13.752388632941413</c:v>
                </c:pt>
                <c:pt idx="361">
                  <c:v>13.752388632941413</c:v>
                </c:pt>
                <c:pt idx="362">
                  <c:v>13.752388632941413</c:v>
                </c:pt>
                <c:pt idx="363">
                  <c:v>13.752388632941413</c:v>
                </c:pt>
                <c:pt idx="364">
                  <c:v>13.752388632941413</c:v>
                </c:pt>
                <c:pt idx="365">
                  <c:v>13.752388632941413</c:v>
                </c:pt>
                <c:pt idx="366">
                  <c:v>13.752388632941413</c:v>
                </c:pt>
                <c:pt idx="367">
                  <c:v>13.752388632941413</c:v>
                </c:pt>
                <c:pt idx="368">
                  <c:v>13.752388632941413</c:v>
                </c:pt>
                <c:pt idx="369">
                  <c:v>13.752388632941413</c:v>
                </c:pt>
                <c:pt idx="370">
                  <c:v>13.752388632941413</c:v>
                </c:pt>
                <c:pt idx="371">
                  <c:v>13.752388632941413</c:v>
                </c:pt>
                <c:pt idx="372">
                  <c:v>13.752388632941413</c:v>
                </c:pt>
                <c:pt idx="373">
                  <c:v>13.752388632941413</c:v>
                </c:pt>
                <c:pt idx="374">
                  <c:v>13.752388632941413</c:v>
                </c:pt>
                <c:pt idx="375">
                  <c:v>13.752388632941413</c:v>
                </c:pt>
                <c:pt idx="376">
                  <c:v>13.752388632941413</c:v>
                </c:pt>
                <c:pt idx="377">
                  <c:v>13.752388632941413</c:v>
                </c:pt>
                <c:pt idx="378">
                  <c:v>13.752388632941413</c:v>
                </c:pt>
                <c:pt idx="379">
                  <c:v>13.752388632941413</c:v>
                </c:pt>
                <c:pt idx="380">
                  <c:v>13.752388632941413</c:v>
                </c:pt>
                <c:pt idx="381">
                  <c:v>13.752388632941413</c:v>
                </c:pt>
                <c:pt idx="382">
                  <c:v>13.752388632941413</c:v>
                </c:pt>
                <c:pt idx="383">
                  <c:v>13.752388632941413</c:v>
                </c:pt>
                <c:pt idx="384">
                  <c:v>13.752388632941413</c:v>
                </c:pt>
                <c:pt idx="385">
                  <c:v>13.752388632941413</c:v>
                </c:pt>
                <c:pt idx="386">
                  <c:v>13.752388632941413</c:v>
                </c:pt>
                <c:pt idx="387">
                  <c:v>13.752388632941413</c:v>
                </c:pt>
                <c:pt idx="388">
                  <c:v>13.752388632941413</c:v>
                </c:pt>
                <c:pt idx="389">
                  <c:v>13.752388632941413</c:v>
                </c:pt>
                <c:pt idx="390">
                  <c:v>13.752388632941413</c:v>
                </c:pt>
                <c:pt idx="391">
                  <c:v>13.752388632941413</c:v>
                </c:pt>
                <c:pt idx="392">
                  <c:v>13.752388632941413</c:v>
                </c:pt>
                <c:pt idx="393">
                  <c:v>13.752388632941413</c:v>
                </c:pt>
                <c:pt idx="394">
                  <c:v>13.752388632941413</c:v>
                </c:pt>
                <c:pt idx="395">
                  <c:v>13.752388632941413</c:v>
                </c:pt>
                <c:pt idx="396">
                  <c:v>13.752388632941413</c:v>
                </c:pt>
                <c:pt idx="397">
                  <c:v>13.752388632941413</c:v>
                </c:pt>
                <c:pt idx="398">
                  <c:v>13.752388632941413</c:v>
                </c:pt>
                <c:pt idx="399">
                  <c:v>13.752388632941413</c:v>
                </c:pt>
                <c:pt idx="400">
                  <c:v>13.752388632941413</c:v>
                </c:pt>
                <c:pt idx="401">
                  <c:v>13.752388632941413</c:v>
                </c:pt>
                <c:pt idx="402">
                  <c:v>13.752388632941413</c:v>
                </c:pt>
                <c:pt idx="403">
                  <c:v>13.752388632941413</c:v>
                </c:pt>
                <c:pt idx="404">
                  <c:v>13.752388632941413</c:v>
                </c:pt>
                <c:pt idx="405">
                  <c:v>13.752388632941413</c:v>
                </c:pt>
                <c:pt idx="406">
                  <c:v>13.752388632941413</c:v>
                </c:pt>
                <c:pt idx="407">
                  <c:v>13.752388632941413</c:v>
                </c:pt>
                <c:pt idx="408">
                  <c:v>13.752388632941413</c:v>
                </c:pt>
                <c:pt idx="409">
                  <c:v>13.752388632941413</c:v>
                </c:pt>
                <c:pt idx="410">
                  <c:v>13.752388632941413</c:v>
                </c:pt>
                <c:pt idx="411">
                  <c:v>13.752388632941413</c:v>
                </c:pt>
                <c:pt idx="412">
                  <c:v>13.752388632941413</c:v>
                </c:pt>
                <c:pt idx="413">
                  <c:v>13.752388632941413</c:v>
                </c:pt>
                <c:pt idx="414">
                  <c:v>13.752388632941413</c:v>
                </c:pt>
                <c:pt idx="415">
                  <c:v>13.752388632941413</c:v>
                </c:pt>
                <c:pt idx="416">
                  <c:v>13.752388632941413</c:v>
                </c:pt>
                <c:pt idx="417">
                  <c:v>13.752388632941413</c:v>
                </c:pt>
                <c:pt idx="418">
                  <c:v>13.752388632941413</c:v>
                </c:pt>
                <c:pt idx="419">
                  <c:v>13.752388632941413</c:v>
                </c:pt>
                <c:pt idx="420">
                  <c:v>13.752388632941413</c:v>
                </c:pt>
                <c:pt idx="421">
                  <c:v>13.752388632941413</c:v>
                </c:pt>
                <c:pt idx="422">
                  <c:v>13.752388632941413</c:v>
                </c:pt>
                <c:pt idx="423">
                  <c:v>13.752388632941413</c:v>
                </c:pt>
                <c:pt idx="424">
                  <c:v>13.752388632941413</c:v>
                </c:pt>
                <c:pt idx="425">
                  <c:v>13.752388632941413</c:v>
                </c:pt>
                <c:pt idx="426">
                  <c:v>13.752388632941413</c:v>
                </c:pt>
                <c:pt idx="427">
                  <c:v>13.752388632941413</c:v>
                </c:pt>
                <c:pt idx="428">
                  <c:v>13.752388632941413</c:v>
                </c:pt>
                <c:pt idx="429">
                  <c:v>13.752388632941413</c:v>
                </c:pt>
                <c:pt idx="430">
                  <c:v>13.752388632941413</c:v>
                </c:pt>
                <c:pt idx="431">
                  <c:v>13.752388632941413</c:v>
                </c:pt>
                <c:pt idx="432">
                  <c:v>13.752388632941413</c:v>
                </c:pt>
                <c:pt idx="433">
                  <c:v>13.752388632941413</c:v>
                </c:pt>
                <c:pt idx="434">
                  <c:v>13.752388632941413</c:v>
                </c:pt>
                <c:pt idx="435">
                  <c:v>13.752388632941413</c:v>
                </c:pt>
                <c:pt idx="436">
                  <c:v>13.752388632941413</c:v>
                </c:pt>
                <c:pt idx="437">
                  <c:v>13.752388632941413</c:v>
                </c:pt>
                <c:pt idx="438">
                  <c:v>13.752388632941413</c:v>
                </c:pt>
                <c:pt idx="439">
                  <c:v>13.752388632941413</c:v>
                </c:pt>
                <c:pt idx="440">
                  <c:v>13.752388632941413</c:v>
                </c:pt>
                <c:pt idx="441">
                  <c:v>13.752388632941413</c:v>
                </c:pt>
                <c:pt idx="442">
                  <c:v>13.312095437677133</c:v>
                </c:pt>
                <c:pt idx="443">
                  <c:v>12.876273231219818</c:v>
                </c:pt>
                <c:pt idx="444">
                  <c:v>12.443002625248313</c:v>
                </c:pt>
                <c:pt idx="445">
                  <c:v>12.01053995377092</c:v>
                </c:pt>
                <c:pt idx="446">
                  <c:v>11.577238928765805</c:v>
                </c:pt>
                <c:pt idx="447">
                  <c:v>11.141485674429298</c:v>
                </c:pt>
                <c:pt idx="448">
                  <c:v>10.701639311036031</c:v>
                </c:pt>
                <c:pt idx="449">
                  <c:v>10.255971714764861</c:v>
                </c:pt>
                <c:pt idx="450">
                  <c:v>9.8026001197283144</c:v>
                </c:pt>
                <c:pt idx="451">
                  <c:v>9.3394049167082436</c:v>
                </c:pt>
                <c:pt idx="452">
                  <c:v>8.8639219055718179</c:v>
                </c:pt>
                <c:pt idx="453">
                  <c:v>8.3731922103963647</c:v>
                </c:pt>
                <c:pt idx="454">
                  <c:v>7.8635414622825133</c:v>
                </c:pt>
                <c:pt idx="455">
                  <c:v>7.330236795131742</c:v>
                </c:pt>
                <c:pt idx="456">
                  <c:v>6.7669214363975358</c:v>
                </c:pt>
                <c:pt idx="457">
                  <c:v>6.1646144161577165</c:v>
                </c:pt>
                <c:pt idx="458">
                  <c:v>5.5097736858839461</c:v>
                </c:pt>
                <c:pt idx="459">
                  <c:v>4.7800517811073622</c:v>
                </c:pt>
                <c:pt idx="460">
                  <c:v>3.9330996814459245</c:v>
                </c:pt>
                <c:pt idx="461">
                  <c:v>2.8657055133946412</c:v>
                </c:pt>
                <c:pt idx="462">
                  <c:v>3.6017345287742453</c:v>
                </c:pt>
                <c:pt idx="463">
                  <c:v>4.2170427443009721</c:v>
                </c:pt>
                <c:pt idx="464">
                  <c:v>4.758864702504467</c:v>
                </c:pt>
                <c:pt idx="465">
                  <c:v>5.2501681628741874</c:v>
                </c:pt>
                <c:pt idx="466">
                  <c:v>5.7041834153080115</c:v>
                </c:pt>
                <c:pt idx="467">
                  <c:v>6.1293612569287257</c:v>
                </c:pt>
                <c:pt idx="468">
                  <c:v>6.5314938696872931</c:v>
                </c:pt>
                <c:pt idx="469">
                  <c:v>6.9147614113995521</c:v>
                </c:pt>
                <c:pt idx="470">
                  <c:v>7.2823027818078083</c:v>
                </c:pt>
                <c:pt idx="471">
                  <c:v>7.6365509513269041</c:v>
                </c:pt>
                <c:pt idx="472">
                  <c:v>7.9794417088477321</c:v>
                </c:pt>
                <c:pt idx="473">
                  <c:v>8.3125497970977502</c:v>
                </c:pt>
                <c:pt idx="474">
                  <c:v>8.6371811678507555</c:v>
                </c:pt>
                <c:pt idx="475">
                  <c:v>8.9544375627002371</c:v>
                </c:pt>
                <c:pt idx="476">
                  <c:v>9.2652630080612628</c:v>
                </c:pt>
                <c:pt idx="477">
                  <c:v>9.5704781324717718</c:v>
                </c:pt>
                <c:pt idx="478">
                  <c:v>9.8708060759724834</c:v>
                </c:pt>
                <c:pt idx="479">
                  <c:v>10.166892472187003</c:v>
                </c:pt>
                <c:pt idx="480">
                  <c:v>10.459321181495303</c:v>
                </c:pt>
                <c:pt idx="481">
                  <c:v>10.748626940879429</c:v>
                </c:pt>
                <c:pt idx="482">
                  <c:v>11.03530576087339</c:v>
                </c:pt>
                <c:pt idx="483">
                  <c:v>11.319823677322177</c:v>
                </c:pt>
                <c:pt idx="484">
                  <c:v>11.602624316241313</c:v>
                </c:pt>
                <c:pt idx="485">
                  <c:v>11.884135630073477</c:v>
                </c:pt>
                <c:pt idx="486">
                  <c:v>12.16477609833917</c:v>
                </c:pt>
                <c:pt idx="487">
                  <c:v>12.444960646122313</c:v>
                </c:pt>
                <c:pt idx="488">
                  <c:v>12.725106514925461</c:v>
                </c:pt>
                <c:pt idx="489">
                  <c:v>13.005639319918062</c:v>
                </c:pt>
                <c:pt idx="490">
                  <c:v>13.286999545646259</c:v>
                </c:pt>
                <c:pt idx="491">
                  <c:v>13.56964977151074</c:v>
                </c:pt>
                <c:pt idx="492">
                  <c:v>13.752388632941413</c:v>
                </c:pt>
                <c:pt idx="493">
                  <c:v>13.752388632941413</c:v>
                </c:pt>
                <c:pt idx="494">
                  <c:v>13.752388632941413</c:v>
                </c:pt>
                <c:pt idx="495">
                  <c:v>13.752388632941413</c:v>
                </c:pt>
                <c:pt idx="496">
                  <c:v>13.752388632941413</c:v>
                </c:pt>
                <c:pt idx="497">
                  <c:v>13.752388632941413</c:v>
                </c:pt>
                <c:pt idx="498">
                  <c:v>13.752388632941413</c:v>
                </c:pt>
                <c:pt idx="499">
                  <c:v>13.752388632941413</c:v>
                </c:pt>
                <c:pt idx="500">
                  <c:v>13.752388632941413</c:v>
                </c:pt>
                <c:pt idx="501">
                  <c:v>13.752388632941413</c:v>
                </c:pt>
                <c:pt idx="502">
                  <c:v>13.752388632941413</c:v>
                </c:pt>
                <c:pt idx="503">
                  <c:v>13.752388632941413</c:v>
                </c:pt>
                <c:pt idx="504">
                  <c:v>13.752388632941413</c:v>
                </c:pt>
                <c:pt idx="505">
                  <c:v>13.752388632941413</c:v>
                </c:pt>
                <c:pt idx="506">
                  <c:v>13.752388632941413</c:v>
                </c:pt>
                <c:pt idx="507">
                  <c:v>13.752388632941413</c:v>
                </c:pt>
                <c:pt idx="508">
                  <c:v>13.752388632941413</c:v>
                </c:pt>
                <c:pt idx="509">
                  <c:v>13.752388632941413</c:v>
                </c:pt>
                <c:pt idx="510">
                  <c:v>13.752388632941413</c:v>
                </c:pt>
                <c:pt idx="511">
                  <c:v>13.752388632941413</c:v>
                </c:pt>
                <c:pt idx="512">
                  <c:v>13.752388632941413</c:v>
                </c:pt>
                <c:pt idx="513">
                  <c:v>13.752388632941413</c:v>
                </c:pt>
                <c:pt idx="514">
                  <c:v>13.752388632941413</c:v>
                </c:pt>
                <c:pt idx="515">
                  <c:v>13.752388632941413</c:v>
                </c:pt>
                <c:pt idx="516">
                  <c:v>13.752388632941413</c:v>
                </c:pt>
                <c:pt idx="517">
                  <c:v>13.752388632941413</c:v>
                </c:pt>
                <c:pt idx="518">
                  <c:v>13.752388632941413</c:v>
                </c:pt>
                <c:pt idx="519">
                  <c:v>13.312095437677133</c:v>
                </c:pt>
                <c:pt idx="520">
                  <c:v>12.876273231219818</c:v>
                </c:pt>
                <c:pt idx="521">
                  <c:v>12.443002625248313</c:v>
                </c:pt>
                <c:pt idx="522">
                  <c:v>12.01053995377092</c:v>
                </c:pt>
                <c:pt idx="523">
                  <c:v>11.577238928765805</c:v>
                </c:pt>
                <c:pt idx="524">
                  <c:v>11.141485674429298</c:v>
                </c:pt>
                <c:pt idx="525">
                  <c:v>10.701639311036031</c:v>
                </c:pt>
                <c:pt idx="526">
                  <c:v>10.255971714764861</c:v>
                </c:pt>
                <c:pt idx="527">
                  <c:v>9.8026001197283144</c:v>
                </c:pt>
                <c:pt idx="528">
                  <c:v>9.3394049167082436</c:v>
                </c:pt>
                <c:pt idx="529">
                  <c:v>8.8639219055718179</c:v>
                </c:pt>
                <c:pt idx="530">
                  <c:v>8.3731922103963647</c:v>
                </c:pt>
                <c:pt idx="531">
                  <c:v>7.8635414622825133</c:v>
                </c:pt>
                <c:pt idx="532">
                  <c:v>7.330236795131742</c:v>
                </c:pt>
                <c:pt idx="533">
                  <c:v>6.7669214363975358</c:v>
                </c:pt>
                <c:pt idx="534">
                  <c:v>6.1646144161577165</c:v>
                </c:pt>
                <c:pt idx="535">
                  <c:v>5.5097736858839461</c:v>
                </c:pt>
                <c:pt idx="536">
                  <c:v>4.7800517811073622</c:v>
                </c:pt>
                <c:pt idx="537">
                  <c:v>5.2695960927430443</c:v>
                </c:pt>
                <c:pt idx="538">
                  <c:v>5.722275724792623</c:v>
                </c:pt>
                <c:pt idx="539">
                  <c:v>6.1464003414752542</c:v>
                </c:pt>
                <c:pt idx="540">
                  <c:v>6.5476793215850257</c:v>
                </c:pt>
                <c:pt idx="541">
                  <c:v>6.9302406579681373</c:v>
                </c:pt>
                <c:pt idx="542">
                  <c:v>7.297188570733967</c:v>
                </c:pt>
                <c:pt idx="543">
                  <c:v>7.6509319861046494</c:v>
                </c:pt>
                <c:pt idx="544">
                  <c:v>7.9933894539431112</c:v>
                </c:pt>
                <c:pt idx="545">
                  <c:v>8.3261230164653313</c:v>
                </c:pt>
                <c:pt idx="546">
                  <c:v>8.6504290586773589</c:v>
                </c:pt>
                <c:pt idx="547">
                  <c:v>8.9674019845205475</c:v>
                </c:pt>
                <c:pt idx="548">
                  <c:v>9.2779801103031847</c:v>
                </c:pt>
                <c:pt idx="549">
                  <c:v>9.5829795709955157</c:v>
                </c:pt>
                <c:pt idx="550">
                  <c:v>9.8831199423698699</c:v>
                </c:pt>
                <c:pt idx="551">
                  <c:v>10.179044018580518</c:v>
                </c:pt>
                <c:pt idx="552">
                  <c:v>10.471333397639876</c:v>
                </c:pt>
                <c:pt idx="553">
                  <c:v>10.760521023571156</c:v>
                </c:pt>
                <c:pt idx="554">
                  <c:v>11.047101504577185</c:v>
                </c:pt>
                <c:pt idx="555">
                  <c:v>11.33153980750938</c:v>
                </c:pt>
                <c:pt idx="556">
                  <c:v>11.614278781943892</c:v>
                </c:pt>
                <c:pt idx="557">
                  <c:v>11.895745868853703</c:v>
                </c:pt>
                <c:pt idx="558">
                  <c:v>12.176359284775472</c:v>
                </c:pt>
                <c:pt idx="559">
                  <c:v>12.456533933745968</c:v>
                </c:pt>
                <c:pt idx="560">
                  <c:v>12.736687281164107</c:v>
                </c:pt>
                <c:pt idx="561">
                  <c:v>13.017245423970731</c:v>
                </c:pt>
                <c:pt idx="562">
                  <c:v>13.298649610388514</c:v>
                </c:pt>
                <c:pt idx="563">
                  <c:v>13.581363502676126</c:v>
                </c:pt>
                <c:pt idx="564">
                  <c:v>13.752388632941413</c:v>
                </c:pt>
                <c:pt idx="565">
                  <c:v>13.752388632941413</c:v>
                </c:pt>
                <c:pt idx="566">
                  <c:v>13.752388632941413</c:v>
                </c:pt>
                <c:pt idx="567">
                  <c:v>13.752388632941413</c:v>
                </c:pt>
                <c:pt idx="568">
                  <c:v>13.752388632941413</c:v>
                </c:pt>
                <c:pt idx="569">
                  <c:v>13.752388632941413</c:v>
                </c:pt>
                <c:pt idx="570">
                  <c:v>13.752388632941413</c:v>
                </c:pt>
                <c:pt idx="571">
                  <c:v>13.752388632941413</c:v>
                </c:pt>
                <c:pt idx="572">
                  <c:v>13.752388632941413</c:v>
                </c:pt>
                <c:pt idx="573">
                  <c:v>13.752388632941413</c:v>
                </c:pt>
                <c:pt idx="574">
                  <c:v>13.752388632941413</c:v>
                </c:pt>
                <c:pt idx="575">
                  <c:v>13.752388632941413</c:v>
                </c:pt>
                <c:pt idx="576">
                  <c:v>13.752388632941413</c:v>
                </c:pt>
                <c:pt idx="577">
                  <c:v>13.752388632941413</c:v>
                </c:pt>
                <c:pt idx="578">
                  <c:v>13.752388632941413</c:v>
                </c:pt>
                <c:pt idx="579">
                  <c:v>13.752388632941413</c:v>
                </c:pt>
                <c:pt idx="580">
                  <c:v>13.752388632941413</c:v>
                </c:pt>
                <c:pt idx="581">
                  <c:v>13.752388632941413</c:v>
                </c:pt>
                <c:pt idx="582">
                  <c:v>13.752388632941413</c:v>
                </c:pt>
                <c:pt idx="583">
                  <c:v>13.752388632941413</c:v>
                </c:pt>
                <c:pt idx="584">
                  <c:v>13.752388632941413</c:v>
                </c:pt>
                <c:pt idx="585">
                  <c:v>13.752388632941413</c:v>
                </c:pt>
                <c:pt idx="586">
                  <c:v>13.752388632941413</c:v>
                </c:pt>
                <c:pt idx="587">
                  <c:v>13.752388632941413</c:v>
                </c:pt>
                <c:pt idx="588">
                  <c:v>13.752388632941413</c:v>
                </c:pt>
                <c:pt idx="589">
                  <c:v>13.752388632941413</c:v>
                </c:pt>
                <c:pt idx="590">
                  <c:v>13.752388632941413</c:v>
                </c:pt>
                <c:pt idx="591">
                  <c:v>13.752388632941413</c:v>
                </c:pt>
                <c:pt idx="592">
                  <c:v>13.752388632941413</c:v>
                </c:pt>
                <c:pt idx="593">
                  <c:v>13.752388632941413</c:v>
                </c:pt>
                <c:pt idx="594">
                  <c:v>13.752388632941413</c:v>
                </c:pt>
                <c:pt idx="595">
                  <c:v>13.752388632941413</c:v>
                </c:pt>
                <c:pt idx="596">
                  <c:v>13.752388632941413</c:v>
                </c:pt>
                <c:pt idx="597">
                  <c:v>13.752388632941413</c:v>
                </c:pt>
                <c:pt idx="598">
                  <c:v>13.752388632941413</c:v>
                </c:pt>
                <c:pt idx="599">
                  <c:v>13.752388632941413</c:v>
                </c:pt>
                <c:pt idx="600">
                  <c:v>13.752388632941413</c:v>
                </c:pt>
                <c:pt idx="601">
                  <c:v>13.752388632941413</c:v>
                </c:pt>
                <c:pt idx="602">
                  <c:v>13.752388632941413</c:v>
                </c:pt>
                <c:pt idx="603">
                  <c:v>13.752388632941413</c:v>
                </c:pt>
                <c:pt idx="604">
                  <c:v>13.752388632941413</c:v>
                </c:pt>
                <c:pt idx="605">
                  <c:v>13.752388632941413</c:v>
                </c:pt>
                <c:pt idx="606">
                  <c:v>13.752388632941413</c:v>
                </c:pt>
                <c:pt idx="607">
                  <c:v>13.752388632941413</c:v>
                </c:pt>
                <c:pt idx="608">
                  <c:v>13.752388632941413</c:v>
                </c:pt>
                <c:pt idx="609">
                  <c:v>13.752388632941413</c:v>
                </c:pt>
                <c:pt idx="610">
                  <c:v>13.752388632941413</c:v>
                </c:pt>
                <c:pt idx="611">
                  <c:v>13.752388632941413</c:v>
                </c:pt>
                <c:pt idx="612">
                  <c:v>13.752388632941413</c:v>
                </c:pt>
                <c:pt idx="613">
                  <c:v>13.752388632941413</c:v>
                </c:pt>
                <c:pt idx="614">
                  <c:v>13.752388632941413</c:v>
                </c:pt>
                <c:pt idx="615">
                  <c:v>13.752388632941413</c:v>
                </c:pt>
                <c:pt idx="616">
                  <c:v>13.752388632941413</c:v>
                </c:pt>
                <c:pt idx="617">
                  <c:v>13.752388632941413</c:v>
                </c:pt>
                <c:pt idx="618">
                  <c:v>13.752388632941413</c:v>
                </c:pt>
                <c:pt idx="619">
                  <c:v>13.752388632941413</c:v>
                </c:pt>
                <c:pt idx="620">
                  <c:v>13.752388632941413</c:v>
                </c:pt>
                <c:pt idx="621">
                  <c:v>13.752388632941413</c:v>
                </c:pt>
                <c:pt idx="622">
                  <c:v>13.752388632941413</c:v>
                </c:pt>
                <c:pt idx="623">
                  <c:v>13.752388632941413</c:v>
                </c:pt>
                <c:pt idx="624">
                  <c:v>13.752388632941413</c:v>
                </c:pt>
                <c:pt idx="625">
                  <c:v>13.752388632941413</c:v>
                </c:pt>
                <c:pt idx="626">
                  <c:v>13.752388632941413</c:v>
                </c:pt>
                <c:pt idx="627">
                  <c:v>13.752388632941413</c:v>
                </c:pt>
                <c:pt idx="628">
                  <c:v>13.752388632941413</c:v>
                </c:pt>
                <c:pt idx="629">
                  <c:v>13.752388632941413</c:v>
                </c:pt>
                <c:pt idx="630">
                  <c:v>13.752388632941413</c:v>
                </c:pt>
                <c:pt idx="631">
                  <c:v>13.752388632941413</c:v>
                </c:pt>
                <c:pt idx="632">
                  <c:v>13.752388632941413</c:v>
                </c:pt>
                <c:pt idx="633">
                  <c:v>13.752388632941413</c:v>
                </c:pt>
                <c:pt idx="634">
                  <c:v>13.752388632941413</c:v>
                </c:pt>
                <c:pt idx="635">
                  <c:v>13.752388632941413</c:v>
                </c:pt>
                <c:pt idx="636">
                  <c:v>13.752388632941413</c:v>
                </c:pt>
                <c:pt idx="637">
                  <c:v>13.752388632941413</c:v>
                </c:pt>
                <c:pt idx="638">
                  <c:v>13.752388632941413</c:v>
                </c:pt>
                <c:pt idx="639">
                  <c:v>13.752388632941413</c:v>
                </c:pt>
                <c:pt idx="640">
                  <c:v>13.752388632941413</c:v>
                </c:pt>
                <c:pt idx="641">
                  <c:v>13.752388632941413</c:v>
                </c:pt>
                <c:pt idx="642">
                  <c:v>13.752388632941413</c:v>
                </c:pt>
                <c:pt idx="643">
                  <c:v>13.752388632941413</c:v>
                </c:pt>
                <c:pt idx="644">
                  <c:v>13.752388632941413</c:v>
                </c:pt>
                <c:pt idx="645">
                  <c:v>13.312095437677133</c:v>
                </c:pt>
                <c:pt idx="646">
                  <c:v>12.876273231219818</c:v>
                </c:pt>
                <c:pt idx="647">
                  <c:v>12.443002625248313</c:v>
                </c:pt>
                <c:pt idx="648">
                  <c:v>12.01053995377092</c:v>
                </c:pt>
                <c:pt idx="649">
                  <c:v>11.577238928765805</c:v>
                </c:pt>
                <c:pt idx="650">
                  <c:v>11.141485674429298</c:v>
                </c:pt>
                <c:pt idx="651">
                  <c:v>10.701639311036031</c:v>
                </c:pt>
                <c:pt idx="652">
                  <c:v>10.255971714764861</c:v>
                </c:pt>
                <c:pt idx="653">
                  <c:v>9.8026001197283144</c:v>
                </c:pt>
                <c:pt idx="654">
                  <c:v>9.3394049167082436</c:v>
                </c:pt>
                <c:pt idx="655">
                  <c:v>8.8639219055718179</c:v>
                </c:pt>
                <c:pt idx="656">
                  <c:v>8.3731922103963647</c:v>
                </c:pt>
                <c:pt idx="657">
                  <c:v>7.8635414622825133</c:v>
                </c:pt>
                <c:pt idx="658">
                  <c:v>7.330236795131742</c:v>
                </c:pt>
                <c:pt idx="659">
                  <c:v>6.7669214363975358</c:v>
                </c:pt>
                <c:pt idx="660">
                  <c:v>6.1646144161577165</c:v>
                </c:pt>
                <c:pt idx="661">
                  <c:v>5.5097736858839461</c:v>
                </c:pt>
                <c:pt idx="662">
                  <c:v>4.7800517811073622</c:v>
                </c:pt>
                <c:pt idx="663">
                  <c:v>3.9330996814459245</c:v>
                </c:pt>
                <c:pt idx="664">
                  <c:v>2.8657055133946412</c:v>
                </c:pt>
                <c:pt idx="665">
                  <c:v>3.6017345287742453</c:v>
                </c:pt>
                <c:pt idx="666">
                  <c:v>4.2170427443009721</c:v>
                </c:pt>
                <c:pt idx="667">
                  <c:v>4.758864702504467</c:v>
                </c:pt>
                <c:pt idx="668">
                  <c:v>5.2501681628741874</c:v>
                </c:pt>
                <c:pt idx="669">
                  <c:v>5.7041834153080115</c:v>
                </c:pt>
                <c:pt idx="670">
                  <c:v>6.1293612569287257</c:v>
                </c:pt>
                <c:pt idx="671">
                  <c:v>6.5314938696872931</c:v>
                </c:pt>
                <c:pt idx="672">
                  <c:v>6.9147614113995521</c:v>
                </c:pt>
                <c:pt idx="673">
                  <c:v>7.2823027818078083</c:v>
                </c:pt>
                <c:pt idx="674">
                  <c:v>7.6365509513269041</c:v>
                </c:pt>
                <c:pt idx="675">
                  <c:v>7.9794417088477321</c:v>
                </c:pt>
                <c:pt idx="676">
                  <c:v>8.3125497970977502</c:v>
                </c:pt>
                <c:pt idx="677">
                  <c:v>8.6371811678507555</c:v>
                </c:pt>
                <c:pt idx="678">
                  <c:v>8.9544375627002371</c:v>
                </c:pt>
                <c:pt idx="679">
                  <c:v>9.2652630080612628</c:v>
                </c:pt>
                <c:pt idx="680">
                  <c:v>9.5704781324717718</c:v>
                </c:pt>
                <c:pt idx="681">
                  <c:v>9.8708060759724834</c:v>
                </c:pt>
                <c:pt idx="682">
                  <c:v>10.166892472187003</c:v>
                </c:pt>
                <c:pt idx="683">
                  <c:v>10.459321181495303</c:v>
                </c:pt>
                <c:pt idx="684">
                  <c:v>10.748626940879429</c:v>
                </c:pt>
                <c:pt idx="685">
                  <c:v>11.03530576087339</c:v>
                </c:pt>
                <c:pt idx="686">
                  <c:v>11.319823677322177</c:v>
                </c:pt>
                <c:pt idx="687">
                  <c:v>11.602624316241313</c:v>
                </c:pt>
                <c:pt idx="688">
                  <c:v>11.884135630073477</c:v>
                </c:pt>
                <c:pt idx="689">
                  <c:v>12.16477609833917</c:v>
                </c:pt>
                <c:pt idx="690">
                  <c:v>12.444960646122313</c:v>
                </c:pt>
                <c:pt idx="691">
                  <c:v>12.725106514925461</c:v>
                </c:pt>
                <c:pt idx="692">
                  <c:v>13.005639319918062</c:v>
                </c:pt>
                <c:pt idx="693">
                  <c:v>13.286999545646259</c:v>
                </c:pt>
                <c:pt idx="694">
                  <c:v>13.56964977151074</c:v>
                </c:pt>
                <c:pt idx="695">
                  <c:v>13.752388632941413</c:v>
                </c:pt>
                <c:pt idx="696">
                  <c:v>13.752388632941413</c:v>
                </c:pt>
                <c:pt idx="697">
                  <c:v>13.752388632941413</c:v>
                </c:pt>
                <c:pt idx="698">
                  <c:v>13.752388632941413</c:v>
                </c:pt>
                <c:pt idx="699">
                  <c:v>13.752388632941413</c:v>
                </c:pt>
                <c:pt idx="700">
                  <c:v>13.752388632941413</c:v>
                </c:pt>
                <c:pt idx="701">
                  <c:v>13.752388632941413</c:v>
                </c:pt>
                <c:pt idx="702">
                  <c:v>13.752388632941413</c:v>
                </c:pt>
                <c:pt idx="703">
                  <c:v>13.752388632941413</c:v>
                </c:pt>
                <c:pt idx="704">
                  <c:v>13.752388632941413</c:v>
                </c:pt>
                <c:pt idx="705">
                  <c:v>13.752388632941413</c:v>
                </c:pt>
                <c:pt idx="706">
                  <c:v>13.752388632941413</c:v>
                </c:pt>
                <c:pt idx="707">
                  <c:v>13.752388632941413</c:v>
                </c:pt>
                <c:pt idx="708">
                  <c:v>13.752388632941413</c:v>
                </c:pt>
                <c:pt idx="709">
                  <c:v>13.752388632941413</c:v>
                </c:pt>
                <c:pt idx="710">
                  <c:v>13.752388632941413</c:v>
                </c:pt>
                <c:pt idx="711">
                  <c:v>13.752388632941413</c:v>
                </c:pt>
                <c:pt idx="712">
                  <c:v>13.752388632941413</c:v>
                </c:pt>
                <c:pt idx="713">
                  <c:v>13.752388632941413</c:v>
                </c:pt>
                <c:pt idx="714">
                  <c:v>13.752388632941413</c:v>
                </c:pt>
                <c:pt idx="715">
                  <c:v>13.752388632941413</c:v>
                </c:pt>
                <c:pt idx="716">
                  <c:v>13.752388632941413</c:v>
                </c:pt>
                <c:pt idx="717">
                  <c:v>13.752388632941413</c:v>
                </c:pt>
                <c:pt idx="718">
                  <c:v>13.752388632941413</c:v>
                </c:pt>
                <c:pt idx="719">
                  <c:v>13.752388632941413</c:v>
                </c:pt>
                <c:pt idx="720">
                  <c:v>13.752388632941413</c:v>
                </c:pt>
                <c:pt idx="721">
                  <c:v>13.752388632941413</c:v>
                </c:pt>
                <c:pt idx="722">
                  <c:v>13.752388632941413</c:v>
                </c:pt>
                <c:pt idx="723">
                  <c:v>13.752388632941413</c:v>
                </c:pt>
                <c:pt idx="724">
                  <c:v>13.752388632941413</c:v>
                </c:pt>
                <c:pt idx="725">
                  <c:v>13.752388632941413</c:v>
                </c:pt>
                <c:pt idx="726">
                  <c:v>13.752388632941413</c:v>
                </c:pt>
                <c:pt idx="727">
                  <c:v>13.752388632941413</c:v>
                </c:pt>
                <c:pt idx="728">
                  <c:v>13.752388632941413</c:v>
                </c:pt>
                <c:pt idx="729">
                  <c:v>13.752388632941413</c:v>
                </c:pt>
                <c:pt idx="730">
                  <c:v>13.752388632941413</c:v>
                </c:pt>
                <c:pt idx="731">
                  <c:v>13.752388632941413</c:v>
                </c:pt>
                <c:pt idx="732">
                  <c:v>13.752388632941413</c:v>
                </c:pt>
                <c:pt idx="733">
                  <c:v>13.752388632941413</c:v>
                </c:pt>
                <c:pt idx="734">
                  <c:v>13.752388632941413</c:v>
                </c:pt>
                <c:pt idx="735">
                  <c:v>13.752388632941413</c:v>
                </c:pt>
                <c:pt idx="736">
                  <c:v>13.752388632941413</c:v>
                </c:pt>
                <c:pt idx="737">
                  <c:v>13.752388632941413</c:v>
                </c:pt>
                <c:pt idx="738">
                  <c:v>13.752388632941413</c:v>
                </c:pt>
                <c:pt idx="739">
                  <c:v>13.752388632941413</c:v>
                </c:pt>
                <c:pt idx="740">
                  <c:v>13.752388632941413</c:v>
                </c:pt>
                <c:pt idx="741">
                  <c:v>13.752388632941413</c:v>
                </c:pt>
                <c:pt idx="742">
                  <c:v>13.752388632941413</c:v>
                </c:pt>
                <c:pt idx="743">
                  <c:v>13.752388632941413</c:v>
                </c:pt>
                <c:pt idx="744">
                  <c:v>13.752388632941413</c:v>
                </c:pt>
                <c:pt idx="745">
                  <c:v>13.752388632941413</c:v>
                </c:pt>
                <c:pt idx="746">
                  <c:v>13.752388632941413</c:v>
                </c:pt>
                <c:pt idx="747">
                  <c:v>13.752388632941413</c:v>
                </c:pt>
                <c:pt idx="748">
                  <c:v>13.752388632941413</c:v>
                </c:pt>
                <c:pt idx="749">
                  <c:v>13.752388632941413</c:v>
                </c:pt>
                <c:pt idx="750">
                  <c:v>13.752388632941413</c:v>
                </c:pt>
                <c:pt idx="751">
                  <c:v>13.752388632941413</c:v>
                </c:pt>
                <c:pt idx="752">
                  <c:v>13.752388632941413</c:v>
                </c:pt>
                <c:pt idx="753">
                  <c:v>13.752388632941413</c:v>
                </c:pt>
                <c:pt idx="754">
                  <c:v>13.752388632941413</c:v>
                </c:pt>
                <c:pt idx="755">
                  <c:v>13.752388632941413</c:v>
                </c:pt>
                <c:pt idx="756">
                  <c:v>13.752388632941413</c:v>
                </c:pt>
                <c:pt idx="757">
                  <c:v>13.752388632941413</c:v>
                </c:pt>
                <c:pt idx="758">
                  <c:v>13.752388632941413</c:v>
                </c:pt>
                <c:pt idx="759">
                  <c:v>13.752388632941413</c:v>
                </c:pt>
                <c:pt idx="760">
                  <c:v>13.752388632941413</c:v>
                </c:pt>
                <c:pt idx="761">
                  <c:v>13.752388632941413</c:v>
                </c:pt>
                <c:pt idx="762">
                  <c:v>13.752388632941413</c:v>
                </c:pt>
                <c:pt idx="763">
                  <c:v>13.752388632941413</c:v>
                </c:pt>
                <c:pt idx="764">
                  <c:v>13.752388632941413</c:v>
                </c:pt>
                <c:pt idx="765">
                  <c:v>13.752388632941413</c:v>
                </c:pt>
                <c:pt idx="766">
                  <c:v>13.752388632941413</c:v>
                </c:pt>
                <c:pt idx="767">
                  <c:v>13.752388632941413</c:v>
                </c:pt>
                <c:pt idx="768">
                  <c:v>13.752388632941413</c:v>
                </c:pt>
                <c:pt idx="769">
                  <c:v>13.752388632941413</c:v>
                </c:pt>
                <c:pt idx="770">
                  <c:v>13.752388632941413</c:v>
                </c:pt>
                <c:pt idx="771">
                  <c:v>13.752388632941413</c:v>
                </c:pt>
                <c:pt idx="772">
                  <c:v>13.752388632941413</c:v>
                </c:pt>
                <c:pt idx="773">
                  <c:v>13.752388632941413</c:v>
                </c:pt>
                <c:pt idx="774">
                  <c:v>13.752388632941413</c:v>
                </c:pt>
                <c:pt idx="775">
                  <c:v>13.752388632941413</c:v>
                </c:pt>
                <c:pt idx="776">
                  <c:v>13.752388632941413</c:v>
                </c:pt>
                <c:pt idx="777">
                  <c:v>13.752388632941413</c:v>
                </c:pt>
                <c:pt idx="778">
                  <c:v>13.752388632941413</c:v>
                </c:pt>
                <c:pt idx="779">
                  <c:v>13.752388632941413</c:v>
                </c:pt>
                <c:pt idx="780">
                  <c:v>13.752388632941413</c:v>
                </c:pt>
                <c:pt idx="781">
                  <c:v>13.752388632941413</c:v>
                </c:pt>
                <c:pt idx="782">
                  <c:v>13.752388632941413</c:v>
                </c:pt>
                <c:pt idx="783">
                  <c:v>13.752388632941413</c:v>
                </c:pt>
                <c:pt idx="784">
                  <c:v>13.752388632941413</c:v>
                </c:pt>
                <c:pt idx="785">
                  <c:v>13.752388632941413</c:v>
                </c:pt>
                <c:pt idx="786">
                  <c:v>13.752388632941413</c:v>
                </c:pt>
                <c:pt idx="787">
                  <c:v>13.752388632941413</c:v>
                </c:pt>
                <c:pt idx="788">
                  <c:v>13.752388632941413</c:v>
                </c:pt>
                <c:pt idx="789">
                  <c:v>13.752388632941413</c:v>
                </c:pt>
                <c:pt idx="790">
                  <c:v>13.752388632941413</c:v>
                </c:pt>
                <c:pt idx="791">
                  <c:v>13.752388632941413</c:v>
                </c:pt>
                <c:pt idx="792">
                  <c:v>13.752388632941413</c:v>
                </c:pt>
                <c:pt idx="793">
                  <c:v>13.752388632941413</c:v>
                </c:pt>
                <c:pt idx="794">
                  <c:v>13.752388632941413</c:v>
                </c:pt>
                <c:pt idx="795">
                  <c:v>13.752388632941413</c:v>
                </c:pt>
                <c:pt idx="796">
                  <c:v>13.752388632941413</c:v>
                </c:pt>
                <c:pt idx="797">
                  <c:v>13.752388632941413</c:v>
                </c:pt>
                <c:pt idx="798">
                  <c:v>13.752388632941413</c:v>
                </c:pt>
                <c:pt idx="799">
                  <c:v>13.752388632941413</c:v>
                </c:pt>
                <c:pt idx="800">
                  <c:v>13.752388632941413</c:v>
                </c:pt>
                <c:pt idx="801">
                  <c:v>13.752388632941413</c:v>
                </c:pt>
                <c:pt idx="802">
                  <c:v>13.752388632941413</c:v>
                </c:pt>
                <c:pt idx="803">
                  <c:v>13.752388632941413</c:v>
                </c:pt>
                <c:pt idx="804">
                  <c:v>13.752388632941413</c:v>
                </c:pt>
                <c:pt idx="805">
                  <c:v>13.752388632941413</c:v>
                </c:pt>
                <c:pt idx="806">
                  <c:v>13.752388632941413</c:v>
                </c:pt>
                <c:pt idx="807">
                  <c:v>13.752388632941413</c:v>
                </c:pt>
                <c:pt idx="808">
                  <c:v>13.710926269541091</c:v>
                </c:pt>
                <c:pt idx="809">
                  <c:v>13.669312992401698</c:v>
                </c:pt>
                <c:pt idx="810">
                  <c:v>13.627547373285511</c:v>
                </c:pt>
                <c:pt idx="811">
                  <c:v>13.585627961159988</c:v>
                </c:pt>
                <c:pt idx="812">
                  <c:v>13.543553281681708</c:v>
                </c:pt>
                <c:pt idx="813">
                  <c:v>13.501321836665136</c:v>
                </c:pt>
                <c:pt idx="814">
                  <c:v>13.458932103535657</c:v>
                </c:pt>
                <c:pt idx="815">
                  <c:v>13.416382534766344</c:v>
                </c:pt>
                <c:pt idx="816">
                  <c:v>13.373671557297813</c:v>
                </c:pt>
                <c:pt idx="817">
                  <c:v>13.33079757194059</c:v>
                </c:pt>
                <c:pt idx="818">
                  <c:v>13.287758952759296</c:v>
                </c:pt>
                <c:pt idx="819">
                  <c:v>13.244554046438001</c:v>
                </c:pt>
                <c:pt idx="820">
                  <c:v>13.201181171626018</c:v>
                </c:pt>
                <c:pt idx="821">
                  <c:v>13.157638618263404</c:v>
                </c:pt>
                <c:pt idx="822">
                  <c:v>13.113924646885382</c:v>
                </c:pt>
                <c:pt idx="823">
                  <c:v>13.070037487904889</c:v>
                </c:pt>
                <c:pt idx="824">
                  <c:v>13.025975340872389</c:v>
                </c:pt>
                <c:pt idx="825">
                  <c:v>12.98173637371206</c:v>
                </c:pt>
                <c:pt idx="826">
                  <c:v>12.937318721933439</c:v>
                </c:pt>
                <c:pt idx="827">
                  <c:v>12.892720487817542</c:v>
                </c:pt>
                <c:pt idx="828">
                  <c:v>12.847939739576448</c:v>
                </c:pt>
                <c:pt idx="829">
                  <c:v>12.802974510485271</c:v>
                </c:pt>
                <c:pt idx="830">
                  <c:v>12.757822797985408</c:v>
                </c:pt>
                <c:pt idx="831">
                  <c:v>12.7124825627579</c:v>
                </c:pt>
                <c:pt idx="832">
                  <c:v>12.666951727765651</c:v>
                </c:pt>
                <c:pt idx="833">
                  <c:v>12.621228177263246</c:v>
                </c:pt>
                <c:pt idx="834">
                  <c:v>12.575309755772997</c:v>
                </c:pt>
                <c:pt idx="835">
                  <c:v>12.529194267025801</c:v>
                </c:pt>
                <c:pt idx="836">
                  <c:v>12.482879472865323</c:v>
                </c:pt>
                <c:pt idx="837">
                  <c:v>12.436363092113927</c:v>
                </c:pt>
                <c:pt idx="838">
                  <c:v>12.389642799398734</c:v>
                </c:pt>
                <c:pt idx="839">
                  <c:v>12.342716223936039</c:v>
                </c:pt>
                <c:pt idx="840">
                  <c:v>12.295580948272294</c:v>
                </c:pt>
                <c:pt idx="841">
                  <c:v>12.248234506979744</c:v>
                </c:pt>
                <c:pt idx="842">
                  <c:v>12.200674385304684</c:v>
                </c:pt>
                <c:pt idx="843">
                  <c:v>12.152898017766214</c:v>
                </c:pt>
                <c:pt idx="844">
                  <c:v>12.10490278670329</c:v>
                </c:pt>
                <c:pt idx="845">
                  <c:v>12.056686020767659</c:v>
                </c:pt>
                <c:pt idx="846">
                  <c:v>12.00824499336025</c:v>
                </c:pt>
                <c:pt idx="847">
                  <c:v>11.959576921008367</c:v>
                </c:pt>
                <c:pt idx="848">
                  <c:v>11.910678961680922</c:v>
                </c:pt>
                <c:pt idx="849">
                  <c:v>11.861548213038812</c:v>
                </c:pt>
                <c:pt idx="850">
                  <c:v>11.812181710617324</c:v>
                </c:pt>
                <c:pt idx="851">
                  <c:v>11.762576425937338</c:v>
                </c:pt>
                <c:pt idx="852">
                  <c:v>11.712729264541874</c:v>
                </c:pt>
                <c:pt idx="853">
                  <c:v>11.662637063954339</c:v>
                </c:pt>
                <c:pt idx="854">
                  <c:v>11.612296591554625</c:v>
                </c:pt>
                <c:pt idx="855">
                  <c:v>11.561704542368963</c:v>
                </c:pt>
                <c:pt idx="856">
                  <c:v>11.51085753676924</c:v>
                </c:pt>
                <c:pt idx="857">
                  <c:v>11.459752118077173</c:v>
                </c:pt>
                <c:pt idx="858">
                  <c:v>11.408384750068473</c:v>
                </c:pt>
                <c:pt idx="859">
                  <c:v>11.35675181437189</c:v>
                </c:pt>
                <c:pt idx="860">
                  <c:v>11.304849607757621</c:v>
                </c:pt>
                <c:pt idx="861">
                  <c:v>11.252674339309296</c:v>
                </c:pt>
                <c:pt idx="862">
                  <c:v>11.20022212747336</c:v>
                </c:pt>
                <c:pt idx="863">
                  <c:v>11.147488996979286</c:v>
                </c:pt>
                <c:pt idx="864">
                  <c:v>11.094470875623639</c:v>
                </c:pt>
                <c:pt idx="865">
                  <c:v>11.041163590910545</c:v>
                </c:pt>
                <c:pt idx="866">
                  <c:v>10.987562866540648</c:v>
                </c:pt>
                <c:pt idx="867">
                  <c:v>10.933664318740114</c:v>
                </c:pt>
                <c:pt idx="868">
                  <c:v>10.879463452420669</c:v>
                </c:pt>
                <c:pt idx="869">
                  <c:v>10.824955657161079</c:v>
                </c:pt>
                <c:pt idx="870">
                  <c:v>10.770136202999767</c:v>
                </c:pt>
                <c:pt idx="871">
                  <c:v>10.715000236027656</c:v>
                </c:pt>
                <c:pt idx="872">
                  <c:v>10.659542773769445</c:v>
                </c:pt>
                <c:pt idx="873">
                  <c:v>10.603758700340812</c:v>
                </c:pt>
                <c:pt idx="874">
                  <c:v>10.547642761368081</c:v>
                </c:pt>
                <c:pt idx="875">
                  <c:v>10.491189558655934</c:v>
                </c:pt>
                <c:pt idx="876">
                  <c:v>10.434393544587735</c:v>
                </c:pt>
                <c:pt idx="877">
                  <c:v>10.377249016241866</c:v>
                </c:pt>
                <c:pt idx="878">
                  <c:v>10.319750109206261</c:v>
                </c:pt>
                <c:pt idx="879">
                  <c:v>10.261890791071989</c:v>
                </c:pt>
                <c:pt idx="880">
                  <c:v>10.20366485458527</c:v>
                </c:pt>
                <c:pt idx="881">
                  <c:v>10.145065910435727</c:v>
                </c:pt>
                <c:pt idx="882">
                  <c:v>10.086087379656995</c:v>
                </c:pt>
                <c:pt idx="883">
                  <c:v>10.026722485613828</c:v>
                </c:pt>
                <c:pt idx="884">
                  <c:v>9.9669642455479135</c:v>
                </c:pt>
                <c:pt idx="885">
                  <c:v>9.9068054616522634</c:v>
                </c:pt>
                <c:pt idx="886">
                  <c:v>9.8462387116416235</c:v>
                </c:pt>
                <c:pt idx="887">
                  <c:v>9.7852563387836824</c:v>
                </c:pt>
                <c:pt idx="888">
                  <c:v>9.723850441352857</c:v>
                </c:pt>
                <c:pt idx="889">
                  <c:v>9.9417494647935207</c:v>
                </c:pt>
                <c:pt idx="890">
                  <c:v>10.156792397394682</c:v>
                </c:pt>
                <c:pt idx="891">
                  <c:v>10.369203658098925</c:v>
                </c:pt>
                <c:pt idx="892">
                  <c:v>10.57918959609737</c:v>
                </c:pt>
                <c:pt idx="893">
                  <c:v>10.78694088151431</c:v>
                </c:pt>
                <c:pt idx="894">
                  <c:v>10.992634542491206</c:v>
                </c:pt>
                <c:pt idx="895">
                  <c:v>11.196435713926141</c:v>
                </c:pt>
                <c:pt idx="896">
                  <c:v>11.398499149771073</c:v>
                </c:pt>
                <c:pt idx="897">
                  <c:v>11.598970540547173</c:v>
                </c:pt>
                <c:pt idx="898">
                  <c:v>11.797987669820028</c:v>
                </c:pt>
                <c:pt idx="899">
                  <c:v>11.995681437211811</c:v>
                </c:pt>
                <c:pt idx="900">
                  <c:v>12.192176770700415</c:v>
                </c:pt>
                <c:pt idx="901">
                  <c:v>12.387593447159254</c:v>
                </c:pt>
                <c:pt idx="902">
                  <c:v>12.582046837098288</c:v>
                </c:pt>
                <c:pt idx="903">
                  <c:v>12.775648587206737</c:v>
                </c:pt>
                <c:pt idx="904">
                  <c:v>12.968507252443308</c:v>
                </c:pt>
                <c:pt idx="905">
                  <c:v>13.160728887975056</c:v>
                </c:pt>
                <c:pt idx="906">
                  <c:v>13.352417610159796</c:v>
                </c:pt>
                <c:pt idx="907">
                  <c:v>13.543676134946852</c:v>
                </c:pt>
                <c:pt idx="908">
                  <c:v>13.734606301499239</c:v>
                </c:pt>
                <c:pt idx="909">
                  <c:v>13.752388632941413</c:v>
                </c:pt>
                <c:pt idx="910">
                  <c:v>13.752388632941413</c:v>
                </c:pt>
                <c:pt idx="911">
                  <c:v>13.752388632941413</c:v>
                </c:pt>
                <c:pt idx="912">
                  <c:v>13.752388632941413</c:v>
                </c:pt>
                <c:pt idx="913">
                  <c:v>13.752388632941413</c:v>
                </c:pt>
                <c:pt idx="914">
                  <c:v>13.752388632941413</c:v>
                </c:pt>
                <c:pt idx="915">
                  <c:v>13.752388632941413</c:v>
                </c:pt>
                <c:pt idx="916">
                  <c:v>13.752388632941413</c:v>
                </c:pt>
                <c:pt idx="917">
                  <c:v>13.752388632941413</c:v>
                </c:pt>
                <c:pt idx="918">
                  <c:v>13.752388632941413</c:v>
                </c:pt>
                <c:pt idx="919">
                  <c:v>13.752388632941413</c:v>
                </c:pt>
                <c:pt idx="920">
                  <c:v>13.752388632941413</c:v>
                </c:pt>
                <c:pt idx="921">
                  <c:v>13.752388632941413</c:v>
                </c:pt>
                <c:pt idx="922">
                  <c:v>13.752388632941413</c:v>
                </c:pt>
                <c:pt idx="923">
                  <c:v>13.752388632941413</c:v>
                </c:pt>
                <c:pt idx="924">
                  <c:v>13.752388632941413</c:v>
                </c:pt>
                <c:pt idx="925">
                  <c:v>13.752388632941413</c:v>
                </c:pt>
                <c:pt idx="926">
                  <c:v>13.752388632941413</c:v>
                </c:pt>
                <c:pt idx="927">
                  <c:v>13.752388632941413</c:v>
                </c:pt>
                <c:pt idx="928">
                  <c:v>13.752388632941413</c:v>
                </c:pt>
                <c:pt idx="929">
                  <c:v>13.752388632941413</c:v>
                </c:pt>
                <c:pt idx="930">
                  <c:v>13.752388632941413</c:v>
                </c:pt>
                <c:pt idx="931">
                  <c:v>13.752388632941413</c:v>
                </c:pt>
                <c:pt idx="932">
                  <c:v>13.752388632941413</c:v>
                </c:pt>
                <c:pt idx="933">
                  <c:v>13.752388632941413</c:v>
                </c:pt>
                <c:pt idx="934">
                  <c:v>13.752388632941413</c:v>
                </c:pt>
                <c:pt idx="935">
                  <c:v>13.752388632941413</c:v>
                </c:pt>
                <c:pt idx="936">
                  <c:v>13.752388632941413</c:v>
                </c:pt>
                <c:pt idx="937">
                  <c:v>13.752388632941413</c:v>
                </c:pt>
                <c:pt idx="938">
                  <c:v>13.752388632941413</c:v>
                </c:pt>
                <c:pt idx="939">
                  <c:v>13.752388632941413</c:v>
                </c:pt>
                <c:pt idx="940">
                  <c:v>13.752388632941413</c:v>
                </c:pt>
                <c:pt idx="941">
                  <c:v>13.752388632941413</c:v>
                </c:pt>
                <c:pt idx="942">
                  <c:v>13.752388632941413</c:v>
                </c:pt>
                <c:pt idx="943">
                  <c:v>13.752388632941413</c:v>
                </c:pt>
                <c:pt idx="944">
                  <c:v>13.752388632941413</c:v>
                </c:pt>
                <c:pt idx="945">
                  <c:v>13.752388632941413</c:v>
                </c:pt>
                <c:pt idx="946">
                  <c:v>13.752388632941413</c:v>
                </c:pt>
                <c:pt idx="947">
                  <c:v>13.752388632941413</c:v>
                </c:pt>
                <c:pt idx="948">
                  <c:v>13.752388632941413</c:v>
                </c:pt>
                <c:pt idx="949">
                  <c:v>13.752388632941413</c:v>
                </c:pt>
                <c:pt idx="950">
                  <c:v>13.752388632941413</c:v>
                </c:pt>
                <c:pt idx="951">
                  <c:v>13.752388632941413</c:v>
                </c:pt>
                <c:pt idx="952">
                  <c:v>13.752388632941413</c:v>
                </c:pt>
                <c:pt idx="953">
                  <c:v>13.752388632941413</c:v>
                </c:pt>
                <c:pt idx="954">
                  <c:v>13.752388632941413</c:v>
                </c:pt>
                <c:pt idx="955">
                  <c:v>13.752388632941413</c:v>
                </c:pt>
                <c:pt idx="956">
                  <c:v>13.752388632941413</c:v>
                </c:pt>
                <c:pt idx="957">
                  <c:v>13.752388632941413</c:v>
                </c:pt>
                <c:pt idx="958">
                  <c:v>13.752388632941413</c:v>
                </c:pt>
                <c:pt idx="959">
                  <c:v>13.752388632941413</c:v>
                </c:pt>
                <c:pt idx="960">
                  <c:v>13.752388632941413</c:v>
                </c:pt>
                <c:pt idx="961">
                  <c:v>13.752388632941413</c:v>
                </c:pt>
                <c:pt idx="962">
                  <c:v>13.752388632941413</c:v>
                </c:pt>
                <c:pt idx="963">
                  <c:v>13.752388632941413</c:v>
                </c:pt>
                <c:pt idx="964">
                  <c:v>13.752388632941413</c:v>
                </c:pt>
                <c:pt idx="965">
                  <c:v>13.752388632941413</c:v>
                </c:pt>
                <c:pt idx="966">
                  <c:v>13.752388632941413</c:v>
                </c:pt>
                <c:pt idx="967">
                  <c:v>13.752388632941413</c:v>
                </c:pt>
                <c:pt idx="968">
                  <c:v>13.752388632941413</c:v>
                </c:pt>
                <c:pt idx="969">
                  <c:v>13.752388632941413</c:v>
                </c:pt>
                <c:pt idx="970">
                  <c:v>13.752388632941413</c:v>
                </c:pt>
                <c:pt idx="971">
                  <c:v>13.752388632941413</c:v>
                </c:pt>
                <c:pt idx="972">
                  <c:v>13.752388632941413</c:v>
                </c:pt>
                <c:pt idx="973">
                  <c:v>13.752388632941413</c:v>
                </c:pt>
                <c:pt idx="974">
                  <c:v>13.752388632941413</c:v>
                </c:pt>
                <c:pt idx="975">
                  <c:v>13.752388632941413</c:v>
                </c:pt>
                <c:pt idx="976">
                  <c:v>13.752388632941413</c:v>
                </c:pt>
                <c:pt idx="977">
                  <c:v>13.752388632941413</c:v>
                </c:pt>
                <c:pt idx="978">
                  <c:v>13.752388632941413</c:v>
                </c:pt>
                <c:pt idx="979">
                  <c:v>13.752388632941413</c:v>
                </c:pt>
                <c:pt idx="980">
                  <c:v>13.752388632941413</c:v>
                </c:pt>
                <c:pt idx="981">
                  <c:v>13.752388632941413</c:v>
                </c:pt>
                <c:pt idx="982">
                  <c:v>13.752388632941413</c:v>
                </c:pt>
                <c:pt idx="983">
                  <c:v>13.752388632941413</c:v>
                </c:pt>
                <c:pt idx="984">
                  <c:v>13.752388632941413</c:v>
                </c:pt>
                <c:pt idx="985">
                  <c:v>13.752388632941413</c:v>
                </c:pt>
                <c:pt idx="986">
                  <c:v>13.752388632941413</c:v>
                </c:pt>
                <c:pt idx="987">
                  <c:v>13.752388632941413</c:v>
                </c:pt>
                <c:pt idx="988">
                  <c:v>13.752388632941413</c:v>
                </c:pt>
                <c:pt idx="989">
                  <c:v>13.752388632941413</c:v>
                </c:pt>
                <c:pt idx="990">
                  <c:v>13.752388632941413</c:v>
                </c:pt>
                <c:pt idx="991">
                  <c:v>13.752388632941413</c:v>
                </c:pt>
                <c:pt idx="992">
                  <c:v>13.752388632941413</c:v>
                </c:pt>
                <c:pt idx="993">
                  <c:v>13.752388632941413</c:v>
                </c:pt>
                <c:pt idx="994">
                  <c:v>13.752388632941413</c:v>
                </c:pt>
                <c:pt idx="995">
                  <c:v>13.752388632941413</c:v>
                </c:pt>
                <c:pt idx="996">
                  <c:v>13.752388632941413</c:v>
                </c:pt>
                <c:pt idx="997">
                  <c:v>13.752388632941413</c:v>
                </c:pt>
                <c:pt idx="998">
                  <c:v>13.752388632941413</c:v>
                </c:pt>
                <c:pt idx="999">
                  <c:v>13.752388632941413</c:v>
                </c:pt>
                <c:pt idx="1000">
                  <c:v>13.752388632941413</c:v>
                </c:pt>
                <c:pt idx="1001">
                  <c:v>13.650011540420451</c:v>
                </c:pt>
                <c:pt idx="1002">
                  <c:v>13.546480134166476</c:v>
                </c:pt>
                <c:pt idx="1003">
                  <c:v>13.441763485119587</c:v>
                </c:pt>
                <c:pt idx="1004">
                  <c:v>13.335829302289005</c:v>
                </c:pt>
                <c:pt idx="1005">
                  <c:v>13.228643847392508</c:v>
                </c:pt>
                <c:pt idx="1006">
                  <c:v>13.120171842463671</c:v>
                </c:pt>
                <c:pt idx="1007">
                  <c:v>13.010376369702826</c:v>
                </c:pt>
                <c:pt idx="1008">
                  <c:v>12.899218762757647</c:v>
                </c:pt>
                <c:pt idx="1009">
                  <c:v>12.786658488516071</c:v>
                </c:pt>
                <c:pt idx="1010">
                  <c:v>12.672653018375515</c:v>
                </c:pt>
                <c:pt idx="1011">
                  <c:v>12.557157687815655</c:v>
                </c:pt>
                <c:pt idx="1012">
                  <c:v>12.440125542943939</c:v>
                </c:pt>
                <c:pt idx="1013">
                  <c:v>12.321507172499732</c:v>
                </c:pt>
                <c:pt idx="1014">
                  <c:v>12.201250523590044</c:v>
                </c:pt>
                <c:pt idx="1015">
                  <c:v>12.079300699181323</c:v>
                </c:pt>
                <c:pt idx="1016">
                  <c:v>11.955599735081158</c:v>
                </c:pt>
                <c:pt idx="1017">
                  <c:v>11.830086353802528</c:v>
                </c:pt>
                <c:pt idx="1018">
                  <c:v>11.702695692301164</c:v>
                </c:pt>
                <c:pt idx="1019">
                  <c:v>11.573359000101277</c:v>
                </c:pt>
                <c:pt idx="1020">
                  <c:v>11.442003303760526</c:v>
                </c:pt>
                <c:pt idx="1021">
                  <c:v>11.308551032952453</c:v>
                </c:pt>
                <c:pt idx="1022">
                  <c:v>11.17291960263948</c:v>
                </c:pt>
                <c:pt idx="1023">
                  <c:v>11.035020944841484</c:v>
                </c:pt>
                <c:pt idx="1024">
                  <c:v>10.894760982335495</c:v>
                </c:pt>
                <c:pt idx="1025">
                  <c:v>10.752039035202413</c:v>
                </c:pt>
                <c:pt idx="1026">
                  <c:v>10.606747149404249</c:v>
                </c:pt>
                <c:pt idx="1027">
                  <c:v>10.458769334449642</c:v>
                </c:pt>
                <c:pt idx="1028">
                  <c:v>10.307980694582074</c:v>
                </c:pt>
                <c:pt idx="1029">
                  <c:v>10.154246434667677</c:v>
                </c:pt>
                <c:pt idx="1030">
                  <c:v>9.9974207178881702</c:v>
                </c:pt>
                <c:pt idx="1031">
                  <c:v>9.8373453472208521</c:v>
                </c:pt>
                <c:pt idx="1032">
                  <c:v>9.673848236191958</c:v>
                </c:pt>
                <c:pt idx="1033">
                  <c:v>9.5067416260901769</c:v>
                </c:pt>
                <c:pt idx="1034">
                  <c:v>9.3358199961334858</c:v>
                </c:pt>
                <c:pt idx="1035">
                  <c:v>9.1608575991800567</c:v>
                </c:pt>
                <c:pt idx="1036">
                  <c:v>8.9816055373253274</c:v>
                </c:pt>
                <c:pt idx="1037">
                  <c:v>8.7977882675240515</c:v>
                </c:pt>
                <c:pt idx="1038">
                  <c:v>8.6090993949143275</c:v>
                </c:pt>
                <c:pt idx="1039">
                  <c:v>8.4151965674515754</c:v>
                </c:pt>
                <c:pt idx="1040">
                  <c:v>8.215695224840962</c:v>
                </c:pt>
                <c:pt idx="1041">
                  <c:v>8.0101608701651283</c:v>
                </c:pt>
                <c:pt idx="1042">
                  <c:v>7.7980994126884999</c:v>
                </c:pt>
                <c:pt idx="1043">
                  <c:v>8.0514158640255467</c:v>
                </c:pt>
                <c:pt idx="1044">
                  <c:v>8.2988305193429586</c:v>
                </c:pt>
                <c:pt idx="1045">
                  <c:v>8.5408970903359229</c:v>
                </c:pt>
                <c:pt idx="1046">
                  <c:v>8.7780992679426184</c:v>
                </c:pt>
                <c:pt idx="1047">
                  <c:v>9.0108629699834886</c:v>
                </c:pt>
                <c:pt idx="1048">
                  <c:v>9.2395660010413412</c:v>
                </c:pt>
                <c:pt idx="1049">
                  <c:v>9.4645457653187108</c:v>
                </c:pt>
                <c:pt idx="1050">
                  <c:v>9.6861054940776459</c:v>
                </c:pt>
                <c:pt idx="1051">
                  <c:v>9.9045193255684723</c:v>
                </c:pt>
                <c:pt idx="1052">
                  <c:v>10.120036488420414</c:v>
                </c:pt>
                <c:pt idx="1053">
                  <c:v>10.332884777390319</c:v>
                </c:pt>
                <c:pt idx="1054">
                  <c:v>10.543273465391618</c:v>
                </c:pt>
                <c:pt idx="1055">
                  <c:v>10.751395762708345</c:v>
                </c:pt>
                <c:pt idx="1056">
                  <c:v>10.957430909765129</c:v>
                </c:pt>
                <c:pt idx="1057">
                  <c:v>11.161545971391321</c:v>
                </c:pt>
                <c:pt idx="1058">
                  <c:v>11.363897386528715</c:v>
                </c:pt>
                <c:pt idx="1059">
                  <c:v>11.564632316618903</c:v>
                </c:pt>
                <c:pt idx="1060">
                  <c:v>11.763889827634285</c:v>
                </c:pt>
                <c:pt idx="1061">
                  <c:v>11.961801934283882</c:v>
                </c:pt>
                <c:pt idx="1062">
                  <c:v>12.158494529892666</c:v>
                </c:pt>
                <c:pt idx="1063">
                  <c:v>12.354088221497719</c:v>
                </c:pt>
                <c:pt idx="1064">
                  <c:v>12.548699086586957</c:v>
                </c:pt>
                <c:pt idx="1065">
                  <c:v>12.742439365447286</c:v>
                </c:pt>
                <c:pt idx="1066">
                  <c:v>12.935418101155262</c:v>
                </c:pt>
                <c:pt idx="1067">
                  <c:v>13.127741737733764</c:v>
                </c:pt>
                <c:pt idx="1068">
                  <c:v>13.319514685838083</c:v>
                </c:pt>
                <c:pt idx="1069">
                  <c:v>13.510839864468577</c:v>
                </c:pt>
                <c:pt idx="1070">
                  <c:v>13.701819226594758</c:v>
                </c:pt>
                <c:pt idx="1071">
                  <c:v>13.752388632941413</c:v>
                </c:pt>
                <c:pt idx="1072">
                  <c:v>13.752388632941413</c:v>
                </c:pt>
                <c:pt idx="1073">
                  <c:v>13.752388632941413</c:v>
                </c:pt>
                <c:pt idx="1074">
                  <c:v>13.752388632941413</c:v>
                </c:pt>
                <c:pt idx="1075">
                  <c:v>13.752388632941413</c:v>
                </c:pt>
                <c:pt idx="1076">
                  <c:v>13.752388632941413</c:v>
                </c:pt>
                <c:pt idx="1077">
                  <c:v>13.752388632941413</c:v>
                </c:pt>
                <c:pt idx="1078">
                  <c:v>13.752388632941413</c:v>
                </c:pt>
                <c:pt idx="1079">
                  <c:v>13.752388632941413</c:v>
                </c:pt>
                <c:pt idx="1080">
                  <c:v>13.752388632941413</c:v>
                </c:pt>
                <c:pt idx="1081">
                  <c:v>13.752388632941413</c:v>
                </c:pt>
                <c:pt idx="1082">
                  <c:v>13.752388632941413</c:v>
                </c:pt>
                <c:pt idx="1083">
                  <c:v>13.752388632941413</c:v>
                </c:pt>
                <c:pt idx="1084">
                  <c:v>13.752388632941413</c:v>
                </c:pt>
                <c:pt idx="1085">
                  <c:v>13.752388632941413</c:v>
                </c:pt>
                <c:pt idx="1086">
                  <c:v>13.752388632941413</c:v>
                </c:pt>
                <c:pt idx="1087">
                  <c:v>13.752388632941413</c:v>
                </c:pt>
                <c:pt idx="1088">
                  <c:v>13.752388632941413</c:v>
                </c:pt>
                <c:pt idx="1089">
                  <c:v>13.752388632941413</c:v>
                </c:pt>
                <c:pt idx="1090">
                  <c:v>13.752388632941413</c:v>
                </c:pt>
                <c:pt idx="1091">
                  <c:v>13.752388632941413</c:v>
                </c:pt>
                <c:pt idx="1092">
                  <c:v>13.752388632941413</c:v>
                </c:pt>
                <c:pt idx="1093">
                  <c:v>13.752388632941413</c:v>
                </c:pt>
                <c:pt idx="1094">
                  <c:v>13.752388632941413</c:v>
                </c:pt>
                <c:pt idx="1095">
                  <c:v>13.752388632941413</c:v>
                </c:pt>
                <c:pt idx="1096">
                  <c:v>13.752388632941413</c:v>
                </c:pt>
                <c:pt idx="1097">
                  <c:v>13.752388632941413</c:v>
                </c:pt>
                <c:pt idx="1098">
                  <c:v>13.752388632941413</c:v>
                </c:pt>
                <c:pt idx="1099">
                  <c:v>13.752388632941413</c:v>
                </c:pt>
                <c:pt idx="1100">
                  <c:v>13.752388632941413</c:v>
                </c:pt>
                <c:pt idx="1101">
                  <c:v>13.752388632941413</c:v>
                </c:pt>
                <c:pt idx="1102">
                  <c:v>13.752388632941413</c:v>
                </c:pt>
                <c:pt idx="1103">
                  <c:v>13.752388632941413</c:v>
                </c:pt>
                <c:pt idx="1104">
                  <c:v>13.752388632941413</c:v>
                </c:pt>
                <c:pt idx="1105">
                  <c:v>13.752388632941413</c:v>
                </c:pt>
                <c:pt idx="1106">
                  <c:v>13.752388632941413</c:v>
                </c:pt>
                <c:pt idx="1107">
                  <c:v>13.752388632941413</c:v>
                </c:pt>
                <c:pt idx="1108">
                  <c:v>13.752388632941413</c:v>
                </c:pt>
                <c:pt idx="1109">
                  <c:v>13.752388632941413</c:v>
                </c:pt>
                <c:pt idx="1110">
                  <c:v>13.752388632941413</c:v>
                </c:pt>
                <c:pt idx="1111">
                  <c:v>13.752388632941413</c:v>
                </c:pt>
                <c:pt idx="1112">
                  <c:v>13.752388632941413</c:v>
                </c:pt>
                <c:pt idx="1113">
                  <c:v>13.752388632941413</c:v>
                </c:pt>
                <c:pt idx="1114">
                  <c:v>13.752388632941413</c:v>
                </c:pt>
                <c:pt idx="1115">
                  <c:v>13.752388632941413</c:v>
                </c:pt>
                <c:pt idx="1116">
                  <c:v>13.752388632941413</c:v>
                </c:pt>
                <c:pt idx="1117">
                  <c:v>13.752388632941413</c:v>
                </c:pt>
                <c:pt idx="1118">
                  <c:v>13.752388632941413</c:v>
                </c:pt>
                <c:pt idx="1119">
                  <c:v>13.752388632941413</c:v>
                </c:pt>
                <c:pt idx="1120">
                  <c:v>13.752388632941413</c:v>
                </c:pt>
                <c:pt idx="1121">
                  <c:v>13.752388632941413</c:v>
                </c:pt>
                <c:pt idx="1122">
                  <c:v>13.752388632941413</c:v>
                </c:pt>
                <c:pt idx="1123">
                  <c:v>13.752388632941413</c:v>
                </c:pt>
                <c:pt idx="1124">
                  <c:v>13.752388632941413</c:v>
                </c:pt>
                <c:pt idx="1125">
                  <c:v>13.752388632941413</c:v>
                </c:pt>
                <c:pt idx="1126">
                  <c:v>13.752388632941413</c:v>
                </c:pt>
                <c:pt idx="1127">
                  <c:v>13.752388632941413</c:v>
                </c:pt>
                <c:pt idx="1128">
                  <c:v>13.752388632941413</c:v>
                </c:pt>
                <c:pt idx="1129">
                  <c:v>13.752388632941413</c:v>
                </c:pt>
                <c:pt idx="1130">
                  <c:v>13.752388632941413</c:v>
                </c:pt>
                <c:pt idx="1131">
                  <c:v>13.752388632941413</c:v>
                </c:pt>
                <c:pt idx="1132">
                  <c:v>13.752388632941413</c:v>
                </c:pt>
                <c:pt idx="1133">
                  <c:v>13.752388632941413</c:v>
                </c:pt>
                <c:pt idx="1134">
                  <c:v>13.752388632941413</c:v>
                </c:pt>
                <c:pt idx="1135">
                  <c:v>13.752388632941413</c:v>
                </c:pt>
                <c:pt idx="1136">
                  <c:v>13.752388632941413</c:v>
                </c:pt>
                <c:pt idx="1137">
                  <c:v>13.752388632941413</c:v>
                </c:pt>
                <c:pt idx="1138">
                  <c:v>13.752388632941413</c:v>
                </c:pt>
                <c:pt idx="1139">
                  <c:v>13.752388632941413</c:v>
                </c:pt>
                <c:pt idx="1140">
                  <c:v>13.752388632941413</c:v>
                </c:pt>
                <c:pt idx="1141">
                  <c:v>13.752388632941413</c:v>
                </c:pt>
                <c:pt idx="1142">
                  <c:v>13.752388632941413</c:v>
                </c:pt>
                <c:pt idx="1143">
                  <c:v>13.752388632941413</c:v>
                </c:pt>
                <c:pt idx="1144">
                  <c:v>13.752388632941413</c:v>
                </c:pt>
                <c:pt idx="1145">
                  <c:v>13.752388632941413</c:v>
                </c:pt>
                <c:pt idx="1146">
                  <c:v>13.752388632941413</c:v>
                </c:pt>
                <c:pt idx="1147">
                  <c:v>13.752388632941413</c:v>
                </c:pt>
                <c:pt idx="1148">
                  <c:v>13.752388632941413</c:v>
                </c:pt>
                <c:pt idx="1149">
                  <c:v>13.752388632941413</c:v>
                </c:pt>
                <c:pt idx="1150">
                  <c:v>13.752388632941413</c:v>
                </c:pt>
                <c:pt idx="1151">
                  <c:v>13.752388632941413</c:v>
                </c:pt>
                <c:pt idx="1152">
                  <c:v>13.752388632941413</c:v>
                </c:pt>
                <c:pt idx="1153">
                  <c:v>13.752388632941413</c:v>
                </c:pt>
                <c:pt idx="1154">
                  <c:v>13.752388632941413</c:v>
                </c:pt>
                <c:pt idx="1155">
                  <c:v>13.752388632941413</c:v>
                </c:pt>
                <c:pt idx="1156">
                  <c:v>13.752388632941413</c:v>
                </c:pt>
                <c:pt idx="1157">
                  <c:v>13.752388632941413</c:v>
                </c:pt>
                <c:pt idx="1158">
                  <c:v>13.752388632941413</c:v>
                </c:pt>
                <c:pt idx="1159">
                  <c:v>13.752388632941413</c:v>
                </c:pt>
                <c:pt idx="1160">
                  <c:v>13.752388632941413</c:v>
                </c:pt>
                <c:pt idx="1161">
                  <c:v>13.752388632941413</c:v>
                </c:pt>
                <c:pt idx="1162">
                  <c:v>13.752388632941413</c:v>
                </c:pt>
                <c:pt idx="1163">
                  <c:v>13.752388632941413</c:v>
                </c:pt>
                <c:pt idx="1164">
                  <c:v>13.752388632941413</c:v>
                </c:pt>
                <c:pt idx="1165">
                  <c:v>13.752388632941413</c:v>
                </c:pt>
                <c:pt idx="1166">
                  <c:v>13.752388632941413</c:v>
                </c:pt>
                <c:pt idx="1167">
                  <c:v>13.752388632941413</c:v>
                </c:pt>
                <c:pt idx="1168">
                  <c:v>13.752388632941413</c:v>
                </c:pt>
                <c:pt idx="1169">
                  <c:v>13.752388632941413</c:v>
                </c:pt>
                <c:pt idx="1170">
                  <c:v>13.752388632941413</c:v>
                </c:pt>
                <c:pt idx="1171">
                  <c:v>13.752388632941413</c:v>
                </c:pt>
                <c:pt idx="1172">
                  <c:v>13.752388632941413</c:v>
                </c:pt>
                <c:pt idx="1173">
                  <c:v>13.752388632941413</c:v>
                </c:pt>
                <c:pt idx="1174">
                  <c:v>13.752388632941413</c:v>
                </c:pt>
                <c:pt idx="1175">
                  <c:v>13.752388632941413</c:v>
                </c:pt>
                <c:pt idx="1176">
                  <c:v>13.752388632941413</c:v>
                </c:pt>
                <c:pt idx="1177">
                  <c:v>13.752388632941413</c:v>
                </c:pt>
                <c:pt idx="1178">
                  <c:v>13.752388632941413</c:v>
                </c:pt>
                <c:pt idx="1179">
                  <c:v>13.752388632941413</c:v>
                </c:pt>
                <c:pt idx="1180">
                  <c:v>13.752388632941413</c:v>
                </c:pt>
                <c:pt idx="1181">
                  <c:v>13.752388632941413</c:v>
                </c:pt>
                <c:pt idx="1182">
                  <c:v>13.752388632941413</c:v>
                </c:pt>
                <c:pt idx="1183">
                  <c:v>13.752388632941413</c:v>
                </c:pt>
                <c:pt idx="1184">
                  <c:v>13.752388632941413</c:v>
                </c:pt>
                <c:pt idx="1185">
                  <c:v>13.752388632941413</c:v>
                </c:pt>
                <c:pt idx="1186">
                  <c:v>13.752388632941413</c:v>
                </c:pt>
                <c:pt idx="1187">
                  <c:v>13.752388632941413</c:v>
                </c:pt>
                <c:pt idx="1188">
                  <c:v>13.752388632941413</c:v>
                </c:pt>
                <c:pt idx="1189">
                  <c:v>13.752388632941413</c:v>
                </c:pt>
                <c:pt idx="1190">
                  <c:v>13.752388632941413</c:v>
                </c:pt>
                <c:pt idx="1191">
                  <c:v>13.752388632941413</c:v>
                </c:pt>
                <c:pt idx="1192">
                  <c:v>13.752388632941413</c:v>
                </c:pt>
                <c:pt idx="1193">
                  <c:v>13.752388632941413</c:v>
                </c:pt>
                <c:pt idx="1194">
                  <c:v>13.752388632941413</c:v>
                </c:pt>
                <c:pt idx="1195">
                  <c:v>13.752388632941413</c:v>
                </c:pt>
                <c:pt idx="1196">
                  <c:v>13.752388632941413</c:v>
                </c:pt>
                <c:pt idx="1197">
                  <c:v>13.752388632941413</c:v>
                </c:pt>
                <c:pt idx="1198">
                  <c:v>13.752388632941413</c:v>
                </c:pt>
                <c:pt idx="1199">
                  <c:v>13.752388632941413</c:v>
                </c:pt>
                <c:pt idx="1200">
                  <c:v>13.752388632941413</c:v>
                </c:pt>
                <c:pt idx="1201">
                  <c:v>13.752388632941413</c:v>
                </c:pt>
                <c:pt idx="1202">
                  <c:v>13.752388632941413</c:v>
                </c:pt>
                <c:pt idx="1203">
                  <c:v>13.752388632941413</c:v>
                </c:pt>
                <c:pt idx="1204">
                  <c:v>13.752388632941413</c:v>
                </c:pt>
                <c:pt idx="1205">
                  <c:v>13.752388632941413</c:v>
                </c:pt>
                <c:pt idx="1206">
                  <c:v>13.752388632941413</c:v>
                </c:pt>
                <c:pt idx="1207">
                  <c:v>13.752388632941413</c:v>
                </c:pt>
                <c:pt idx="1208">
                  <c:v>13.752388632941413</c:v>
                </c:pt>
                <c:pt idx="1209">
                  <c:v>13.752388632941413</c:v>
                </c:pt>
                <c:pt idx="1210">
                  <c:v>13.752388632941413</c:v>
                </c:pt>
                <c:pt idx="1211">
                  <c:v>13.752388632941413</c:v>
                </c:pt>
                <c:pt idx="1212">
                  <c:v>13.752388632941413</c:v>
                </c:pt>
                <c:pt idx="1213">
                  <c:v>13.752388632941413</c:v>
                </c:pt>
                <c:pt idx="1214">
                  <c:v>13.752388632941413</c:v>
                </c:pt>
                <c:pt idx="1215">
                  <c:v>13.752388632941413</c:v>
                </c:pt>
                <c:pt idx="1216">
                  <c:v>13.752388632941413</c:v>
                </c:pt>
                <c:pt idx="1217">
                  <c:v>13.752388632941413</c:v>
                </c:pt>
                <c:pt idx="1218">
                  <c:v>13.752388632941413</c:v>
                </c:pt>
                <c:pt idx="1219">
                  <c:v>13.710926269541091</c:v>
                </c:pt>
                <c:pt idx="1220">
                  <c:v>13.669312992401698</c:v>
                </c:pt>
                <c:pt idx="1221">
                  <c:v>13.627547373285511</c:v>
                </c:pt>
                <c:pt idx="1222">
                  <c:v>13.585627961159988</c:v>
                </c:pt>
                <c:pt idx="1223">
                  <c:v>13.543553281681708</c:v>
                </c:pt>
                <c:pt idx="1224">
                  <c:v>13.501321836665136</c:v>
                </c:pt>
                <c:pt idx="1225">
                  <c:v>13.458932103535657</c:v>
                </c:pt>
                <c:pt idx="1226">
                  <c:v>13.416382534766344</c:v>
                </c:pt>
                <c:pt idx="1227">
                  <c:v>13.373671557297813</c:v>
                </c:pt>
                <c:pt idx="1228">
                  <c:v>13.33079757194059</c:v>
                </c:pt>
                <c:pt idx="1229">
                  <c:v>13.287758952759296</c:v>
                </c:pt>
                <c:pt idx="1230">
                  <c:v>13.244554046438001</c:v>
                </c:pt>
                <c:pt idx="1231">
                  <c:v>13.201181171626018</c:v>
                </c:pt>
                <c:pt idx="1232">
                  <c:v>13.157638618263404</c:v>
                </c:pt>
                <c:pt idx="1233">
                  <c:v>13.113924646885382</c:v>
                </c:pt>
                <c:pt idx="1234">
                  <c:v>13.070037487904889</c:v>
                </c:pt>
                <c:pt idx="1235">
                  <c:v>13.025975340872389</c:v>
                </c:pt>
                <c:pt idx="1236">
                  <c:v>12.98173637371206</c:v>
                </c:pt>
                <c:pt idx="1237">
                  <c:v>12.937318721933439</c:v>
                </c:pt>
                <c:pt idx="1238">
                  <c:v>12.892720487817542</c:v>
                </c:pt>
                <c:pt idx="1239">
                  <c:v>12.847939739576448</c:v>
                </c:pt>
                <c:pt idx="1240">
                  <c:v>12.802974510485271</c:v>
                </c:pt>
                <c:pt idx="1241">
                  <c:v>12.757822797985408</c:v>
                </c:pt>
                <c:pt idx="1242">
                  <c:v>12.7124825627579</c:v>
                </c:pt>
                <c:pt idx="1243">
                  <c:v>12.666951727765651</c:v>
                </c:pt>
                <c:pt idx="1244">
                  <c:v>12.621228177263246</c:v>
                </c:pt>
                <c:pt idx="1245">
                  <c:v>12.575309755772997</c:v>
                </c:pt>
                <c:pt idx="1246">
                  <c:v>12.529194267025801</c:v>
                </c:pt>
                <c:pt idx="1247">
                  <c:v>12.482879472865323</c:v>
                </c:pt>
                <c:pt idx="1248">
                  <c:v>12.436363092113927</c:v>
                </c:pt>
                <c:pt idx="1249">
                  <c:v>12.389642799398734</c:v>
                </c:pt>
                <c:pt idx="1250">
                  <c:v>12.342716223936039</c:v>
                </c:pt>
                <c:pt idx="1251">
                  <c:v>12.295580948272294</c:v>
                </c:pt>
                <c:pt idx="1252">
                  <c:v>12.248234506979744</c:v>
                </c:pt>
                <c:pt idx="1253">
                  <c:v>12.200674385304684</c:v>
                </c:pt>
                <c:pt idx="1254">
                  <c:v>12.152898017766214</c:v>
                </c:pt>
                <c:pt idx="1255">
                  <c:v>12.10490278670329</c:v>
                </c:pt>
                <c:pt idx="1256">
                  <c:v>12.056686020767659</c:v>
                </c:pt>
                <c:pt idx="1257">
                  <c:v>12.00824499336025</c:v>
                </c:pt>
                <c:pt idx="1258">
                  <c:v>11.959576921008367</c:v>
                </c:pt>
                <c:pt idx="1259">
                  <c:v>11.910678961680922</c:v>
                </c:pt>
                <c:pt idx="1260">
                  <c:v>11.861548213038812</c:v>
                </c:pt>
                <c:pt idx="1261">
                  <c:v>11.812181710617324</c:v>
                </c:pt>
                <c:pt idx="1262">
                  <c:v>11.762576425937338</c:v>
                </c:pt>
                <c:pt idx="1263">
                  <c:v>11.712729264541874</c:v>
                </c:pt>
                <c:pt idx="1264">
                  <c:v>11.662637063954339</c:v>
                </c:pt>
                <c:pt idx="1265">
                  <c:v>11.612296591554625</c:v>
                </c:pt>
                <c:pt idx="1266">
                  <c:v>11.561704542368963</c:v>
                </c:pt>
                <c:pt idx="1267">
                  <c:v>11.51085753676924</c:v>
                </c:pt>
                <c:pt idx="1268">
                  <c:v>11.459752118077173</c:v>
                </c:pt>
                <c:pt idx="1269">
                  <c:v>11.408384750068473</c:v>
                </c:pt>
                <c:pt idx="1270">
                  <c:v>11.35675181437189</c:v>
                </c:pt>
                <c:pt idx="1271">
                  <c:v>11.304849607757621</c:v>
                </c:pt>
                <c:pt idx="1272">
                  <c:v>11.252674339309296</c:v>
                </c:pt>
                <c:pt idx="1273">
                  <c:v>11.20022212747336</c:v>
                </c:pt>
                <c:pt idx="1274">
                  <c:v>11.147488996979286</c:v>
                </c:pt>
                <c:pt idx="1275">
                  <c:v>11.094470875623639</c:v>
                </c:pt>
                <c:pt idx="1276">
                  <c:v>11.041163590910545</c:v>
                </c:pt>
                <c:pt idx="1277">
                  <c:v>10.987562866540648</c:v>
                </c:pt>
                <c:pt idx="1278">
                  <c:v>10.933664318740114</c:v>
                </c:pt>
                <c:pt idx="1279">
                  <c:v>10.879463452420669</c:v>
                </c:pt>
                <c:pt idx="1280">
                  <c:v>10.824955657161079</c:v>
                </c:pt>
                <c:pt idx="1281">
                  <c:v>10.770136202999767</c:v>
                </c:pt>
                <c:pt idx="1282">
                  <c:v>10.715000236027656</c:v>
                </c:pt>
                <c:pt idx="1283">
                  <c:v>10.659542773769445</c:v>
                </c:pt>
                <c:pt idx="1284">
                  <c:v>10.603758700340812</c:v>
                </c:pt>
                <c:pt idx="1285">
                  <c:v>10.547642761368081</c:v>
                </c:pt>
                <c:pt idx="1286">
                  <c:v>10.491189558655934</c:v>
                </c:pt>
                <c:pt idx="1287">
                  <c:v>10.434393544587735</c:v>
                </c:pt>
                <c:pt idx="1288">
                  <c:v>10.377249016241866</c:v>
                </c:pt>
                <c:pt idx="1289">
                  <c:v>10.319750109206261</c:v>
                </c:pt>
                <c:pt idx="1290">
                  <c:v>10.261890791071989</c:v>
                </c:pt>
                <c:pt idx="1291">
                  <c:v>10.20366485458527</c:v>
                </c:pt>
                <c:pt idx="1292">
                  <c:v>10.145065910435727</c:v>
                </c:pt>
                <c:pt idx="1293">
                  <c:v>10.086087379656995</c:v>
                </c:pt>
                <c:pt idx="1294">
                  <c:v>10.026722485613828</c:v>
                </c:pt>
                <c:pt idx="1295">
                  <c:v>9.9669642455479135</c:v>
                </c:pt>
                <c:pt idx="1296">
                  <c:v>9.9068054616522634</c:v>
                </c:pt>
                <c:pt idx="1297">
                  <c:v>9.8462387116416235</c:v>
                </c:pt>
                <c:pt idx="1298">
                  <c:v>9.7852563387836824</c:v>
                </c:pt>
                <c:pt idx="1299">
                  <c:v>9.723850441352857</c:v>
                </c:pt>
                <c:pt idx="1300">
                  <c:v>9.9417494647935207</c:v>
                </c:pt>
                <c:pt idx="1301">
                  <c:v>10.156792397394682</c:v>
                </c:pt>
                <c:pt idx="1302">
                  <c:v>10.369203658098925</c:v>
                </c:pt>
                <c:pt idx="1303">
                  <c:v>10.57918959609737</c:v>
                </c:pt>
                <c:pt idx="1304">
                  <c:v>10.78694088151431</c:v>
                </c:pt>
                <c:pt idx="1305">
                  <c:v>10.992634542491206</c:v>
                </c:pt>
                <c:pt idx="1306">
                  <c:v>11.196435713926141</c:v>
                </c:pt>
                <c:pt idx="1307">
                  <c:v>11.398499149771073</c:v>
                </c:pt>
                <c:pt idx="1308">
                  <c:v>11.598970540547173</c:v>
                </c:pt>
                <c:pt idx="1309">
                  <c:v>11.797987669820028</c:v>
                </c:pt>
                <c:pt idx="1310">
                  <c:v>11.995681437211811</c:v>
                </c:pt>
                <c:pt idx="1311">
                  <c:v>12.192176770700415</c:v>
                </c:pt>
                <c:pt idx="1312">
                  <c:v>12.387593447159254</c:v>
                </c:pt>
                <c:pt idx="1313">
                  <c:v>12.582046837098288</c:v>
                </c:pt>
                <c:pt idx="1314">
                  <c:v>12.775648587206737</c:v>
                </c:pt>
                <c:pt idx="1315">
                  <c:v>12.968507252443308</c:v>
                </c:pt>
                <c:pt idx="1316">
                  <c:v>13.160728887975056</c:v>
                </c:pt>
                <c:pt idx="1317">
                  <c:v>13.352417610159796</c:v>
                </c:pt>
                <c:pt idx="1318">
                  <c:v>13.543676134946852</c:v>
                </c:pt>
                <c:pt idx="1319">
                  <c:v>13.734606301499239</c:v>
                </c:pt>
                <c:pt idx="1320">
                  <c:v>13.752388632941413</c:v>
                </c:pt>
                <c:pt idx="1321">
                  <c:v>13.752388632941413</c:v>
                </c:pt>
                <c:pt idx="1322">
                  <c:v>13.752388632941413</c:v>
                </c:pt>
                <c:pt idx="1323">
                  <c:v>13.752388632941413</c:v>
                </c:pt>
                <c:pt idx="1324">
                  <c:v>13.752388632941413</c:v>
                </c:pt>
                <c:pt idx="1325">
                  <c:v>13.752388632941413</c:v>
                </c:pt>
                <c:pt idx="1326">
                  <c:v>13.752388632941413</c:v>
                </c:pt>
                <c:pt idx="1327">
                  <c:v>13.752388632941413</c:v>
                </c:pt>
                <c:pt idx="1328">
                  <c:v>13.752388632941413</c:v>
                </c:pt>
                <c:pt idx="1329">
                  <c:v>13.752388632941413</c:v>
                </c:pt>
                <c:pt idx="1330">
                  <c:v>13.752388632941413</c:v>
                </c:pt>
                <c:pt idx="1331">
                  <c:v>13.752388632941413</c:v>
                </c:pt>
                <c:pt idx="1332">
                  <c:v>13.752388632941413</c:v>
                </c:pt>
                <c:pt idx="1333">
                  <c:v>13.752388632941413</c:v>
                </c:pt>
                <c:pt idx="1334">
                  <c:v>13.752388632941413</c:v>
                </c:pt>
                <c:pt idx="1335">
                  <c:v>13.752388632941413</c:v>
                </c:pt>
                <c:pt idx="1336">
                  <c:v>13.752388632941413</c:v>
                </c:pt>
                <c:pt idx="1337">
                  <c:v>13.752388632941413</c:v>
                </c:pt>
                <c:pt idx="1338">
                  <c:v>13.752388632941413</c:v>
                </c:pt>
                <c:pt idx="1339">
                  <c:v>13.752388632941413</c:v>
                </c:pt>
                <c:pt idx="1340">
                  <c:v>13.752388632941413</c:v>
                </c:pt>
                <c:pt idx="1341">
                  <c:v>13.752388632941413</c:v>
                </c:pt>
                <c:pt idx="1342">
                  <c:v>13.752388632941413</c:v>
                </c:pt>
                <c:pt idx="1343">
                  <c:v>13.752388632941413</c:v>
                </c:pt>
                <c:pt idx="1344">
                  <c:v>13.752388632941413</c:v>
                </c:pt>
                <c:pt idx="1345">
                  <c:v>13.752388632941413</c:v>
                </c:pt>
                <c:pt idx="1346">
                  <c:v>13.752388632941413</c:v>
                </c:pt>
                <c:pt idx="1347">
                  <c:v>13.752388632941413</c:v>
                </c:pt>
                <c:pt idx="1348">
                  <c:v>13.752388632941413</c:v>
                </c:pt>
                <c:pt idx="1349">
                  <c:v>13.752388632941413</c:v>
                </c:pt>
                <c:pt idx="1350">
                  <c:v>13.752388632941413</c:v>
                </c:pt>
                <c:pt idx="1351">
                  <c:v>13.752388632941413</c:v>
                </c:pt>
                <c:pt idx="1352">
                  <c:v>13.752388632941413</c:v>
                </c:pt>
                <c:pt idx="1353">
                  <c:v>13.752388632941413</c:v>
                </c:pt>
                <c:pt idx="1354">
                  <c:v>13.752388632941413</c:v>
                </c:pt>
                <c:pt idx="1355">
                  <c:v>13.752388632941413</c:v>
                </c:pt>
                <c:pt idx="1356">
                  <c:v>13.752388632941413</c:v>
                </c:pt>
                <c:pt idx="1357">
                  <c:v>13.752388632941413</c:v>
                </c:pt>
                <c:pt idx="1358">
                  <c:v>13.752388632941413</c:v>
                </c:pt>
                <c:pt idx="1359">
                  <c:v>13.752388632941413</c:v>
                </c:pt>
                <c:pt idx="1360">
                  <c:v>13.752388632941413</c:v>
                </c:pt>
                <c:pt idx="1361">
                  <c:v>13.752388632941413</c:v>
                </c:pt>
                <c:pt idx="1362">
                  <c:v>13.752388632941413</c:v>
                </c:pt>
                <c:pt idx="1363">
                  <c:v>13.752388632941413</c:v>
                </c:pt>
                <c:pt idx="1364">
                  <c:v>13.752388632941413</c:v>
                </c:pt>
                <c:pt idx="1365">
                  <c:v>13.752388632941413</c:v>
                </c:pt>
                <c:pt idx="1366">
                  <c:v>13.752388632941413</c:v>
                </c:pt>
                <c:pt idx="1367">
                  <c:v>13.752388632941413</c:v>
                </c:pt>
                <c:pt idx="1368">
                  <c:v>13.752388632941413</c:v>
                </c:pt>
                <c:pt idx="1369">
                  <c:v>13.752388632941413</c:v>
                </c:pt>
                <c:pt idx="1370">
                  <c:v>13.752388632941413</c:v>
                </c:pt>
                <c:pt idx="1371">
                  <c:v>13.752388632941413</c:v>
                </c:pt>
                <c:pt idx="1372">
                  <c:v>13.752388632941413</c:v>
                </c:pt>
                <c:pt idx="1373">
                  <c:v>13.752388632941413</c:v>
                </c:pt>
                <c:pt idx="1374">
                  <c:v>13.752388632941413</c:v>
                </c:pt>
                <c:pt idx="1375">
                  <c:v>13.752388632941413</c:v>
                </c:pt>
                <c:pt idx="1376">
                  <c:v>13.752388632941413</c:v>
                </c:pt>
                <c:pt idx="1377">
                  <c:v>13.752388632941413</c:v>
                </c:pt>
                <c:pt idx="1378">
                  <c:v>13.752388632941413</c:v>
                </c:pt>
                <c:pt idx="1379">
                  <c:v>13.752388632941413</c:v>
                </c:pt>
                <c:pt idx="1380">
                  <c:v>13.752388632941413</c:v>
                </c:pt>
                <c:pt idx="1381">
                  <c:v>13.752388632941413</c:v>
                </c:pt>
                <c:pt idx="1382">
                  <c:v>13.752388632941413</c:v>
                </c:pt>
                <c:pt idx="1383">
                  <c:v>13.752388632941413</c:v>
                </c:pt>
                <c:pt idx="1384">
                  <c:v>13.752388632941413</c:v>
                </c:pt>
                <c:pt idx="1385">
                  <c:v>13.752388632941413</c:v>
                </c:pt>
                <c:pt idx="1386">
                  <c:v>13.752388632941413</c:v>
                </c:pt>
                <c:pt idx="1387">
                  <c:v>13.752388632941413</c:v>
                </c:pt>
                <c:pt idx="1388">
                  <c:v>13.752388632941413</c:v>
                </c:pt>
                <c:pt idx="1389">
                  <c:v>13.752388632941413</c:v>
                </c:pt>
                <c:pt idx="1390">
                  <c:v>13.752388632941413</c:v>
                </c:pt>
                <c:pt idx="1391">
                  <c:v>13.752388632941413</c:v>
                </c:pt>
                <c:pt idx="1392">
                  <c:v>13.752388632941413</c:v>
                </c:pt>
                <c:pt idx="1393">
                  <c:v>13.752388632941413</c:v>
                </c:pt>
                <c:pt idx="1394">
                  <c:v>13.752388632941413</c:v>
                </c:pt>
                <c:pt idx="1395">
                  <c:v>13.752388632941413</c:v>
                </c:pt>
                <c:pt idx="1396">
                  <c:v>13.752388632941413</c:v>
                </c:pt>
                <c:pt idx="1397">
                  <c:v>13.752388632941413</c:v>
                </c:pt>
                <c:pt idx="1398">
                  <c:v>13.752388632941413</c:v>
                </c:pt>
                <c:pt idx="1399">
                  <c:v>13.752388632941413</c:v>
                </c:pt>
                <c:pt idx="1400">
                  <c:v>13.752388632941413</c:v>
                </c:pt>
                <c:pt idx="1401">
                  <c:v>13.752388632941413</c:v>
                </c:pt>
                <c:pt idx="1402">
                  <c:v>13.752388632941413</c:v>
                </c:pt>
                <c:pt idx="1403">
                  <c:v>13.752388632941413</c:v>
                </c:pt>
                <c:pt idx="1404">
                  <c:v>13.752388632941413</c:v>
                </c:pt>
                <c:pt idx="1405">
                  <c:v>13.752388632941413</c:v>
                </c:pt>
                <c:pt idx="1406">
                  <c:v>13.752388632941413</c:v>
                </c:pt>
                <c:pt idx="1407">
                  <c:v>13.752388632941413</c:v>
                </c:pt>
                <c:pt idx="1408">
                  <c:v>13.752388632941413</c:v>
                </c:pt>
                <c:pt idx="1409">
                  <c:v>13.752388632941413</c:v>
                </c:pt>
                <c:pt idx="1410">
                  <c:v>13.752388632941413</c:v>
                </c:pt>
                <c:pt idx="1411">
                  <c:v>13.752388632941413</c:v>
                </c:pt>
                <c:pt idx="1412">
                  <c:v>13.752388632941413</c:v>
                </c:pt>
                <c:pt idx="1413">
                  <c:v>13.752388632941413</c:v>
                </c:pt>
                <c:pt idx="1414">
                  <c:v>13.752388632941413</c:v>
                </c:pt>
                <c:pt idx="1415">
                  <c:v>13.752388632941413</c:v>
                </c:pt>
                <c:pt idx="1416">
                  <c:v>13.752388632941413</c:v>
                </c:pt>
                <c:pt idx="1417">
                  <c:v>13.752388632941413</c:v>
                </c:pt>
                <c:pt idx="1418">
                  <c:v>13.752388632941413</c:v>
                </c:pt>
                <c:pt idx="1419">
                  <c:v>13.752388632941413</c:v>
                </c:pt>
                <c:pt idx="1420">
                  <c:v>13.752388632941413</c:v>
                </c:pt>
                <c:pt idx="1421">
                  <c:v>13.752388632941413</c:v>
                </c:pt>
                <c:pt idx="1422">
                  <c:v>13.752388632941413</c:v>
                </c:pt>
                <c:pt idx="1423">
                  <c:v>13.752388632941413</c:v>
                </c:pt>
                <c:pt idx="1424">
                  <c:v>13.752388632941413</c:v>
                </c:pt>
                <c:pt idx="1425">
                  <c:v>13.752388632941413</c:v>
                </c:pt>
                <c:pt idx="1426">
                  <c:v>13.752388632941413</c:v>
                </c:pt>
                <c:pt idx="1427">
                  <c:v>13.752388632941413</c:v>
                </c:pt>
                <c:pt idx="1428">
                  <c:v>13.752388632941413</c:v>
                </c:pt>
                <c:pt idx="1429">
                  <c:v>13.752388632941413</c:v>
                </c:pt>
                <c:pt idx="1430">
                  <c:v>13.752388632941413</c:v>
                </c:pt>
                <c:pt idx="1431">
                  <c:v>13.752388632941413</c:v>
                </c:pt>
                <c:pt idx="1432">
                  <c:v>13.752388632941413</c:v>
                </c:pt>
                <c:pt idx="1433">
                  <c:v>13.752388632941413</c:v>
                </c:pt>
                <c:pt idx="1434">
                  <c:v>13.752388632941413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E3A-4F3F-8C82-A147ACF293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705912"/>
        <c:axId val="799701976"/>
      </c:scatterChart>
      <c:valAx>
        <c:axId val="799705912"/>
        <c:scaling>
          <c:orientation val="minMax"/>
          <c:max val="125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1976"/>
        <c:crosses val="autoZero"/>
        <c:crossBetween val="midCat"/>
      </c:valAx>
      <c:valAx>
        <c:axId val="79970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5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</c:v>
          </c:tx>
          <c:spPr>
            <a:ln w="9525" cap="rnd">
              <a:solidFill>
                <a:srgbClr val="92D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Forces!$N$2:$N$1436</c:f>
              <c:numCache>
                <c:formatCode>General</c:formatCode>
                <c:ptCount val="1435"/>
                <c:pt idx="0">
                  <c:v>0</c:v>
                </c:pt>
                <c:pt idx="1">
                  <c:v>14.176779563103896</c:v>
                </c:pt>
                <c:pt idx="2">
                  <c:v>13.931543014320269</c:v>
                </c:pt>
                <c:pt idx="3">
                  <c:v>12.8286</c:v>
                </c:pt>
                <c:pt idx="4">
                  <c:v>13.835641426244917</c:v>
                </c:pt>
                <c:pt idx="5">
                  <c:v>15.506564095058051</c:v>
                </c:pt>
                <c:pt idx="6">
                  <c:v>16.656436173492075</c:v>
                </c:pt>
                <c:pt idx="7">
                  <c:v>17.58394663248588</c:v>
                </c:pt>
                <c:pt idx="8">
                  <c:v>18.196909723783204</c:v>
                </c:pt>
                <c:pt idx="9">
                  <c:v>19.005333333333333</c:v>
                </c:pt>
                <c:pt idx="10">
                  <c:v>19.932889038834922</c:v>
                </c:pt>
                <c:pt idx="11">
                  <c:v>21.381</c:v>
                </c:pt>
                <c:pt idx="12">
                  <c:v>21.993498697829629</c:v>
                </c:pt>
                <c:pt idx="13">
                  <c:v>22.137862678741921</c:v>
                </c:pt>
                <c:pt idx="14">
                  <c:v>21.717517678465569</c:v>
                </c:pt>
                <c:pt idx="15">
                  <c:v>20.912049386418762</c:v>
                </c:pt>
                <c:pt idx="16">
                  <c:v>20.131176786760133</c:v>
                </c:pt>
                <c:pt idx="17">
                  <c:v>19.742442419128313</c:v>
                </c:pt>
                <c:pt idx="18">
                  <c:v>19.933328124999999</c:v>
                </c:pt>
                <c:pt idx="19">
                  <c:v>19.545257575757578</c:v>
                </c:pt>
                <c:pt idx="20">
                  <c:v>19.259479497265158</c:v>
                </c:pt>
                <c:pt idx="21">
                  <c:v>17.308428571428571</c:v>
                </c:pt>
                <c:pt idx="22">
                  <c:v>15.729542693797773</c:v>
                </c:pt>
                <c:pt idx="23">
                  <c:v>15.161300543962401</c:v>
                </c:pt>
                <c:pt idx="24">
                  <c:v>19.866703817568183</c:v>
                </c:pt>
                <c:pt idx="25">
                  <c:v>19.797222222222221</c:v>
                </c:pt>
                <c:pt idx="26">
                  <c:v>19.933328124999999</c:v>
                </c:pt>
                <c:pt idx="27">
                  <c:v>19.736307692307694</c:v>
                </c:pt>
                <c:pt idx="28">
                  <c:v>19.679029850746268</c:v>
                </c:pt>
                <c:pt idx="29">
                  <c:v>19.259479497265158</c:v>
                </c:pt>
                <c:pt idx="30">
                  <c:v>18.346330708629118</c:v>
                </c:pt>
                <c:pt idx="31">
                  <c:v>16.430236696691239</c:v>
                </c:pt>
                <c:pt idx="32">
                  <c:v>15.729542693797773</c:v>
                </c:pt>
                <c:pt idx="33">
                  <c:v>15.161300543962401</c:v>
                </c:pt>
                <c:pt idx="34">
                  <c:v>14.682899148334002</c:v>
                </c:pt>
                <c:pt idx="35">
                  <c:v>19.736307692307694</c:v>
                </c:pt>
                <c:pt idx="36">
                  <c:v>19.545257575757578</c:v>
                </c:pt>
                <c:pt idx="37">
                  <c:v>19.679029850746268</c:v>
                </c:pt>
                <c:pt idx="38">
                  <c:v>19.259479497265158</c:v>
                </c:pt>
                <c:pt idx="39">
                  <c:v>18.346330708629118</c:v>
                </c:pt>
                <c:pt idx="40">
                  <c:v>17.308428571428571</c:v>
                </c:pt>
                <c:pt idx="41">
                  <c:v>16.430236696691239</c:v>
                </c:pt>
                <c:pt idx="42">
                  <c:v>15.729542693797773</c:v>
                </c:pt>
                <c:pt idx="43">
                  <c:v>15.161300543962401</c:v>
                </c:pt>
                <c:pt idx="44">
                  <c:v>14.682899148334002</c:v>
                </c:pt>
                <c:pt idx="45">
                  <c:v>14.254</c:v>
                </c:pt>
                <c:pt idx="46">
                  <c:v>14.254</c:v>
                </c:pt>
                <c:pt idx="47">
                  <c:v>14.254</c:v>
                </c:pt>
                <c:pt idx="48">
                  <c:v>14.254</c:v>
                </c:pt>
                <c:pt idx="49">
                  <c:v>14.254</c:v>
                </c:pt>
                <c:pt idx="50">
                  <c:v>14.254</c:v>
                </c:pt>
                <c:pt idx="51">
                  <c:v>14.254</c:v>
                </c:pt>
                <c:pt idx="52">
                  <c:v>14.254</c:v>
                </c:pt>
                <c:pt idx="53">
                  <c:v>14.254</c:v>
                </c:pt>
                <c:pt idx="54">
                  <c:v>14.254</c:v>
                </c:pt>
                <c:pt idx="55">
                  <c:v>14.254</c:v>
                </c:pt>
                <c:pt idx="56">
                  <c:v>14.254</c:v>
                </c:pt>
                <c:pt idx="57">
                  <c:v>14.254</c:v>
                </c:pt>
                <c:pt idx="58">
                  <c:v>14.254</c:v>
                </c:pt>
                <c:pt idx="59">
                  <c:v>14.254</c:v>
                </c:pt>
                <c:pt idx="60">
                  <c:v>14.254</c:v>
                </c:pt>
                <c:pt idx="61">
                  <c:v>14.254</c:v>
                </c:pt>
                <c:pt idx="62">
                  <c:v>14.254</c:v>
                </c:pt>
                <c:pt idx="63">
                  <c:v>14.254</c:v>
                </c:pt>
                <c:pt idx="64">
                  <c:v>14.254</c:v>
                </c:pt>
                <c:pt idx="65">
                  <c:v>14.254</c:v>
                </c:pt>
                <c:pt idx="66">
                  <c:v>14.254</c:v>
                </c:pt>
                <c:pt idx="67">
                  <c:v>14.254</c:v>
                </c:pt>
                <c:pt idx="68">
                  <c:v>14.254</c:v>
                </c:pt>
                <c:pt idx="69">
                  <c:v>14.254</c:v>
                </c:pt>
                <c:pt idx="70">
                  <c:v>14.254</c:v>
                </c:pt>
                <c:pt idx="71">
                  <c:v>14.254</c:v>
                </c:pt>
                <c:pt idx="72">
                  <c:v>14.254</c:v>
                </c:pt>
                <c:pt idx="73">
                  <c:v>14.254</c:v>
                </c:pt>
                <c:pt idx="74">
                  <c:v>14.254</c:v>
                </c:pt>
                <c:pt idx="75">
                  <c:v>14.254</c:v>
                </c:pt>
                <c:pt idx="76">
                  <c:v>14.254</c:v>
                </c:pt>
                <c:pt idx="77">
                  <c:v>14.254</c:v>
                </c:pt>
                <c:pt idx="78">
                  <c:v>14.254</c:v>
                </c:pt>
                <c:pt idx="79">
                  <c:v>14.254</c:v>
                </c:pt>
                <c:pt idx="80">
                  <c:v>14.254</c:v>
                </c:pt>
                <c:pt idx="81">
                  <c:v>14.254</c:v>
                </c:pt>
                <c:pt idx="82">
                  <c:v>14.254</c:v>
                </c:pt>
                <c:pt idx="83">
                  <c:v>14.254</c:v>
                </c:pt>
                <c:pt idx="84">
                  <c:v>14.254</c:v>
                </c:pt>
                <c:pt idx="85">
                  <c:v>14.254</c:v>
                </c:pt>
                <c:pt idx="86">
                  <c:v>14.254</c:v>
                </c:pt>
                <c:pt idx="87">
                  <c:v>14.254</c:v>
                </c:pt>
                <c:pt idx="88">
                  <c:v>14.254</c:v>
                </c:pt>
                <c:pt idx="89">
                  <c:v>14.254</c:v>
                </c:pt>
                <c:pt idx="90">
                  <c:v>14.254</c:v>
                </c:pt>
                <c:pt idx="91">
                  <c:v>14.254</c:v>
                </c:pt>
                <c:pt idx="92">
                  <c:v>14.254</c:v>
                </c:pt>
                <c:pt idx="93">
                  <c:v>14.254</c:v>
                </c:pt>
                <c:pt idx="94">
                  <c:v>14.254</c:v>
                </c:pt>
                <c:pt idx="95">
                  <c:v>14.254</c:v>
                </c:pt>
                <c:pt idx="96">
                  <c:v>14.254</c:v>
                </c:pt>
                <c:pt idx="97">
                  <c:v>14.254</c:v>
                </c:pt>
                <c:pt idx="98">
                  <c:v>14.254</c:v>
                </c:pt>
                <c:pt idx="99">
                  <c:v>14.254</c:v>
                </c:pt>
                <c:pt idx="100">
                  <c:v>14.254</c:v>
                </c:pt>
                <c:pt idx="101">
                  <c:v>14.682899148334002</c:v>
                </c:pt>
                <c:pt idx="102">
                  <c:v>15.161300543962401</c:v>
                </c:pt>
                <c:pt idx="103">
                  <c:v>15.161300543962401</c:v>
                </c:pt>
                <c:pt idx="104">
                  <c:v>15.729542693797773</c:v>
                </c:pt>
                <c:pt idx="105">
                  <c:v>15.729542693797773</c:v>
                </c:pt>
                <c:pt idx="106">
                  <c:v>16.430236696691239</c:v>
                </c:pt>
                <c:pt idx="107">
                  <c:v>17.308428571428571</c:v>
                </c:pt>
                <c:pt idx="108">
                  <c:v>17.308428571428571</c:v>
                </c:pt>
                <c:pt idx="109">
                  <c:v>18.346330708629118</c:v>
                </c:pt>
                <c:pt idx="110">
                  <c:v>18.346330708629118</c:v>
                </c:pt>
                <c:pt idx="111">
                  <c:v>19.259479497265158</c:v>
                </c:pt>
                <c:pt idx="112">
                  <c:v>19.679029850746268</c:v>
                </c:pt>
                <c:pt idx="113">
                  <c:v>19.679029850746268</c:v>
                </c:pt>
                <c:pt idx="114">
                  <c:v>19.545257575757578</c:v>
                </c:pt>
                <c:pt idx="115">
                  <c:v>19.736307692307694</c:v>
                </c:pt>
                <c:pt idx="116">
                  <c:v>19.736307692307694</c:v>
                </c:pt>
                <c:pt idx="117">
                  <c:v>19.933328124999999</c:v>
                </c:pt>
                <c:pt idx="118">
                  <c:v>14.682899148334002</c:v>
                </c:pt>
                <c:pt idx="119">
                  <c:v>15.161300543962401</c:v>
                </c:pt>
                <c:pt idx="120">
                  <c:v>15.729542693797773</c:v>
                </c:pt>
                <c:pt idx="121">
                  <c:v>15.729542693797773</c:v>
                </c:pt>
                <c:pt idx="122">
                  <c:v>16.430236696691239</c:v>
                </c:pt>
                <c:pt idx="123">
                  <c:v>17.308428571428571</c:v>
                </c:pt>
                <c:pt idx="124">
                  <c:v>18.346330708629118</c:v>
                </c:pt>
                <c:pt idx="125">
                  <c:v>19.259479497265158</c:v>
                </c:pt>
                <c:pt idx="126">
                  <c:v>19.679029850746268</c:v>
                </c:pt>
                <c:pt idx="127">
                  <c:v>19.545257575757578</c:v>
                </c:pt>
                <c:pt idx="128">
                  <c:v>19.736307692307694</c:v>
                </c:pt>
                <c:pt idx="129">
                  <c:v>19.933328124999999</c:v>
                </c:pt>
                <c:pt idx="130">
                  <c:v>19.797222222222221</c:v>
                </c:pt>
                <c:pt idx="131">
                  <c:v>19.742442419128313</c:v>
                </c:pt>
                <c:pt idx="132">
                  <c:v>19.866703817568183</c:v>
                </c:pt>
                <c:pt idx="133">
                  <c:v>14.682899148334002</c:v>
                </c:pt>
                <c:pt idx="134">
                  <c:v>15.161300543962401</c:v>
                </c:pt>
                <c:pt idx="135">
                  <c:v>16.430236696691239</c:v>
                </c:pt>
                <c:pt idx="136">
                  <c:v>17.308428571428571</c:v>
                </c:pt>
                <c:pt idx="137">
                  <c:v>19.259479497265158</c:v>
                </c:pt>
                <c:pt idx="138">
                  <c:v>19.679029850746268</c:v>
                </c:pt>
                <c:pt idx="139">
                  <c:v>19.736307692307694</c:v>
                </c:pt>
                <c:pt idx="140">
                  <c:v>19.933328124999999</c:v>
                </c:pt>
                <c:pt idx="141">
                  <c:v>19.742442419128313</c:v>
                </c:pt>
                <c:pt idx="142">
                  <c:v>19.933328124999999</c:v>
                </c:pt>
                <c:pt idx="143">
                  <c:v>19.545257575757578</c:v>
                </c:pt>
                <c:pt idx="144">
                  <c:v>19.259479497265158</c:v>
                </c:pt>
                <c:pt idx="145">
                  <c:v>17.308428571428571</c:v>
                </c:pt>
                <c:pt idx="146">
                  <c:v>16.430236696691239</c:v>
                </c:pt>
                <c:pt idx="147">
                  <c:v>15.161300543962401</c:v>
                </c:pt>
                <c:pt idx="148">
                  <c:v>19.866703817568183</c:v>
                </c:pt>
                <c:pt idx="149">
                  <c:v>19.742442419128313</c:v>
                </c:pt>
                <c:pt idx="150">
                  <c:v>19.933328124999999</c:v>
                </c:pt>
                <c:pt idx="151">
                  <c:v>19.736307692307694</c:v>
                </c:pt>
                <c:pt idx="152">
                  <c:v>19.545257575757578</c:v>
                </c:pt>
                <c:pt idx="153">
                  <c:v>19.259479497265158</c:v>
                </c:pt>
                <c:pt idx="154">
                  <c:v>18.346330708629118</c:v>
                </c:pt>
                <c:pt idx="155">
                  <c:v>17.308428571428571</c:v>
                </c:pt>
                <c:pt idx="156">
                  <c:v>15.729542693797773</c:v>
                </c:pt>
                <c:pt idx="157">
                  <c:v>15.161300543962401</c:v>
                </c:pt>
                <c:pt idx="158">
                  <c:v>14.682899148334002</c:v>
                </c:pt>
                <c:pt idx="159">
                  <c:v>19.736307692307694</c:v>
                </c:pt>
                <c:pt idx="160">
                  <c:v>19.545257575757578</c:v>
                </c:pt>
                <c:pt idx="161">
                  <c:v>19.679029850746268</c:v>
                </c:pt>
                <c:pt idx="162">
                  <c:v>19.259479497265158</c:v>
                </c:pt>
                <c:pt idx="163">
                  <c:v>18.346330708629118</c:v>
                </c:pt>
                <c:pt idx="164">
                  <c:v>17.308428571428571</c:v>
                </c:pt>
                <c:pt idx="165">
                  <c:v>16.430236696691239</c:v>
                </c:pt>
                <c:pt idx="166">
                  <c:v>15.729542693797773</c:v>
                </c:pt>
                <c:pt idx="167">
                  <c:v>15.161300543962401</c:v>
                </c:pt>
                <c:pt idx="168">
                  <c:v>14.682899148334002</c:v>
                </c:pt>
                <c:pt idx="169">
                  <c:v>14.254</c:v>
                </c:pt>
                <c:pt idx="170">
                  <c:v>14.254</c:v>
                </c:pt>
                <c:pt idx="171">
                  <c:v>14.254</c:v>
                </c:pt>
                <c:pt idx="172">
                  <c:v>14.254</c:v>
                </c:pt>
                <c:pt idx="173">
                  <c:v>14.254</c:v>
                </c:pt>
                <c:pt idx="174">
                  <c:v>14.254</c:v>
                </c:pt>
                <c:pt idx="175">
                  <c:v>14.254</c:v>
                </c:pt>
                <c:pt idx="176">
                  <c:v>14.254</c:v>
                </c:pt>
                <c:pt idx="177">
                  <c:v>14.254</c:v>
                </c:pt>
                <c:pt idx="178">
                  <c:v>14.254</c:v>
                </c:pt>
                <c:pt idx="179">
                  <c:v>14.254</c:v>
                </c:pt>
                <c:pt idx="180">
                  <c:v>14.254</c:v>
                </c:pt>
                <c:pt idx="181">
                  <c:v>14.254</c:v>
                </c:pt>
                <c:pt idx="182">
                  <c:v>14.254</c:v>
                </c:pt>
                <c:pt idx="183">
                  <c:v>14.254</c:v>
                </c:pt>
                <c:pt idx="184">
                  <c:v>14.254</c:v>
                </c:pt>
                <c:pt idx="185">
                  <c:v>14.254</c:v>
                </c:pt>
                <c:pt idx="186">
                  <c:v>14.254</c:v>
                </c:pt>
                <c:pt idx="187">
                  <c:v>14.254</c:v>
                </c:pt>
                <c:pt idx="188">
                  <c:v>14.254</c:v>
                </c:pt>
                <c:pt idx="189">
                  <c:v>14.254</c:v>
                </c:pt>
                <c:pt idx="190">
                  <c:v>14.254</c:v>
                </c:pt>
                <c:pt idx="191">
                  <c:v>14.254</c:v>
                </c:pt>
                <c:pt idx="192">
                  <c:v>14.254</c:v>
                </c:pt>
                <c:pt idx="193">
                  <c:v>14.254</c:v>
                </c:pt>
                <c:pt idx="194">
                  <c:v>14.254</c:v>
                </c:pt>
                <c:pt idx="195">
                  <c:v>14.254</c:v>
                </c:pt>
                <c:pt idx="196">
                  <c:v>14.254</c:v>
                </c:pt>
                <c:pt idx="197">
                  <c:v>14.254</c:v>
                </c:pt>
                <c:pt idx="198">
                  <c:v>14.254</c:v>
                </c:pt>
                <c:pt idx="199">
                  <c:v>14.254</c:v>
                </c:pt>
                <c:pt idx="200">
                  <c:v>14.254</c:v>
                </c:pt>
                <c:pt idx="201">
                  <c:v>14.254</c:v>
                </c:pt>
                <c:pt idx="202">
                  <c:v>14.254</c:v>
                </c:pt>
                <c:pt idx="203">
                  <c:v>14.254</c:v>
                </c:pt>
                <c:pt idx="204">
                  <c:v>14.254</c:v>
                </c:pt>
                <c:pt idx="205">
                  <c:v>14.254</c:v>
                </c:pt>
                <c:pt idx="206">
                  <c:v>14.254</c:v>
                </c:pt>
                <c:pt idx="207">
                  <c:v>14.254</c:v>
                </c:pt>
                <c:pt idx="208">
                  <c:v>14.254</c:v>
                </c:pt>
                <c:pt idx="209">
                  <c:v>14.254</c:v>
                </c:pt>
                <c:pt idx="210">
                  <c:v>14.254</c:v>
                </c:pt>
                <c:pt idx="211">
                  <c:v>14.254</c:v>
                </c:pt>
                <c:pt idx="212">
                  <c:v>14.254</c:v>
                </c:pt>
                <c:pt idx="213">
                  <c:v>14.254</c:v>
                </c:pt>
                <c:pt idx="214">
                  <c:v>14.254</c:v>
                </c:pt>
                <c:pt idx="215">
                  <c:v>14.254</c:v>
                </c:pt>
                <c:pt idx="216">
                  <c:v>14.254</c:v>
                </c:pt>
                <c:pt idx="217">
                  <c:v>14.254</c:v>
                </c:pt>
                <c:pt idx="218">
                  <c:v>14.254</c:v>
                </c:pt>
                <c:pt idx="219">
                  <c:v>14.254</c:v>
                </c:pt>
                <c:pt idx="220">
                  <c:v>14.254</c:v>
                </c:pt>
                <c:pt idx="221">
                  <c:v>14.254</c:v>
                </c:pt>
                <c:pt idx="222">
                  <c:v>14.254</c:v>
                </c:pt>
                <c:pt idx="223">
                  <c:v>14.254</c:v>
                </c:pt>
                <c:pt idx="224">
                  <c:v>14.254</c:v>
                </c:pt>
                <c:pt idx="225">
                  <c:v>14.254</c:v>
                </c:pt>
                <c:pt idx="226">
                  <c:v>14.254</c:v>
                </c:pt>
                <c:pt idx="227">
                  <c:v>14.254</c:v>
                </c:pt>
                <c:pt idx="228">
                  <c:v>14.254</c:v>
                </c:pt>
                <c:pt idx="229">
                  <c:v>14.254</c:v>
                </c:pt>
                <c:pt idx="230">
                  <c:v>14.254</c:v>
                </c:pt>
                <c:pt idx="231">
                  <c:v>14.254</c:v>
                </c:pt>
                <c:pt idx="232">
                  <c:v>14.254</c:v>
                </c:pt>
                <c:pt idx="233">
                  <c:v>14.254</c:v>
                </c:pt>
                <c:pt idx="234">
                  <c:v>14.254</c:v>
                </c:pt>
                <c:pt idx="235">
                  <c:v>14.254</c:v>
                </c:pt>
                <c:pt idx="236">
                  <c:v>14.254</c:v>
                </c:pt>
                <c:pt idx="237">
                  <c:v>14.254</c:v>
                </c:pt>
                <c:pt idx="238">
                  <c:v>14.254</c:v>
                </c:pt>
                <c:pt idx="239">
                  <c:v>14.254</c:v>
                </c:pt>
                <c:pt idx="240">
                  <c:v>14.254</c:v>
                </c:pt>
                <c:pt idx="241">
                  <c:v>14.254</c:v>
                </c:pt>
                <c:pt idx="242">
                  <c:v>14.254</c:v>
                </c:pt>
                <c:pt idx="243">
                  <c:v>14.254</c:v>
                </c:pt>
                <c:pt idx="244">
                  <c:v>14.254</c:v>
                </c:pt>
                <c:pt idx="245">
                  <c:v>14.254</c:v>
                </c:pt>
                <c:pt idx="246">
                  <c:v>14.254</c:v>
                </c:pt>
                <c:pt idx="247">
                  <c:v>14.254</c:v>
                </c:pt>
                <c:pt idx="248">
                  <c:v>14.254</c:v>
                </c:pt>
                <c:pt idx="249">
                  <c:v>14.254</c:v>
                </c:pt>
                <c:pt idx="250">
                  <c:v>14.254</c:v>
                </c:pt>
                <c:pt idx="251">
                  <c:v>14.254</c:v>
                </c:pt>
                <c:pt idx="252">
                  <c:v>14.254</c:v>
                </c:pt>
                <c:pt idx="253">
                  <c:v>14.254</c:v>
                </c:pt>
                <c:pt idx="254">
                  <c:v>14.254</c:v>
                </c:pt>
                <c:pt idx="255">
                  <c:v>14.254</c:v>
                </c:pt>
                <c:pt idx="256">
                  <c:v>14.254</c:v>
                </c:pt>
                <c:pt idx="257">
                  <c:v>14.254</c:v>
                </c:pt>
                <c:pt idx="258">
                  <c:v>14.254</c:v>
                </c:pt>
                <c:pt idx="259">
                  <c:v>14.254</c:v>
                </c:pt>
                <c:pt idx="260">
                  <c:v>14.254</c:v>
                </c:pt>
                <c:pt idx="261">
                  <c:v>14.254</c:v>
                </c:pt>
                <c:pt idx="262">
                  <c:v>14.254</c:v>
                </c:pt>
                <c:pt idx="263">
                  <c:v>14.254</c:v>
                </c:pt>
                <c:pt idx="264">
                  <c:v>14.254</c:v>
                </c:pt>
                <c:pt idx="265">
                  <c:v>14.254</c:v>
                </c:pt>
                <c:pt idx="266">
                  <c:v>14.254</c:v>
                </c:pt>
                <c:pt idx="267">
                  <c:v>14.254</c:v>
                </c:pt>
                <c:pt idx="268">
                  <c:v>14.254</c:v>
                </c:pt>
                <c:pt idx="269">
                  <c:v>14.254</c:v>
                </c:pt>
                <c:pt idx="270">
                  <c:v>14.254</c:v>
                </c:pt>
                <c:pt idx="271">
                  <c:v>14.254</c:v>
                </c:pt>
                <c:pt idx="272">
                  <c:v>14.254</c:v>
                </c:pt>
                <c:pt idx="273">
                  <c:v>14.254</c:v>
                </c:pt>
                <c:pt idx="274">
                  <c:v>14.254</c:v>
                </c:pt>
                <c:pt idx="275">
                  <c:v>14.254</c:v>
                </c:pt>
                <c:pt idx="276">
                  <c:v>14.254</c:v>
                </c:pt>
                <c:pt idx="277">
                  <c:v>14.254</c:v>
                </c:pt>
                <c:pt idx="278">
                  <c:v>14.254</c:v>
                </c:pt>
                <c:pt idx="279">
                  <c:v>14.254</c:v>
                </c:pt>
                <c:pt idx="280">
                  <c:v>14.254</c:v>
                </c:pt>
                <c:pt idx="281">
                  <c:v>14.254</c:v>
                </c:pt>
                <c:pt idx="282">
                  <c:v>14.254</c:v>
                </c:pt>
                <c:pt idx="283">
                  <c:v>14.254</c:v>
                </c:pt>
                <c:pt idx="284">
                  <c:v>14.254</c:v>
                </c:pt>
                <c:pt idx="285">
                  <c:v>14.254</c:v>
                </c:pt>
                <c:pt idx="286">
                  <c:v>14.254</c:v>
                </c:pt>
                <c:pt idx="287">
                  <c:v>14.254</c:v>
                </c:pt>
                <c:pt idx="288">
                  <c:v>14.254</c:v>
                </c:pt>
                <c:pt idx="289">
                  <c:v>14.254</c:v>
                </c:pt>
                <c:pt idx="290">
                  <c:v>14.254</c:v>
                </c:pt>
                <c:pt idx="291">
                  <c:v>14.254</c:v>
                </c:pt>
                <c:pt idx="292">
                  <c:v>14.254</c:v>
                </c:pt>
                <c:pt idx="293">
                  <c:v>14.254</c:v>
                </c:pt>
                <c:pt idx="294">
                  <c:v>14.254</c:v>
                </c:pt>
                <c:pt idx="295">
                  <c:v>14.254</c:v>
                </c:pt>
                <c:pt idx="296">
                  <c:v>14.254</c:v>
                </c:pt>
                <c:pt idx="297">
                  <c:v>14.254</c:v>
                </c:pt>
                <c:pt idx="298">
                  <c:v>14.254</c:v>
                </c:pt>
                <c:pt idx="299">
                  <c:v>14.254</c:v>
                </c:pt>
                <c:pt idx="300">
                  <c:v>14.254</c:v>
                </c:pt>
                <c:pt idx="301">
                  <c:v>14.254</c:v>
                </c:pt>
                <c:pt idx="302">
                  <c:v>14.254</c:v>
                </c:pt>
                <c:pt idx="303">
                  <c:v>14.254</c:v>
                </c:pt>
                <c:pt idx="304">
                  <c:v>14.254</c:v>
                </c:pt>
                <c:pt idx="305">
                  <c:v>14.254</c:v>
                </c:pt>
                <c:pt idx="306">
                  <c:v>14.254</c:v>
                </c:pt>
                <c:pt idx="307">
                  <c:v>14.254</c:v>
                </c:pt>
                <c:pt idx="308">
                  <c:v>14.254</c:v>
                </c:pt>
                <c:pt idx="309">
                  <c:v>14.254</c:v>
                </c:pt>
                <c:pt idx="310">
                  <c:v>14.254</c:v>
                </c:pt>
                <c:pt idx="311">
                  <c:v>14.254</c:v>
                </c:pt>
                <c:pt idx="312">
                  <c:v>14.254</c:v>
                </c:pt>
                <c:pt idx="313">
                  <c:v>14.254</c:v>
                </c:pt>
                <c:pt idx="314">
                  <c:v>14.254</c:v>
                </c:pt>
                <c:pt idx="315">
                  <c:v>14.254</c:v>
                </c:pt>
                <c:pt idx="316">
                  <c:v>14.254</c:v>
                </c:pt>
                <c:pt idx="317">
                  <c:v>14.254</c:v>
                </c:pt>
                <c:pt idx="318">
                  <c:v>14.254</c:v>
                </c:pt>
                <c:pt idx="319">
                  <c:v>14.254</c:v>
                </c:pt>
                <c:pt idx="320">
                  <c:v>14.254</c:v>
                </c:pt>
                <c:pt idx="321">
                  <c:v>14.254</c:v>
                </c:pt>
                <c:pt idx="322">
                  <c:v>14.254</c:v>
                </c:pt>
                <c:pt idx="323">
                  <c:v>14.254</c:v>
                </c:pt>
                <c:pt idx="324">
                  <c:v>14.254</c:v>
                </c:pt>
                <c:pt idx="325">
                  <c:v>14.254</c:v>
                </c:pt>
                <c:pt idx="326">
                  <c:v>14.254</c:v>
                </c:pt>
                <c:pt idx="327">
                  <c:v>14.254</c:v>
                </c:pt>
                <c:pt idx="328">
                  <c:v>14.254</c:v>
                </c:pt>
                <c:pt idx="329">
                  <c:v>14.254</c:v>
                </c:pt>
                <c:pt idx="330">
                  <c:v>14.254</c:v>
                </c:pt>
                <c:pt idx="331">
                  <c:v>14.254</c:v>
                </c:pt>
                <c:pt idx="332">
                  <c:v>14.254</c:v>
                </c:pt>
                <c:pt idx="333">
                  <c:v>14.254</c:v>
                </c:pt>
                <c:pt idx="334">
                  <c:v>14.254</c:v>
                </c:pt>
                <c:pt idx="335">
                  <c:v>14.254</c:v>
                </c:pt>
                <c:pt idx="336">
                  <c:v>14.254</c:v>
                </c:pt>
                <c:pt idx="337">
                  <c:v>14.254</c:v>
                </c:pt>
                <c:pt idx="338">
                  <c:v>14.254</c:v>
                </c:pt>
                <c:pt idx="339">
                  <c:v>14.254</c:v>
                </c:pt>
                <c:pt idx="340">
                  <c:v>14.254</c:v>
                </c:pt>
                <c:pt idx="341">
                  <c:v>14.254</c:v>
                </c:pt>
                <c:pt idx="342">
                  <c:v>14.254</c:v>
                </c:pt>
                <c:pt idx="343">
                  <c:v>14.254</c:v>
                </c:pt>
                <c:pt idx="344">
                  <c:v>14.254</c:v>
                </c:pt>
                <c:pt idx="345">
                  <c:v>14.254</c:v>
                </c:pt>
                <c:pt idx="346">
                  <c:v>14.254</c:v>
                </c:pt>
                <c:pt idx="347">
                  <c:v>14.254</c:v>
                </c:pt>
                <c:pt idx="348">
                  <c:v>14.254</c:v>
                </c:pt>
                <c:pt idx="349">
                  <c:v>14.254</c:v>
                </c:pt>
                <c:pt idx="350">
                  <c:v>14.254</c:v>
                </c:pt>
                <c:pt idx="351">
                  <c:v>14.254</c:v>
                </c:pt>
                <c:pt idx="352">
                  <c:v>14.254</c:v>
                </c:pt>
                <c:pt idx="353">
                  <c:v>14.254</c:v>
                </c:pt>
                <c:pt idx="354">
                  <c:v>14.254</c:v>
                </c:pt>
                <c:pt idx="355">
                  <c:v>14.254</c:v>
                </c:pt>
                <c:pt idx="356">
                  <c:v>14.254</c:v>
                </c:pt>
                <c:pt idx="357">
                  <c:v>14.254</c:v>
                </c:pt>
                <c:pt idx="358">
                  <c:v>14.254</c:v>
                </c:pt>
                <c:pt idx="359">
                  <c:v>14.254</c:v>
                </c:pt>
                <c:pt idx="360">
                  <c:v>14.254</c:v>
                </c:pt>
                <c:pt idx="361">
                  <c:v>14.254</c:v>
                </c:pt>
                <c:pt idx="362">
                  <c:v>14.254</c:v>
                </c:pt>
                <c:pt idx="363">
                  <c:v>14.254</c:v>
                </c:pt>
                <c:pt idx="364">
                  <c:v>14.254</c:v>
                </c:pt>
                <c:pt idx="365">
                  <c:v>14.254</c:v>
                </c:pt>
                <c:pt idx="366">
                  <c:v>14.254</c:v>
                </c:pt>
                <c:pt idx="367">
                  <c:v>14.254</c:v>
                </c:pt>
                <c:pt idx="368">
                  <c:v>14.254</c:v>
                </c:pt>
                <c:pt idx="369">
                  <c:v>14.254</c:v>
                </c:pt>
                <c:pt idx="370">
                  <c:v>14.254</c:v>
                </c:pt>
                <c:pt idx="371">
                  <c:v>14.254</c:v>
                </c:pt>
                <c:pt idx="372">
                  <c:v>14.254</c:v>
                </c:pt>
                <c:pt idx="373">
                  <c:v>14.254</c:v>
                </c:pt>
                <c:pt idx="374">
                  <c:v>14.254</c:v>
                </c:pt>
                <c:pt idx="375">
                  <c:v>14.254</c:v>
                </c:pt>
                <c:pt idx="376">
                  <c:v>14.254</c:v>
                </c:pt>
                <c:pt idx="377">
                  <c:v>14.254</c:v>
                </c:pt>
                <c:pt idx="378">
                  <c:v>14.254</c:v>
                </c:pt>
                <c:pt idx="379">
                  <c:v>14.254</c:v>
                </c:pt>
                <c:pt idx="380">
                  <c:v>14.254</c:v>
                </c:pt>
                <c:pt idx="381">
                  <c:v>14.254</c:v>
                </c:pt>
                <c:pt idx="382">
                  <c:v>14.254</c:v>
                </c:pt>
                <c:pt idx="383">
                  <c:v>14.254</c:v>
                </c:pt>
                <c:pt idx="384">
                  <c:v>14.254</c:v>
                </c:pt>
                <c:pt idx="385">
                  <c:v>14.254</c:v>
                </c:pt>
                <c:pt idx="386">
                  <c:v>14.254</c:v>
                </c:pt>
                <c:pt idx="387">
                  <c:v>14.254</c:v>
                </c:pt>
                <c:pt idx="388">
                  <c:v>14.254</c:v>
                </c:pt>
                <c:pt idx="389">
                  <c:v>14.254</c:v>
                </c:pt>
                <c:pt idx="390">
                  <c:v>14.254</c:v>
                </c:pt>
                <c:pt idx="391">
                  <c:v>14.254</c:v>
                </c:pt>
                <c:pt idx="392">
                  <c:v>14.254</c:v>
                </c:pt>
                <c:pt idx="393">
                  <c:v>14.254</c:v>
                </c:pt>
                <c:pt idx="394">
                  <c:v>14.254</c:v>
                </c:pt>
                <c:pt idx="395">
                  <c:v>14.254</c:v>
                </c:pt>
                <c:pt idx="396">
                  <c:v>14.254</c:v>
                </c:pt>
                <c:pt idx="397">
                  <c:v>14.254</c:v>
                </c:pt>
                <c:pt idx="398">
                  <c:v>14.254</c:v>
                </c:pt>
                <c:pt idx="399">
                  <c:v>14.254</c:v>
                </c:pt>
                <c:pt idx="400">
                  <c:v>14.254</c:v>
                </c:pt>
                <c:pt idx="401">
                  <c:v>14.254</c:v>
                </c:pt>
                <c:pt idx="402">
                  <c:v>14.254</c:v>
                </c:pt>
                <c:pt idx="403">
                  <c:v>14.254</c:v>
                </c:pt>
                <c:pt idx="404">
                  <c:v>14.254</c:v>
                </c:pt>
                <c:pt idx="405">
                  <c:v>14.254</c:v>
                </c:pt>
                <c:pt idx="406">
                  <c:v>14.254</c:v>
                </c:pt>
                <c:pt idx="407">
                  <c:v>14.254</c:v>
                </c:pt>
                <c:pt idx="408">
                  <c:v>14.254</c:v>
                </c:pt>
                <c:pt idx="409">
                  <c:v>14.254</c:v>
                </c:pt>
                <c:pt idx="410">
                  <c:v>14.254</c:v>
                </c:pt>
                <c:pt idx="411">
                  <c:v>14.254</c:v>
                </c:pt>
                <c:pt idx="412">
                  <c:v>14.254</c:v>
                </c:pt>
                <c:pt idx="413">
                  <c:v>14.254</c:v>
                </c:pt>
                <c:pt idx="414">
                  <c:v>14.254</c:v>
                </c:pt>
                <c:pt idx="415">
                  <c:v>14.254</c:v>
                </c:pt>
                <c:pt idx="416">
                  <c:v>14.254</c:v>
                </c:pt>
                <c:pt idx="417">
                  <c:v>14.254</c:v>
                </c:pt>
                <c:pt idx="418">
                  <c:v>14.254</c:v>
                </c:pt>
                <c:pt idx="419">
                  <c:v>14.254</c:v>
                </c:pt>
                <c:pt idx="420">
                  <c:v>14.254</c:v>
                </c:pt>
                <c:pt idx="421">
                  <c:v>14.254</c:v>
                </c:pt>
                <c:pt idx="422">
                  <c:v>14.254</c:v>
                </c:pt>
                <c:pt idx="423">
                  <c:v>14.254</c:v>
                </c:pt>
                <c:pt idx="424">
                  <c:v>14.254</c:v>
                </c:pt>
                <c:pt idx="425">
                  <c:v>14.254</c:v>
                </c:pt>
                <c:pt idx="426">
                  <c:v>14.254</c:v>
                </c:pt>
                <c:pt idx="427">
                  <c:v>14.254</c:v>
                </c:pt>
                <c:pt idx="428">
                  <c:v>14.254</c:v>
                </c:pt>
                <c:pt idx="429">
                  <c:v>14.254</c:v>
                </c:pt>
                <c:pt idx="430">
                  <c:v>14.254</c:v>
                </c:pt>
                <c:pt idx="431">
                  <c:v>14.254</c:v>
                </c:pt>
                <c:pt idx="432">
                  <c:v>14.254</c:v>
                </c:pt>
                <c:pt idx="433">
                  <c:v>14.254</c:v>
                </c:pt>
                <c:pt idx="434">
                  <c:v>14.254</c:v>
                </c:pt>
                <c:pt idx="435">
                  <c:v>14.254</c:v>
                </c:pt>
                <c:pt idx="436">
                  <c:v>14.254</c:v>
                </c:pt>
                <c:pt idx="437">
                  <c:v>14.254</c:v>
                </c:pt>
                <c:pt idx="438">
                  <c:v>14.254</c:v>
                </c:pt>
                <c:pt idx="439">
                  <c:v>14.254</c:v>
                </c:pt>
                <c:pt idx="440">
                  <c:v>14.254</c:v>
                </c:pt>
                <c:pt idx="441">
                  <c:v>14.254</c:v>
                </c:pt>
                <c:pt idx="442">
                  <c:v>15.729542693797773</c:v>
                </c:pt>
                <c:pt idx="443">
                  <c:v>17.308428571428571</c:v>
                </c:pt>
                <c:pt idx="444">
                  <c:v>19.679029850746268</c:v>
                </c:pt>
                <c:pt idx="445">
                  <c:v>19.736307692307694</c:v>
                </c:pt>
                <c:pt idx="446">
                  <c:v>15.161300543962401</c:v>
                </c:pt>
                <c:pt idx="447">
                  <c:v>17.308428571428571</c:v>
                </c:pt>
                <c:pt idx="448">
                  <c:v>19.259479497265158</c:v>
                </c:pt>
                <c:pt idx="449">
                  <c:v>19.736307692307694</c:v>
                </c:pt>
                <c:pt idx="450">
                  <c:v>19.742442419128313</c:v>
                </c:pt>
                <c:pt idx="451">
                  <c:v>15.161300543962401</c:v>
                </c:pt>
                <c:pt idx="452">
                  <c:v>18.346330708629118</c:v>
                </c:pt>
                <c:pt idx="453">
                  <c:v>19.736307692307694</c:v>
                </c:pt>
                <c:pt idx="454">
                  <c:v>19.866703817568183</c:v>
                </c:pt>
                <c:pt idx="455">
                  <c:v>21.336695515474389</c:v>
                </c:pt>
                <c:pt idx="456">
                  <c:v>21.993498697829629</c:v>
                </c:pt>
                <c:pt idx="457">
                  <c:v>20.445944320724173</c:v>
                </c:pt>
                <c:pt idx="458">
                  <c:v>18.404565248926911</c:v>
                </c:pt>
                <c:pt idx="459">
                  <c:v>16.998125988626725</c:v>
                </c:pt>
                <c:pt idx="460">
                  <c:v>14.254</c:v>
                </c:pt>
                <c:pt idx="461">
                  <c:v>13.552461162819412</c:v>
                </c:pt>
                <c:pt idx="462">
                  <c:v>13.447514630804617</c:v>
                </c:pt>
                <c:pt idx="463">
                  <c:v>15.095723290135984</c:v>
                </c:pt>
                <c:pt idx="464">
                  <c:v>16.998125988626725</c:v>
                </c:pt>
                <c:pt idx="465">
                  <c:v>18.012164408031243</c:v>
                </c:pt>
                <c:pt idx="466">
                  <c:v>18.664975803164097</c:v>
                </c:pt>
                <c:pt idx="467">
                  <c:v>19.932889038834922</c:v>
                </c:pt>
                <c:pt idx="468">
                  <c:v>21.738326272950761</c:v>
                </c:pt>
                <c:pt idx="469">
                  <c:v>22.137862678741921</c:v>
                </c:pt>
                <c:pt idx="470">
                  <c:v>21.717517678465569</c:v>
                </c:pt>
                <c:pt idx="471">
                  <c:v>20.494399178581677</c:v>
                </c:pt>
                <c:pt idx="472">
                  <c:v>19.742442419128313</c:v>
                </c:pt>
                <c:pt idx="473">
                  <c:v>19.736307692307694</c:v>
                </c:pt>
                <c:pt idx="474">
                  <c:v>19.679029850746268</c:v>
                </c:pt>
                <c:pt idx="475">
                  <c:v>17.308428571428571</c:v>
                </c:pt>
                <c:pt idx="476">
                  <c:v>15.729542693797773</c:v>
                </c:pt>
                <c:pt idx="477">
                  <c:v>14.682899148334002</c:v>
                </c:pt>
                <c:pt idx="478">
                  <c:v>19.742442419128313</c:v>
                </c:pt>
                <c:pt idx="479">
                  <c:v>19.933328124999999</c:v>
                </c:pt>
                <c:pt idx="480">
                  <c:v>19.545257575757578</c:v>
                </c:pt>
                <c:pt idx="481">
                  <c:v>19.259479497265158</c:v>
                </c:pt>
                <c:pt idx="482">
                  <c:v>17.308428571428571</c:v>
                </c:pt>
                <c:pt idx="483">
                  <c:v>15.729542693797773</c:v>
                </c:pt>
                <c:pt idx="484">
                  <c:v>15.161300543962401</c:v>
                </c:pt>
                <c:pt idx="485">
                  <c:v>19.933328124999999</c:v>
                </c:pt>
                <c:pt idx="486">
                  <c:v>19.545257575757578</c:v>
                </c:pt>
                <c:pt idx="487">
                  <c:v>19.679029850746268</c:v>
                </c:pt>
                <c:pt idx="488">
                  <c:v>18.346330708629118</c:v>
                </c:pt>
                <c:pt idx="489">
                  <c:v>17.308428571428571</c:v>
                </c:pt>
                <c:pt idx="490">
                  <c:v>15.729542693797773</c:v>
                </c:pt>
                <c:pt idx="491">
                  <c:v>14.682899148334002</c:v>
                </c:pt>
                <c:pt idx="492">
                  <c:v>14.254</c:v>
                </c:pt>
                <c:pt idx="493">
                  <c:v>14.254</c:v>
                </c:pt>
                <c:pt idx="494">
                  <c:v>14.254</c:v>
                </c:pt>
                <c:pt idx="495">
                  <c:v>14.254</c:v>
                </c:pt>
                <c:pt idx="496">
                  <c:v>14.254</c:v>
                </c:pt>
                <c:pt idx="497">
                  <c:v>14.254</c:v>
                </c:pt>
                <c:pt idx="498">
                  <c:v>14.254</c:v>
                </c:pt>
                <c:pt idx="499">
                  <c:v>14.254</c:v>
                </c:pt>
                <c:pt idx="500">
                  <c:v>14.254</c:v>
                </c:pt>
                <c:pt idx="501">
                  <c:v>14.254</c:v>
                </c:pt>
                <c:pt idx="502">
                  <c:v>14.254</c:v>
                </c:pt>
                <c:pt idx="503">
                  <c:v>14.254</c:v>
                </c:pt>
                <c:pt idx="504">
                  <c:v>14.254</c:v>
                </c:pt>
                <c:pt idx="505">
                  <c:v>14.254</c:v>
                </c:pt>
                <c:pt idx="506">
                  <c:v>14.254</c:v>
                </c:pt>
                <c:pt idx="507">
                  <c:v>14.254</c:v>
                </c:pt>
                <c:pt idx="508">
                  <c:v>14.254</c:v>
                </c:pt>
                <c:pt idx="509">
                  <c:v>14.254</c:v>
                </c:pt>
                <c:pt idx="510">
                  <c:v>14.254</c:v>
                </c:pt>
                <c:pt idx="511">
                  <c:v>14.254</c:v>
                </c:pt>
                <c:pt idx="512">
                  <c:v>14.254</c:v>
                </c:pt>
                <c:pt idx="513">
                  <c:v>14.254</c:v>
                </c:pt>
                <c:pt idx="514">
                  <c:v>14.254</c:v>
                </c:pt>
                <c:pt idx="515">
                  <c:v>14.254</c:v>
                </c:pt>
                <c:pt idx="516">
                  <c:v>14.254</c:v>
                </c:pt>
                <c:pt idx="517">
                  <c:v>14.254</c:v>
                </c:pt>
                <c:pt idx="518">
                  <c:v>14.254</c:v>
                </c:pt>
                <c:pt idx="519">
                  <c:v>15.729542693797773</c:v>
                </c:pt>
                <c:pt idx="520">
                  <c:v>17.308428571428571</c:v>
                </c:pt>
                <c:pt idx="521">
                  <c:v>19.679029850746268</c:v>
                </c:pt>
                <c:pt idx="522">
                  <c:v>19.736307692307694</c:v>
                </c:pt>
                <c:pt idx="523">
                  <c:v>15.161300543962401</c:v>
                </c:pt>
                <c:pt idx="524">
                  <c:v>17.308428571428571</c:v>
                </c:pt>
                <c:pt idx="525">
                  <c:v>19.259479497265158</c:v>
                </c:pt>
                <c:pt idx="526">
                  <c:v>19.736307692307694</c:v>
                </c:pt>
                <c:pt idx="527">
                  <c:v>19.742442419128313</c:v>
                </c:pt>
                <c:pt idx="528">
                  <c:v>15.161300543962401</c:v>
                </c:pt>
                <c:pt idx="529">
                  <c:v>18.346330708629118</c:v>
                </c:pt>
                <c:pt idx="530">
                  <c:v>19.736307692307694</c:v>
                </c:pt>
                <c:pt idx="531">
                  <c:v>19.866703817568183</c:v>
                </c:pt>
                <c:pt idx="532">
                  <c:v>21.336695515474389</c:v>
                </c:pt>
                <c:pt idx="533">
                  <c:v>21.993498697829629</c:v>
                </c:pt>
                <c:pt idx="534">
                  <c:v>20.445944320724173</c:v>
                </c:pt>
                <c:pt idx="535">
                  <c:v>18.404565248926911</c:v>
                </c:pt>
                <c:pt idx="536">
                  <c:v>16.998125988626725</c:v>
                </c:pt>
                <c:pt idx="537">
                  <c:v>18.012164408031243</c:v>
                </c:pt>
                <c:pt idx="538">
                  <c:v>18.664975803164097</c:v>
                </c:pt>
                <c:pt idx="539">
                  <c:v>20.445944320724173</c:v>
                </c:pt>
                <c:pt idx="540">
                  <c:v>21.738326272950761</c:v>
                </c:pt>
                <c:pt idx="541">
                  <c:v>22.137862678741921</c:v>
                </c:pt>
                <c:pt idx="542">
                  <c:v>21.336695515474389</c:v>
                </c:pt>
                <c:pt idx="543">
                  <c:v>20.494399178581677</c:v>
                </c:pt>
                <c:pt idx="544">
                  <c:v>19.742442419128313</c:v>
                </c:pt>
                <c:pt idx="545">
                  <c:v>19.736307692307694</c:v>
                </c:pt>
                <c:pt idx="546">
                  <c:v>19.679029850746268</c:v>
                </c:pt>
                <c:pt idx="547">
                  <c:v>17.308428571428571</c:v>
                </c:pt>
                <c:pt idx="548">
                  <c:v>15.729542693797773</c:v>
                </c:pt>
                <c:pt idx="549">
                  <c:v>14.682899148334002</c:v>
                </c:pt>
                <c:pt idx="550">
                  <c:v>19.742442419128313</c:v>
                </c:pt>
                <c:pt idx="551">
                  <c:v>19.933328124999999</c:v>
                </c:pt>
                <c:pt idx="552">
                  <c:v>19.545257575757578</c:v>
                </c:pt>
                <c:pt idx="553">
                  <c:v>19.259479497265158</c:v>
                </c:pt>
                <c:pt idx="554">
                  <c:v>17.308428571428571</c:v>
                </c:pt>
                <c:pt idx="555">
                  <c:v>15.729542693797773</c:v>
                </c:pt>
                <c:pt idx="556">
                  <c:v>15.161300543962401</c:v>
                </c:pt>
                <c:pt idx="557">
                  <c:v>19.933328124999999</c:v>
                </c:pt>
                <c:pt idx="558">
                  <c:v>19.545257575757578</c:v>
                </c:pt>
                <c:pt idx="559">
                  <c:v>19.679029850746268</c:v>
                </c:pt>
                <c:pt idx="560">
                  <c:v>18.346330708629118</c:v>
                </c:pt>
                <c:pt idx="561">
                  <c:v>17.308428571428571</c:v>
                </c:pt>
                <c:pt idx="562">
                  <c:v>15.729542693797773</c:v>
                </c:pt>
                <c:pt idx="563">
                  <c:v>14.682899148334002</c:v>
                </c:pt>
                <c:pt idx="564">
                  <c:v>14.254</c:v>
                </c:pt>
                <c:pt idx="565">
                  <c:v>14.254</c:v>
                </c:pt>
                <c:pt idx="566">
                  <c:v>14.254</c:v>
                </c:pt>
                <c:pt idx="567">
                  <c:v>14.254</c:v>
                </c:pt>
                <c:pt idx="568">
                  <c:v>14.254</c:v>
                </c:pt>
                <c:pt idx="569">
                  <c:v>14.254</c:v>
                </c:pt>
                <c:pt idx="570">
                  <c:v>14.254</c:v>
                </c:pt>
                <c:pt idx="571">
                  <c:v>14.254</c:v>
                </c:pt>
                <c:pt idx="572">
                  <c:v>14.254</c:v>
                </c:pt>
                <c:pt idx="573">
                  <c:v>14.254</c:v>
                </c:pt>
                <c:pt idx="574">
                  <c:v>14.254</c:v>
                </c:pt>
                <c:pt idx="575">
                  <c:v>14.254</c:v>
                </c:pt>
                <c:pt idx="576">
                  <c:v>14.254</c:v>
                </c:pt>
                <c:pt idx="577">
                  <c:v>14.254</c:v>
                </c:pt>
                <c:pt idx="578">
                  <c:v>14.254</c:v>
                </c:pt>
                <c:pt idx="579">
                  <c:v>14.254</c:v>
                </c:pt>
                <c:pt idx="580">
                  <c:v>14.254</c:v>
                </c:pt>
                <c:pt idx="581">
                  <c:v>14.254</c:v>
                </c:pt>
                <c:pt idx="582">
                  <c:v>14.254</c:v>
                </c:pt>
                <c:pt idx="583">
                  <c:v>14.254</c:v>
                </c:pt>
                <c:pt idx="584">
                  <c:v>14.254</c:v>
                </c:pt>
                <c:pt idx="585">
                  <c:v>14.254</c:v>
                </c:pt>
                <c:pt idx="586">
                  <c:v>14.254</c:v>
                </c:pt>
                <c:pt idx="587">
                  <c:v>14.254</c:v>
                </c:pt>
                <c:pt idx="588">
                  <c:v>14.254</c:v>
                </c:pt>
                <c:pt idx="589">
                  <c:v>14.254</c:v>
                </c:pt>
                <c:pt idx="590">
                  <c:v>14.254</c:v>
                </c:pt>
                <c:pt idx="591">
                  <c:v>14.254</c:v>
                </c:pt>
                <c:pt idx="592">
                  <c:v>14.254</c:v>
                </c:pt>
                <c:pt idx="593">
                  <c:v>14.254</c:v>
                </c:pt>
                <c:pt idx="594">
                  <c:v>14.254</c:v>
                </c:pt>
                <c:pt idx="595">
                  <c:v>14.254</c:v>
                </c:pt>
                <c:pt idx="596">
                  <c:v>14.254</c:v>
                </c:pt>
                <c:pt idx="597">
                  <c:v>14.254</c:v>
                </c:pt>
                <c:pt idx="598">
                  <c:v>14.254</c:v>
                </c:pt>
                <c:pt idx="599">
                  <c:v>14.254</c:v>
                </c:pt>
                <c:pt idx="600">
                  <c:v>14.254</c:v>
                </c:pt>
                <c:pt idx="601">
                  <c:v>14.254</c:v>
                </c:pt>
                <c:pt idx="602">
                  <c:v>14.254</c:v>
                </c:pt>
                <c:pt idx="603">
                  <c:v>14.254</c:v>
                </c:pt>
                <c:pt idx="604">
                  <c:v>14.254</c:v>
                </c:pt>
                <c:pt idx="605">
                  <c:v>14.254</c:v>
                </c:pt>
                <c:pt idx="606">
                  <c:v>14.254</c:v>
                </c:pt>
                <c:pt idx="607">
                  <c:v>14.254</c:v>
                </c:pt>
                <c:pt idx="608">
                  <c:v>14.254</c:v>
                </c:pt>
                <c:pt idx="609">
                  <c:v>14.254</c:v>
                </c:pt>
                <c:pt idx="610">
                  <c:v>14.254</c:v>
                </c:pt>
                <c:pt idx="611">
                  <c:v>14.254</c:v>
                </c:pt>
                <c:pt idx="612">
                  <c:v>14.254</c:v>
                </c:pt>
                <c:pt idx="613">
                  <c:v>14.254</c:v>
                </c:pt>
                <c:pt idx="614">
                  <c:v>14.254</c:v>
                </c:pt>
                <c:pt idx="615">
                  <c:v>14.254</c:v>
                </c:pt>
                <c:pt idx="616">
                  <c:v>14.254</c:v>
                </c:pt>
                <c:pt idx="617">
                  <c:v>14.254</c:v>
                </c:pt>
                <c:pt idx="618">
                  <c:v>14.254</c:v>
                </c:pt>
                <c:pt idx="619">
                  <c:v>14.254</c:v>
                </c:pt>
                <c:pt idx="620">
                  <c:v>14.254</c:v>
                </c:pt>
                <c:pt idx="621">
                  <c:v>14.254</c:v>
                </c:pt>
                <c:pt idx="622">
                  <c:v>14.254</c:v>
                </c:pt>
                <c:pt idx="623">
                  <c:v>14.254</c:v>
                </c:pt>
                <c:pt idx="624">
                  <c:v>14.254</c:v>
                </c:pt>
                <c:pt idx="625">
                  <c:v>14.254</c:v>
                </c:pt>
                <c:pt idx="626">
                  <c:v>14.254</c:v>
                </c:pt>
                <c:pt idx="627">
                  <c:v>14.254</c:v>
                </c:pt>
                <c:pt idx="628">
                  <c:v>14.254</c:v>
                </c:pt>
                <c:pt idx="629">
                  <c:v>14.254</c:v>
                </c:pt>
                <c:pt idx="630">
                  <c:v>14.254</c:v>
                </c:pt>
                <c:pt idx="631">
                  <c:v>14.254</c:v>
                </c:pt>
                <c:pt idx="632">
                  <c:v>14.254</c:v>
                </c:pt>
                <c:pt idx="633">
                  <c:v>14.254</c:v>
                </c:pt>
                <c:pt idx="634">
                  <c:v>14.254</c:v>
                </c:pt>
                <c:pt idx="635">
                  <c:v>14.254</c:v>
                </c:pt>
                <c:pt idx="636">
                  <c:v>14.254</c:v>
                </c:pt>
                <c:pt idx="637">
                  <c:v>14.254</c:v>
                </c:pt>
                <c:pt idx="638">
                  <c:v>14.254</c:v>
                </c:pt>
                <c:pt idx="639">
                  <c:v>14.254</c:v>
                </c:pt>
                <c:pt idx="640">
                  <c:v>14.254</c:v>
                </c:pt>
                <c:pt idx="641">
                  <c:v>14.254</c:v>
                </c:pt>
                <c:pt idx="642">
                  <c:v>14.254</c:v>
                </c:pt>
                <c:pt idx="643">
                  <c:v>14.254</c:v>
                </c:pt>
                <c:pt idx="644">
                  <c:v>14.254</c:v>
                </c:pt>
                <c:pt idx="645">
                  <c:v>15.729542693797773</c:v>
                </c:pt>
                <c:pt idx="646">
                  <c:v>17.308428571428571</c:v>
                </c:pt>
                <c:pt idx="647">
                  <c:v>19.679029850746268</c:v>
                </c:pt>
                <c:pt idx="648">
                  <c:v>19.736307692307694</c:v>
                </c:pt>
                <c:pt idx="649">
                  <c:v>15.161300543962401</c:v>
                </c:pt>
                <c:pt idx="650">
                  <c:v>17.308428571428571</c:v>
                </c:pt>
                <c:pt idx="651">
                  <c:v>19.259479497265158</c:v>
                </c:pt>
                <c:pt idx="652">
                  <c:v>19.736307692307694</c:v>
                </c:pt>
                <c:pt idx="653">
                  <c:v>19.742442419128313</c:v>
                </c:pt>
                <c:pt idx="654">
                  <c:v>15.161300543962401</c:v>
                </c:pt>
                <c:pt idx="655">
                  <c:v>18.346330708629118</c:v>
                </c:pt>
                <c:pt idx="656">
                  <c:v>19.736307692307694</c:v>
                </c:pt>
                <c:pt idx="657">
                  <c:v>19.866703817568183</c:v>
                </c:pt>
                <c:pt idx="658">
                  <c:v>21.336695515474389</c:v>
                </c:pt>
                <c:pt idx="659">
                  <c:v>21.993498697829629</c:v>
                </c:pt>
                <c:pt idx="660">
                  <c:v>20.445944320724173</c:v>
                </c:pt>
                <c:pt idx="661">
                  <c:v>18.404565248926911</c:v>
                </c:pt>
                <c:pt idx="662">
                  <c:v>16.998125988626725</c:v>
                </c:pt>
                <c:pt idx="663">
                  <c:v>14.254</c:v>
                </c:pt>
                <c:pt idx="664">
                  <c:v>13.552461162819412</c:v>
                </c:pt>
                <c:pt idx="665">
                  <c:v>13.447514630804617</c:v>
                </c:pt>
                <c:pt idx="666">
                  <c:v>15.095723290135984</c:v>
                </c:pt>
                <c:pt idx="667">
                  <c:v>16.998125988626725</c:v>
                </c:pt>
                <c:pt idx="668">
                  <c:v>18.012164408031243</c:v>
                </c:pt>
                <c:pt idx="669">
                  <c:v>18.664975803164097</c:v>
                </c:pt>
                <c:pt idx="670">
                  <c:v>19.932889038834922</c:v>
                </c:pt>
                <c:pt idx="671">
                  <c:v>21.738326272950761</c:v>
                </c:pt>
                <c:pt idx="672">
                  <c:v>22.137862678741921</c:v>
                </c:pt>
                <c:pt idx="673">
                  <c:v>21.717517678465569</c:v>
                </c:pt>
                <c:pt idx="674">
                  <c:v>20.494399178581677</c:v>
                </c:pt>
                <c:pt idx="675">
                  <c:v>19.742442419128313</c:v>
                </c:pt>
                <c:pt idx="676">
                  <c:v>19.736307692307694</c:v>
                </c:pt>
                <c:pt idx="677">
                  <c:v>19.679029850746268</c:v>
                </c:pt>
                <c:pt idx="678">
                  <c:v>17.308428571428571</c:v>
                </c:pt>
                <c:pt idx="679">
                  <c:v>15.729542693797773</c:v>
                </c:pt>
                <c:pt idx="680">
                  <c:v>14.682899148334002</c:v>
                </c:pt>
                <c:pt idx="681">
                  <c:v>19.742442419128313</c:v>
                </c:pt>
                <c:pt idx="682">
                  <c:v>19.933328124999999</c:v>
                </c:pt>
                <c:pt idx="683">
                  <c:v>19.545257575757578</c:v>
                </c:pt>
                <c:pt idx="684">
                  <c:v>19.259479497265158</c:v>
                </c:pt>
                <c:pt idx="685">
                  <c:v>17.308428571428571</c:v>
                </c:pt>
                <c:pt idx="686">
                  <c:v>15.729542693797773</c:v>
                </c:pt>
                <c:pt idx="687">
                  <c:v>15.161300543962401</c:v>
                </c:pt>
                <c:pt idx="688">
                  <c:v>19.933328124999999</c:v>
                </c:pt>
                <c:pt idx="689">
                  <c:v>19.545257575757578</c:v>
                </c:pt>
                <c:pt idx="690">
                  <c:v>19.679029850746268</c:v>
                </c:pt>
                <c:pt idx="691">
                  <c:v>18.346330708629118</c:v>
                </c:pt>
                <c:pt idx="692">
                  <c:v>17.308428571428571</c:v>
                </c:pt>
                <c:pt idx="693">
                  <c:v>15.729542693797773</c:v>
                </c:pt>
                <c:pt idx="694">
                  <c:v>14.682899148334002</c:v>
                </c:pt>
                <c:pt idx="695">
                  <c:v>14.254</c:v>
                </c:pt>
                <c:pt idx="696">
                  <c:v>14.254</c:v>
                </c:pt>
                <c:pt idx="697">
                  <c:v>14.254</c:v>
                </c:pt>
                <c:pt idx="698">
                  <c:v>14.254</c:v>
                </c:pt>
                <c:pt idx="699">
                  <c:v>14.254</c:v>
                </c:pt>
                <c:pt idx="700">
                  <c:v>14.254</c:v>
                </c:pt>
                <c:pt idx="701">
                  <c:v>14.254</c:v>
                </c:pt>
                <c:pt idx="702">
                  <c:v>14.254</c:v>
                </c:pt>
                <c:pt idx="703">
                  <c:v>14.254</c:v>
                </c:pt>
                <c:pt idx="704">
                  <c:v>14.254</c:v>
                </c:pt>
                <c:pt idx="705">
                  <c:v>14.254</c:v>
                </c:pt>
                <c:pt idx="706">
                  <c:v>14.254</c:v>
                </c:pt>
                <c:pt idx="707">
                  <c:v>14.254</c:v>
                </c:pt>
                <c:pt idx="708">
                  <c:v>14.254</c:v>
                </c:pt>
                <c:pt idx="709">
                  <c:v>14.254</c:v>
                </c:pt>
                <c:pt idx="710">
                  <c:v>14.254</c:v>
                </c:pt>
                <c:pt idx="711">
                  <c:v>14.254</c:v>
                </c:pt>
                <c:pt idx="712">
                  <c:v>14.254</c:v>
                </c:pt>
                <c:pt idx="713">
                  <c:v>14.254</c:v>
                </c:pt>
                <c:pt idx="714">
                  <c:v>14.254</c:v>
                </c:pt>
                <c:pt idx="715">
                  <c:v>14.254</c:v>
                </c:pt>
                <c:pt idx="716">
                  <c:v>14.254</c:v>
                </c:pt>
                <c:pt idx="717">
                  <c:v>14.254</c:v>
                </c:pt>
                <c:pt idx="718">
                  <c:v>14.254</c:v>
                </c:pt>
                <c:pt idx="719">
                  <c:v>14.254</c:v>
                </c:pt>
                <c:pt idx="720">
                  <c:v>14.254</c:v>
                </c:pt>
                <c:pt idx="721">
                  <c:v>14.254</c:v>
                </c:pt>
                <c:pt idx="722">
                  <c:v>14.254</c:v>
                </c:pt>
                <c:pt idx="723">
                  <c:v>14.254</c:v>
                </c:pt>
                <c:pt idx="724">
                  <c:v>14.254</c:v>
                </c:pt>
                <c:pt idx="725">
                  <c:v>14.254</c:v>
                </c:pt>
                <c:pt idx="726">
                  <c:v>14.254</c:v>
                </c:pt>
                <c:pt idx="727">
                  <c:v>14.254</c:v>
                </c:pt>
                <c:pt idx="728">
                  <c:v>14.254</c:v>
                </c:pt>
                <c:pt idx="729">
                  <c:v>14.254</c:v>
                </c:pt>
                <c:pt idx="730">
                  <c:v>14.254</c:v>
                </c:pt>
                <c:pt idx="731">
                  <c:v>14.254</c:v>
                </c:pt>
                <c:pt idx="732">
                  <c:v>14.254</c:v>
                </c:pt>
                <c:pt idx="733">
                  <c:v>14.254</c:v>
                </c:pt>
                <c:pt idx="734">
                  <c:v>14.254</c:v>
                </c:pt>
                <c:pt idx="735">
                  <c:v>14.254</c:v>
                </c:pt>
                <c:pt idx="736">
                  <c:v>14.254</c:v>
                </c:pt>
                <c:pt idx="737">
                  <c:v>14.254</c:v>
                </c:pt>
                <c:pt idx="738">
                  <c:v>14.254</c:v>
                </c:pt>
                <c:pt idx="739">
                  <c:v>14.254</c:v>
                </c:pt>
                <c:pt idx="740">
                  <c:v>14.254</c:v>
                </c:pt>
                <c:pt idx="741">
                  <c:v>14.254</c:v>
                </c:pt>
                <c:pt idx="742">
                  <c:v>14.254</c:v>
                </c:pt>
                <c:pt idx="743">
                  <c:v>14.254</c:v>
                </c:pt>
                <c:pt idx="744">
                  <c:v>14.254</c:v>
                </c:pt>
                <c:pt idx="745">
                  <c:v>14.254</c:v>
                </c:pt>
                <c:pt idx="746">
                  <c:v>14.254</c:v>
                </c:pt>
                <c:pt idx="747">
                  <c:v>14.254</c:v>
                </c:pt>
                <c:pt idx="748">
                  <c:v>14.254</c:v>
                </c:pt>
                <c:pt idx="749">
                  <c:v>14.254</c:v>
                </c:pt>
                <c:pt idx="750">
                  <c:v>14.254</c:v>
                </c:pt>
                <c:pt idx="751">
                  <c:v>14.254</c:v>
                </c:pt>
                <c:pt idx="752">
                  <c:v>14.254</c:v>
                </c:pt>
                <c:pt idx="753">
                  <c:v>14.254</c:v>
                </c:pt>
                <c:pt idx="754">
                  <c:v>14.254</c:v>
                </c:pt>
                <c:pt idx="755">
                  <c:v>14.254</c:v>
                </c:pt>
                <c:pt idx="756">
                  <c:v>14.254</c:v>
                </c:pt>
                <c:pt idx="757">
                  <c:v>14.254</c:v>
                </c:pt>
                <c:pt idx="758">
                  <c:v>14.254</c:v>
                </c:pt>
                <c:pt idx="759">
                  <c:v>14.254</c:v>
                </c:pt>
                <c:pt idx="760">
                  <c:v>14.254</c:v>
                </c:pt>
                <c:pt idx="761">
                  <c:v>14.254</c:v>
                </c:pt>
                <c:pt idx="762">
                  <c:v>14.254</c:v>
                </c:pt>
                <c:pt idx="763">
                  <c:v>14.254</c:v>
                </c:pt>
                <c:pt idx="764">
                  <c:v>14.254</c:v>
                </c:pt>
                <c:pt idx="765">
                  <c:v>14.254</c:v>
                </c:pt>
                <c:pt idx="766">
                  <c:v>14.254</c:v>
                </c:pt>
                <c:pt idx="767">
                  <c:v>14.254</c:v>
                </c:pt>
                <c:pt idx="768">
                  <c:v>14.254</c:v>
                </c:pt>
                <c:pt idx="769">
                  <c:v>14.254</c:v>
                </c:pt>
                <c:pt idx="770">
                  <c:v>14.254</c:v>
                </c:pt>
                <c:pt idx="771">
                  <c:v>14.254</c:v>
                </c:pt>
                <c:pt idx="772">
                  <c:v>14.254</c:v>
                </c:pt>
                <c:pt idx="773">
                  <c:v>14.254</c:v>
                </c:pt>
                <c:pt idx="774">
                  <c:v>14.254</c:v>
                </c:pt>
                <c:pt idx="775">
                  <c:v>14.254</c:v>
                </c:pt>
                <c:pt idx="776">
                  <c:v>14.254</c:v>
                </c:pt>
                <c:pt idx="777">
                  <c:v>14.254</c:v>
                </c:pt>
                <c:pt idx="778">
                  <c:v>14.254</c:v>
                </c:pt>
                <c:pt idx="779">
                  <c:v>14.254</c:v>
                </c:pt>
                <c:pt idx="780">
                  <c:v>14.254</c:v>
                </c:pt>
                <c:pt idx="781">
                  <c:v>14.254</c:v>
                </c:pt>
                <c:pt idx="782">
                  <c:v>14.254</c:v>
                </c:pt>
                <c:pt idx="783">
                  <c:v>14.254</c:v>
                </c:pt>
                <c:pt idx="784">
                  <c:v>14.254</c:v>
                </c:pt>
                <c:pt idx="785">
                  <c:v>14.254</c:v>
                </c:pt>
                <c:pt idx="786">
                  <c:v>14.254</c:v>
                </c:pt>
                <c:pt idx="787">
                  <c:v>14.254</c:v>
                </c:pt>
                <c:pt idx="788">
                  <c:v>14.254</c:v>
                </c:pt>
                <c:pt idx="789">
                  <c:v>14.254</c:v>
                </c:pt>
                <c:pt idx="790">
                  <c:v>14.254</c:v>
                </c:pt>
                <c:pt idx="791">
                  <c:v>14.254</c:v>
                </c:pt>
                <c:pt idx="792">
                  <c:v>14.254</c:v>
                </c:pt>
                <c:pt idx="793">
                  <c:v>14.254</c:v>
                </c:pt>
                <c:pt idx="794">
                  <c:v>14.254</c:v>
                </c:pt>
                <c:pt idx="795">
                  <c:v>14.254</c:v>
                </c:pt>
                <c:pt idx="796">
                  <c:v>14.254</c:v>
                </c:pt>
                <c:pt idx="797">
                  <c:v>14.254</c:v>
                </c:pt>
                <c:pt idx="798">
                  <c:v>14.254</c:v>
                </c:pt>
                <c:pt idx="799">
                  <c:v>14.254</c:v>
                </c:pt>
                <c:pt idx="800">
                  <c:v>14.254</c:v>
                </c:pt>
                <c:pt idx="801">
                  <c:v>14.254</c:v>
                </c:pt>
                <c:pt idx="802">
                  <c:v>14.254</c:v>
                </c:pt>
                <c:pt idx="803">
                  <c:v>14.254</c:v>
                </c:pt>
                <c:pt idx="804">
                  <c:v>14.254</c:v>
                </c:pt>
                <c:pt idx="805">
                  <c:v>14.254</c:v>
                </c:pt>
                <c:pt idx="806">
                  <c:v>14.254</c:v>
                </c:pt>
                <c:pt idx="807">
                  <c:v>14.254</c:v>
                </c:pt>
                <c:pt idx="808">
                  <c:v>14.682899148334002</c:v>
                </c:pt>
                <c:pt idx="809">
                  <c:v>14.682899148334002</c:v>
                </c:pt>
                <c:pt idx="810">
                  <c:v>14.682899148334002</c:v>
                </c:pt>
                <c:pt idx="811">
                  <c:v>14.682899148334002</c:v>
                </c:pt>
                <c:pt idx="812">
                  <c:v>15.161300543962401</c:v>
                </c:pt>
                <c:pt idx="813">
                  <c:v>15.161300543962401</c:v>
                </c:pt>
                <c:pt idx="814">
                  <c:v>15.161300543962401</c:v>
                </c:pt>
                <c:pt idx="815">
                  <c:v>15.161300543962401</c:v>
                </c:pt>
                <c:pt idx="816">
                  <c:v>15.729542693797773</c:v>
                </c:pt>
                <c:pt idx="817">
                  <c:v>15.729542693797773</c:v>
                </c:pt>
                <c:pt idx="818">
                  <c:v>15.729542693797773</c:v>
                </c:pt>
                <c:pt idx="819">
                  <c:v>15.729542693797773</c:v>
                </c:pt>
                <c:pt idx="820">
                  <c:v>16.430236696691239</c:v>
                </c:pt>
                <c:pt idx="821">
                  <c:v>16.430236696691239</c:v>
                </c:pt>
                <c:pt idx="822">
                  <c:v>16.430236696691239</c:v>
                </c:pt>
                <c:pt idx="823">
                  <c:v>16.430236696691239</c:v>
                </c:pt>
                <c:pt idx="824">
                  <c:v>16.430236696691239</c:v>
                </c:pt>
                <c:pt idx="825">
                  <c:v>17.308428571428571</c:v>
                </c:pt>
                <c:pt idx="826">
                  <c:v>17.308428571428571</c:v>
                </c:pt>
                <c:pt idx="827">
                  <c:v>17.308428571428571</c:v>
                </c:pt>
                <c:pt idx="828">
                  <c:v>17.308428571428571</c:v>
                </c:pt>
                <c:pt idx="829">
                  <c:v>18.346330708629118</c:v>
                </c:pt>
                <c:pt idx="830">
                  <c:v>18.346330708629118</c:v>
                </c:pt>
                <c:pt idx="831">
                  <c:v>18.346330708629118</c:v>
                </c:pt>
                <c:pt idx="832">
                  <c:v>18.346330708629118</c:v>
                </c:pt>
                <c:pt idx="833">
                  <c:v>19.259479497265158</c:v>
                </c:pt>
                <c:pt idx="834">
                  <c:v>19.259479497265158</c:v>
                </c:pt>
                <c:pt idx="835">
                  <c:v>19.259479497265158</c:v>
                </c:pt>
                <c:pt idx="836">
                  <c:v>19.259479497265158</c:v>
                </c:pt>
                <c:pt idx="837">
                  <c:v>19.679029850746268</c:v>
                </c:pt>
                <c:pt idx="838">
                  <c:v>19.679029850746268</c:v>
                </c:pt>
                <c:pt idx="839">
                  <c:v>19.679029850746268</c:v>
                </c:pt>
                <c:pt idx="840">
                  <c:v>19.679029850746268</c:v>
                </c:pt>
                <c:pt idx="841">
                  <c:v>19.545257575757578</c:v>
                </c:pt>
                <c:pt idx="842">
                  <c:v>19.545257575757578</c:v>
                </c:pt>
                <c:pt idx="843">
                  <c:v>19.545257575757578</c:v>
                </c:pt>
                <c:pt idx="844">
                  <c:v>19.545257575757578</c:v>
                </c:pt>
                <c:pt idx="845">
                  <c:v>19.736307692307694</c:v>
                </c:pt>
                <c:pt idx="846">
                  <c:v>19.736307692307694</c:v>
                </c:pt>
                <c:pt idx="847">
                  <c:v>19.736307692307694</c:v>
                </c:pt>
                <c:pt idx="848">
                  <c:v>19.933328124999999</c:v>
                </c:pt>
                <c:pt idx="849">
                  <c:v>19.933328124999999</c:v>
                </c:pt>
                <c:pt idx="850">
                  <c:v>19.933328124999999</c:v>
                </c:pt>
                <c:pt idx="851">
                  <c:v>14.682899148334002</c:v>
                </c:pt>
                <c:pt idx="852">
                  <c:v>14.682899148334002</c:v>
                </c:pt>
                <c:pt idx="853">
                  <c:v>14.682899148334002</c:v>
                </c:pt>
                <c:pt idx="854">
                  <c:v>15.161300543962401</c:v>
                </c:pt>
                <c:pt idx="855">
                  <c:v>15.161300543962401</c:v>
                </c:pt>
                <c:pt idx="856">
                  <c:v>15.161300543962401</c:v>
                </c:pt>
                <c:pt idx="857">
                  <c:v>15.161300543962401</c:v>
                </c:pt>
                <c:pt idx="858">
                  <c:v>15.729542693797773</c:v>
                </c:pt>
                <c:pt idx="859">
                  <c:v>15.729542693797773</c:v>
                </c:pt>
                <c:pt idx="860">
                  <c:v>15.729542693797773</c:v>
                </c:pt>
                <c:pt idx="861">
                  <c:v>16.430236696691239</c:v>
                </c:pt>
                <c:pt idx="862">
                  <c:v>16.430236696691239</c:v>
                </c:pt>
                <c:pt idx="863">
                  <c:v>16.430236696691239</c:v>
                </c:pt>
                <c:pt idx="864">
                  <c:v>17.308428571428571</c:v>
                </c:pt>
                <c:pt idx="865">
                  <c:v>17.308428571428571</c:v>
                </c:pt>
                <c:pt idx="866">
                  <c:v>17.308428571428571</c:v>
                </c:pt>
                <c:pt idx="867">
                  <c:v>18.346330708629118</c:v>
                </c:pt>
                <c:pt idx="868">
                  <c:v>18.346330708629118</c:v>
                </c:pt>
                <c:pt idx="869">
                  <c:v>19.259479497265158</c:v>
                </c:pt>
                <c:pt idx="870">
                  <c:v>19.259479497265158</c:v>
                </c:pt>
                <c:pt idx="871">
                  <c:v>19.259479497265158</c:v>
                </c:pt>
                <c:pt idx="872">
                  <c:v>19.679029850746268</c:v>
                </c:pt>
                <c:pt idx="873">
                  <c:v>19.679029850746268</c:v>
                </c:pt>
                <c:pt idx="874">
                  <c:v>19.679029850746268</c:v>
                </c:pt>
                <c:pt idx="875">
                  <c:v>19.545257575757578</c:v>
                </c:pt>
                <c:pt idx="876">
                  <c:v>19.545257575757578</c:v>
                </c:pt>
                <c:pt idx="877">
                  <c:v>19.545257575757578</c:v>
                </c:pt>
                <c:pt idx="878">
                  <c:v>19.736307692307694</c:v>
                </c:pt>
                <c:pt idx="879">
                  <c:v>19.736307692307694</c:v>
                </c:pt>
                <c:pt idx="880">
                  <c:v>19.736307692307694</c:v>
                </c:pt>
                <c:pt idx="881">
                  <c:v>19.933328124999999</c:v>
                </c:pt>
                <c:pt idx="882">
                  <c:v>19.933328124999999</c:v>
                </c:pt>
                <c:pt idx="883">
                  <c:v>19.797222222222221</c:v>
                </c:pt>
                <c:pt idx="884">
                  <c:v>19.797222222222221</c:v>
                </c:pt>
                <c:pt idx="885">
                  <c:v>19.797222222222221</c:v>
                </c:pt>
                <c:pt idx="886">
                  <c:v>19.742442419128313</c:v>
                </c:pt>
                <c:pt idx="887">
                  <c:v>19.742442419128313</c:v>
                </c:pt>
                <c:pt idx="888">
                  <c:v>19.866703817568183</c:v>
                </c:pt>
                <c:pt idx="889">
                  <c:v>19.797222222222221</c:v>
                </c:pt>
                <c:pt idx="890">
                  <c:v>19.933328124999999</c:v>
                </c:pt>
                <c:pt idx="891">
                  <c:v>19.545257575757578</c:v>
                </c:pt>
                <c:pt idx="892">
                  <c:v>19.679029850746268</c:v>
                </c:pt>
                <c:pt idx="893">
                  <c:v>19.259479497265158</c:v>
                </c:pt>
                <c:pt idx="894">
                  <c:v>17.308428571428571</c:v>
                </c:pt>
                <c:pt idx="895">
                  <c:v>16.430236696691239</c:v>
                </c:pt>
                <c:pt idx="896">
                  <c:v>15.729542693797773</c:v>
                </c:pt>
                <c:pt idx="897">
                  <c:v>15.161300543962401</c:v>
                </c:pt>
                <c:pt idx="898">
                  <c:v>19.933328124999999</c:v>
                </c:pt>
                <c:pt idx="899">
                  <c:v>19.736307692307694</c:v>
                </c:pt>
                <c:pt idx="900">
                  <c:v>19.545257575757578</c:v>
                </c:pt>
                <c:pt idx="901">
                  <c:v>19.679029850746268</c:v>
                </c:pt>
                <c:pt idx="902">
                  <c:v>19.259479497265158</c:v>
                </c:pt>
                <c:pt idx="903">
                  <c:v>18.346330708629118</c:v>
                </c:pt>
                <c:pt idx="904">
                  <c:v>17.308428571428571</c:v>
                </c:pt>
                <c:pt idx="905">
                  <c:v>16.430236696691239</c:v>
                </c:pt>
                <c:pt idx="906">
                  <c:v>15.729542693797773</c:v>
                </c:pt>
                <c:pt idx="907">
                  <c:v>15.161300543962401</c:v>
                </c:pt>
                <c:pt idx="908">
                  <c:v>14.682899148334002</c:v>
                </c:pt>
                <c:pt idx="909">
                  <c:v>14.254</c:v>
                </c:pt>
                <c:pt idx="910">
                  <c:v>14.254</c:v>
                </c:pt>
                <c:pt idx="911">
                  <c:v>14.254</c:v>
                </c:pt>
                <c:pt idx="912">
                  <c:v>14.254</c:v>
                </c:pt>
                <c:pt idx="913">
                  <c:v>14.254</c:v>
                </c:pt>
                <c:pt idx="914">
                  <c:v>14.254</c:v>
                </c:pt>
                <c:pt idx="915">
                  <c:v>14.254</c:v>
                </c:pt>
                <c:pt idx="916">
                  <c:v>14.254</c:v>
                </c:pt>
                <c:pt idx="917">
                  <c:v>14.254</c:v>
                </c:pt>
                <c:pt idx="918">
                  <c:v>14.254</c:v>
                </c:pt>
                <c:pt idx="919">
                  <c:v>14.254</c:v>
                </c:pt>
                <c:pt idx="920">
                  <c:v>14.254</c:v>
                </c:pt>
                <c:pt idx="921">
                  <c:v>14.254</c:v>
                </c:pt>
                <c:pt idx="922">
                  <c:v>14.254</c:v>
                </c:pt>
                <c:pt idx="923">
                  <c:v>14.254</c:v>
                </c:pt>
                <c:pt idx="924">
                  <c:v>14.254</c:v>
                </c:pt>
                <c:pt idx="925">
                  <c:v>14.254</c:v>
                </c:pt>
                <c:pt idx="926">
                  <c:v>14.254</c:v>
                </c:pt>
                <c:pt idx="927">
                  <c:v>14.254</c:v>
                </c:pt>
                <c:pt idx="928">
                  <c:v>14.254</c:v>
                </c:pt>
                <c:pt idx="929">
                  <c:v>14.254</c:v>
                </c:pt>
                <c:pt idx="930">
                  <c:v>14.254</c:v>
                </c:pt>
                <c:pt idx="931">
                  <c:v>14.254</c:v>
                </c:pt>
                <c:pt idx="932">
                  <c:v>14.254</c:v>
                </c:pt>
                <c:pt idx="933">
                  <c:v>14.254</c:v>
                </c:pt>
                <c:pt idx="934">
                  <c:v>14.254</c:v>
                </c:pt>
                <c:pt idx="935">
                  <c:v>14.254</c:v>
                </c:pt>
                <c:pt idx="936">
                  <c:v>14.254</c:v>
                </c:pt>
                <c:pt idx="937">
                  <c:v>14.254</c:v>
                </c:pt>
                <c:pt idx="938">
                  <c:v>14.254</c:v>
                </c:pt>
                <c:pt idx="939">
                  <c:v>14.254</c:v>
                </c:pt>
                <c:pt idx="940">
                  <c:v>14.254</c:v>
                </c:pt>
                <c:pt idx="941">
                  <c:v>14.254</c:v>
                </c:pt>
                <c:pt idx="942">
                  <c:v>14.254</c:v>
                </c:pt>
                <c:pt idx="943">
                  <c:v>14.254</c:v>
                </c:pt>
                <c:pt idx="944">
                  <c:v>14.254</c:v>
                </c:pt>
                <c:pt idx="945">
                  <c:v>14.254</c:v>
                </c:pt>
                <c:pt idx="946">
                  <c:v>14.254</c:v>
                </c:pt>
                <c:pt idx="947">
                  <c:v>14.254</c:v>
                </c:pt>
                <c:pt idx="948">
                  <c:v>14.254</c:v>
                </c:pt>
                <c:pt idx="949">
                  <c:v>14.254</c:v>
                </c:pt>
                <c:pt idx="950">
                  <c:v>14.254</c:v>
                </c:pt>
                <c:pt idx="951">
                  <c:v>14.254</c:v>
                </c:pt>
                <c:pt idx="952">
                  <c:v>14.254</c:v>
                </c:pt>
                <c:pt idx="953">
                  <c:v>14.254</c:v>
                </c:pt>
                <c:pt idx="954">
                  <c:v>14.254</c:v>
                </c:pt>
                <c:pt idx="955">
                  <c:v>14.254</c:v>
                </c:pt>
                <c:pt idx="956">
                  <c:v>14.254</c:v>
                </c:pt>
                <c:pt idx="957">
                  <c:v>14.254</c:v>
                </c:pt>
                <c:pt idx="958">
                  <c:v>14.254</c:v>
                </c:pt>
                <c:pt idx="959">
                  <c:v>14.254</c:v>
                </c:pt>
                <c:pt idx="960">
                  <c:v>14.254</c:v>
                </c:pt>
                <c:pt idx="961">
                  <c:v>14.254</c:v>
                </c:pt>
                <c:pt idx="962">
                  <c:v>14.254</c:v>
                </c:pt>
                <c:pt idx="963">
                  <c:v>14.254</c:v>
                </c:pt>
                <c:pt idx="964">
                  <c:v>14.254</c:v>
                </c:pt>
                <c:pt idx="965">
                  <c:v>14.254</c:v>
                </c:pt>
                <c:pt idx="966">
                  <c:v>14.254</c:v>
                </c:pt>
                <c:pt idx="967">
                  <c:v>14.254</c:v>
                </c:pt>
                <c:pt idx="968">
                  <c:v>14.254</c:v>
                </c:pt>
                <c:pt idx="969">
                  <c:v>14.254</c:v>
                </c:pt>
                <c:pt idx="970">
                  <c:v>14.254</c:v>
                </c:pt>
                <c:pt idx="971">
                  <c:v>14.254</c:v>
                </c:pt>
                <c:pt idx="972">
                  <c:v>14.254</c:v>
                </c:pt>
                <c:pt idx="973">
                  <c:v>14.254</c:v>
                </c:pt>
                <c:pt idx="974">
                  <c:v>14.254</c:v>
                </c:pt>
                <c:pt idx="975">
                  <c:v>14.254</c:v>
                </c:pt>
                <c:pt idx="976">
                  <c:v>14.254</c:v>
                </c:pt>
                <c:pt idx="977">
                  <c:v>14.254</c:v>
                </c:pt>
                <c:pt idx="978">
                  <c:v>14.254</c:v>
                </c:pt>
                <c:pt idx="979">
                  <c:v>14.254</c:v>
                </c:pt>
                <c:pt idx="980">
                  <c:v>14.254</c:v>
                </c:pt>
                <c:pt idx="981">
                  <c:v>14.254</c:v>
                </c:pt>
                <c:pt idx="982">
                  <c:v>14.254</c:v>
                </c:pt>
                <c:pt idx="983">
                  <c:v>14.254</c:v>
                </c:pt>
                <c:pt idx="984">
                  <c:v>14.254</c:v>
                </c:pt>
                <c:pt idx="985">
                  <c:v>14.254</c:v>
                </c:pt>
                <c:pt idx="986">
                  <c:v>14.254</c:v>
                </c:pt>
                <c:pt idx="987">
                  <c:v>14.254</c:v>
                </c:pt>
                <c:pt idx="988">
                  <c:v>14.254</c:v>
                </c:pt>
                <c:pt idx="989">
                  <c:v>14.254</c:v>
                </c:pt>
                <c:pt idx="990">
                  <c:v>14.254</c:v>
                </c:pt>
                <c:pt idx="991">
                  <c:v>14.254</c:v>
                </c:pt>
                <c:pt idx="992">
                  <c:v>14.254</c:v>
                </c:pt>
                <c:pt idx="993">
                  <c:v>14.254</c:v>
                </c:pt>
                <c:pt idx="994">
                  <c:v>14.254</c:v>
                </c:pt>
                <c:pt idx="995">
                  <c:v>14.254</c:v>
                </c:pt>
                <c:pt idx="996">
                  <c:v>14.254</c:v>
                </c:pt>
                <c:pt idx="997">
                  <c:v>14.254</c:v>
                </c:pt>
                <c:pt idx="998">
                  <c:v>14.254</c:v>
                </c:pt>
                <c:pt idx="999">
                  <c:v>14.254</c:v>
                </c:pt>
                <c:pt idx="1000">
                  <c:v>14.254</c:v>
                </c:pt>
                <c:pt idx="1001">
                  <c:v>14.682899148334002</c:v>
                </c:pt>
                <c:pt idx="1002">
                  <c:v>15.161300543962401</c:v>
                </c:pt>
                <c:pt idx="1003">
                  <c:v>15.161300543962401</c:v>
                </c:pt>
                <c:pt idx="1004">
                  <c:v>15.729542693797773</c:v>
                </c:pt>
                <c:pt idx="1005">
                  <c:v>15.729542693797773</c:v>
                </c:pt>
                <c:pt idx="1006">
                  <c:v>16.430236696691239</c:v>
                </c:pt>
                <c:pt idx="1007">
                  <c:v>17.308428571428571</c:v>
                </c:pt>
                <c:pt idx="1008">
                  <c:v>17.308428571428571</c:v>
                </c:pt>
                <c:pt idx="1009">
                  <c:v>18.346330708629118</c:v>
                </c:pt>
                <c:pt idx="1010">
                  <c:v>18.346330708629118</c:v>
                </c:pt>
                <c:pt idx="1011">
                  <c:v>19.259479497265158</c:v>
                </c:pt>
                <c:pt idx="1012">
                  <c:v>19.679029850746268</c:v>
                </c:pt>
                <c:pt idx="1013">
                  <c:v>19.679029850746268</c:v>
                </c:pt>
                <c:pt idx="1014">
                  <c:v>19.545257575757578</c:v>
                </c:pt>
                <c:pt idx="1015">
                  <c:v>19.736307692307694</c:v>
                </c:pt>
                <c:pt idx="1016">
                  <c:v>19.736307692307694</c:v>
                </c:pt>
                <c:pt idx="1017">
                  <c:v>19.933328124999999</c:v>
                </c:pt>
                <c:pt idx="1018">
                  <c:v>14.682899148334002</c:v>
                </c:pt>
                <c:pt idx="1019">
                  <c:v>15.161300543962401</c:v>
                </c:pt>
                <c:pt idx="1020">
                  <c:v>15.729542693797773</c:v>
                </c:pt>
                <c:pt idx="1021">
                  <c:v>15.729542693797773</c:v>
                </c:pt>
                <c:pt idx="1022">
                  <c:v>16.430236696691239</c:v>
                </c:pt>
                <c:pt idx="1023">
                  <c:v>17.308428571428571</c:v>
                </c:pt>
                <c:pt idx="1024">
                  <c:v>18.346330708629118</c:v>
                </c:pt>
                <c:pt idx="1025">
                  <c:v>19.259479497265158</c:v>
                </c:pt>
                <c:pt idx="1026">
                  <c:v>19.679029850746268</c:v>
                </c:pt>
                <c:pt idx="1027">
                  <c:v>19.545257575757578</c:v>
                </c:pt>
                <c:pt idx="1028">
                  <c:v>19.736307692307694</c:v>
                </c:pt>
                <c:pt idx="1029">
                  <c:v>19.933328124999999</c:v>
                </c:pt>
                <c:pt idx="1030">
                  <c:v>19.797222222222221</c:v>
                </c:pt>
                <c:pt idx="1031">
                  <c:v>19.742442419128313</c:v>
                </c:pt>
                <c:pt idx="1032">
                  <c:v>19.866703817568183</c:v>
                </c:pt>
                <c:pt idx="1033">
                  <c:v>14.682899148334002</c:v>
                </c:pt>
                <c:pt idx="1034">
                  <c:v>15.161300543962401</c:v>
                </c:pt>
                <c:pt idx="1035">
                  <c:v>16.430236696691239</c:v>
                </c:pt>
                <c:pt idx="1036">
                  <c:v>17.308428571428571</c:v>
                </c:pt>
                <c:pt idx="1037">
                  <c:v>19.259479497265158</c:v>
                </c:pt>
                <c:pt idx="1038">
                  <c:v>19.679029850746268</c:v>
                </c:pt>
                <c:pt idx="1039">
                  <c:v>19.736307692307694</c:v>
                </c:pt>
                <c:pt idx="1040">
                  <c:v>19.933328124999999</c:v>
                </c:pt>
                <c:pt idx="1041">
                  <c:v>19.742442419128313</c:v>
                </c:pt>
                <c:pt idx="1042">
                  <c:v>20.131176786760133</c:v>
                </c:pt>
                <c:pt idx="1043">
                  <c:v>19.742442419128313</c:v>
                </c:pt>
                <c:pt idx="1044">
                  <c:v>19.933328124999999</c:v>
                </c:pt>
                <c:pt idx="1045">
                  <c:v>19.545257575757578</c:v>
                </c:pt>
                <c:pt idx="1046">
                  <c:v>19.259479497265158</c:v>
                </c:pt>
                <c:pt idx="1047">
                  <c:v>17.308428571428571</c:v>
                </c:pt>
                <c:pt idx="1048">
                  <c:v>15.729542693797773</c:v>
                </c:pt>
                <c:pt idx="1049">
                  <c:v>14.682899148334002</c:v>
                </c:pt>
                <c:pt idx="1050">
                  <c:v>19.866703817568183</c:v>
                </c:pt>
                <c:pt idx="1051">
                  <c:v>19.797222222222221</c:v>
                </c:pt>
                <c:pt idx="1052">
                  <c:v>19.933328124999999</c:v>
                </c:pt>
                <c:pt idx="1053">
                  <c:v>19.736307692307694</c:v>
                </c:pt>
                <c:pt idx="1054">
                  <c:v>19.679029850746268</c:v>
                </c:pt>
                <c:pt idx="1055">
                  <c:v>19.259479497265158</c:v>
                </c:pt>
                <c:pt idx="1056">
                  <c:v>18.346330708629118</c:v>
                </c:pt>
                <c:pt idx="1057">
                  <c:v>16.430236696691239</c:v>
                </c:pt>
                <c:pt idx="1058">
                  <c:v>15.729542693797773</c:v>
                </c:pt>
                <c:pt idx="1059">
                  <c:v>15.161300543962401</c:v>
                </c:pt>
                <c:pt idx="1060">
                  <c:v>14.682899148334002</c:v>
                </c:pt>
                <c:pt idx="1061">
                  <c:v>19.736307692307694</c:v>
                </c:pt>
                <c:pt idx="1062">
                  <c:v>19.545257575757578</c:v>
                </c:pt>
                <c:pt idx="1063">
                  <c:v>19.679029850746268</c:v>
                </c:pt>
                <c:pt idx="1064">
                  <c:v>19.259479497265158</c:v>
                </c:pt>
                <c:pt idx="1065">
                  <c:v>18.346330708629118</c:v>
                </c:pt>
                <c:pt idx="1066">
                  <c:v>17.308428571428571</c:v>
                </c:pt>
                <c:pt idx="1067">
                  <c:v>16.430236696691239</c:v>
                </c:pt>
                <c:pt idx="1068">
                  <c:v>15.729542693797773</c:v>
                </c:pt>
                <c:pt idx="1069">
                  <c:v>15.161300543962401</c:v>
                </c:pt>
                <c:pt idx="1070">
                  <c:v>14.682899148334002</c:v>
                </c:pt>
                <c:pt idx="1071">
                  <c:v>14.254</c:v>
                </c:pt>
                <c:pt idx="1072">
                  <c:v>14.254</c:v>
                </c:pt>
                <c:pt idx="1073">
                  <c:v>14.254</c:v>
                </c:pt>
                <c:pt idx="1074">
                  <c:v>14.254</c:v>
                </c:pt>
                <c:pt idx="1075">
                  <c:v>14.254</c:v>
                </c:pt>
                <c:pt idx="1076">
                  <c:v>14.254</c:v>
                </c:pt>
                <c:pt idx="1077">
                  <c:v>14.254</c:v>
                </c:pt>
                <c:pt idx="1078">
                  <c:v>14.254</c:v>
                </c:pt>
                <c:pt idx="1079">
                  <c:v>14.254</c:v>
                </c:pt>
                <c:pt idx="1080">
                  <c:v>14.254</c:v>
                </c:pt>
                <c:pt idx="1081">
                  <c:v>14.254</c:v>
                </c:pt>
                <c:pt idx="1082">
                  <c:v>14.254</c:v>
                </c:pt>
                <c:pt idx="1083">
                  <c:v>14.254</c:v>
                </c:pt>
                <c:pt idx="1084">
                  <c:v>14.254</c:v>
                </c:pt>
                <c:pt idx="1085">
                  <c:v>14.254</c:v>
                </c:pt>
                <c:pt idx="1086">
                  <c:v>14.254</c:v>
                </c:pt>
                <c:pt idx="1087">
                  <c:v>14.254</c:v>
                </c:pt>
                <c:pt idx="1088">
                  <c:v>14.254</c:v>
                </c:pt>
                <c:pt idx="1089">
                  <c:v>14.254</c:v>
                </c:pt>
                <c:pt idx="1090">
                  <c:v>14.254</c:v>
                </c:pt>
                <c:pt idx="1091">
                  <c:v>14.254</c:v>
                </c:pt>
                <c:pt idx="1092">
                  <c:v>14.254</c:v>
                </c:pt>
                <c:pt idx="1093">
                  <c:v>14.254</c:v>
                </c:pt>
                <c:pt idx="1094">
                  <c:v>14.254</c:v>
                </c:pt>
                <c:pt idx="1095">
                  <c:v>14.254</c:v>
                </c:pt>
                <c:pt idx="1096">
                  <c:v>14.254</c:v>
                </c:pt>
                <c:pt idx="1097">
                  <c:v>14.254</c:v>
                </c:pt>
                <c:pt idx="1098">
                  <c:v>14.254</c:v>
                </c:pt>
                <c:pt idx="1099">
                  <c:v>14.254</c:v>
                </c:pt>
                <c:pt idx="1100">
                  <c:v>14.254</c:v>
                </c:pt>
                <c:pt idx="1101">
                  <c:v>14.254</c:v>
                </c:pt>
                <c:pt idx="1102">
                  <c:v>14.254</c:v>
                </c:pt>
                <c:pt idx="1103">
                  <c:v>14.254</c:v>
                </c:pt>
                <c:pt idx="1104">
                  <c:v>14.254</c:v>
                </c:pt>
                <c:pt idx="1105">
                  <c:v>14.254</c:v>
                </c:pt>
                <c:pt idx="1106">
                  <c:v>14.254</c:v>
                </c:pt>
                <c:pt idx="1107">
                  <c:v>14.254</c:v>
                </c:pt>
                <c:pt idx="1108">
                  <c:v>14.254</c:v>
                </c:pt>
                <c:pt idx="1109">
                  <c:v>14.254</c:v>
                </c:pt>
                <c:pt idx="1110">
                  <c:v>14.254</c:v>
                </c:pt>
                <c:pt idx="1111">
                  <c:v>14.254</c:v>
                </c:pt>
                <c:pt idx="1112">
                  <c:v>14.254</c:v>
                </c:pt>
                <c:pt idx="1113">
                  <c:v>14.254</c:v>
                </c:pt>
                <c:pt idx="1114">
                  <c:v>14.254</c:v>
                </c:pt>
                <c:pt idx="1115">
                  <c:v>14.254</c:v>
                </c:pt>
                <c:pt idx="1116">
                  <c:v>14.254</c:v>
                </c:pt>
                <c:pt idx="1117">
                  <c:v>14.254</c:v>
                </c:pt>
                <c:pt idx="1118">
                  <c:v>14.254</c:v>
                </c:pt>
                <c:pt idx="1119">
                  <c:v>14.254</c:v>
                </c:pt>
                <c:pt idx="1120">
                  <c:v>14.254</c:v>
                </c:pt>
                <c:pt idx="1121">
                  <c:v>14.254</c:v>
                </c:pt>
                <c:pt idx="1122">
                  <c:v>14.254</c:v>
                </c:pt>
                <c:pt idx="1123">
                  <c:v>14.254</c:v>
                </c:pt>
                <c:pt idx="1124">
                  <c:v>14.254</c:v>
                </c:pt>
                <c:pt idx="1125">
                  <c:v>14.254</c:v>
                </c:pt>
                <c:pt idx="1126">
                  <c:v>14.254</c:v>
                </c:pt>
                <c:pt idx="1127">
                  <c:v>14.254</c:v>
                </c:pt>
                <c:pt idx="1128">
                  <c:v>14.254</c:v>
                </c:pt>
                <c:pt idx="1129">
                  <c:v>14.254</c:v>
                </c:pt>
                <c:pt idx="1130">
                  <c:v>14.254</c:v>
                </c:pt>
                <c:pt idx="1131">
                  <c:v>14.254</c:v>
                </c:pt>
                <c:pt idx="1132">
                  <c:v>14.254</c:v>
                </c:pt>
                <c:pt idx="1133">
                  <c:v>14.254</c:v>
                </c:pt>
                <c:pt idx="1134">
                  <c:v>14.254</c:v>
                </c:pt>
                <c:pt idx="1135">
                  <c:v>14.254</c:v>
                </c:pt>
                <c:pt idx="1136">
                  <c:v>14.254</c:v>
                </c:pt>
                <c:pt idx="1137">
                  <c:v>14.254</c:v>
                </c:pt>
                <c:pt idx="1138">
                  <c:v>14.254</c:v>
                </c:pt>
                <c:pt idx="1139">
                  <c:v>14.254</c:v>
                </c:pt>
                <c:pt idx="1140">
                  <c:v>14.254</c:v>
                </c:pt>
                <c:pt idx="1141">
                  <c:v>14.254</c:v>
                </c:pt>
                <c:pt idx="1142">
                  <c:v>14.254</c:v>
                </c:pt>
                <c:pt idx="1143">
                  <c:v>14.254</c:v>
                </c:pt>
                <c:pt idx="1144">
                  <c:v>14.254</c:v>
                </c:pt>
                <c:pt idx="1145">
                  <c:v>14.254</c:v>
                </c:pt>
                <c:pt idx="1146">
                  <c:v>14.254</c:v>
                </c:pt>
                <c:pt idx="1147">
                  <c:v>14.254</c:v>
                </c:pt>
                <c:pt idx="1148">
                  <c:v>14.254</c:v>
                </c:pt>
                <c:pt idx="1149">
                  <c:v>14.254</c:v>
                </c:pt>
                <c:pt idx="1150">
                  <c:v>14.254</c:v>
                </c:pt>
                <c:pt idx="1151">
                  <c:v>14.254</c:v>
                </c:pt>
                <c:pt idx="1152">
                  <c:v>14.254</c:v>
                </c:pt>
                <c:pt idx="1153">
                  <c:v>14.254</c:v>
                </c:pt>
                <c:pt idx="1154">
                  <c:v>14.254</c:v>
                </c:pt>
                <c:pt idx="1155">
                  <c:v>14.254</c:v>
                </c:pt>
                <c:pt idx="1156">
                  <c:v>14.254</c:v>
                </c:pt>
                <c:pt idx="1157">
                  <c:v>14.254</c:v>
                </c:pt>
                <c:pt idx="1158">
                  <c:v>14.254</c:v>
                </c:pt>
                <c:pt idx="1159">
                  <c:v>14.254</c:v>
                </c:pt>
                <c:pt idx="1160">
                  <c:v>14.254</c:v>
                </c:pt>
                <c:pt idx="1161">
                  <c:v>14.254</c:v>
                </c:pt>
                <c:pt idx="1162">
                  <c:v>14.254</c:v>
                </c:pt>
                <c:pt idx="1163">
                  <c:v>14.254</c:v>
                </c:pt>
                <c:pt idx="1164">
                  <c:v>14.254</c:v>
                </c:pt>
                <c:pt idx="1165">
                  <c:v>14.254</c:v>
                </c:pt>
                <c:pt idx="1166">
                  <c:v>14.254</c:v>
                </c:pt>
                <c:pt idx="1167">
                  <c:v>14.254</c:v>
                </c:pt>
                <c:pt idx="1168">
                  <c:v>14.254</c:v>
                </c:pt>
                <c:pt idx="1169">
                  <c:v>14.254</c:v>
                </c:pt>
                <c:pt idx="1170">
                  <c:v>14.254</c:v>
                </c:pt>
                <c:pt idx="1171">
                  <c:v>14.254</c:v>
                </c:pt>
                <c:pt idx="1172">
                  <c:v>14.254</c:v>
                </c:pt>
                <c:pt idx="1173">
                  <c:v>14.254</c:v>
                </c:pt>
                <c:pt idx="1174">
                  <c:v>14.254</c:v>
                </c:pt>
                <c:pt idx="1175">
                  <c:v>14.254</c:v>
                </c:pt>
                <c:pt idx="1176">
                  <c:v>14.254</c:v>
                </c:pt>
                <c:pt idx="1177">
                  <c:v>14.254</c:v>
                </c:pt>
                <c:pt idx="1178">
                  <c:v>14.254</c:v>
                </c:pt>
                <c:pt idx="1179">
                  <c:v>14.254</c:v>
                </c:pt>
                <c:pt idx="1180">
                  <c:v>14.254</c:v>
                </c:pt>
                <c:pt idx="1181">
                  <c:v>14.254</c:v>
                </c:pt>
                <c:pt idx="1182">
                  <c:v>14.254</c:v>
                </c:pt>
                <c:pt idx="1183">
                  <c:v>14.254</c:v>
                </c:pt>
                <c:pt idx="1184">
                  <c:v>14.254</c:v>
                </c:pt>
                <c:pt idx="1185">
                  <c:v>14.254</c:v>
                </c:pt>
                <c:pt idx="1186">
                  <c:v>14.254</c:v>
                </c:pt>
                <c:pt idx="1187">
                  <c:v>14.254</c:v>
                </c:pt>
                <c:pt idx="1188">
                  <c:v>14.254</c:v>
                </c:pt>
                <c:pt idx="1189">
                  <c:v>14.254</c:v>
                </c:pt>
                <c:pt idx="1190">
                  <c:v>14.254</c:v>
                </c:pt>
                <c:pt idx="1191">
                  <c:v>14.254</c:v>
                </c:pt>
                <c:pt idx="1192">
                  <c:v>14.254</c:v>
                </c:pt>
                <c:pt idx="1193">
                  <c:v>14.254</c:v>
                </c:pt>
                <c:pt idx="1194">
                  <c:v>14.254</c:v>
                </c:pt>
                <c:pt idx="1195">
                  <c:v>14.254</c:v>
                </c:pt>
                <c:pt idx="1196">
                  <c:v>14.254</c:v>
                </c:pt>
                <c:pt idx="1197">
                  <c:v>14.254</c:v>
                </c:pt>
                <c:pt idx="1198">
                  <c:v>14.254</c:v>
                </c:pt>
                <c:pt idx="1199">
                  <c:v>14.254</c:v>
                </c:pt>
                <c:pt idx="1200">
                  <c:v>14.254</c:v>
                </c:pt>
                <c:pt idx="1201">
                  <c:v>14.254</c:v>
                </c:pt>
                <c:pt idx="1202">
                  <c:v>14.254</c:v>
                </c:pt>
                <c:pt idx="1203">
                  <c:v>14.254</c:v>
                </c:pt>
                <c:pt idx="1204">
                  <c:v>14.254</c:v>
                </c:pt>
                <c:pt idx="1205">
                  <c:v>14.254</c:v>
                </c:pt>
                <c:pt idx="1206">
                  <c:v>14.254</c:v>
                </c:pt>
                <c:pt idx="1207">
                  <c:v>14.254</c:v>
                </c:pt>
                <c:pt idx="1208">
                  <c:v>14.254</c:v>
                </c:pt>
                <c:pt idx="1209">
                  <c:v>14.254</c:v>
                </c:pt>
                <c:pt idx="1210">
                  <c:v>14.254</c:v>
                </c:pt>
                <c:pt idx="1211">
                  <c:v>14.254</c:v>
                </c:pt>
                <c:pt idx="1212">
                  <c:v>14.254</c:v>
                </c:pt>
                <c:pt idx="1213">
                  <c:v>14.254</c:v>
                </c:pt>
                <c:pt idx="1214">
                  <c:v>14.254</c:v>
                </c:pt>
                <c:pt idx="1215">
                  <c:v>14.254</c:v>
                </c:pt>
                <c:pt idx="1216">
                  <c:v>14.254</c:v>
                </c:pt>
                <c:pt idx="1217">
                  <c:v>14.254</c:v>
                </c:pt>
                <c:pt idx="1218">
                  <c:v>14.254</c:v>
                </c:pt>
                <c:pt idx="1219">
                  <c:v>14.682899148334002</c:v>
                </c:pt>
                <c:pt idx="1220">
                  <c:v>14.682899148334002</c:v>
                </c:pt>
                <c:pt idx="1221">
                  <c:v>14.682899148334002</c:v>
                </c:pt>
                <c:pt idx="1222">
                  <c:v>14.682899148334002</c:v>
                </c:pt>
                <c:pt idx="1223">
                  <c:v>15.161300543962401</c:v>
                </c:pt>
                <c:pt idx="1224">
                  <c:v>15.161300543962401</c:v>
                </c:pt>
                <c:pt idx="1225">
                  <c:v>15.161300543962401</c:v>
                </c:pt>
                <c:pt idx="1226">
                  <c:v>15.161300543962401</c:v>
                </c:pt>
                <c:pt idx="1227">
                  <c:v>15.729542693797773</c:v>
                </c:pt>
                <c:pt idx="1228">
                  <c:v>15.729542693797773</c:v>
                </c:pt>
                <c:pt idx="1229">
                  <c:v>15.729542693797773</c:v>
                </c:pt>
                <c:pt idx="1230">
                  <c:v>15.729542693797773</c:v>
                </c:pt>
                <c:pt idx="1231">
                  <c:v>16.430236696691239</c:v>
                </c:pt>
                <c:pt idx="1232">
                  <c:v>16.430236696691239</c:v>
                </c:pt>
                <c:pt idx="1233">
                  <c:v>16.430236696691239</c:v>
                </c:pt>
                <c:pt idx="1234">
                  <c:v>16.430236696691239</c:v>
                </c:pt>
                <c:pt idx="1235">
                  <c:v>16.430236696691239</c:v>
                </c:pt>
                <c:pt idx="1236">
                  <c:v>17.308428571428571</c:v>
                </c:pt>
                <c:pt idx="1237">
                  <c:v>17.308428571428571</c:v>
                </c:pt>
                <c:pt idx="1238">
                  <c:v>17.308428571428571</c:v>
                </c:pt>
                <c:pt idx="1239">
                  <c:v>17.308428571428571</c:v>
                </c:pt>
                <c:pt idx="1240">
                  <c:v>18.346330708629118</c:v>
                </c:pt>
                <c:pt idx="1241">
                  <c:v>18.346330708629118</c:v>
                </c:pt>
                <c:pt idx="1242">
                  <c:v>18.346330708629118</c:v>
                </c:pt>
                <c:pt idx="1243">
                  <c:v>18.346330708629118</c:v>
                </c:pt>
                <c:pt idx="1244">
                  <c:v>19.259479497265158</c:v>
                </c:pt>
                <c:pt idx="1245">
                  <c:v>19.259479497265158</c:v>
                </c:pt>
                <c:pt idx="1246">
                  <c:v>19.259479497265158</c:v>
                </c:pt>
                <c:pt idx="1247">
                  <c:v>19.259479497265158</c:v>
                </c:pt>
                <c:pt idx="1248">
                  <c:v>19.679029850746268</c:v>
                </c:pt>
                <c:pt idx="1249">
                  <c:v>19.679029850746268</c:v>
                </c:pt>
                <c:pt idx="1250">
                  <c:v>19.679029850746268</c:v>
                </c:pt>
                <c:pt idx="1251">
                  <c:v>19.679029850746268</c:v>
                </c:pt>
                <c:pt idx="1252">
                  <c:v>19.545257575757578</c:v>
                </c:pt>
                <c:pt idx="1253">
                  <c:v>19.545257575757578</c:v>
                </c:pt>
                <c:pt idx="1254">
                  <c:v>19.545257575757578</c:v>
                </c:pt>
                <c:pt idx="1255">
                  <c:v>19.545257575757578</c:v>
                </c:pt>
                <c:pt idx="1256">
                  <c:v>19.736307692307694</c:v>
                </c:pt>
                <c:pt idx="1257">
                  <c:v>19.736307692307694</c:v>
                </c:pt>
                <c:pt idx="1258">
                  <c:v>19.736307692307694</c:v>
                </c:pt>
                <c:pt idx="1259">
                  <c:v>19.933328124999999</c:v>
                </c:pt>
                <c:pt idx="1260">
                  <c:v>19.933328124999999</c:v>
                </c:pt>
                <c:pt idx="1261">
                  <c:v>19.933328124999999</c:v>
                </c:pt>
                <c:pt idx="1262">
                  <c:v>14.682899148334002</c:v>
                </c:pt>
                <c:pt idx="1263">
                  <c:v>14.682899148334002</c:v>
                </c:pt>
                <c:pt idx="1264">
                  <c:v>14.682899148334002</c:v>
                </c:pt>
                <c:pt idx="1265">
                  <c:v>15.161300543962401</c:v>
                </c:pt>
                <c:pt idx="1266">
                  <c:v>15.161300543962401</c:v>
                </c:pt>
                <c:pt idx="1267">
                  <c:v>15.161300543962401</c:v>
                </c:pt>
                <c:pt idx="1268">
                  <c:v>15.161300543962401</c:v>
                </c:pt>
                <c:pt idx="1269">
                  <c:v>15.729542693797773</c:v>
                </c:pt>
                <c:pt idx="1270">
                  <c:v>15.729542693797773</c:v>
                </c:pt>
                <c:pt idx="1271">
                  <c:v>15.729542693797773</c:v>
                </c:pt>
                <c:pt idx="1272">
                  <c:v>16.430236696691239</c:v>
                </c:pt>
                <c:pt idx="1273">
                  <c:v>16.430236696691239</c:v>
                </c:pt>
                <c:pt idx="1274">
                  <c:v>16.430236696691239</c:v>
                </c:pt>
                <c:pt idx="1275">
                  <c:v>17.308428571428571</c:v>
                </c:pt>
                <c:pt idx="1276">
                  <c:v>17.308428571428571</c:v>
                </c:pt>
                <c:pt idx="1277">
                  <c:v>17.308428571428571</c:v>
                </c:pt>
                <c:pt idx="1278">
                  <c:v>18.346330708629118</c:v>
                </c:pt>
                <c:pt idx="1279">
                  <c:v>18.346330708629118</c:v>
                </c:pt>
                <c:pt idx="1280">
                  <c:v>19.259479497265158</c:v>
                </c:pt>
                <c:pt idx="1281">
                  <c:v>19.259479497265158</c:v>
                </c:pt>
                <c:pt idx="1282">
                  <c:v>19.259479497265158</c:v>
                </c:pt>
                <c:pt idx="1283">
                  <c:v>19.679029850746268</c:v>
                </c:pt>
                <c:pt idx="1284">
                  <c:v>19.679029850746268</c:v>
                </c:pt>
                <c:pt idx="1285">
                  <c:v>19.679029850746268</c:v>
                </c:pt>
                <c:pt idx="1286">
                  <c:v>19.545257575757578</c:v>
                </c:pt>
                <c:pt idx="1287">
                  <c:v>19.545257575757578</c:v>
                </c:pt>
                <c:pt idx="1288">
                  <c:v>19.545257575757578</c:v>
                </c:pt>
                <c:pt idx="1289">
                  <c:v>19.736307692307694</c:v>
                </c:pt>
                <c:pt idx="1290">
                  <c:v>19.736307692307694</c:v>
                </c:pt>
                <c:pt idx="1291">
                  <c:v>19.736307692307694</c:v>
                </c:pt>
                <c:pt idx="1292">
                  <c:v>19.933328124999999</c:v>
                </c:pt>
                <c:pt idx="1293">
                  <c:v>19.933328124999999</c:v>
                </c:pt>
                <c:pt idx="1294">
                  <c:v>19.797222222222221</c:v>
                </c:pt>
                <c:pt idx="1295">
                  <c:v>19.797222222222221</c:v>
                </c:pt>
                <c:pt idx="1296">
                  <c:v>19.797222222222221</c:v>
                </c:pt>
                <c:pt idx="1297">
                  <c:v>19.742442419128313</c:v>
                </c:pt>
                <c:pt idx="1298">
                  <c:v>19.742442419128313</c:v>
                </c:pt>
                <c:pt idx="1299">
                  <c:v>19.866703817568183</c:v>
                </c:pt>
                <c:pt idx="1300">
                  <c:v>19.797222222222221</c:v>
                </c:pt>
                <c:pt idx="1301">
                  <c:v>19.933328124999999</c:v>
                </c:pt>
                <c:pt idx="1302">
                  <c:v>19.545257575757578</c:v>
                </c:pt>
                <c:pt idx="1303">
                  <c:v>19.679029850746268</c:v>
                </c:pt>
                <c:pt idx="1304">
                  <c:v>19.259479497265158</c:v>
                </c:pt>
                <c:pt idx="1305">
                  <c:v>17.308428571428571</c:v>
                </c:pt>
                <c:pt idx="1306">
                  <c:v>16.430236696691239</c:v>
                </c:pt>
                <c:pt idx="1307">
                  <c:v>15.729542693797773</c:v>
                </c:pt>
                <c:pt idx="1308">
                  <c:v>15.161300543962401</c:v>
                </c:pt>
                <c:pt idx="1309">
                  <c:v>19.933328124999999</c:v>
                </c:pt>
                <c:pt idx="1310">
                  <c:v>19.736307692307694</c:v>
                </c:pt>
                <c:pt idx="1311">
                  <c:v>19.545257575757578</c:v>
                </c:pt>
                <c:pt idx="1312">
                  <c:v>19.679029850746268</c:v>
                </c:pt>
                <c:pt idx="1313">
                  <c:v>19.259479497265158</c:v>
                </c:pt>
                <c:pt idx="1314">
                  <c:v>18.346330708629118</c:v>
                </c:pt>
                <c:pt idx="1315">
                  <c:v>17.308428571428571</c:v>
                </c:pt>
                <c:pt idx="1316">
                  <c:v>16.430236696691239</c:v>
                </c:pt>
                <c:pt idx="1317">
                  <c:v>15.729542693797773</c:v>
                </c:pt>
                <c:pt idx="1318">
                  <c:v>15.161300543962401</c:v>
                </c:pt>
                <c:pt idx="1319">
                  <c:v>14.682899148334002</c:v>
                </c:pt>
                <c:pt idx="1320">
                  <c:v>14.254</c:v>
                </c:pt>
                <c:pt idx="1321">
                  <c:v>14.254</c:v>
                </c:pt>
                <c:pt idx="1322">
                  <c:v>14.254</c:v>
                </c:pt>
                <c:pt idx="1323">
                  <c:v>14.254</c:v>
                </c:pt>
                <c:pt idx="1324">
                  <c:v>14.254</c:v>
                </c:pt>
                <c:pt idx="1325">
                  <c:v>14.254</c:v>
                </c:pt>
                <c:pt idx="1326">
                  <c:v>14.254</c:v>
                </c:pt>
                <c:pt idx="1327">
                  <c:v>14.254</c:v>
                </c:pt>
                <c:pt idx="1328">
                  <c:v>14.254</c:v>
                </c:pt>
                <c:pt idx="1329">
                  <c:v>14.254</c:v>
                </c:pt>
                <c:pt idx="1330">
                  <c:v>14.254</c:v>
                </c:pt>
                <c:pt idx="1331">
                  <c:v>14.254</c:v>
                </c:pt>
                <c:pt idx="1332">
                  <c:v>14.254</c:v>
                </c:pt>
                <c:pt idx="1333">
                  <c:v>14.254</c:v>
                </c:pt>
                <c:pt idx="1334">
                  <c:v>14.254</c:v>
                </c:pt>
                <c:pt idx="1335">
                  <c:v>14.254</c:v>
                </c:pt>
                <c:pt idx="1336">
                  <c:v>14.254</c:v>
                </c:pt>
                <c:pt idx="1337">
                  <c:v>14.254</c:v>
                </c:pt>
                <c:pt idx="1338">
                  <c:v>14.254</c:v>
                </c:pt>
                <c:pt idx="1339">
                  <c:v>14.254</c:v>
                </c:pt>
                <c:pt idx="1340">
                  <c:v>14.254</c:v>
                </c:pt>
                <c:pt idx="1341">
                  <c:v>14.254</c:v>
                </c:pt>
                <c:pt idx="1342">
                  <c:v>14.254</c:v>
                </c:pt>
                <c:pt idx="1343">
                  <c:v>14.254</c:v>
                </c:pt>
                <c:pt idx="1344">
                  <c:v>14.254</c:v>
                </c:pt>
                <c:pt idx="1345">
                  <c:v>14.254</c:v>
                </c:pt>
                <c:pt idx="1346">
                  <c:v>14.254</c:v>
                </c:pt>
                <c:pt idx="1347">
                  <c:v>14.254</c:v>
                </c:pt>
                <c:pt idx="1348">
                  <c:v>14.254</c:v>
                </c:pt>
                <c:pt idx="1349">
                  <c:v>14.254</c:v>
                </c:pt>
                <c:pt idx="1350">
                  <c:v>14.254</c:v>
                </c:pt>
                <c:pt idx="1351">
                  <c:v>14.254</c:v>
                </c:pt>
                <c:pt idx="1352">
                  <c:v>14.254</c:v>
                </c:pt>
                <c:pt idx="1353">
                  <c:v>14.254</c:v>
                </c:pt>
                <c:pt idx="1354">
                  <c:v>14.254</c:v>
                </c:pt>
                <c:pt idx="1355">
                  <c:v>14.254</c:v>
                </c:pt>
                <c:pt idx="1356">
                  <c:v>14.254</c:v>
                </c:pt>
                <c:pt idx="1357">
                  <c:v>14.254</c:v>
                </c:pt>
                <c:pt idx="1358">
                  <c:v>14.254</c:v>
                </c:pt>
                <c:pt idx="1359">
                  <c:v>14.254</c:v>
                </c:pt>
                <c:pt idx="1360">
                  <c:v>14.254</c:v>
                </c:pt>
                <c:pt idx="1361">
                  <c:v>14.254</c:v>
                </c:pt>
                <c:pt idx="1362">
                  <c:v>14.254</c:v>
                </c:pt>
                <c:pt idx="1363">
                  <c:v>14.254</c:v>
                </c:pt>
                <c:pt idx="1364">
                  <c:v>14.254</c:v>
                </c:pt>
                <c:pt idx="1365">
                  <c:v>14.254</c:v>
                </c:pt>
                <c:pt idx="1366">
                  <c:v>14.254</c:v>
                </c:pt>
                <c:pt idx="1367">
                  <c:v>14.254</c:v>
                </c:pt>
                <c:pt idx="1368">
                  <c:v>14.254</c:v>
                </c:pt>
                <c:pt idx="1369">
                  <c:v>14.254</c:v>
                </c:pt>
                <c:pt idx="1370">
                  <c:v>14.254</c:v>
                </c:pt>
                <c:pt idx="1371">
                  <c:v>14.254</c:v>
                </c:pt>
                <c:pt idx="1372">
                  <c:v>14.254</c:v>
                </c:pt>
                <c:pt idx="1373">
                  <c:v>14.254</c:v>
                </c:pt>
                <c:pt idx="1374">
                  <c:v>14.254</c:v>
                </c:pt>
                <c:pt idx="1375">
                  <c:v>14.254</c:v>
                </c:pt>
                <c:pt idx="1376">
                  <c:v>14.254</c:v>
                </c:pt>
                <c:pt idx="1377">
                  <c:v>14.254</c:v>
                </c:pt>
                <c:pt idx="1378">
                  <c:v>14.254</c:v>
                </c:pt>
                <c:pt idx="1379">
                  <c:v>14.254</c:v>
                </c:pt>
                <c:pt idx="1380">
                  <c:v>14.254</c:v>
                </c:pt>
                <c:pt idx="1381">
                  <c:v>14.254</c:v>
                </c:pt>
                <c:pt idx="1382">
                  <c:v>14.254</c:v>
                </c:pt>
                <c:pt idx="1383">
                  <c:v>14.254</c:v>
                </c:pt>
                <c:pt idx="1384">
                  <c:v>14.254</c:v>
                </c:pt>
                <c:pt idx="1385">
                  <c:v>14.254</c:v>
                </c:pt>
                <c:pt idx="1386">
                  <c:v>14.254</c:v>
                </c:pt>
                <c:pt idx="1387">
                  <c:v>14.254</c:v>
                </c:pt>
                <c:pt idx="1388">
                  <c:v>14.254</c:v>
                </c:pt>
                <c:pt idx="1389">
                  <c:v>14.254</c:v>
                </c:pt>
                <c:pt idx="1390">
                  <c:v>14.254</c:v>
                </c:pt>
                <c:pt idx="1391">
                  <c:v>14.254</c:v>
                </c:pt>
                <c:pt idx="1392">
                  <c:v>14.254</c:v>
                </c:pt>
                <c:pt idx="1393">
                  <c:v>14.254</c:v>
                </c:pt>
                <c:pt idx="1394">
                  <c:v>14.254</c:v>
                </c:pt>
                <c:pt idx="1395">
                  <c:v>14.254</c:v>
                </c:pt>
                <c:pt idx="1396">
                  <c:v>14.254</c:v>
                </c:pt>
                <c:pt idx="1397">
                  <c:v>14.254</c:v>
                </c:pt>
                <c:pt idx="1398">
                  <c:v>14.254</c:v>
                </c:pt>
                <c:pt idx="1399">
                  <c:v>14.254</c:v>
                </c:pt>
                <c:pt idx="1400">
                  <c:v>14.254</c:v>
                </c:pt>
                <c:pt idx="1401">
                  <c:v>14.254</c:v>
                </c:pt>
                <c:pt idx="1402">
                  <c:v>14.254</c:v>
                </c:pt>
                <c:pt idx="1403">
                  <c:v>14.254</c:v>
                </c:pt>
                <c:pt idx="1404">
                  <c:v>14.254</c:v>
                </c:pt>
                <c:pt idx="1405">
                  <c:v>14.254</c:v>
                </c:pt>
                <c:pt idx="1406">
                  <c:v>14.254</c:v>
                </c:pt>
                <c:pt idx="1407">
                  <c:v>14.254</c:v>
                </c:pt>
                <c:pt idx="1408">
                  <c:v>14.254</c:v>
                </c:pt>
                <c:pt idx="1409">
                  <c:v>14.254</c:v>
                </c:pt>
                <c:pt idx="1410">
                  <c:v>14.254</c:v>
                </c:pt>
                <c:pt idx="1411">
                  <c:v>14.254</c:v>
                </c:pt>
                <c:pt idx="1412">
                  <c:v>14.254</c:v>
                </c:pt>
                <c:pt idx="1413">
                  <c:v>14.254</c:v>
                </c:pt>
                <c:pt idx="1414">
                  <c:v>14.254</c:v>
                </c:pt>
                <c:pt idx="1415">
                  <c:v>14.254</c:v>
                </c:pt>
                <c:pt idx="1416">
                  <c:v>14.254</c:v>
                </c:pt>
                <c:pt idx="1417">
                  <c:v>14.254</c:v>
                </c:pt>
                <c:pt idx="1418">
                  <c:v>14.254</c:v>
                </c:pt>
                <c:pt idx="1419">
                  <c:v>14.254</c:v>
                </c:pt>
                <c:pt idx="1420">
                  <c:v>14.254</c:v>
                </c:pt>
                <c:pt idx="1421">
                  <c:v>14.254</c:v>
                </c:pt>
                <c:pt idx="1422">
                  <c:v>14.254</c:v>
                </c:pt>
                <c:pt idx="1423">
                  <c:v>14.254</c:v>
                </c:pt>
                <c:pt idx="1424">
                  <c:v>14.254</c:v>
                </c:pt>
                <c:pt idx="1425">
                  <c:v>14.254</c:v>
                </c:pt>
                <c:pt idx="1426">
                  <c:v>14.254</c:v>
                </c:pt>
                <c:pt idx="1427">
                  <c:v>14.254</c:v>
                </c:pt>
                <c:pt idx="1428">
                  <c:v>14.254</c:v>
                </c:pt>
                <c:pt idx="1429">
                  <c:v>14.254</c:v>
                </c:pt>
                <c:pt idx="1430">
                  <c:v>14.254</c:v>
                </c:pt>
                <c:pt idx="1431">
                  <c:v>14.254</c:v>
                </c:pt>
                <c:pt idx="1432">
                  <c:v>14.254</c:v>
                </c:pt>
                <c:pt idx="1433">
                  <c:v>14.254</c:v>
                </c:pt>
                <c:pt idx="1434">
                  <c:v>14.254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6FE-46DB-8E8B-A1E655720C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705912"/>
        <c:axId val="799701976"/>
      </c:scatterChart>
      <c:valAx>
        <c:axId val="799705912"/>
        <c:scaling>
          <c:orientation val="minMax"/>
          <c:max val="125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1976"/>
        <c:crosses val="autoZero"/>
        <c:crossBetween val="midCat"/>
      </c:valAx>
      <c:valAx>
        <c:axId val="79970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5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Gradient </c:v>
          </c:tx>
          <c:spPr>
            <a:ln w="9525" cap="rnd">
              <a:solidFill>
                <a:srgbClr val="92D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'Drive Cycle'!$C$2:$C$1436</c:f>
              <c:numCache>
                <c:formatCode>General</c:formatCode>
                <c:ptCount val="1435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10</c:v>
                </c:pt>
                <c:pt idx="94">
                  <c:v>10</c:v>
                </c:pt>
                <c:pt idx="95">
                  <c:v>10</c:v>
                </c:pt>
                <c:pt idx="96">
                  <c:v>10</c:v>
                </c:pt>
                <c:pt idx="97">
                  <c:v>10</c:v>
                </c:pt>
                <c:pt idx="98">
                  <c:v>10</c:v>
                </c:pt>
                <c:pt idx="99">
                  <c:v>10</c:v>
                </c:pt>
                <c:pt idx="100">
                  <c:v>10</c:v>
                </c:pt>
                <c:pt idx="101">
                  <c:v>9.75</c:v>
                </c:pt>
                <c:pt idx="102">
                  <c:v>9.5</c:v>
                </c:pt>
                <c:pt idx="103">
                  <c:v>9.25</c:v>
                </c:pt>
                <c:pt idx="104">
                  <c:v>9</c:v>
                </c:pt>
                <c:pt idx="105">
                  <c:v>8.75</c:v>
                </c:pt>
                <c:pt idx="106">
                  <c:v>8.5</c:v>
                </c:pt>
                <c:pt idx="107">
                  <c:v>8.25</c:v>
                </c:pt>
                <c:pt idx="108">
                  <c:v>8</c:v>
                </c:pt>
                <c:pt idx="109">
                  <c:v>7.75</c:v>
                </c:pt>
                <c:pt idx="110">
                  <c:v>7.5</c:v>
                </c:pt>
                <c:pt idx="111">
                  <c:v>7.25</c:v>
                </c:pt>
                <c:pt idx="112">
                  <c:v>7</c:v>
                </c:pt>
                <c:pt idx="113">
                  <c:v>6.75</c:v>
                </c:pt>
                <c:pt idx="114">
                  <c:v>6.5</c:v>
                </c:pt>
                <c:pt idx="115">
                  <c:v>6.25</c:v>
                </c:pt>
                <c:pt idx="116">
                  <c:v>6</c:v>
                </c:pt>
                <c:pt idx="117">
                  <c:v>5.75</c:v>
                </c:pt>
                <c:pt idx="118">
                  <c:v>5.5</c:v>
                </c:pt>
                <c:pt idx="119">
                  <c:v>5.25</c:v>
                </c:pt>
                <c:pt idx="120">
                  <c:v>5</c:v>
                </c:pt>
                <c:pt idx="121">
                  <c:v>4.75</c:v>
                </c:pt>
                <c:pt idx="122">
                  <c:v>4.5</c:v>
                </c:pt>
                <c:pt idx="123">
                  <c:v>4.25</c:v>
                </c:pt>
                <c:pt idx="124">
                  <c:v>4</c:v>
                </c:pt>
                <c:pt idx="125">
                  <c:v>3.75</c:v>
                </c:pt>
                <c:pt idx="126">
                  <c:v>3.5</c:v>
                </c:pt>
                <c:pt idx="127">
                  <c:v>3.25</c:v>
                </c:pt>
                <c:pt idx="128">
                  <c:v>3</c:v>
                </c:pt>
                <c:pt idx="129">
                  <c:v>2.75</c:v>
                </c:pt>
                <c:pt idx="130">
                  <c:v>2.5</c:v>
                </c:pt>
                <c:pt idx="131">
                  <c:v>2.25</c:v>
                </c:pt>
                <c:pt idx="132">
                  <c:v>2</c:v>
                </c:pt>
                <c:pt idx="133">
                  <c:v>1.75</c:v>
                </c:pt>
                <c:pt idx="134">
                  <c:v>1.5</c:v>
                </c:pt>
                <c:pt idx="135">
                  <c:v>1.25</c:v>
                </c:pt>
                <c:pt idx="136">
                  <c:v>1</c:v>
                </c:pt>
                <c:pt idx="137">
                  <c:v>0.75</c:v>
                </c:pt>
                <c:pt idx="138">
                  <c:v>0.5</c:v>
                </c:pt>
                <c:pt idx="139">
                  <c:v>0.25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0.125</c:v>
                </c:pt>
                <c:pt idx="809">
                  <c:v>0.25</c:v>
                </c:pt>
                <c:pt idx="810">
                  <c:v>0.375</c:v>
                </c:pt>
                <c:pt idx="811">
                  <c:v>0.5</c:v>
                </c:pt>
                <c:pt idx="812">
                  <c:v>0.625</c:v>
                </c:pt>
                <c:pt idx="813">
                  <c:v>0.75</c:v>
                </c:pt>
                <c:pt idx="814">
                  <c:v>0.875</c:v>
                </c:pt>
                <c:pt idx="815">
                  <c:v>1</c:v>
                </c:pt>
                <c:pt idx="816">
                  <c:v>1.125</c:v>
                </c:pt>
                <c:pt idx="817">
                  <c:v>1.25</c:v>
                </c:pt>
                <c:pt idx="818">
                  <c:v>1.375</c:v>
                </c:pt>
                <c:pt idx="819">
                  <c:v>1.5</c:v>
                </c:pt>
                <c:pt idx="820">
                  <c:v>1.625</c:v>
                </c:pt>
                <c:pt idx="821">
                  <c:v>1.75</c:v>
                </c:pt>
                <c:pt idx="822">
                  <c:v>1.875</c:v>
                </c:pt>
                <c:pt idx="823">
                  <c:v>2</c:v>
                </c:pt>
                <c:pt idx="824">
                  <c:v>2.125</c:v>
                </c:pt>
                <c:pt idx="825">
                  <c:v>2.25</c:v>
                </c:pt>
                <c:pt idx="826">
                  <c:v>2.375</c:v>
                </c:pt>
                <c:pt idx="827">
                  <c:v>2.5</c:v>
                </c:pt>
                <c:pt idx="828">
                  <c:v>2.625</c:v>
                </c:pt>
                <c:pt idx="829">
                  <c:v>2.75</c:v>
                </c:pt>
                <c:pt idx="830">
                  <c:v>2.875</c:v>
                </c:pt>
                <c:pt idx="831">
                  <c:v>3</c:v>
                </c:pt>
                <c:pt idx="832">
                  <c:v>3.125</c:v>
                </c:pt>
                <c:pt idx="833">
                  <c:v>3.25</c:v>
                </c:pt>
                <c:pt idx="834">
                  <c:v>3.375</c:v>
                </c:pt>
                <c:pt idx="835">
                  <c:v>3.5</c:v>
                </c:pt>
                <c:pt idx="836">
                  <c:v>3.625</c:v>
                </c:pt>
                <c:pt idx="837">
                  <c:v>3.75</c:v>
                </c:pt>
                <c:pt idx="838">
                  <c:v>3.875</c:v>
                </c:pt>
                <c:pt idx="839">
                  <c:v>4</c:v>
                </c:pt>
                <c:pt idx="840">
                  <c:v>4.125</c:v>
                </c:pt>
                <c:pt idx="841">
                  <c:v>4.25</c:v>
                </c:pt>
                <c:pt idx="842">
                  <c:v>4.375</c:v>
                </c:pt>
                <c:pt idx="843">
                  <c:v>4.5</c:v>
                </c:pt>
                <c:pt idx="844">
                  <c:v>4.625</c:v>
                </c:pt>
                <c:pt idx="845">
                  <c:v>4.75</c:v>
                </c:pt>
                <c:pt idx="846">
                  <c:v>4.875</c:v>
                </c:pt>
                <c:pt idx="847">
                  <c:v>5</c:v>
                </c:pt>
                <c:pt idx="848">
                  <c:v>5.125</c:v>
                </c:pt>
                <c:pt idx="849">
                  <c:v>5.25</c:v>
                </c:pt>
                <c:pt idx="850">
                  <c:v>5.375</c:v>
                </c:pt>
                <c:pt idx="851">
                  <c:v>5.5</c:v>
                </c:pt>
                <c:pt idx="852">
                  <c:v>5.625</c:v>
                </c:pt>
                <c:pt idx="853">
                  <c:v>5.75</c:v>
                </c:pt>
                <c:pt idx="854">
                  <c:v>5.875</c:v>
                </c:pt>
                <c:pt idx="855">
                  <c:v>6</c:v>
                </c:pt>
                <c:pt idx="856">
                  <c:v>6.125</c:v>
                </c:pt>
                <c:pt idx="857">
                  <c:v>6.25</c:v>
                </c:pt>
                <c:pt idx="858">
                  <c:v>6.375</c:v>
                </c:pt>
                <c:pt idx="859">
                  <c:v>6.5</c:v>
                </c:pt>
                <c:pt idx="860">
                  <c:v>6.625</c:v>
                </c:pt>
                <c:pt idx="861">
                  <c:v>6.75</c:v>
                </c:pt>
                <c:pt idx="862">
                  <c:v>6.875</c:v>
                </c:pt>
                <c:pt idx="863">
                  <c:v>7</c:v>
                </c:pt>
                <c:pt idx="864">
                  <c:v>7.125</c:v>
                </c:pt>
                <c:pt idx="865">
                  <c:v>7.25</c:v>
                </c:pt>
                <c:pt idx="866">
                  <c:v>7.375</c:v>
                </c:pt>
                <c:pt idx="867">
                  <c:v>7.5</c:v>
                </c:pt>
                <c:pt idx="868">
                  <c:v>7.625</c:v>
                </c:pt>
                <c:pt idx="869">
                  <c:v>7.75</c:v>
                </c:pt>
                <c:pt idx="870">
                  <c:v>7.875</c:v>
                </c:pt>
                <c:pt idx="871">
                  <c:v>8</c:v>
                </c:pt>
                <c:pt idx="872">
                  <c:v>8.125</c:v>
                </c:pt>
                <c:pt idx="873">
                  <c:v>8.25</c:v>
                </c:pt>
                <c:pt idx="874">
                  <c:v>8.375</c:v>
                </c:pt>
                <c:pt idx="875">
                  <c:v>8.5</c:v>
                </c:pt>
                <c:pt idx="876">
                  <c:v>8.625</c:v>
                </c:pt>
                <c:pt idx="877">
                  <c:v>8.75</c:v>
                </c:pt>
                <c:pt idx="878">
                  <c:v>8.875</c:v>
                </c:pt>
                <c:pt idx="879">
                  <c:v>9</c:v>
                </c:pt>
                <c:pt idx="880">
                  <c:v>9.125</c:v>
                </c:pt>
                <c:pt idx="881">
                  <c:v>9.25</c:v>
                </c:pt>
                <c:pt idx="882">
                  <c:v>9.375</c:v>
                </c:pt>
                <c:pt idx="883">
                  <c:v>9.5</c:v>
                </c:pt>
                <c:pt idx="884">
                  <c:v>9.625</c:v>
                </c:pt>
                <c:pt idx="885">
                  <c:v>9.75</c:v>
                </c:pt>
                <c:pt idx="886">
                  <c:v>9.875</c:v>
                </c:pt>
                <c:pt idx="887">
                  <c:v>10</c:v>
                </c:pt>
                <c:pt idx="888">
                  <c:v>10</c:v>
                </c:pt>
                <c:pt idx="889">
                  <c:v>10</c:v>
                </c:pt>
                <c:pt idx="890">
                  <c:v>10</c:v>
                </c:pt>
                <c:pt idx="891">
                  <c:v>10</c:v>
                </c:pt>
                <c:pt idx="892">
                  <c:v>10</c:v>
                </c:pt>
                <c:pt idx="893">
                  <c:v>10</c:v>
                </c:pt>
                <c:pt idx="894">
                  <c:v>10</c:v>
                </c:pt>
                <c:pt idx="895">
                  <c:v>10</c:v>
                </c:pt>
                <c:pt idx="896">
                  <c:v>10</c:v>
                </c:pt>
                <c:pt idx="897">
                  <c:v>10</c:v>
                </c:pt>
                <c:pt idx="898">
                  <c:v>10</c:v>
                </c:pt>
                <c:pt idx="899">
                  <c:v>10</c:v>
                </c:pt>
                <c:pt idx="900">
                  <c:v>10</c:v>
                </c:pt>
                <c:pt idx="901">
                  <c:v>10</c:v>
                </c:pt>
                <c:pt idx="902">
                  <c:v>10</c:v>
                </c:pt>
                <c:pt idx="903">
                  <c:v>10</c:v>
                </c:pt>
                <c:pt idx="904">
                  <c:v>10</c:v>
                </c:pt>
                <c:pt idx="905">
                  <c:v>10</c:v>
                </c:pt>
                <c:pt idx="906">
                  <c:v>10</c:v>
                </c:pt>
                <c:pt idx="907">
                  <c:v>10</c:v>
                </c:pt>
                <c:pt idx="908">
                  <c:v>10</c:v>
                </c:pt>
                <c:pt idx="909">
                  <c:v>10</c:v>
                </c:pt>
                <c:pt idx="910">
                  <c:v>10</c:v>
                </c:pt>
                <c:pt idx="911">
                  <c:v>10</c:v>
                </c:pt>
                <c:pt idx="912">
                  <c:v>10</c:v>
                </c:pt>
                <c:pt idx="913">
                  <c:v>10</c:v>
                </c:pt>
                <c:pt idx="914">
                  <c:v>10</c:v>
                </c:pt>
                <c:pt idx="915">
                  <c:v>10</c:v>
                </c:pt>
                <c:pt idx="916">
                  <c:v>10</c:v>
                </c:pt>
                <c:pt idx="917">
                  <c:v>10</c:v>
                </c:pt>
                <c:pt idx="918">
                  <c:v>10</c:v>
                </c:pt>
                <c:pt idx="919">
                  <c:v>10</c:v>
                </c:pt>
                <c:pt idx="920">
                  <c:v>10</c:v>
                </c:pt>
                <c:pt idx="921">
                  <c:v>10</c:v>
                </c:pt>
                <c:pt idx="922">
                  <c:v>10</c:v>
                </c:pt>
                <c:pt idx="923">
                  <c:v>10</c:v>
                </c:pt>
                <c:pt idx="924">
                  <c:v>10</c:v>
                </c:pt>
                <c:pt idx="925">
                  <c:v>10</c:v>
                </c:pt>
                <c:pt idx="926">
                  <c:v>10</c:v>
                </c:pt>
                <c:pt idx="927">
                  <c:v>10</c:v>
                </c:pt>
                <c:pt idx="928">
                  <c:v>10</c:v>
                </c:pt>
                <c:pt idx="929">
                  <c:v>10</c:v>
                </c:pt>
                <c:pt idx="930">
                  <c:v>10</c:v>
                </c:pt>
                <c:pt idx="931">
                  <c:v>10</c:v>
                </c:pt>
                <c:pt idx="932">
                  <c:v>10</c:v>
                </c:pt>
                <c:pt idx="933">
                  <c:v>10</c:v>
                </c:pt>
                <c:pt idx="934">
                  <c:v>10</c:v>
                </c:pt>
                <c:pt idx="935">
                  <c:v>10</c:v>
                </c:pt>
                <c:pt idx="936">
                  <c:v>10</c:v>
                </c:pt>
                <c:pt idx="937">
                  <c:v>10</c:v>
                </c:pt>
                <c:pt idx="938">
                  <c:v>10</c:v>
                </c:pt>
                <c:pt idx="939">
                  <c:v>10</c:v>
                </c:pt>
                <c:pt idx="940">
                  <c:v>10</c:v>
                </c:pt>
                <c:pt idx="941">
                  <c:v>10</c:v>
                </c:pt>
                <c:pt idx="942">
                  <c:v>10</c:v>
                </c:pt>
                <c:pt idx="943">
                  <c:v>10</c:v>
                </c:pt>
                <c:pt idx="944">
                  <c:v>10</c:v>
                </c:pt>
                <c:pt idx="945">
                  <c:v>10</c:v>
                </c:pt>
                <c:pt idx="946">
                  <c:v>10</c:v>
                </c:pt>
                <c:pt idx="947">
                  <c:v>10</c:v>
                </c:pt>
                <c:pt idx="948">
                  <c:v>10</c:v>
                </c:pt>
                <c:pt idx="949">
                  <c:v>10</c:v>
                </c:pt>
                <c:pt idx="950">
                  <c:v>10</c:v>
                </c:pt>
                <c:pt idx="951">
                  <c:v>10</c:v>
                </c:pt>
                <c:pt idx="952">
                  <c:v>10</c:v>
                </c:pt>
                <c:pt idx="953">
                  <c:v>10</c:v>
                </c:pt>
                <c:pt idx="954">
                  <c:v>10</c:v>
                </c:pt>
                <c:pt idx="955">
                  <c:v>10</c:v>
                </c:pt>
                <c:pt idx="956">
                  <c:v>10</c:v>
                </c:pt>
                <c:pt idx="957">
                  <c:v>10</c:v>
                </c:pt>
                <c:pt idx="958">
                  <c:v>10</c:v>
                </c:pt>
                <c:pt idx="959">
                  <c:v>10</c:v>
                </c:pt>
                <c:pt idx="960">
                  <c:v>10</c:v>
                </c:pt>
                <c:pt idx="961">
                  <c:v>10</c:v>
                </c:pt>
                <c:pt idx="962">
                  <c:v>10</c:v>
                </c:pt>
                <c:pt idx="963">
                  <c:v>10</c:v>
                </c:pt>
                <c:pt idx="964">
                  <c:v>10</c:v>
                </c:pt>
                <c:pt idx="965">
                  <c:v>10</c:v>
                </c:pt>
                <c:pt idx="966">
                  <c:v>10</c:v>
                </c:pt>
                <c:pt idx="967">
                  <c:v>10</c:v>
                </c:pt>
                <c:pt idx="968">
                  <c:v>10</c:v>
                </c:pt>
                <c:pt idx="969">
                  <c:v>10</c:v>
                </c:pt>
                <c:pt idx="970">
                  <c:v>10</c:v>
                </c:pt>
                <c:pt idx="971">
                  <c:v>10</c:v>
                </c:pt>
                <c:pt idx="972">
                  <c:v>10</c:v>
                </c:pt>
                <c:pt idx="973">
                  <c:v>10</c:v>
                </c:pt>
                <c:pt idx="974">
                  <c:v>10</c:v>
                </c:pt>
                <c:pt idx="975">
                  <c:v>10</c:v>
                </c:pt>
                <c:pt idx="976">
                  <c:v>10</c:v>
                </c:pt>
                <c:pt idx="977">
                  <c:v>10</c:v>
                </c:pt>
                <c:pt idx="978">
                  <c:v>10</c:v>
                </c:pt>
                <c:pt idx="979">
                  <c:v>10</c:v>
                </c:pt>
                <c:pt idx="980">
                  <c:v>10</c:v>
                </c:pt>
                <c:pt idx="981">
                  <c:v>10</c:v>
                </c:pt>
                <c:pt idx="982">
                  <c:v>10</c:v>
                </c:pt>
                <c:pt idx="983">
                  <c:v>10</c:v>
                </c:pt>
                <c:pt idx="984">
                  <c:v>10</c:v>
                </c:pt>
                <c:pt idx="985">
                  <c:v>10</c:v>
                </c:pt>
                <c:pt idx="986">
                  <c:v>10</c:v>
                </c:pt>
                <c:pt idx="987">
                  <c:v>10</c:v>
                </c:pt>
                <c:pt idx="988">
                  <c:v>10</c:v>
                </c:pt>
                <c:pt idx="989">
                  <c:v>10</c:v>
                </c:pt>
                <c:pt idx="990">
                  <c:v>10</c:v>
                </c:pt>
                <c:pt idx="991">
                  <c:v>10</c:v>
                </c:pt>
                <c:pt idx="992">
                  <c:v>10</c:v>
                </c:pt>
                <c:pt idx="993">
                  <c:v>10</c:v>
                </c:pt>
                <c:pt idx="994">
                  <c:v>10</c:v>
                </c:pt>
                <c:pt idx="995">
                  <c:v>10</c:v>
                </c:pt>
                <c:pt idx="996">
                  <c:v>10</c:v>
                </c:pt>
                <c:pt idx="997">
                  <c:v>10</c:v>
                </c:pt>
                <c:pt idx="998">
                  <c:v>10</c:v>
                </c:pt>
                <c:pt idx="999">
                  <c:v>10</c:v>
                </c:pt>
                <c:pt idx="1000">
                  <c:v>10</c:v>
                </c:pt>
                <c:pt idx="1001">
                  <c:v>10</c:v>
                </c:pt>
                <c:pt idx="1002">
                  <c:v>9.75</c:v>
                </c:pt>
                <c:pt idx="1003">
                  <c:v>9.5</c:v>
                </c:pt>
                <c:pt idx="1004">
                  <c:v>9.25</c:v>
                </c:pt>
                <c:pt idx="1005">
                  <c:v>9</c:v>
                </c:pt>
                <c:pt idx="1006">
                  <c:v>8.75</c:v>
                </c:pt>
                <c:pt idx="1007">
                  <c:v>8.5</c:v>
                </c:pt>
                <c:pt idx="1008">
                  <c:v>8.25</c:v>
                </c:pt>
                <c:pt idx="1009">
                  <c:v>8</c:v>
                </c:pt>
                <c:pt idx="1010">
                  <c:v>7.75</c:v>
                </c:pt>
                <c:pt idx="1011">
                  <c:v>7.5</c:v>
                </c:pt>
                <c:pt idx="1012">
                  <c:v>7.25</c:v>
                </c:pt>
                <c:pt idx="1013">
                  <c:v>7</c:v>
                </c:pt>
                <c:pt idx="1014">
                  <c:v>6.75</c:v>
                </c:pt>
                <c:pt idx="1015">
                  <c:v>6.5</c:v>
                </c:pt>
                <c:pt idx="1016">
                  <c:v>6.25</c:v>
                </c:pt>
                <c:pt idx="1017">
                  <c:v>6</c:v>
                </c:pt>
                <c:pt idx="1018">
                  <c:v>5.75</c:v>
                </c:pt>
                <c:pt idx="1019">
                  <c:v>5.5</c:v>
                </c:pt>
                <c:pt idx="1020">
                  <c:v>5.25</c:v>
                </c:pt>
                <c:pt idx="1021">
                  <c:v>5</c:v>
                </c:pt>
                <c:pt idx="1022">
                  <c:v>4.75</c:v>
                </c:pt>
                <c:pt idx="1023">
                  <c:v>4.5</c:v>
                </c:pt>
                <c:pt idx="1024">
                  <c:v>4.25</c:v>
                </c:pt>
                <c:pt idx="1025">
                  <c:v>4</c:v>
                </c:pt>
                <c:pt idx="1026">
                  <c:v>3.75</c:v>
                </c:pt>
                <c:pt idx="1027">
                  <c:v>3.5</c:v>
                </c:pt>
                <c:pt idx="1028">
                  <c:v>3.25</c:v>
                </c:pt>
                <c:pt idx="1029">
                  <c:v>3</c:v>
                </c:pt>
                <c:pt idx="1030">
                  <c:v>2.75</c:v>
                </c:pt>
                <c:pt idx="1031">
                  <c:v>2.5</c:v>
                </c:pt>
                <c:pt idx="1032">
                  <c:v>2.25</c:v>
                </c:pt>
                <c:pt idx="1033">
                  <c:v>2</c:v>
                </c:pt>
                <c:pt idx="1034">
                  <c:v>1.75</c:v>
                </c:pt>
                <c:pt idx="1035">
                  <c:v>1.5</c:v>
                </c:pt>
                <c:pt idx="1036">
                  <c:v>1.25</c:v>
                </c:pt>
                <c:pt idx="1037">
                  <c:v>1</c:v>
                </c:pt>
                <c:pt idx="1038">
                  <c:v>0.75</c:v>
                </c:pt>
                <c:pt idx="1039">
                  <c:v>0.5</c:v>
                </c:pt>
                <c:pt idx="1040">
                  <c:v>0.25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0.125</c:v>
                </c:pt>
                <c:pt idx="1220">
                  <c:v>0.25</c:v>
                </c:pt>
                <c:pt idx="1221">
                  <c:v>0.375</c:v>
                </c:pt>
                <c:pt idx="1222">
                  <c:v>0.5</c:v>
                </c:pt>
                <c:pt idx="1223">
                  <c:v>0.625</c:v>
                </c:pt>
                <c:pt idx="1224">
                  <c:v>0.75</c:v>
                </c:pt>
                <c:pt idx="1225">
                  <c:v>0.875</c:v>
                </c:pt>
                <c:pt idx="1226">
                  <c:v>1</c:v>
                </c:pt>
                <c:pt idx="1227">
                  <c:v>1.125</c:v>
                </c:pt>
                <c:pt idx="1228">
                  <c:v>1.25</c:v>
                </c:pt>
                <c:pt idx="1229">
                  <c:v>1.375</c:v>
                </c:pt>
                <c:pt idx="1230">
                  <c:v>1.5</c:v>
                </c:pt>
                <c:pt idx="1231">
                  <c:v>1.625</c:v>
                </c:pt>
                <c:pt idx="1232">
                  <c:v>1.75</c:v>
                </c:pt>
                <c:pt idx="1233">
                  <c:v>1.875</c:v>
                </c:pt>
                <c:pt idx="1234">
                  <c:v>2</c:v>
                </c:pt>
                <c:pt idx="1235">
                  <c:v>2.125</c:v>
                </c:pt>
                <c:pt idx="1236">
                  <c:v>2.25</c:v>
                </c:pt>
                <c:pt idx="1237">
                  <c:v>2.375</c:v>
                </c:pt>
                <c:pt idx="1238">
                  <c:v>2.5</c:v>
                </c:pt>
                <c:pt idx="1239">
                  <c:v>2.625</c:v>
                </c:pt>
                <c:pt idx="1240">
                  <c:v>2.75</c:v>
                </c:pt>
                <c:pt idx="1241">
                  <c:v>2.875</c:v>
                </c:pt>
                <c:pt idx="1242">
                  <c:v>3</c:v>
                </c:pt>
                <c:pt idx="1243">
                  <c:v>3.125</c:v>
                </c:pt>
                <c:pt idx="1244">
                  <c:v>3.25</c:v>
                </c:pt>
                <c:pt idx="1245">
                  <c:v>3.375</c:v>
                </c:pt>
                <c:pt idx="1246">
                  <c:v>3.5</c:v>
                </c:pt>
                <c:pt idx="1247">
                  <c:v>3.625</c:v>
                </c:pt>
                <c:pt idx="1248">
                  <c:v>3.75</c:v>
                </c:pt>
                <c:pt idx="1249">
                  <c:v>3.875</c:v>
                </c:pt>
                <c:pt idx="1250">
                  <c:v>4</c:v>
                </c:pt>
                <c:pt idx="1251">
                  <c:v>4.125</c:v>
                </c:pt>
                <c:pt idx="1252">
                  <c:v>4.25</c:v>
                </c:pt>
                <c:pt idx="1253">
                  <c:v>4.375</c:v>
                </c:pt>
                <c:pt idx="1254">
                  <c:v>4.5</c:v>
                </c:pt>
                <c:pt idx="1255">
                  <c:v>4.625</c:v>
                </c:pt>
                <c:pt idx="1256">
                  <c:v>4.75</c:v>
                </c:pt>
                <c:pt idx="1257">
                  <c:v>4.875</c:v>
                </c:pt>
                <c:pt idx="1258">
                  <c:v>5</c:v>
                </c:pt>
                <c:pt idx="1259">
                  <c:v>5.125</c:v>
                </c:pt>
                <c:pt idx="1260">
                  <c:v>5.25</c:v>
                </c:pt>
                <c:pt idx="1261">
                  <c:v>5.375</c:v>
                </c:pt>
                <c:pt idx="1262">
                  <c:v>5.5</c:v>
                </c:pt>
                <c:pt idx="1263">
                  <c:v>5.625</c:v>
                </c:pt>
                <c:pt idx="1264">
                  <c:v>5.75</c:v>
                </c:pt>
                <c:pt idx="1265">
                  <c:v>5.875</c:v>
                </c:pt>
                <c:pt idx="1266">
                  <c:v>6</c:v>
                </c:pt>
                <c:pt idx="1267">
                  <c:v>6.125</c:v>
                </c:pt>
                <c:pt idx="1268">
                  <c:v>6.25</c:v>
                </c:pt>
                <c:pt idx="1269">
                  <c:v>6.375</c:v>
                </c:pt>
                <c:pt idx="1270">
                  <c:v>6.5</c:v>
                </c:pt>
                <c:pt idx="1271">
                  <c:v>6.625</c:v>
                </c:pt>
                <c:pt idx="1272">
                  <c:v>6.75</c:v>
                </c:pt>
                <c:pt idx="1273">
                  <c:v>6.875</c:v>
                </c:pt>
                <c:pt idx="1274">
                  <c:v>7</c:v>
                </c:pt>
                <c:pt idx="1275">
                  <c:v>7.125</c:v>
                </c:pt>
                <c:pt idx="1276">
                  <c:v>7.25</c:v>
                </c:pt>
                <c:pt idx="1277">
                  <c:v>7.375</c:v>
                </c:pt>
                <c:pt idx="1278">
                  <c:v>7.5</c:v>
                </c:pt>
                <c:pt idx="1279">
                  <c:v>7.625</c:v>
                </c:pt>
                <c:pt idx="1280">
                  <c:v>7.75</c:v>
                </c:pt>
                <c:pt idx="1281">
                  <c:v>7.875</c:v>
                </c:pt>
                <c:pt idx="1282">
                  <c:v>8</c:v>
                </c:pt>
                <c:pt idx="1283">
                  <c:v>8.125</c:v>
                </c:pt>
                <c:pt idx="1284">
                  <c:v>8.25</c:v>
                </c:pt>
                <c:pt idx="1285">
                  <c:v>8.375</c:v>
                </c:pt>
                <c:pt idx="1286">
                  <c:v>8.5</c:v>
                </c:pt>
                <c:pt idx="1287">
                  <c:v>8.625</c:v>
                </c:pt>
                <c:pt idx="1288">
                  <c:v>8.75</c:v>
                </c:pt>
                <c:pt idx="1289">
                  <c:v>8.875</c:v>
                </c:pt>
                <c:pt idx="1290">
                  <c:v>9</c:v>
                </c:pt>
                <c:pt idx="1291">
                  <c:v>9.125</c:v>
                </c:pt>
                <c:pt idx="1292">
                  <c:v>9.25</c:v>
                </c:pt>
                <c:pt idx="1293">
                  <c:v>9.375</c:v>
                </c:pt>
                <c:pt idx="1294">
                  <c:v>9.5</c:v>
                </c:pt>
                <c:pt idx="1295">
                  <c:v>9.625</c:v>
                </c:pt>
                <c:pt idx="1296">
                  <c:v>9.75</c:v>
                </c:pt>
                <c:pt idx="1297">
                  <c:v>9.875</c:v>
                </c:pt>
                <c:pt idx="1298">
                  <c:v>10</c:v>
                </c:pt>
                <c:pt idx="1299">
                  <c:v>10</c:v>
                </c:pt>
                <c:pt idx="1300">
                  <c:v>10</c:v>
                </c:pt>
                <c:pt idx="1301">
                  <c:v>10</c:v>
                </c:pt>
                <c:pt idx="1302">
                  <c:v>10</c:v>
                </c:pt>
                <c:pt idx="1303">
                  <c:v>10</c:v>
                </c:pt>
                <c:pt idx="1304">
                  <c:v>10</c:v>
                </c:pt>
                <c:pt idx="1305">
                  <c:v>10</c:v>
                </c:pt>
                <c:pt idx="1306">
                  <c:v>10</c:v>
                </c:pt>
                <c:pt idx="1307">
                  <c:v>10</c:v>
                </c:pt>
                <c:pt idx="1308">
                  <c:v>10</c:v>
                </c:pt>
                <c:pt idx="1309">
                  <c:v>10</c:v>
                </c:pt>
                <c:pt idx="1310">
                  <c:v>10</c:v>
                </c:pt>
                <c:pt idx="1311">
                  <c:v>10</c:v>
                </c:pt>
                <c:pt idx="1312">
                  <c:v>10</c:v>
                </c:pt>
                <c:pt idx="1313">
                  <c:v>10</c:v>
                </c:pt>
                <c:pt idx="1314">
                  <c:v>10</c:v>
                </c:pt>
                <c:pt idx="1315">
                  <c:v>10</c:v>
                </c:pt>
                <c:pt idx="1316">
                  <c:v>10</c:v>
                </c:pt>
                <c:pt idx="1317">
                  <c:v>10</c:v>
                </c:pt>
                <c:pt idx="1318">
                  <c:v>10</c:v>
                </c:pt>
                <c:pt idx="1319">
                  <c:v>10</c:v>
                </c:pt>
                <c:pt idx="1320">
                  <c:v>10</c:v>
                </c:pt>
                <c:pt idx="1321">
                  <c:v>10</c:v>
                </c:pt>
                <c:pt idx="1322">
                  <c:v>10</c:v>
                </c:pt>
                <c:pt idx="1323">
                  <c:v>10</c:v>
                </c:pt>
                <c:pt idx="1324">
                  <c:v>10</c:v>
                </c:pt>
                <c:pt idx="1325">
                  <c:v>10</c:v>
                </c:pt>
                <c:pt idx="1326">
                  <c:v>10</c:v>
                </c:pt>
                <c:pt idx="1327">
                  <c:v>10</c:v>
                </c:pt>
                <c:pt idx="1328">
                  <c:v>10</c:v>
                </c:pt>
                <c:pt idx="1329">
                  <c:v>10</c:v>
                </c:pt>
                <c:pt idx="1330">
                  <c:v>10</c:v>
                </c:pt>
                <c:pt idx="1331">
                  <c:v>10</c:v>
                </c:pt>
                <c:pt idx="1332">
                  <c:v>10</c:v>
                </c:pt>
                <c:pt idx="1333">
                  <c:v>10</c:v>
                </c:pt>
                <c:pt idx="1334">
                  <c:v>10</c:v>
                </c:pt>
                <c:pt idx="1335">
                  <c:v>10</c:v>
                </c:pt>
                <c:pt idx="1336">
                  <c:v>10</c:v>
                </c:pt>
                <c:pt idx="1337">
                  <c:v>10</c:v>
                </c:pt>
                <c:pt idx="1338">
                  <c:v>10</c:v>
                </c:pt>
                <c:pt idx="1339">
                  <c:v>10</c:v>
                </c:pt>
                <c:pt idx="1340">
                  <c:v>10</c:v>
                </c:pt>
                <c:pt idx="1341">
                  <c:v>10</c:v>
                </c:pt>
                <c:pt idx="1342">
                  <c:v>10</c:v>
                </c:pt>
                <c:pt idx="1343">
                  <c:v>10</c:v>
                </c:pt>
                <c:pt idx="1344">
                  <c:v>10</c:v>
                </c:pt>
                <c:pt idx="1345">
                  <c:v>10</c:v>
                </c:pt>
                <c:pt idx="1346">
                  <c:v>10</c:v>
                </c:pt>
                <c:pt idx="1347">
                  <c:v>10</c:v>
                </c:pt>
                <c:pt idx="1348">
                  <c:v>10</c:v>
                </c:pt>
                <c:pt idx="1349">
                  <c:v>10</c:v>
                </c:pt>
                <c:pt idx="1350">
                  <c:v>10</c:v>
                </c:pt>
                <c:pt idx="1351">
                  <c:v>10</c:v>
                </c:pt>
                <c:pt idx="1352">
                  <c:v>10</c:v>
                </c:pt>
                <c:pt idx="1353">
                  <c:v>10</c:v>
                </c:pt>
                <c:pt idx="1354">
                  <c:v>10</c:v>
                </c:pt>
                <c:pt idx="1355">
                  <c:v>10</c:v>
                </c:pt>
                <c:pt idx="1356">
                  <c:v>10</c:v>
                </c:pt>
                <c:pt idx="1357">
                  <c:v>10</c:v>
                </c:pt>
                <c:pt idx="1358">
                  <c:v>10</c:v>
                </c:pt>
                <c:pt idx="1359">
                  <c:v>10</c:v>
                </c:pt>
                <c:pt idx="1360">
                  <c:v>10</c:v>
                </c:pt>
                <c:pt idx="1361">
                  <c:v>10</c:v>
                </c:pt>
                <c:pt idx="1362">
                  <c:v>10</c:v>
                </c:pt>
                <c:pt idx="1363">
                  <c:v>10</c:v>
                </c:pt>
                <c:pt idx="1364">
                  <c:v>10</c:v>
                </c:pt>
                <c:pt idx="1365">
                  <c:v>10</c:v>
                </c:pt>
                <c:pt idx="1366">
                  <c:v>10</c:v>
                </c:pt>
                <c:pt idx="1367">
                  <c:v>10</c:v>
                </c:pt>
                <c:pt idx="1368">
                  <c:v>10</c:v>
                </c:pt>
                <c:pt idx="1369">
                  <c:v>10</c:v>
                </c:pt>
                <c:pt idx="1370">
                  <c:v>10</c:v>
                </c:pt>
                <c:pt idx="1371">
                  <c:v>10</c:v>
                </c:pt>
                <c:pt idx="1372">
                  <c:v>10</c:v>
                </c:pt>
                <c:pt idx="1373">
                  <c:v>10</c:v>
                </c:pt>
                <c:pt idx="1374">
                  <c:v>10</c:v>
                </c:pt>
                <c:pt idx="1375">
                  <c:v>10</c:v>
                </c:pt>
                <c:pt idx="1376">
                  <c:v>10</c:v>
                </c:pt>
                <c:pt idx="1377">
                  <c:v>10</c:v>
                </c:pt>
                <c:pt idx="1378">
                  <c:v>10</c:v>
                </c:pt>
                <c:pt idx="1379">
                  <c:v>10</c:v>
                </c:pt>
                <c:pt idx="1380">
                  <c:v>10</c:v>
                </c:pt>
                <c:pt idx="1381">
                  <c:v>10</c:v>
                </c:pt>
                <c:pt idx="1382">
                  <c:v>10</c:v>
                </c:pt>
                <c:pt idx="1383">
                  <c:v>10</c:v>
                </c:pt>
                <c:pt idx="1384">
                  <c:v>10</c:v>
                </c:pt>
                <c:pt idx="1385">
                  <c:v>10</c:v>
                </c:pt>
                <c:pt idx="1386">
                  <c:v>10</c:v>
                </c:pt>
                <c:pt idx="1387">
                  <c:v>10</c:v>
                </c:pt>
                <c:pt idx="1388">
                  <c:v>10</c:v>
                </c:pt>
                <c:pt idx="1389">
                  <c:v>10</c:v>
                </c:pt>
                <c:pt idx="1390">
                  <c:v>10</c:v>
                </c:pt>
                <c:pt idx="1391">
                  <c:v>10</c:v>
                </c:pt>
                <c:pt idx="1392">
                  <c:v>10</c:v>
                </c:pt>
                <c:pt idx="1393">
                  <c:v>10</c:v>
                </c:pt>
                <c:pt idx="1394">
                  <c:v>10</c:v>
                </c:pt>
                <c:pt idx="1395">
                  <c:v>10</c:v>
                </c:pt>
                <c:pt idx="1396">
                  <c:v>10</c:v>
                </c:pt>
                <c:pt idx="1397">
                  <c:v>10</c:v>
                </c:pt>
                <c:pt idx="1398">
                  <c:v>10</c:v>
                </c:pt>
                <c:pt idx="1399">
                  <c:v>10</c:v>
                </c:pt>
                <c:pt idx="1400">
                  <c:v>10</c:v>
                </c:pt>
                <c:pt idx="1401">
                  <c:v>10</c:v>
                </c:pt>
                <c:pt idx="1402">
                  <c:v>10</c:v>
                </c:pt>
                <c:pt idx="1403">
                  <c:v>10</c:v>
                </c:pt>
                <c:pt idx="1404">
                  <c:v>10</c:v>
                </c:pt>
                <c:pt idx="1405">
                  <c:v>10</c:v>
                </c:pt>
                <c:pt idx="1406">
                  <c:v>10</c:v>
                </c:pt>
                <c:pt idx="1407">
                  <c:v>10</c:v>
                </c:pt>
                <c:pt idx="1408">
                  <c:v>10</c:v>
                </c:pt>
                <c:pt idx="1409">
                  <c:v>10</c:v>
                </c:pt>
                <c:pt idx="1410">
                  <c:v>10</c:v>
                </c:pt>
                <c:pt idx="1411">
                  <c:v>10</c:v>
                </c:pt>
                <c:pt idx="1412">
                  <c:v>10</c:v>
                </c:pt>
                <c:pt idx="1413">
                  <c:v>10</c:v>
                </c:pt>
                <c:pt idx="1414">
                  <c:v>10</c:v>
                </c:pt>
                <c:pt idx="1415">
                  <c:v>10</c:v>
                </c:pt>
                <c:pt idx="1416">
                  <c:v>10</c:v>
                </c:pt>
                <c:pt idx="1417">
                  <c:v>10</c:v>
                </c:pt>
                <c:pt idx="1418">
                  <c:v>10</c:v>
                </c:pt>
                <c:pt idx="1419">
                  <c:v>10</c:v>
                </c:pt>
                <c:pt idx="1420">
                  <c:v>10</c:v>
                </c:pt>
                <c:pt idx="1421">
                  <c:v>10</c:v>
                </c:pt>
                <c:pt idx="1422">
                  <c:v>10</c:v>
                </c:pt>
                <c:pt idx="1423">
                  <c:v>10</c:v>
                </c:pt>
                <c:pt idx="1424">
                  <c:v>10</c:v>
                </c:pt>
                <c:pt idx="1425">
                  <c:v>10</c:v>
                </c:pt>
                <c:pt idx="1426">
                  <c:v>10</c:v>
                </c:pt>
                <c:pt idx="1427">
                  <c:v>10</c:v>
                </c:pt>
                <c:pt idx="1428">
                  <c:v>10</c:v>
                </c:pt>
                <c:pt idx="1429">
                  <c:v>10</c:v>
                </c:pt>
                <c:pt idx="1430">
                  <c:v>10</c:v>
                </c:pt>
                <c:pt idx="1431">
                  <c:v>10</c:v>
                </c:pt>
                <c:pt idx="1432">
                  <c:v>10</c:v>
                </c:pt>
                <c:pt idx="1433">
                  <c:v>10</c:v>
                </c:pt>
                <c:pt idx="1434">
                  <c:v>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53B-4A32-9DEE-2C4B7C1108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705912"/>
        <c:axId val="799701976"/>
      </c:scatterChart>
      <c:valAx>
        <c:axId val="799705912"/>
        <c:scaling>
          <c:orientation val="minMax"/>
          <c:max val="125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1976"/>
        <c:crosses val="autoZero"/>
        <c:crossBetween val="midCat"/>
      </c:valAx>
      <c:valAx>
        <c:axId val="79970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Elevation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5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Veolcity and</a:t>
            </a:r>
            <a:r>
              <a:rPr lang="en-US" baseline="0"/>
              <a:t> Aero Resistance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9525" cap="rnd">
              <a:solidFill>
                <a:srgbClr val="00CCFF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Forces!$A$2:$A$1436</c:f>
              <c:numCache>
                <c:formatCode>0.00</c:formatCode>
                <c:ptCount val="1435"/>
                <c:pt idx="0" formatCode="General">
                  <c:v>0</c:v>
                </c:pt>
                <c:pt idx="1">
                  <c:v>1.8987607911953357</c:v>
                </c:pt>
                <c:pt idx="2">
                  <c:v>2.689335773557382</c:v>
                </c:pt>
                <c:pt idx="3">
                  <c:v>3.2988039953387518</c:v>
                </c:pt>
                <c:pt idx="4">
                  <c:v>3.8150298204113122</c:v>
                </c:pt>
                <c:pt idx="5">
                  <c:v>4.272000881187668</c:v>
                </c:pt>
                <c:pt idx="6">
                  <c:v>4.6871280063422818</c:v>
                </c:pt>
                <c:pt idx="7">
                  <c:v>5.0707438587476288</c:v>
                </c:pt>
                <c:pt idx="8">
                  <c:v>5.4295753073331481</c:v>
                </c:pt>
                <c:pt idx="9">
                  <c:v>5.7682919776587722</c:v>
                </c:pt>
                <c:pt idx="10">
                  <c:v>6.0902924276756449</c:v>
                </c:pt>
                <c:pt idx="11">
                  <c:v>6.3981418695323464</c:v>
                </c:pt>
                <c:pt idx="12">
                  <c:v>6.6938334147313308</c:v>
                </c:pt>
                <c:pt idx="13">
                  <c:v>6.9789527039188606</c:v>
                </c:pt>
                <c:pt idx="14">
                  <c:v>7.254786296524955</c:v>
                </c:pt>
                <c:pt idx="15">
                  <c:v>7.5223956548961004</c:v>
                </c:pt>
                <c:pt idx="16">
                  <c:v>7.7826691966321757</c:v>
                </c:pt>
                <c:pt idx="17">
                  <c:v>8.0363598736274806</c:v>
                </c:pt>
                <c:pt idx="18">
                  <c:v>8.2841129129034172</c:v>
                </c:pt>
                <c:pt idx="19">
                  <c:v>8.5264866965811841</c:v>
                </c:pt>
                <c:pt idx="20">
                  <c:v>8.7639687491806022</c:v>
                </c:pt>
                <c:pt idx="21">
                  <c:v>8.996988166465826</c:v>
                </c:pt>
                <c:pt idx="22">
                  <c:v>9.2259254106399382</c:v>
                </c:pt>
                <c:pt idx="23">
                  <c:v>9.4511201257369475</c:v>
                </c:pt>
                <c:pt idx="24">
                  <c:v>9.6728774437865397</c:v>
                </c:pt>
                <c:pt idx="25">
                  <c:v>9.8914731259088686</c:v>
                </c:pt>
                <c:pt idx="26">
                  <c:v>10.107157793741358</c:v>
                </c:pt>
                <c:pt idx="27">
                  <c:v>10.320160443280031</c:v>
                </c:pt>
                <c:pt idx="28">
                  <c:v>10.530691387381573</c:v>
                </c:pt>
                <c:pt idx="29">
                  <c:v>10.738944739547712</c:v>
                </c:pt>
                <c:pt idx="30">
                  <c:v>10.945100526645653</c:v>
                </c:pt>
                <c:pt idx="31">
                  <c:v>11.149326499471528</c:v>
                </c:pt>
                <c:pt idx="32">
                  <c:v>11.351779695844925</c:v>
                </c:pt>
                <c:pt idx="33">
                  <c:v>11.552607800038606</c:v>
                </c:pt>
                <c:pt idx="34">
                  <c:v>11.751950333947629</c:v>
                </c:pt>
                <c:pt idx="35">
                  <c:v>11.949939708872478</c:v>
                </c:pt>
                <c:pt idx="36">
                  <c:v>12.146702161684212</c:v>
                </c:pt>
                <c:pt idx="37">
                  <c:v>12.342358595127052</c:v>
                </c:pt>
                <c:pt idx="38">
                  <c:v>12.537025338851354</c:v>
                </c:pt>
                <c:pt idx="39">
                  <c:v>12.730814845275717</c:v>
                </c:pt>
                <c:pt idx="40">
                  <c:v>12.92383633241467</c:v>
                </c:pt>
                <c:pt idx="41">
                  <c:v>13.116196384275684</c:v>
                </c:pt>
                <c:pt idx="42">
                  <c:v>13.307999518249897</c:v>
                </c:pt>
                <c:pt idx="43">
                  <c:v>13.499348728038251</c:v>
                </c:pt>
                <c:pt idx="44">
                  <c:v>13.690346010028094</c:v>
                </c:pt>
                <c:pt idx="45">
                  <c:v>13.752388632941413</c:v>
                </c:pt>
                <c:pt idx="46">
                  <c:v>13.752388632941413</c:v>
                </c:pt>
                <c:pt idx="47">
                  <c:v>13.752388632941413</c:v>
                </c:pt>
                <c:pt idx="48">
                  <c:v>13.752388632941413</c:v>
                </c:pt>
                <c:pt idx="49">
                  <c:v>13.752388632941413</c:v>
                </c:pt>
                <c:pt idx="50">
                  <c:v>13.752388632941413</c:v>
                </c:pt>
                <c:pt idx="51">
                  <c:v>13.752388632941413</c:v>
                </c:pt>
                <c:pt idx="52">
                  <c:v>13.752388632941413</c:v>
                </c:pt>
                <c:pt idx="53">
                  <c:v>13.752388632941413</c:v>
                </c:pt>
                <c:pt idx="54">
                  <c:v>13.752388632941413</c:v>
                </c:pt>
                <c:pt idx="55">
                  <c:v>13.752388632941413</c:v>
                </c:pt>
                <c:pt idx="56">
                  <c:v>13.752388632941413</c:v>
                </c:pt>
                <c:pt idx="57">
                  <c:v>13.752388632941413</c:v>
                </c:pt>
                <c:pt idx="58">
                  <c:v>13.752388632941413</c:v>
                </c:pt>
                <c:pt idx="59">
                  <c:v>13.752388632941413</c:v>
                </c:pt>
                <c:pt idx="60">
                  <c:v>13.752388632941413</c:v>
                </c:pt>
                <c:pt idx="61">
                  <c:v>13.752388632941413</c:v>
                </c:pt>
                <c:pt idx="62">
                  <c:v>13.752388632941413</c:v>
                </c:pt>
                <c:pt idx="63">
                  <c:v>13.752388632941413</c:v>
                </c:pt>
                <c:pt idx="64">
                  <c:v>13.752388632941413</c:v>
                </c:pt>
                <c:pt idx="65">
                  <c:v>13.752388632941413</c:v>
                </c:pt>
                <c:pt idx="66">
                  <c:v>13.752388632941413</c:v>
                </c:pt>
                <c:pt idx="67">
                  <c:v>13.752388632941413</c:v>
                </c:pt>
                <c:pt idx="68">
                  <c:v>13.752388632941413</c:v>
                </c:pt>
                <c:pt idx="69">
                  <c:v>13.752388632941413</c:v>
                </c:pt>
                <c:pt idx="70">
                  <c:v>13.752388632941413</c:v>
                </c:pt>
                <c:pt idx="71">
                  <c:v>13.752388632941413</c:v>
                </c:pt>
                <c:pt idx="72">
                  <c:v>13.752388632941413</c:v>
                </c:pt>
                <c:pt idx="73">
                  <c:v>13.752388632941413</c:v>
                </c:pt>
                <c:pt idx="74">
                  <c:v>13.752388632941413</c:v>
                </c:pt>
                <c:pt idx="75">
                  <c:v>13.752388632941413</c:v>
                </c:pt>
                <c:pt idx="76">
                  <c:v>13.752388632941413</c:v>
                </c:pt>
                <c:pt idx="77">
                  <c:v>13.752388632941413</c:v>
                </c:pt>
                <c:pt idx="78">
                  <c:v>13.752388632941413</c:v>
                </c:pt>
                <c:pt idx="79">
                  <c:v>13.752388632941413</c:v>
                </c:pt>
                <c:pt idx="80">
                  <c:v>13.752388632941413</c:v>
                </c:pt>
                <c:pt idx="81">
                  <c:v>13.752388632941413</c:v>
                </c:pt>
                <c:pt idx="82">
                  <c:v>13.752388632941413</c:v>
                </c:pt>
                <c:pt idx="83">
                  <c:v>13.752388632941413</c:v>
                </c:pt>
                <c:pt idx="84">
                  <c:v>13.752388632941413</c:v>
                </c:pt>
                <c:pt idx="85">
                  <c:v>13.752388632941413</c:v>
                </c:pt>
                <c:pt idx="86">
                  <c:v>13.752388632941413</c:v>
                </c:pt>
                <c:pt idx="87">
                  <c:v>13.752388632941413</c:v>
                </c:pt>
                <c:pt idx="88">
                  <c:v>13.752388632941413</c:v>
                </c:pt>
                <c:pt idx="89">
                  <c:v>13.752388632941413</c:v>
                </c:pt>
                <c:pt idx="90">
                  <c:v>13.752388632941413</c:v>
                </c:pt>
                <c:pt idx="91">
                  <c:v>13.752388632941413</c:v>
                </c:pt>
                <c:pt idx="92">
                  <c:v>13.752388632941413</c:v>
                </c:pt>
                <c:pt idx="93">
                  <c:v>13.752388632941413</c:v>
                </c:pt>
                <c:pt idx="94">
                  <c:v>13.752388632941413</c:v>
                </c:pt>
                <c:pt idx="95">
                  <c:v>13.752388632941413</c:v>
                </c:pt>
                <c:pt idx="96">
                  <c:v>13.752388632941413</c:v>
                </c:pt>
                <c:pt idx="97">
                  <c:v>13.752388632941413</c:v>
                </c:pt>
                <c:pt idx="98">
                  <c:v>13.752388632941413</c:v>
                </c:pt>
                <c:pt idx="99">
                  <c:v>13.752388632941413</c:v>
                </c:pt>
                <c:pt idx="100">
                  <c:v>13.752388632941413</c:v>
                </c:pt>
                <c:pt idx="101">
                  <c:v>13.650011540420451</c:v>
                </c:pt>
                <c:pt idx="102">
                  <c:v>13.546480134166476</c:v>
                </c:pt>
                <c:pt idx="103">
                  <c:v>13.441763485119587</c:v>
                </c:pt>
                <c:pt idx="104">
                  <c:v>13.335829302289005</c:v>
                </c:pt>
                <c:pt idx="105">
                  <c:v>13.228643847392508</c:v>
                </c:pt>
                <c:pt idx="106">
                  <c:v>13.120171842463671</c:v>
                </c:pt>
                <c:pt idx="107">
                  <c:v>13.010376369702826</c:v>
                </c:pt>
                <c:pt idx="108">
                  <c:v>12.899218762757647</c:v>
                </c:pt>
                <c:pt idx="109">
                  <c:v>12.786658488516071</c:v>
                </c:pt>
                <c:pt idx="110">
                  <c:v>12.672653018375515</c:v>
                </c:pt>
                <c:pt idx="111">
                  <c:v>12.557157687815655</c:v>
                </c:pt>
                <c:pt idx="112">
                  <c:v>12.440125542943939</c:v>
                </c:pt>
                <c:pt idx="113">
                  <c:v>12.321507172499732</c:v>
                </c:pt>
                <c:pt idx="114">
                  <c:v>12.201250523590044</c:v>
                </c:pt>
                <c:pt idx="115">
                  <c:v>12.079300699181323</c:v>
                </c:pt>
                <c:pt idx="116">
                  <c:v>11.955599735081158</c:v>
                </c:pt>
                <c:pt idx="117">
                  <c:v>11.830086353802528</c:v>
                </c:pt>
                <c:pt idx="118">
                  <c:v>11.702695692301164</c:v>
                </c:pt>
                <c:pt idx="119">
                  <c:v>11.573359000101277</c:v>
                </c:pt>
                <c:pt idx="120">
                  <c:v>11.442003303760526</c:v>
                </c:pt>
                <c:pt idx="121">
                  <c:v>11.308551032952453</c:v>
                </c:pt>
                <c:pt idx="122">
                  <c:v>11.17291960263948</c:v>
                </c:pt>
                <c:pt idx="123">
                  <c:v>11.035020944841484</c:v>
                </c:pt>
                <c:pt idx="124">
                  <c:v>10.894760982335495</c:v>
                </c:pt>
                <c:pt idx="125">
                  <c:v>10.752039035202413</c:v>
                </c:pt>
                <c:pt idx="126">
                  <c:v>10.606747149404249</c:v>
                </c:pt>
                <c:pt idx="127">
                  <c:v>10.458769334449642</c:v>
                </c:pt>
                <c:pt idx="128">
                  <c:v>10.307980694582074</c:v>
                </c:pt>
                <c:pt idx="129">
                  <c:v>10.154246434667677</c:v>
                </c:pt>
                <c:pt idx="130">
                  <c:v>9.9974207178881702</c:v>
                </c:pt>
                <c:pt idx="131">
                  <c:v>9.8373453472208521</c:v>
                </c:pt>
                <c:pt idx="132">
                  <c:v>9.673848236191958</c:v>
                </c:pt>
                <c:pt idx="133">
                  <c:v>9.5067416260901769</c:v>
                </c:pt>
                <c:pt idx="134">
                  <c:v>9.3358199961334858</c:v>
                </c:pt>
                <c:pt idx="135">
                  <c:v>9.1608575991800567</c:v>
                </c:pt>
                <c:pt idx="136">
                  <c:v>8.9816055373253274</c:v>
                </c:pt>
                <c:pt idx="137">
                  <c:v>8.7977882675240515</c:v>
                </c:pt>
                <c:pt idx="138">
                  <c:v>8.6090993949143275</c:v>
                </c:pt>
                <c:pt idx="139">
                  <c:v>8.4151965674515754</c:v>
                </c:pt>
                <c:pt idx="140">
                  <c:v>8.215695224840962</c:v>
                </c:pt>
                <c:pt idx="141">
                  <c:v>8.0101608701651283</c:v>
                </c:pt>
                <c:pt idx="142">
                  <c:v>8.2585063809681838</c:v>
                </c:pt>
                <c:pt idx="143">
                  <c:v>8.5014178926455699</c:v>
                </c:pt>
                <c:pt idx="144">
                  <c:v>8.7393896940485725</c:v>
                </c:pt>
                <c:pt idx="145">
                  <c:v>8.9728564840868756</c:v>
                </c:pt>
                <c:pt idx="146">
                  <c:v>9.2022034075089234</c:v>
                </c:pt>
                <c:pt idx="147">
                  <c:v>9.4277740523887612</c:v>
                </c:pt>
                <c:pt idx="148">
                  <c:v>9.6498768959566714</c:v>
                </c:pt>
                <c:pt idx="149">
                  <c:v>9.8687905541072549</c:v>
                </c:pt>
                <c:pt idx="150">
                  <c:v>10.084768097895779</c:v>
                </c:pt>
                <c:pt idx="151">
                  <c:v>10.298040634788018</c:v>
                </c:pt>
                <c:pt idx="152">
                  <c:v>10.508820305050323</c:v>
                </c:pt>
                <c:pt idx="153">
                  <c:v>10.717302808956941</c:v>
                </c:pt>
                <c:pt idx="154">
                  <c:v>10.923669554749432</c:v>
                </c:pt>
                <c:pt idx="155">
                  <c:v>11.128089497976339</c:v>
                </c:pt>
                <c:pt idx="156">
                  <c:v>11.330720728212489</c:v>
                </c:pt>
                <c:pt idx="157">
                  <c:v>11.531711847969863</c:v>
                </c:pt>
                <c:pt idx="158">
                  <c:v>11.73120317998476</c:v>
                </c:pt>
                <c:pt idx="159">
                  <c:v>11.929327832364498</c:v>
                </c:pt>
                <c:pt idx="160">
                  <c:v>12.126212645838804</c:v>
                </c:pt>
                <c:pt idx="161">
                  <c:v>12.32197904324685</c:v>
                </c:pt>
                <c:pt idx="162">
                  <c:v>12.516743798149147</c:v>
                </c:pt>
                <c:pt idx="163">
                  <c:v>12.710619736896529</c:v>
                </c:pt>
                <c:pt idx="164">
                  <c:v>12.903716386475947</c:v>
                </c:pt>
                <c:pt idx="165">
                  <c:v>13.096140578879188</c:v>
                </c:pt>
                <c:pt idx="166">
                  <c:v>13.287997021527332</c:v>
                </c:pt>
                <c:pt idx="167">
                  <c:v>13.479388842372243</c:v>
                </c:pt>
                <c:pt idx="168">
                  <c:v>13.670418117644545</c:v>
                </c:pt>
                <c:pt idx="169">
                  <c:v>13.752388632941413</c:v>
                </c:pt>
                <c:pt idx="170">
                  <c:v>13.752388632941413</c:v>
                </c:pt>
                <c:pt idx="171">
                  <c:v>13.752388632941413</c:v>
                </c:pt>
                <c:pt idx="172">
                  <c:v>13.752388632941413</c:v>
                </c:pt>
                <c:pt idx="173">
                  <c:v>13.752388632941413</c:v>
                </c:pt>
                <c:pt idx="174">
                  <c:v>13.752388632941413</c:v>
                </c:pt>
                <c:pt idx="175">
                  <c:v>13.752388632941413</c:v>
                </c:pt>
                <c:pt idx="176">
                  <c:v>13.752388632941413</c:v>
                </c:pt>
                <c:pt idx="177">
                  <c:v>13.752388632941413</c:v>
                </c:pt>
                <c:pt idx="178">
                  <c:v>13.752388632941413</c:v>
                </c:pt>
                <c:pt idx="179">
                  <c:v>13.752388632941413</c:v>
                </c:pt>
                <c:pt idx="180">
                  <c:v>13.752388632941413</c:v>
                </c:pt>
                <c:pt idx="181">
                  <c:v>13.752388632941413</c:v>
                </c:pt>
                <c:pt idx="182">
                  <c:v>13.752388632941413</c:v>
                </c:pt>
                <c:pt idx="183">
                  <c:v>13.752388632941413</c:v>
                </c:pt>
                <c:pt idx="184">
                  <c:v>13.752388632941413</c:v>
                </c:pt>
                <c:pt idx="185">
                  <c:v>13.752388632941413</c:v>
                </c:pt>
                <c:pt idx="186">
                  <c:v>13.752388632941413</c:v>
                </c:pt>
                <c:pt idx="187">
                  <c:v>13.752388632941413</c:v>
                </c:pt>
                <c:pt idx="188">
                  <c:v>13.752388632941413</c:v>
                </c:pt>
                <c:pt idx="189">
                  <c:v>13.752388632941413</c:v>
                </c:pt>
                <c:pt idx="190">
                  <c:v>13.752388632941413</c:v>
                </c:pt>
                <c:pt idx="191">
                  <c:v>13.752388632941413</c:v>
                </c:pt>
                <c:pt idx="192">
                  <c:v>13.752388632941413</c:v>
                </c:pt>
                <c:pt idx="193">
                  <c:v>13.752388632941413</c:v>
                </c:pt>
                <c:pt idx="194">
                  <c:v>13.752388632941413</c:v>
                </c:pt>
                <c:pt idx="195">
                  <c:v>13.752388632941413</c:v>
                </c:pt>
                <c:pt idx="196">
                  <c:v>13.752388632941413</c:v>
                </c:pt>
                <c:pt idx="197">
                  <c:v>13.752388632941413</c:v>
                </c:pt>
                <c:pt idx="198">
                  <c:v>13.752388632941413</c:v>
                </c:pt>
                <c:pt idx="199">
                  <c:v>13.752388632941413</c:v>
                </c:pt>
                <c:pt idx="200">
                  <c:v>13.752388632941413</c:v>
                </c:pt>
                <c:pt idx="201">
                  <c:v>13.752388632941413</c:v>
                </c:pt>
                <c:pt idx="202">
                  <c:v>13.752388632941413</c:v>
                </c:pt>
                <c:pt idx="203">
                  <c:v>13.752388632941413</c:v>
                </c:pt>
                <c:pt idx="204">
                  <c:v>13.752388632941413</c:v>
                </c:pt>
                <c:pt idx="205">
                  <c:v>13.752388632941413</c:v>
                </c:pt>
                <c:pt idx="206">
                  <c:v>13.752388632941413</c:v>
                </c:pt>
                <c:pt idx="207">
                  <c:v>13.752388632941413</c:v>
                </c:pt>
                <c:pt idx="208">
                  <c:v>13.752388632941413</c:v>
                </c:pt>
                <c:pt idx="209">
                  <c:v>13.752388632941413</c:v>
                </c:pt>
                <c:pt idx="210">
                  <c:v>13.752388632941413</c:v>
                </c:pt>
                <c:pt idx="211">
                  <c:v>13.752388632941413</c:v>
                </c:pt>
                <c:pt idx="212">
                  <c:v>13.752388632941413</c:v>
                </c:pt>
                <c:pt idx="213">
                  <c:v>13.752388632941413</c:v>
                </c:pt>
                <c:pt idx="214">
                  <c:v>13.752388632941413</c:v>
                </c:pt>
                <c:pt idx="215">
                  <c:v>13.752388632941413</c:v>
                </c:pt>
                <c:pt idx="216">
                  <c:v>13.752388632941413</c:v>
                </c:pt>
                <c:pt idx="217">
                  <c:v>13.752388632941413</c:v>
                </c:pt>
                <c:pt idx="218">
                  <c:v>13.752388632941413</c:v>
                </c:pt>
                <c:pt idx="219">
                  <c:v>13.752388632941413</c:v>
                </c:pt>
                <c:pt idx="220">
                  <c:v>13.752388632941413</c:v>
                </c:pt>
                <c:pt idx="221">
                  <c:v>13.752388632941413</c:v>
                </c:pt>
                <c:pt idx="222">
                  <c:v>13.752388632941413</c:v>
                </c:pt>
                <c:pt idx="223">
                  <c:v>13.752388632941413</c:v>
                </c:pt>
                <c:pt idx="224">
                  <c:v>13.752388632941413</c:v>
                </c:pt>
                <c:pt idx="225">
                  <c:v>13.752388632941413</c:v>
                </c:pt>
                <c:pt idx="226">
                  <c:v>13.752388632941413</c:v>
                </c:pt>
                <c:pt idx="227">
                  <c:v>13.752388632941413</c:v>
                </c:pt>
                <c:pt idx="228">
                  <c:v>13.752388632941413</c:v>
                </c:pt>
                <c:pt idx="229">
                  <c:v>13.752388632941413</c:v>
                </c:pt>
                <c:pt idx="230">
                  <c:v>13.752388632941413</c:v>
                </c:pt>
                <c:pt idx="231">
                  <c:v>13.752388632941413</c:v>
                </c:pt>
                <c:pt idx="232">
                  <c:v>13.752388632941413</c:v>
                </c:pt>
                <c:pt idx="233">
                  <c:v>13.752388632941413</c:v>
                </c:pt>
                <c:pt idx="234">
                  <c:v>13.752388632941413</c:v>
                </c:pt>
                <c:pt idx="235">
                  <c:v>13.752388632941413</c:v>
                </c:pt>
                <c:pt idx="236">
                  <c:v>13.752388632941413</c:v>
                </c:pt>
                <c:pt idx="237">
                  <c:v>13.752388632941413</c:v>
                </c:pt>
                <c:pt idx="238">
                  <c:v>13.752388632941413</c:v>
                </c:pt>
                <c:pt idx="239">
                  <c:v>13.752388632941413</c:v>
                </c:pt>
                <c:pt idx="240">
                  <c:v>13.752388632941413</c:v>
                </c:pt>
                <c:pt idx="241">
                  <c:v>13.752388632941413</c:v>
                </c:pt>
                <c:pt idx="242">
                  <c:v>13.752388632941413</c:v>
                </c:pt>
                <c:pt idx="243">
                  <c:v>13.752388632941413</c:v>
                </c:pt>
                <c:pt idx="244">
                  <c:v>13.752388632941413</c:v>
                </c:pt>
                <c:pt idx="245">
                  <c:v>13.752388632941413</c:v>
                </c:pt>
                <c:pt idx="246">
                  <c:v>13.752388632941413</c:v>
                </c:pt>
                <c:pt idx="247">
                  <c:v>13.752388632941413</c:v>
                </c:pt>
                <c:pt idx="248">
                  <c:v>13.752388632941413</c:v>
                </c:pt>
                <c:pt idx="249">
                  <c:v>13.752388632941413</c:v>
                </c:pt>
                <c:pt idx="250">
                  <c:v>13.752388632941413</c:v>
                </c:pt>
                <c:pt idx="251">
                  <c:v>13.752388632941413</c:v>
                </c:pt>
                <c:pt idx="252">
                  <c:v>13.752388632941413</c:v>
                </c:pt>
                <c:pt idx="253">
                  <c:v>13.752388632941413</c:v>
                </c:pt>
                <c:pt idx="254">
                  <c:v>13.752388632941413</c:v>
                </c:pt>
                <c:pt idx="255">
                  <c:v>13.752388632941413</c:v>
                </c:pt>
                <c:pt idx="256">
                  <c:v>13.752388632941413</c:v>
                </c:pt>
                <c:pt idx="257">
                  <c:v>13.752388632941413</c:v>
                </c:pt>
                <c:pt idx="258">
                  <c:v>13.752388632941413</c:v>
                </c:pt>
                <c:pt idx="259">
                  <c:v>13.752388632941413</c:v>
                </c:pt>
                <c:pt idx="260">
                  <c:v>13.752388632941413</c:v>
                </c:pt>
                <c:pt idx="261">
                  <c:v>13.752388632941413</c:v>
                </c:pt>
                <c:pt idx="262">
                  <c:v>13.752388632941413</c:v>
                </c:pt>
                <c:pt idx="263">
                  <c:v>13.752388632941413</c:v>
                </c:pt>
                <c:pt idx="264">
                  <c:v>13.752388632941413</c:v>
                </c:pt>
                <c:pt idx="265">
                  <c:v>13.752388632941413</c:v>
                </c:pt>
                <c:pt idx="266">
                  <c:v>13.752388632941413</c:v>
                </c:pt>
                <c:pt idx="267">
                  <c:v>13.752388632941413</c:v>
                </c:pt>
                <c:pt idx="268">
                  <c:v>13.752388632941413</c:v>
                </c:pt>
                <c:pt idx="269">
                  <c:v>13.752388632941413</c:v>
                </c:pt>
                <c:pt idx="270">
                  <c:v>13.752388632941413</c:v>
                </c:pt>
                <c:pt idx="271">
                  <c:v>13.752388632941413</c:v>
                </c:pt>
                <c:pt idx="272">
                  <c:v>13.752388632941413</c:v>
                </c:pt>
                <c:pt idx="273">
                  <c:v>13.752388632941413</c:v>
                </c:pt>
                <c:pt idx="274">
                  <c:v>13.752388632941413</c:v>
                </c:pt>
                <c:pt idx="275">
                  <c:v>13.752388632941413</c:v>
                </c:pt>
                <c:pt idx="276">
                  <c:v>13.752388632941413</c:v>
                </c:pt>
                <c:pt idx="277">
                  <c:v>13.752388632941413</c:v>
                </c:pt>
                <c:pt idx="278">
                  <c:v>13.752388632941413</c:v>
                </c:pt>
                <c:pt idx="279">
                  <c:v>13.752388632941413</c:v>
                </c:pt>
                <c:pt idx="280">
                  <c:v>13.752388632941413</c:v>
                </c:pt>
                <c:pt idx="281">
                  <c:v>13.752388632941413</c:v>
                </c:pt>
                <c:pt idx="282">
                  <c:v>13.752388632941413</c:v>
                </c:pt>
                <c:pt idx="283">
                  <c:v>13.752388632941413</c:v>
                </c:pt>
                <c:pt idx="284">
                  <c:v>13.752388632941413</c:v>
                </c:pt>
                <c:pt idx="285">
                  <c:v>13.752388632941413</c:v>
                </c:pt>
                <c:pt idx="286">
                  <c:v>13.752388632941413</c:v>
                </c:pt>
                <c:pt idx="287">
                  <c:v>13.752388632941413</c:v>
                </c:pt>
                <c:pt idx="288">
                  <c:v>13.752388632941413</c:v>
                </c:pt>
                <c:pt idx="289">
                  <c:v>13.752388632941413</c:v>
                </c:pt>
                <c:pt idx="290">
                  <c:v>13.752388632941413</c:v>
                </c:pt>
                <c:pt idx="291">
                  <c:v>13.752388632941413</c:v>
                </c:pt>
                <c:pt idx="292">
                  <c:v>13.752388632941413</c:v>
                </c:pt>
                <c:pt idx="293">
                  <c:v>13.752388632941413</c:v>
                </c:pt>
                <c:pt idx="294">
                  <c:v>13.752388632941413</c:v>
                </c:pt>
                <c:pt idx="295">
                  <c:v>13.752388632941413</c:v>
                </c:pt>
                <c:pt idx="296">
                  <c:v>13.752388632941413</c:v>
                </c:pt>
                <c:pt idx="297">
                  <c:v>13.752388632941413</c:v>
                </c:pt>
                <c:pt idx="298">
                  <c:v>13.752388632941413</c:v>
                </c:pt>
                <c:pt idx="299">
                  <c:v>13.752388632941413</c:v>
                </c:pt>
                <c:pt idx="300">
                  <c:v>13.752388632941413</c:v>
                </c:pt>
                <c:pt idx="301">
                  <c:v>13.752388632941413</c:v>
                </c:pt>
                <c:pt idx="302">
                  <c:v>13.752388632941413</c:v>
                </c:pt>
                <c:pt idx="303">
                  <c:v>13.752388632941413</c:v>
                </c:pt>
                <c:pt idx="304">
                  <c:v>13.752388632941413</c:v>
                </c:pt>
                <c:pt idx="305">
                  <c:v>13.752388632941413</c:v>
                </c:pt>
                <c:pt idx="306">
                  <c:v>13.752388632941413</c:v>
                </c:pt>
                <c:pt idx="307">
                  <c:v>13.752388632941413</c:v>
                </c:pt>
                <c:pt idx="308">
                  <c:v>13.752388632941413</c:v>
                </c:pt>
                <c:pt idx="309">
                  <c:v>13.752388632941413</c:v>
                </c:pt>
                <c:pt idx="310">
                  <c:v>13.752388632941413</c:v>
                </c:pt>
                <c:pt idx="311">
                  <c:v>13.752388632941413</c:v>
                </c:pt>
                <c:pt idx="312">
                  <c:v>13.752388632941413</c:v>
                </c:pt>
                <c:pt idx="313">
                  <c:v>13.752388632941413</c:v>
                </c:pt>
                <c:pt idx="314">
                  <c:v>13.752388632941413</c:v>
                </c:pt>
                <c:pt idx="315">
                  <c:v>13.752388632941413</c:v>
                </c:pt>
                <c:pt idx="316">
                  <c:v>13.752388632941413</c:v>
                </c:pt>
                <c:pt idx="317">
                  <c:v>13.752388632941413</c:v>
                </c:pt>
                <c:pt idx="318">
                  <c:v>13.752388632941413</c:v>
                </c:pt>
                <c:pt idx="319">
                  <c:v>13.752388632941413</c:v>
                </c:pt>
                <c:pt idx="320">
                  <c:v>13.752388632941413</c:v>
                </c:pt>
                <c:pt idx="321">
                  <c:v>13.752388632941413</c:v>
                </c:pt>
                <c:pt idx="322">
                  <c:v>13.752388632941413</c:v>
                </c:pt>
                <c:pt idx="323">
                  <c:v>13.752388632941413</c:v>
                </c:pt>
                <c:pt idx="324">
                  <c:v>13.752388632941413</c:v>
                </c:pt>
                <c:pt idx="325">
                  <c:v>13.752388632941413</c:v>
                </c:pt>
                <c:pt idx="326">
                  <c:v>13.752388632941413</c:v>
                </c:pt>
                <c:pt idx="327">
                  <c:v>13.752388632941413</c:v>
                </c:pt>
                <c:pt idx="328">
                  <c:v>13.752388632941413</c:v>
                </c:pt>
                <c:pt idx="329">
                  <c:v>13.752388632941413</c:v>
                </c:pt>
                <c:pt idx="330">
                  <c:v>13.752388632941413</c:v>
                </c:pt>
                <c:pt idx="331">
                  <c:v>13.752388632941413</c:v>
                </c:pt>
                <c:pt idx="332">
                  <c:v>13.752388632941413</c:v>
                </c:pt>
                <c:pt idx="333">
                  <c:v>13.752388632941413</c:v>
                </c:pt>
                <c:pt idx="334">
                  <c:v>13.752388632941413</c:v>
                </c:pt>
                <c:pt idx="335">
                  <c:v>13.752388632941413</c:v>
                </c:pt>
                <c:pt idx="336">
                  <c:v>13.752388632941413</c:v>
                </c:pt>
                <c:pt idx="337">
                  <c:v>13.752388632941413</c:v>
                </c:pt>
                <c:pt idx="338">
                  <c:v>13.752388632941413</c:v>
                </c:pt>
                <c:pt idx="339">
                  <c:v>13.752388632941413</c:v>
                </c:pt>
                <c:pt idx="340">
                  <c:v>13.752388632941413</c:v>
                </c:pt>
                <c:pt idx="341">
                  <c:v>13.752388632941413</c:v>
                </c:pt>
                <c:pt idx="342">
                  <c:v>13.752388632941413</c:v>
                </c:pt>
                <c:pt idx="343">
                  <c:v>13.752388632941413</c:v>
                </c:pt>
                <c:pt idx="344">
                  <c:v>13.752388632941413</c:v>
                </c:pt>
                <c:pt idx="345">
                  <c:v>13.752388632941413</c:v>
                </c:pt>
                <c:pt idx="346">
                  <c:v>13.752388632941413</c:v>
                </c:pt>
                <c:pt idx="347">
                  <c:v>13.752388632941413</c:v>
                </c:pt>
                <c:pt idx="348">
                  <c:v>13.752388632941413</c:v>
                </c:pt>
                <c:pt idx="349">
                  <c:v>13.752388632941413</c:v>
                </c:pt>
                <c:pt idx="350">
                  <c:v>13.752388632941413</c:v>
                </c:pt>
                <c:pt idx="351">
                  <c:v>13.752388632941413</c:v>
                </c:pt>
                <c:pt idx="352">
                  <c:v>13.752388632941413</c:v>
                </c:pt>
                <c:pt idx="353">
                  <c:v>13.752388632941413</c:v>
                </c:pt>
                <c:pt idx="354">
                  <c:v>13.752388632941413</c:v>
                </c:pt>
                <c:pt idx="355">
                  <c:v>13.752388632941413</c:v>
                </c:pt>
                <c:pt idx="356">
                  <c:v>13.752388632941413</c:v>
                </c:pt>
                <c:pt idx="357">
                  <c:v>13.752388632941413</c:v>
                </c:pt>
                <c:pt idx="358">
                  <c:v>13.752388632941413</c:v>
                </c:pt>
                <c:pt idx="359">
                  <c:v>13.752388632941413</c:v>
                </c:pt>
                <c:pt idx="360">
                  <c:v>13.752388632941413</c:v>
                </c:pt>
                <c:pt idx="361">
                  <c:v>13.752388632941413</c:v>
                </c:pt>
                <c:pt idx="362">
                  <c:v>13.752388632941413</c:v>
                </c:pt>
                <c:pt idx="363">
                  <c:v>13.752388632941413</c:v>
                </c:pt>
                <c:pt idx="364">
                  <c:v>13.752388632941413</c:v>
                </c:pt>
                <c:pt idx="365">
                  <c:v>13.752388632941413</c:v>
                </c:pt>
                <c:pt idx="366">
                  <c:v>13.752388632941413</c:v>
                </c:pt>
                <c:pt idx="367">
                  <c:v>13.752388632941413</c:v>
                </c:pt>
                <c:pt idx="368">
                  <c:v>13.752388632941413</c:v>
                </c:pt>
                <c:pt idx="369">
                  <c:v>13.752388632941413</c:v>
                </c:pt>
                <c:pt idx="370">
                  <c:v>13.752388632941413</c:v>
                </c:pt>
                <c:pt idx="371">
                  <c:v>13.752388632941413</c:v>
                </c:pt>
                <c:pt idx="372">
                  <c:v>13.752388632941413</c:v>
                </c:pt>
                <c:pt idx="373">
                  <c:v>13.752388632941413</c:v>
                </c:pt>
                <c:pt idx="374">
                  <c:v>13.752388632941413</c:v>
                </c:pt>
                <c:pt idx="375">
                  <c:v>13.752388632941413</c:v>
                </c:pt>
                <c:pt idx="376">
                  <c:v>13.752388632941413</c:v>
                </c:pt>
                <c:pt idx="377">
                  <c:v>13.752388632941413</c:v>
                </c:pt>
                <c:pt idx="378">
                  <c:v>13.752388632941413</c:v>
                </c:pt>
                <c:pt idx="379">
                  <c:v>13.752388632941413</c:v>
                </c:pt>
                <c:pt idx="380">
                  <c:v>13.752388632941413</c:v>
                </c:pt>
                <c:pt idx="381">
                  <c:v>13.752388632941413</c:v>
                </c:pt>
                <c:pt idx="382">
                  <c:v>13.752388632941413</c:v>
                </c:pt>
                <c:pt idx="383">
                  <c:v>13.752388632941413</c:v>
                </c:pt>
                <c:pt idx="384">
                  <c:v>13.752388632941413</c:v>
                </c:pt>
                <c:pt idx="385">
                  <c:v>13.752388632941413</c:v>
                </c:pt>
                <c:pt idx="386">
                  <c:v>13.752388632941413</c:v>
                </c:pt>
                <c:pt idx="387">
                  <c:v>13.752388632941413</c:v>
                </c:pt>
                <c:pt idx="388">
                  <c:v>13.752388632941413</c:v>
                </c:pt>
                <c:pt idx="389">
                  <c:v>13.752388632941413</c:v>
                </c:pt>
                <c:pt idx="390">
                  <c:v>13.752388632941413</c:v>
                </c:pt>
                <c:pt idx="391">
                  <c:v>13.752388632941413</c:v>
                </c:pt>
                <c:pt idx="392">
                  <c:v>13.752388632941413</c:v>
                </c:pt>
                <c:pt idx="393">
                  <c:v>13.752388632941413</c:v>
                </c:pt>
                <c:pt idx="394">
                  <c:v>13.752388632941413</c:v>
                </c:pt>
                <c:pt idx="395">
                  <c:v>13.752388632941413</c:v>
                </c:pt>
                <c:pt idx="396">
                  <c:v>13.752388632941413</c:v>
                </c:pt>
                <c:pt idx="397">
                  <c:v>13.752388632941413</c:v>
                </c:pt>
                <c:pt idx="398">
                  <c:v>13.752388632941413</c:v>
                </c:pt>
                <c:pt idx="399">
                  <c:v>13.752388632941413</c:v>
                </c:pt>
                <c:pt idx="400">
                  <c:v>13.752388632941413</c:v>
                </c:pt>
                <c:pt idx="401">
                  <c:v>13.752388632941413</c:v>
                </c:pt>
                <c:pt idx="402">
                  <c:v>13.752388632941413</c:v>
                </c:pt>
                <c:pt idx="403">
                  <c:v>13.752388632941413</c:v>
                </c:pt>
                <c:pt idx="404">
                  <c:v>13.752388632941413</c:v>
                </c:pt>
                <c:pt idx="405">
                  <c:v>13.752388632941413</c:v>
                </c:pt>
                <c:pt idx="406">
                  <c:v>13.752388632941413</c:v>
                </c:pt>
                <c:pt idx="407">
                  <c:v>13.752388632941413</c:v>
                </c:pt>
                <c:pt idx="408">
                  <c:v>13.752388632941413</c:v>
                </c:pt>
                <c:pt idx="409">
                  <c:v>13.752388632941413</c:v>
                </c:pt>
                <c:pt idx="410">
                  <c:v>13.752388632941413</c:v>
                </c:pt>
                <c:pt idx="411">
                  <c:v>13.752388632941413</c:v>
                </c:pt>
                <c:pt idx="412">
                  <c:v>13.752388632941413</c:v>
                </c:pt>
                <c:pt idx="413">
                  <c:v>13.752388632941413</c:v>
                </c:pt>
                <c:pt idx="414">
                  <c:v>13.752388632941413</c:v>
                </c:pt>
                <c:pt idx="415">
                  <c:v>13.752388632941413</c:v>
                </c:pt>
                <c:pt idx="416">
                  <c:v>13.752388632941413</c:v>
                </c:pt>
                <c:pt idx="417">
                  <c:v>13.752388632941413</c:v>
                </c:pt>
                <c:pt idx="418">
                  <c:v>13.752388632941413</c:v>
                </c:pt>
                <c:pt idx="419">
                  <c:v>13.752388632941413</c:v>
                </c:pt>
                <c:pt idx="420">
                  <c:v>13.752388632941413</c:v>
                </c:pt>
                <c:pt idx="421">
                  <c:v>13.752388632941413</c:v>
                </c:pt>
                <c:pt idx="422">
                  <c:v>13.752388632941413</c:v>
                </c:pt>
                <c:pt idx="423">
                  <c:v>13.752388632941413</c:v>
                </c:pt>
                <c:pt idx="424">
                  <c:v>13.752388632941413</c:v>
                </c:pt>
                <c:pt idx="425">
                  <c:v>13.752388632941413</c:v>
                </c:pt>
                <c:pt idx="426">
                  <c:v>13.752388632941413</c:v>
                </c:pt>
                <c:pt idx="427">
                  <c:v>13.752388632941413</c:v>
                </c:pt>
                <c:pt idx="428">
                  <c:v>13.752388632941413</c:v>
                </c:pt>
                <c:pt idx="429">
                  <c:v>13.752388632941413</c:v>
                </c:pt>
                <c:pt idx="430">
                  <c:v>13.752388632941413</c:v>
                </c:pt>
                <c:pt idx="431">
                  <c:v>13.752388632941413</c:v>
                </c:pt>
                <c:pt idx="432">
                  <c:v>13.752388632941413</c:v>
                </c:pt>
                <c:pt idx="433">
                  <c:v>13.752388632941413</c:v>
                </c:pt>
                <c:pt idx="434">
                  <c:v>13.752388632941413</c:v>
                </c:pt>
                <c:pt idx="435">
                  <c:v>13.752388632941413</c:v>
                </c:pt>
                <c:pt idx="436">
                  <c:v>13.752388632941413</c:v>
                </c:pt>
                <c:pt idx="437">
                  <c:v>13.752388632941413</c:v>
                </c:pt>
                <c:pt idx="438">
                  <c:v>13.752388632941413</c:v>
                </c:pt>
                <c:pt idx="439">
                  <c:v>13.752388632941413</c:v>
                </c:pt>
                <c:pt idx="440">
                  <c:v>13.752388632941413</c:v>
                </c:pt>
                <c:pt idx="441">
                  <c:v>13.752388632941413</c:v>
                </c:pt>
                <c:pt idx="442">
                  <c:v>13.312095437677133</c:v>
                </c:pt>
                <c:pt idx="443">
                  <c:v>12.876273231219818</c:v>
                </c:pt>
                <c:pt idx="444">
                  <c:v>12.443002625248313</c:v>
                </c:pt>
                <c:pt idx="445">
                  <c:v>12.01053995377092</c:v>
                </c:pt>
                <c:pt idx="446">
                  <c:v>11.577238928765805</c:v>
                </c:pt>
                <c:pt idx="447">
                  <c:v>11.141485674429298</c:v>
                </c:pt>
                <c:pt idx="448">
                  <c:v>10.701639311036031</c:v>
                </c:pt>
                <c:pt idx="449">
                  <c:v>10.255971714764861</c:v>
                </c:pt>
                <c:pt idx="450">
                  <c:v>9.8026001197283144</c:v>
                </c:pt>
                <c:pt idx="451">
                  <c:v>9.3394049167082436</c:v>
                </c:pt>
                <c:pt idx="452">
                  <c:v>8.8639219055718179</c:v>
                </c:pt>
                <c:pt idx="453">
                  <c:v>8.3731922103963647</c:v>
                </c:pt>
                <c:pt idx="454">
                  <c:v>7.8635414622825133</c:v>
                </c:pt>
                <c:pt idx="455">
                  <c:v>7.330236795131742</c:v>
                </c:pt>
                <c:pt idx="456">
                  <c:v>6.7669214363975358</c:v>
                </c:pt>
                <c:pt idx="457">
                  <c:v>6.1646144161577165</c:v>
                </c:pt>
                <c:pt idx="458">
                  <c:v>5.5097736858839461</c:v>
                </c:pt>
                <c:pt idx="459">
                  <c:v>4.7800517811073622</c:v>
                </c:pt>
                <c:pt idx="460">
                  <c:v>3.9330996814459245</c:v>
                </c:pt>
                <c:pt idx="461">
                  <c:v>2.8657055133946412</c:v>
                </c:pt>
                <c:pt idx="462">
                  <c:v>3.6017345287742453</c:v>
                </c:pt>
                <c:pt idx="463">
                  <c:v>4.2170427443009721</c:v>
                </c:pt>
                <c:pt idx="464">
                  <c:v>4.758864702504467</c:v>
                </c:pt>
                <c:pt idx="465">
                  <c:v>5.2501681628741874</c:v>
                </c:pt>
                <c:pt idx="466">
                  <c:v>5.7041834153080115</c:v>
                </c:pt>
                <c:pt idx="467">
                  <c:v>6.1293612569287257</c:v>
                </c:pt>
                <c:pt idx="468">
                  <c:v>6.5314938696872931</c:v>
                </c:pt>
                <c:pt idx="469">
                  <c:v>6.9147614113995521</c:v>
                </c:pt>
                <c:pt idx="470">
                  <c:v>7.2823027818078083</c:v>
                </c:pt>
                <c:pt idx="471">
                  <c:v>7.6365509513269041</c:v>
                </c:pt>
                <c:pt idx="472">
                  <c:v>7.9794417088477321</c:v>
                </c:pt>
                <c:pt idx="473">
                  <c:v>8.3125497970977502</c:v>
                </c:pt>
                <c:pt idx="474">
                  <c:v>8.6371811678507555</c:v>
                </c:pt>
                <c:pt idx="475">
                  <c:v>8.9544375627002371</c:v>
                </c:pt>
                <c:pt idx="476">
                  <c:v>9.2652630080612628</c:v>
                </c:pt>
                <c:pt idx="477">
                  <c:v>9.5704781324717718</c:v>
                </c:pt>
                <c:pt idx="478">
                  <c:v>9.8708060759724834</c:v>
                </c:pt>
                <c:pt idx="479">
                  <c:v>10.166892472187003</c:v>
                </c:pt>
                <c:pt idx="480">
                  <c:v>10.459321181495303</c:v>
                </c:pt>
                <c:pt idx="481">
                  <c:v>10.748626940879429</c:v>
                </c:pt>
                <c:pt idx="482">
                  <c:v>11.03530576087339</c:v>
                </c:pt>
                <c:pt idx="483">
                  <c:v>11.319823677322177</c:v>
                </c:pt>
                <c:pt idx="484">
                  <c:v>11.602624316241313</c:v>
                </c:pt>
                <c:pt idx="485">
                  <c:v>11.884135630073477</c:v>
                </c:pt>
                <c:pt idx="486">
                  <c:v>12.16477609833917</c:v>
                </c:pt>
                <c:pt idx="487">
                  <c:v>12.444960646122313</c:v>
                </c:pt>
                <c:pt idx="488">
                  <c:v>12.725106514925461</c:v>
                </c:pt>
                <c:pt idx="489">
                  <c:v>13.005639319918062</c:v>
                </c:pt>
                <c:pt idx="490">
                  <c:v>13.286999545646259</c:v>
                </c:pt>
                <c:pt idx="491">
                  <c:v>13.56964977151074</c:v>
                </c:pt>
                <c:pt idx="492">
                  <c:v>13.752388632941413</c:v>
                </c:pt>
                <c:pt idx="493">
                  <c:v>13.752388632941413</c:v>
                </c:pt>
                <c:pt idx="494">
                  <c:v>13.752388632941413</c:v>
                </c:pt>
                <c:pt idx="495">
                  <c:v>13.752388632941413</c:v>
                </c:pt>
                <c:pt idx="496">
                  <c:v>13.752388632941413</c:v>
                </c:pt>
                <c:pt idx="497">
                  <c:v>13.752388632941413</c:v>
                </c:pt>
                <c:pt idx="498">
                  <c:v>13.752388632941413</c:v>
                </c:pt>
                <c:pt idx="499">
                  <c:v>13.752388632941413</c:v>
                </c:pt>
                <c:pt idx="500">
                  <c:v>13.752388632941413</c:v>
                </c:pt>
                <c:pt idx="501">
                  <c:v>13.752388632941413</c:v>
                </c:pt>
                <c:pt idx="502">
                  <c:v>13.752388632941413</c:v>
                </c:pt>
                <c:pt idx="503">
                  <c:v>13.752388632941413</c:v>
                </c:pt>
                <c:pt idx="504">
                  <c:v>13.752388632941413</c:v>
                </c:pt>
                <c:pt idx="505">
                  <c:v>13.752388632941413</c:v>
                </c:pt>
                <c:pt idx="506">
                  <c:v>13.752388632941413</c:v>
                </c:pt>
                <c:pt idx="507">
                  <c:v>13.752388632941413</c:v>
                </c:pt>
                <c:pt idx="508">
                  <c:v>13.752388632941413</c:v>
                </c:pt>
                <c:pt idx="509">
                  <c:v>13.752388632941413</c:v>
                </c:pt>
                <c:pt idx="510">
                  <c:v>13.752388632941413</c:v>
                </c:pt>
                <c:pt idx="511">
                  <c:v>13.752388632941413</c:v>
                </c:pt>
                <c:pt idx="512">
                  <c:v>13.752388632941413</c:v>
                </c:pt>
                <c:pt idx="513">
                  <c:v>13.752388632941413</c:v>
                </c:pt>
                <c:pt idx="514">
                  <c:v>13.752388632941413</c:v>
                </c:pt>
                <c:pt idx="515">
                  <c:v>13.752388632941413</c:v>
                </c:pt>
                <c:pt idx="516">
                  <c:v>13.752388632941413</c:v>
                </c:pt>
                <c:pt idx="517">
                  <c:v>13.752388632941413</c:v>
                </c:pt>
                <c:pt idx="518">
                  <c:v>13.752388632941413</c:v>
                </c:pt>
                <c:pt idx="519">
                  <c:v>13.312095437677133</c:v>
                </c:pt>
                <c:pt idx="520">
                  <c:v>12.876273231219818</c:v>
                </c:pt>
                <c:pt idx="521">
                  <c:v>12.443002625248313</c:v>
                </c:pt>
                <c:pt idx="522">
                  <c:v>12.01053995377092</c:v>
                </c:pt>
                <c:pt idx="523">
                  <c:v>11.577238928765805</c:v>
                </c:pt>
                <c:pt idx="524">
                  <c:v>11.141485674429298</c:v>
                </c:pt>
                <c:pt idx="525">
                  <c:v>10.701639311036031</c:v>
                </c:pt>
                <c:pt idx="526">
                  <c:v>10.255971714764861</c:v>
                </c:pt>
                <c:pt idx="527">
                  <c:v>9.8026001197283144</c:v>
                </c:pt>
                <c:pt idx="528">
                  <c:v>9.3394049167082436</c:v>
                </c:pt>
                <c:pt idx="529">
                  <c:v>8.8639219055718179</c:v>
                </c:pt>
                <c:pt idx="530">
                  <c:v>8.3731922103963647</c:v>
                </c:pt>
                <c:pt idx="531">
                  <c:v>7.8635414622825133</c:v>
                </c:pt>
                <c:pt idx="532">
                  <c:v>7.330236795131742</c:v>
                </c:pt>
                <c:pt idx="533">
                  <c:v>6.7669214363975358</c:v>
                </c:pt>
                <c:pt idx="534">
                  <c:v>6.1646144161577165</c:v>
                </c:pt>
                <c:pt idx="535">
                  <c:v>5.5097736858839461</c:v>
                </c:pt>
                <c:pt idx="536">
                  <c:v>4.7800517811073622</c:v>
                </c:pt>
                <c:pt idx="537">
                  <c:v>5.2695960927430443</c:v>
                </c:pt>
                <c:pt idx="538">
                  <c:v>5.722275724792623</c:v>
                </c:pt>
                <c:pt idx="539">
                  <c:v>6.1464003414752542</c:v>
                </c:pt>
                <c:pt idx="540">
                  <c:v>6.5476793215850257</c:v>
                </c:pt>
                <c:pt idx="541">
                  <c:v>6.9302406579681373</c:v>
                </c:pt>
                <c:pt idx="542">
                  <c:v>7.297188570733967</c:v>
                </c:pt>
                <c:pt idx="543">
                  <c:v>7.6509319861046494</c:v>
                </c:pt>
                <c:pt idx="544">
                  <c:v>7.9933894539431112</c:v>
                </c:pt>
                <c:pt idx="545">
                  <c:v>8.3261230164653313</c:v>
                </c:pt>
                <c:pt idx="546">
                  <c:v>8.6504290586773589</c:v>
                </c:pt>
                <c:pt idx="547">
                  <c:v>8.9674019845205475</c:v>
                </c:pt>
                <c:pt idx="548">
                  <c:v>9.2779801103031847</c:v>
                </c:pt>
                <c:pt idx="549">
                  <c:v>9.5829795709955157</c:v>
                </c:pt>
                <c:pt idx="550">
                  <c:v>9.8831199423698699</c:v>
                </c:pt>
                <c:pt idx="551">
                  <c:v>10.179044018580518</c:v>
                </c:pt>
                <c:pt idx="552">
                  <c:v>10.471333397639876</c:v>
                </c:pt>
                <c:pt idx="553">
                  <c:v>10.760521023571156</c:v>
                </c:pt>
                <c:pt idx="554">
                  <c:v>11.047101504577185</c:v>
                </c:pt>
                <c:pt idx="555">
                  <c:v>11.33153980750938</c:v>
                </c:pt>
                <c:pt idx="556">
                  <c:v>11.614278781943892</c:v>
                </c:pt>
                <c:pt idx="557">
                  <c:v>11.895745868853703</c:v>
                </c:pt>
                <c:pt idx="558">
                  <c:v>12.176359284775472</c:v>
                </c:pt>
                <c:pt idx="559">
                  <c:v>12.456533933745968</c:v>
                </c:pt>
                <c:pt idx="560">
                  <c:v>12.736687281164107</c:v>
                </c:pt>
                <c:pt idx="561">
                  <c:v>13.017245423970731</c:v>
                </c:pt>
                <c:pt idx="562">
                  <c:v>13.298649610388514</c:v>
                </c:pt>
                <c:pt idx="563">
                  <c:v>13.581363502676126</c:v>
                </c:pt>
                <c:pt idx="564">
                  <c:v>13.752388632941413</c:v>
                </c:pt>
                <c:pt idx="565">
                  <c:v>13.752388632941413</c:v>
                </c:pt>
                <c:pt idx="566">
                  <c:v>13.752388632941413</c:v>
                </c:pt>
                <c:pt idx="567">
                  <c:v>13.752388632941413</c:v>
                </c:pt>
                <c:pt idx="568">
                  <c:v>13.752388632941413</c:v>
                </c:pt>
                <c:pt idx="569">
                  <c:v>13.752388632941413</c:v>
                </c:pt>
                <c:pt idx="570">
                  <c:v>13.752388632941413</c:v>
                </c:pt>
                <c:pt idx="571">
                  <c:v>13.752388632941413</c:v>
                </c:pt>
                <c:pt idx="572">
                  <c:v>13.752388632941413</c:v>
                </c:pt>
                <c:pt idx="573">
                  <c:v>13.752388632941413</c:v>
                </c:pt>
                <c:pt idx="574">
                  <c:v>13.752388632941413</c:v>
                </c:pt>
                <c:pt idx="575">
                  <c:v>13.752388632941413</c:v>
                </c:pt>
                <c:pt idx="576">
                  <c:v>13.752388632941413</c:v>
                </c:pt>
                <c:pt idx="577">
                  <c:v>13.752388632941413</c:v>
                </c:pt>
                <c:pt idx="578">
                  <c:v>13.752388632941413</c:v>
                </c:pt>
                <c:pt idx="579">
                  <c:v>13.752388632941413</c:v>
                </c:pt>
                <c:pt idx="580">
                  <c:v>13.752388632941413</c:v>
                </c:pt>
                <c:pt idx="581">
                  <c:v>13.752388632941413</c:v>
                </c:pt>
                <c:pt idx="582">
                  <c:v>13.752388632941413</c:v>
                </c:pt>
                <c:pt idx="583">
                  <c:v>13.752388632941413</c:v>
                </c:pt>
                <c:pt idx="584">
                  <c:v>13.752388632941413</c:v>
                </c:pt>
                <c:pt idx="585">
                  <c:v>13.752388632941413</c:v>
                </c:pt>
                <c:pt idx="586">
                  <c:v>13.752388632941413</c:v>
                </c:pt>
                <c:pt idx="587">
                  <c:v>13.752388632941413</c:v>
                </c:pt>
                <c:pt idx="588">
                  <c:v>13.752388632941413</c:v>
                </c:pt>
                <c:pt idx="589">
                  <c:v>13.752388632941413</c:v>
                </c:pt>
                <c:pt idx="590">
                  <c:v>13.752388632941413</c:v>
                </c:pt>
                <c:pt idx="591">
                  <c:v>13.752388632941413</c:v>
                </c:pt>
                <c:pt idx="592">
                  <c:v>13.752388632941413</c:v>
                </c:pt>
                <c:pt idx="593">
                  <c:v>13.752388632941413</c:v>
                </c:pt>
                <c:pt idx="594">
                  <c:v>13.752388632941413</c:v>
                </c:pt>
                <c:pt idx="595">
                  <c:v>13.752388632941413</c:v>
                </c:pt>
                <c:pt idx="596">
                  <c:v>13.752388632941413</c:v>
                </c:pt>
                <c:pt idx="597">
                  <c:v>13.752388632941413</c:v>
                </c:pt>
                <c:pt idx="598">
                  <c:v>13.752388632941413</c:v>
                </c:pt>
                <c:pt idx="599">
                  <c:v>13.752388632941413</c:v>
                </c:pt>
                <c:pt idx="600">
                  <c:v>13.752388632941413</c:v>
                </c:pt>
                <c:pt idx="601">
                  <c:v>13.752388632941413</c:v>
                </c:pt>
                <c:pt idx="602">
                  <c:v>13.752388632941413</c:v>
                </c:pt>
                <c:pt idx="603">
                  <c:v>13.752388632941413</c:v>
                </c:pt>
                <c:pt idx="604">
                  <c:v>13.752388632941413</c:v>
                </c:pt>
                <c:pt idx="605">
                  <c:v>13.752388632941413</c:v>
                </c:pt>
                <c:pt idx="606">
                  <c:v>13.752388632941413</c:v>
                </c:pt>
                <c:pt idx="607">
                  <c:v>13.752388632941413</c:v>
                </c:pt>
                <c:pt idx="608">
                  <c:v>13.752388632941413</c:v>
                </c:pt>
                <c:pt idx="609">
                  <c:v>13.752388632941413</c:v>
                </c:pt>
                <c:pt idx="610">
                  <c:v>13.752388632941413</c:v>
                </c:pt>
                <c:pt idx="611">
                  <c:v>13.752388632941413</c:v>
                </c:pt>
                <c:pt idx="612">
                  <c:v>13.752388632941413</c:v>
                </c:pt>
                <c:pt idx="613">
                  <c:v>13.752388632941413</c:v>
                </c:pt>
                <c:pt idx="614">
                  <c:v>13.752388632941413</c:v>
                </c:pt>
                <c:pt idx="615">
                  <c:v>13.752388632941413</c:v>
                </c:pt>
                <c:pt idx="616">
                  <c:v>13.752388632941413</c:v>
                </c:pt>
                <c:pt idx="617">
                  <c:v>13.752388632941413</c:v>
                </c:pt>
                <c:pt idx="618">
                  <c:v>13.752388632941413</c:v>
                </c:pt>
                <c:pt idx="619">
                  <c:v>13.752388632941413</c:v>
                </c:pt>
                <c:pt idx="620">
                  <c:v>13.752388632941413</c:v>
                </c:pt>
                <c:pt idx="621">
                  <c:v>13.752388632941413</c:v>
                </c:pt>
                <c:pt idx="622">
                  <c:v>13.752388632941413</c:v>
                </c:pt>
                <c:pt idx="623">
                  <c:v>13.752388632941413</c:v>
                </c:pt>
                <c:pt idx="624">
                  <c:v>13.752388632941413</c:v>
                </c:pt>
                <c:pt idx="625">
                  <c:v>13.752388632941413</c:v>
                </c:pt>
                <c:pt idx="626">
                  <c:v>13.752388632941413</c:v>
                </c:pt>
                <c:pt idx="627">
                  <c:v>13.752388632941413</c:v>
                </c:pt>
                <c:pt idx="628">
                  <c:v>13.752388632941413</c:v>
                </c:pt>
                <c:pt idx="629">
                  <c:v>13.752388632941413</c:v>
                </c:pt>
                <c:pt idx="630">
                  <c:v>13.752388632941413</c:v>
                </c:pt>
                <c:pt idx="631">
                  <c:v>13.752388632941413</c:v>
                </c:pt>
                <c:pt idx="632">
                  <c:v>13.752388632941413</c:v>
                </c:pt>
                <c:pt idx="633">
                  <c:v>13.752388632941413</c:v>
                </c:pt>
                <c:pt idx="634">
                  <c:v>13.752388632941413</c:v>
                </c:pt>
                <c:pt idx="635">
                  <c:v>13.752388632941413</c:v>
                </c:pt>
                <c:pt idx="636">
                  <c:v>13.752388632941413</c:v>
                </c:pt>
                <c:pt idx="637">
                  <c:v>13.752388632941413</c:v>
                </c:pt>
                <c:pt idx="638">
                  <c:v>13.752388632941413</c:v>
                </c:pt>
                <c:pt idx="639">
                  <c:v>13.752388632941413</c:v>
                </c:pt>
                <c:pt idx="640">
                  <c:v>13.752388632941413</c:v>
                </c:pt>
                <c:pt idx="641">
                  <c:v>13.752388632941413</c:v>
                </c:pt>
                <c:pt idx="642">
                  <c:v>13.752388632941413</c:v>
                </c:pt>
                <c:pt idx="643">
                  <c:v>13.752388632941413</c:v>
                </c:pt>
                <c:pt idx="644">
                  <c:v>13.752388632941413</c:v>
                </c:pt>
                <c:pt idx="645">
                  <c:v>13.312095437677133</c:v>
                </c:pt>
                <c:pt idx="646">
                  <c:v>12.876273231219818</c:v>
                </c:pt>
                <c:pt idx="647">
                  <c:v>12.443002625248313</c:v>
                </c:pt>
                <c:pt idx="648">
                  <c:v>12.01053995377092</c:v>
                </c:pt>
                <c:pt idx="649">
                  <c:v>11.577238928765805</c:v>
                </c:pt>
                <c:pt idx="650">
                  <c:v>11.141485674429298</c:v>
                </c:pt>
                <c:pt idx="651">
                  <c:v>10.701639311036031</c:v>
                </c:pt>
                <c:pt idx="652">
                  <c:v>10.255971714764861</c:v>
                </c:pt>
                <c:pt idx="653">
                  <c:v>9.8026001197283144</c:v>
                </c:pt>
                <c:pt idx="654">
                  <c:v>9.3394049167082436</c:v>
                </c:pt>
                <c:pt idx="655">
                  <c:v>8.8639219055718179</c:v>
                </c:pt>
                <c:pt idx="656">
                  <c:v>8.3731922103963647</c:v>
                </c:pt>
                <c:pt idx="657">
                  <c:v>7.8635414622825133</c:v>
                </c:pt>
                <c:pt idx="658">
                  <c:v>7.330236795131742</c:v>
                </c:pt>
                <c:pt idx="659">
                  <c:v>6.7669214363975358</c:v>
                </c:pt>
                <c:pt idx="660">
                  <c:v>6.1646144161577165</c:v>
                </c:pt>
                <c:pt idx="661">
                  <c:v>5.5097736858839461</c:v>
                </c:pt>
                <c:pt idx="662">
                  <c:v>4.7800517811073622</c:v>
                </c:pt>
                <c:pt idx="663">
                  <c:v>3.9330996814459245</c:v>
                </c:pt>
                <c:pt idx="664">
                  <c:v>2.8657055133946412</c:v>
                </c:pt>
                <c:pt idx="665">
                  <c:v>3.6017345287742453</c:v>
                </c:pt>
                <c:pt idx="666">
                  <c:v>4.2170427443009721</c:v>
                </c:pt>
                <c:pt idx="667">
                  <c:v>4.758864702504467</c:v>
                </c:pt>
                <c:pt idx="668">
                  <c:v>5.2501681628741874</c:v>
                </c:pt>
                <c:pt idx="669">
                  <c:v>5.7041834153080115</c:v>
                </c:pt>
                <c:pt idx="670">
                  <c:v>6.1293612569287257</c:v>
                </c:pt>
                <c:pt idx="671">
                  <c:v>6.5314938696872931</c:v>
                </c:pt>
                <c:pt idx="672">
                  <c:v>6.9147614113995521</c:v>
                </c:pt>
                <c:pt idx="673">
                  <c:v>7.2823027818078083</c:v>
                </c:pt>
                <c:pt idx="674">
                  <c:v>7.6365509513269041</c:v>
                </c:pt>
                <c:pt idx="675">
                  <c:v>7.9794417088477321</c:v>
                </c:pt>
                <c:pt idx="676">
                  <c:v>8.3125497970977502</c:v>
                </c:pt>
                <c:pt idx="677">
                  <c:v>8.6371811678507555</c:v>
                </c:pt>
                <c:pt idx="678">
                  <c:v>8.9544375627002371</c:v>
                </c:pt>
                <c:pt idx="679">
                  <c:v>9.2652630080612628</c:v>
                </c:pt>
                <c:pt idx="680">
                  <c:v>9.5704781324717718</c:v>
                </c:pt>
                <c:pt idx="681">
                  <c:v>9.8708060759724834</c:v>
                </c:pt>
                <c:pt idx="682">
                  <c:v>10.166892472187003</c:v>
                </c:pt>
                <c:pt idx="683">
                  <c:v>10.459321181495303</c:v>
                </c:pt>
                <c:pt idx="684">
                  <c:v>10.748626940879429</c:v>
                </c:pt>
                <c:pt idx="685">
                  <c:v>11.03530576087339</c:v>
                </c:pt>
                <c:pt idx="686">
                  <c:v>11.319823677322177</c:v>
                </c:pt>
                <c:pt idx="687">
                  <c:v>11.602624316241313</c:v>
                </c:pt>
                <c:pt idx="688">
                  <c:v>11.884135630073477</c:v>
                </c:pt>
                <c:pt idx="689">
                  <c:v>12.16477609833917</c:v>
                </c:pt>
                <c:pt idx="690">
                  <c:v>12.444960646122313</c:v>
                </c:pt>
                <c:pt idx="691">
                  <c:v>12.725106514925461</c:v>
                </c:pt>
                <c:pt idx="692">
                  <c:v>13.005639319918062</c:v>
                </c:pt>
                <c:pt idx="693">
                  <c:v>13.286999545646259</c:v>
                </c:pt>
                <c:pt idx="694">
                  <c:v>13.56964977151074</c:v>
                </c:pt>
                <c:pt idx="695">
                  <c:v>13.752388632941413</c:v>
                </c:pt>
                <c:pt idx="696">
                  <c:v>13.752388632941413</c:v>
                </c:pt>
                <c:pt idx="697">
                  <c:v>13.752388632941413</c:v>
                </c:pt>
                <c:pt idx="698">
                  <c:v>13.752388632941413</c:v>
                </c:pt>
                <c:pt idx="699">
                  <c:v>13.752388632941413</c:v>
                </c:pt>
                <c:pt idx="700">
                  <c:v>13.752388632941413</c:v>
                </c:pt>
                <c:pt idx="701">
                  <c:v>13.752388632941413</c:v>
                </c:pt>
                <c:pt idx="702">
                  <c:v>13.752388632941413</c:v>
                </c:pt>
                <c:pt idx="703">
                  <c:v>13.752388632941413</c:v>
                </c:pt>
                <c:pt idx="704">
                  <c:v>13.752388632941413</c:v>
                </c:pt>
                <c:pt idx="705">
                  <c:v>13.752388632941413</c:v>
                </c:pt>
                <c:pt idx="706">
                  <c:v>13.752388632941413</c:v>
                </c:pt>
                <c:pt idx="707">
                  <c:v>13.752388632941413</c:v>
                </c:pt>
                <c:pt idx="708">
                  <c:v>13.752388632941413</c:v>
                </c:pt>
                <c:pt idx="709">
                  <c:v>13.752388632941413</c:v>
                </c:pt>
                <c:pt idx="710">
                  <c:v>13.752388632941413</c:v>
                </c:pt>
                <c:pt idx="711">
                  <c:v>13.752388632941413</c:v>
                </c:pt>
                <c:pt idx="712">
                  <c:v>13.752388632941413</c:v>
                </c:pt>
                <c:pt idx="713">
                  <c:v>13.752388632941413</c:v>
                </c:pt>
                <c:pt idx="714">
                  <c:v>13.752388632941413</c:v>
                </c:pt>
                <c:pt idx="715">
                  <c:v>13.752388632941413</c:v>
                </c:pt>
                <c:pt idx="716">
                  <c:v>13.752388632941413</c:v>
                </c:pt>
                <c:pt idx="717">
                  <c:v>13.752388632941413</c:v>
                </c:pt>
                <c:pt idx="718">
                  <c:v>13.752388632941413</c:v>
                </c:pt>
                <c:pt idx="719">
                  <c:v>13.752388632941413</c:v>
                </c:pt>
                <c:pt idx="720">
                  <c:v>13.752388632941413</c:v>
                </c:pt>
                <c:pt idx="721">
                  <c:v>13.752388632941413</c:v>
                </c:pt>
                <c:pt idx="722">
                  <c:v>13.752388632941413</c:v>
                </c:pt>
                <c:pt idx="723">
                  <c:v>13.752388632941413</c:v>
                </c:pt>
                <c:pt idx="724">
                  <c:v>13.752388632941413</c:v>
                </c:pt>
                <c:pt idx="725">
                  <c:v>13.752388632941413</c:v>
                </c:pt>
                <c:pt idx="726">
                  <c:v>13.752388632941413</c:v>
                </c:pt>
                <c:pt idx="727">
                  <c:v>13.752388632941413</c:v>
                </c:pt>
                <c:pt idx="728">
                  <c:v>13.752388632941413</c:v>
                </c:pt>
                <c:pt idx="729">
                  <c:v>13.752388632941413</c:v>
                </c:pt>
                <c:pt idx="730">
                  <c:v>13.752388632941413</c:v>
                </c:pt>
                <c:pt idx="731">
                  <c:v>13.752388632941413</c:v>
                </c:pt>
                <c:pt idx="732">
                  <c:v>13.752388632941413</c:v>
                </c:pt>
                <c:pt idx="733">
                  <c:v>13.752388632941413</c:v>
                </c:pt>
                <c:pt idx="734">
                  <c:v>13.752388632941413</c:v>
                </c:pt>
                <c:pt idx="735">
                  <c:v>13.752388632941413</c:v>
                </c:pt>
                <c:pt idx="736">
                  <c:v>13.752388632941413</c:v>
                </c:pt>
                <c:pt idx="737">
                  <c:v>13.752388632941413</c:v>
                </c:pt>
                <c:pt idx="738">
                  <c:v>13.752388632941413</c:v>
                </c:pt>
                <c:pt idx="739">
                  <c:v>13.752388632941413</c:v>
                </c:pt>
                <c:pt idx="740">
                  <c:v>13.752388632941413</c:v>
                </c:pt>
                <c:pt idx="741">
                  <c:v>13.752388632941413</c:v>
                </c:pt>
                <c:pt idx="742">
                  <c:v>13.752388632941413</c:v>
                </c:pt>
                <c:pt idx="743">
                  <c:v>13.752388632941413</c:v>
                </c:pt>
                <c:pt idx="744">
                  <c:v>13.752388632941413</c:v>
                </c:pt>
                <c:pt idx="745">
                  <c:v>13.752388632941413</c:v>
                </c:pt>
                <c:pt idx="746">
                  <c:v>13.752388632941413</c:v>
                </c:pt>
                <c:pt idx="747">
                  <c:v>13.752388632941413</c:v>
                </c:pt>
                <c:pt idx="748">
                  <c:v>13.752388632941413</c:v>
                </c:pt>
                <c:pt idx="749">
                  <c:v>13.752388632941413</c:v>
                </c:pt>
                <c:pt idx="750">
                  <c:v>13.752388632941413</c:v>
                </c:pt>
                <c:pt idx="751">
                  <c:v>13.752388632941413</c:v>
                </c:pt>
                <c:pt idx="752">
                  <c:v>13.752388632941413</c:v>
                </c:pt>
                <c:pt idx="753">
                  <c:v>13.752388632941413</c:v>
                </c:pt>
                <c:pt idx="754">
                  <c:v>13.752388632941413</c:v>
                </c:pt>
                <c:pt idx="755">
                  <c:v>13.752388632941413</c:v>
                </c:pt>
                <c:pt idx="756">
                  <c:v>13.752388632941413</c:v>
                </c:pt>
                <c:pt idx="757">
                  <c:v>13.752388632941413</c:v>
                </c:pt>
                <c:pt idx="758">
                  <c:v>13.752388632941413</c:v>
                </c:pt>
                <c:pt idx="759">
                  <c:v>13.752388632941413</c:v>
                </c:pt>
                <c:pt idx="760">
                  <c:v>13.752388632941413</c:v>
                </c:pt>
                <c:pt idx="761">
                  <c:v>13.752388632941413</c:v>
                </c:pt>
                <c:pt idx="762">
                  <c:v>13.752388632941413</c:v>
                </c:pt>
                <c:pt idx="763">
                  <c:v>13.752388632941413</c:v>
                </c:pt>
                <c:pt idx="764">
                  <c:v>13.752388632941413</c:v>
                </c:pt>
                <c:pt idx="765">
                  <c:v>13.752388632941413</c:v>
                </c:pt>
                <c:pt idx="766">
                  <c:v>13.752388632941413</c:v>
                </c:pt>
                <c:pt idx="767">
                  <c:v>13.752388632941413</c:v>
                </c:pt>
                <c:pt idx="768">
                  <c:v>13.752388632941413</c:v>
                </c:pt>
                <c:pt idx="769">
                  <c:v>13.752388632941413</c:v>
                </c:pt>
                <c:pt idx="770">
                  <c:v>13.752388632941413</c:v>
                </c:pt>
                <c:pt idx="771">
                  <c:v>13.752388632941413</c:v>
                </c:pt>
                <c:pt idx="772">
                  <c:v>13.752388632941413</c:v>
                </c:pt>
                <c:pt idx="773">
                  <c:v>13.752388632941413</c:v>
                </c:pt>
                <c:pt idx="774">
                  <c:v>13.752388632941413</c:v>
                </c:pt>
                <c:pt idx="775">
                  <c:v>13.752388632941413</c:v>
                </c:pt>
                <c:pt idx="776">
                  <c:v>13.752388632941413</c:v>
                </c:pt>
                <c:pt idx="777">
                  <c:v>13.752388632941413</c:v>
                </c:pt>
                <c:pt idx="778">
                  <c:v>13.752388632941413</c:v>
                </c:pt>
                <c:pt idx="779">
                  <c:v>13.752388632941413</c:v>
                </c:pt>
                <c:pt idx="780">
                  <c:v>13.752388632941413</c:v>
                </c:pt>
                <c:pt idx="781">
                  <c:v>13.752388632941413</c:v>
                </c:pt>
                <c:pt idx="782">
                  <c:v>13.752388632941413</c:v>
                </c:pt>
                <c:pt idx="783">
                  <c:v>13.752388632941413</c:v>
                </c:pt>
                <c:pt idx="784">
                  <c:v>13.752388632941413</c:v>
                </c:pt>
                <c:pt idx="785">
                  <c:v>13.752388632941413</c:v>
                </c:pt>
                <c:pt idx="786">
                  <c:v>13.752388632941413</c:v>
                </c:pt>
                <c:pt idx="787">
                  <c:v>13.752388632941413</c:v>
                </c:pt>
                <c:pt idx="788">
                  <c:v>13.752388632941413</c:v>
                </c:pt>
                <c:pt idx="789">
                  <c:v>13.752388632941413</c:v>
                </c:pt>
                <c:pt idx="790">
                  <c:v>13.752388632941413</c:v>
                </c:pt>
                <c:pt idx="791">
                  <c:v>13.752388632941413</c:v>
                </c:pt>
                <c:pt idx="792">
                  <c:v>13.752388632941413</c:v>
                </c:pt>
                <c:pt idx="793">
                  <c:v>13.752388632941413</c:v>
                </c:pt>
                <c:pt idx="794">
                  <c:v>13.752388632941413</c:v>
                </c:pt>
                <c:pt idx="795">
                  <c:v>13.752388632941413</c:v>
                </c:pt>
                <c:pt idx="796">
                  <c:v>13.752388632941413</c:v>
                </c:pt>
                <c:pt idx="797">
                  <c:v>13.752388632941413</c:v>
                </c:pt>
                <c:pt idx="798">
                  <c:v>13.752388632941413</c:v>
                </c:pt>
                <c:pt idx="799">
                  <c:v>13.752388632941413</c:v>
                </c:pt>
                <c:pt idx="800">
                  <c:v>13.752388632941413</c:v>
                </c:pt>
                <c:pt idx="801">
                  <c:v>13.752388632941413</c:v>
                </c:pt>
                <c:pt idx="802">
                  <c:v>13.752388632941413</c:v>
                </c:pt>
                <c:pt idx="803">
                  <c:v>13.752388632941413</c:v>
                </c:pt>
                <c:pt idx="804">
                  <c:v>13.752388632941413</c:v>
                </c:pt>
                <c:pt idx="805">
                  <c:v>13.752388632941413</c:v>
                </c:pt>
                <c:pt idx="806">
                  <c:v>13.752388632941413</c:v>
                </c:pt>
                <c:pt idx="807">
                  <c:v>13.752388632941413</c:v>
                </c:pt>
                <c:pt idx="808">
                  <c:v>13.710926269541091</c:v>
                </c:pt>
                <c:pt idx="809">
                  <c:v>13.669312992401698</c:v>
                </c:pt>
                <c:pt idx="810">
                  <c:v>13.627547373285511</c:v>
                </c:pt>
                <c:pt idx="811">
                  <c:v>13.585627961159988</c:v>
                </c:pt>
                <c:pt idx="812">
                  <c:v>13.543553281681708</c:v>
                </c:pt>
                <c:pt idx="813">
                  <c:v>13.501321836665136</c:v>
                </c:pt>
                <c:pt idx="814">
                  <c:v>13.458932103535657</c:v>
                </c:pt>
                <c:pt idx="815">
                  <c:v>13.416382534766344</c:v>
                </c:pt>
                <c:pt idx="816">
                  <c:v>13.373671557297813</c:v>
                </c:pt>
                <c:pt idx="817">
                  <c:v>13.33079757194059</c:v>
                </c:pt>
                <c:pt idx="818">
                  <c:v>13.287758952759296</c:v>
                </c:pt>
                <c:pt idx="819">
                  <c:v>13.244554046438001</c:v>
                </c:pt>
                <c:pt idx="820">
                  <c:v>13.201181171626018</c:v>
                </c:pt>
                <c:pt idx="821">
                  <c:v>13.157638618263404</c:v>
                </c:pt>
                <c:pt idx="822">
                  <c:v>13.113924646885382</c:v>
                </c:pt>
                <c:pt idx="823">
                  <c:v>13.070037487904889</c:v>
                </c:pt>
                <c:pt idx="824">
                  <c:v>13.025975340872389</c:v>
                </c:pt>
                <c:pt idx="825">
                  <c:v>12.98173637371206</c:v>
                </c:pt>
                <c:pt idx="826">
                  <c:v>12.937318721933439</c:v>
                </c:pt>
                <c:pt idx="827">
                  <c:v>12.892720487817542</c:v>
                </c:pt>
                <c:pt idx="828">
                  <c:v>12.847939739576448</c:v>
                </c:pt>
                <c:pt idx="829">
                  <c:v>12.802974510485271</c:v>
                </c:pt>
                <c:pt idx="830">
                  <c:v>12.757822797985408</c:v>
                </c:pt>
                <c:pt idx="831">
                  <c:v>12.7124825627579</c:v>
                </c:pt>
                <c:pt idx="832">
                  <c:v>12.666951727765651</c:v>
                </c:pt>
                <c:pt idx="833">
                  <c:v>12.621228177263246</c:v>
                </c:pt>
                <c:pt idx="834">
                  <c:v>12.575309755772997</c:v>
                </c:pt>
                <c:pt idx="835">
                  <c:v>12.529194267025801</c:v>
                </c:pt>
                <c:pt idx="836">
                  <c:v>12.482879472865323</c:v>
                </c:pt>
                <c:pt idx="837">
                  <c:v>12.436363092113927</c:v>
                </c:pt>
                <c:pt idx="838">
                  <c:v>12.389642799398734</c:v>
                </c:pt>
                <c:pt idx="839">
                  <c:v>12.342716223936039</c:v>
                </c:pt>
                <c:pt idx="840">
                  <c:v>12.295580948272294</c:v>
                </c:pt>
                <c:pt idx="841">
                  <c:v>12.248234506979744</c:v>
                </c:pt>
                <c:pt idx="842">
                  <c:v>12.200674385304684</c:v>
                </c:pt>
                <c:pt idx="843">
                  <c:v>12.152898017766214</c:v>
                </c:pt>
                <c:pt idx="844">
                  <c:v>12.10490278670329</c:v>
                </c:pt>
                <c:pt idx="845">
                  <c:v>12.056686020767659</c:v>
                </c:pt>
                <c:pt idx="846">
                  <c:v>12.00824499336025</c:v>
                </c:pt>
                <c:pt idx="847">
                  <c:v>11.959576921008367</c:v>
                </c:pt>
                <c:pt idx="848">
                  <c:v>11.910678961680922</c:v>
                </c:pt>
                <c:pt idx="849">
                  <c:v>11.861548213038812</c:v>
                </c:pt>
                <c:pt idx="850">
                  <c:v>11.812181710617324</c:v>
                </c:pt>
                <c:pt idx="851">
                  <c:v>11.762576425937338</c:v>
                </c:pt>
                <c:pt idx="852">
                  <c:v>11.712729264541874</c:v>
                </c:pt>
                <c:pt idx="853">
                  <c:v>11.662637063954339</c:v>
                </c:pt>
                <c:pt idx="854">
                  <c:v>11.612296591554625</c:v>
                </c:pt>
                <c:pt idx="855">
                  <c:v>11.561704542368963</c:v>
                </c:pt>
                <c:pt idx="856">
                  <c:v>11.51085753676924</c:v>
                </c:pt>
                <c:pt idx="857">
                  <c:v>11.459752118077173</c:v>
                </c:pt>
                <c:pt idx="858">
                  <c:v>11.408384750068473</c:v>
                </c:pt>
                <c:pt idx="859">
                  <c:v>11.35675181437189</c:v>
                </c:pt>
                <c:pt idx="860">
                  <c:v>11.304849607757621</c:v>
                </c:pt>
                <c:pt idx="861">
                  <c:v>11.252674339309296</c:v>
                </c:pt>
                <c:pt idx="862">
                  <c:v>11.20022212747336</c:v>
                </c:pt>
                <c:pt idx="863">
                  <c:v>11.147488996979286</c:v>
                </c:pt>
                <c:pt idx="864">
                  <c:v>11.094470875623639</c:v>
                </c:pt>
                <c:pt idx="865">
                  <c:v>11.041163590910545</c:v>
                </c:pt>
                <c:pt idx="866">
                  <c:v>10.987562866540648</c:v>
                </c:pt>
                <c:pt idx="867">
                  <c:v>10.933664318740114</c:v>
                </c:pt>
                <c:pt idx="868">
                  <c:v>10.879463452420669</c:v>
                </c:pt>
                <c:pt idx="869">
                  <c:v>10.824955657161079</c:v>
                </c:pt>
                <c:pt idx="870">
                  <c:v>10.770136202999767</c:v>
                </c:pt>
                <c:pt idx="871">
                  <c:v>10.715000236027656</c:v>
                </c:pt>
                <c:pt idx="872">
                  <c:v>10.659542773769445</c:v>
                </c:pt>
                <c:pt idx="873">
                  <c:v>10.603758700340812</c:v>
                </c:pt>
                <c:pt idx="874">
                  <c:v>10.547642761368081</c:v>
                </c:pt>
                <c:pt idx="875">
                  <c:v>10.491189558655934</c:v>
                </c:pt>
                <c:pt idx="876">
                  <c:v>10.434393544587735</c:v>
                </c:pt>
                <c:pt idx="877">
                  <c:v>10.377249016241866</c:v>
                </c:pt>
                <c:pt idx="878">
                  <c:v>10.319750109206261</c:v>
                </c:pt>
                <c:pt idx="879">
                  <c:v>10.261890791071989</c:v>
                </c:pt>
                <c:pt idx="880">
                  <c:v>10.20366485458527</c:v>
                </c:pt>
                <c:pt idx="881">
                  <c:v>10.145065910435727</c:v>
                </c:pt>
                <c:pt idx="882">
                  <c:v>10.086087379656995</c:v>
                </c:pt>
                <c:pt idx="883">
                  <c:v>10.026722485613828</c:v>
                </c:pt>
                <c:pt idx="884">
                  <c:v>9.9669642455479135</c:v>
                </c:pt>
                <c:pt idx="885">
                  <c:v>9.9068054616522634</c:v>
                </c:pt>
                <c:pt idx="886">
                  <c:v>9.8462387116416235</c:v>
                </c:pt>
                <c:pt idx="887">
                  <c:v>9.7852563387836824</c:v>
                </c:pt>
                <c:pt idx="888">
                  <c:v>9.723850441352857</c:v>
                </c:pt>
                <c:pt idx="889">
                  <c:v>9.9417494647935207</c:v>
                </c:pt>
                <c:pt idx="890">
                  <c:v>10.156792397394682</c:v>
                </c:pt>
                <c:pt idx="891">
                  <c:v>10.369203658098925</c:v>
                </c:pt>
                <c:pt idx="892">
                  <c:v>10.57918959609737</c:v>
                </c:pt>
                <c:pt idx="893">
                  <c:v>10.78694088151431</c:v>
                </c:pt>
                <c:pt idx="894">
                  <c:v>10.992634542491206</c:v>
                </c:pt>
                <c:pt idx="895">
                  <c:v>11.196435713926141</c:v>
                </c:pt>
                <c:pt idx="896">
                  <c:v>11.398499149771073</c:v>
                </c:pt>
                <c:pt idx="897">
                  <c:v>11.598970540547173</c:v>
                </c:pt>
                <c:pt idx="898">
                  <c:v>11.797987669820028</c:v>
                </c:pt>
                <c:pt idx="899">
                  <c:v>11.995681437211811</c:v>
                </c:pt>
                <c:pt idx="900">
                  <c:v>12.192176770700415</c:v>
                </c:pt>
                <c:pt idx="901">
                  <c:v>12.387593447159254</c:v>
                </c:pt>
                <c:pt idx="902">
                  <c:v>12.582046837098288</c:v>
                </c:pt>
                <c:pt idx="903">
                  <c:v>12.775648587206737</c:v>
                </c:pt>
                <c:pt idx="904">
                  <c:v>12.968507252443308</c:v>
                </c:pt>
                <c:pt idx="905">
                  <c:v>13.160728887975056</c:v>
                </c:pt>
                <c:pt idx="906">
                  <c:v>13.352417610159796</c:v>
                </c:pt>
                <c:pt idx="907">
                  <c:v>13.543676134946852</c:v>
                </c:pt>
                <c:pt idx="908">
                  <c:v>13.734606301499239</c:v>
                </c:pt>
                <c:pt idx="909">
                  <c:v>13.752388632941413</c:v>
                </c:pt>
                <c:pt idx="910">
                  <c:v>13.752388632941413</c:v>
                </c:pt>
                <c:pt idx="911">
                  <c:v>13.752388632941413</c:v>
                </c:pt>
                <c:pt idx="912">
                  <c:v>13.752388632941413</c:v>
                </c:pt>
                <c:pt idx="913">
                  <c:v>13.752388632941413</c:v>
                </c:pt>
                <c:pt idx="914">
                  <c:v>13.752388632941413</c:v>
                </c:pt>
                <c:pt idx="915">
                  <c:v>13.752388632941413</c:v>
                </c:pt>
                <c:pt idx="916">
                  <c:v>13.752388632941413</c:v>
                </c:pt>
                <c:pt idx="917">
                  <c:v>13.752388632941413</c:v>
                </c:pt>
                <c:pt idx="918">
                  <c:v>13.752388632941413</c:v>
                </c:pt>
                <c:pt idx="919">
                  <c:v>13.752388632941413</c:v>
                </c:pt>
                <c:pt idx="920">
                  <c:v>13.752388632941413</c:v>
                </c:pt>
                <c:pt idx="921">
                  <c:v>13.752388632941413</c:v>
                </c:pt>
                <c:pt idx="922">
                  <c:v>13.752388632941413</c:v>
                </c:pt>
                <c:pt idx="923">
                  <c:v>13.752388632941413</c:v>
                </c:pt>
                <c:pt idx="924">
                  <c:v>13.752388632941413</c:v>
                </c:pt>
                <c:pt idx="925">
                  <c:v>13.752388632941413</c:v>
                </c:pt>
                <c:pt idx="926">
                  <c:v>13.752388632941413</c:v>
                </c:pt>
                <c:pt idx="927">
                  <c:v>13.752388632941413</c:v>
                </c:pt>
                <c:pt idx="928">
                  <c:v>13.752388632941413</c:v>
                </c:pt>
                <c:pt idx="929">
                  <c:v>13.752388632941413</c:v>
                </c:pt>
                <c:pt idx="930">
                  <c:v>13.752388632941413</c:v>
                </c:pt>
                <c:pt idx="931">
                  <c:v>13.752388632941413</c:v>
                </c:pt>
                <c:pt idx="932">
                  <c:v>13.752388632941413</c:v>
                </c:pt>
                <c:pt idx="933">
                  <c:v>13.752388632941413</c:v>
                </c:pt>
                <c:pt idx="934">
                  <c:v>13.752388632941413</c:v>
                </c:pt>
                <c:pt idx="935">
                  <c:v>13.752388632941413</c:v>
                </c:pt>
                <c:pt idx="936">
                  <c:v>13.752388632941413</c:v>
                </c:pt>
                <c:pt idx="937">
                  <c:v>13.752388632941413</c:v>
                </c:pt>
                <c:pt idx="938">
                  <c:v>13.752388632941413</c:v>
                </c:pt>
                <c:pt idx="939">
                  <c:v>13.752388632941413</c:v>
                </c:pt>
                <c:pt idx="940">
                  <c:v>13.752388632941413</c:v>
                </c:pt>
                <c:pt idx="941">
                  <c:v>13.752388632941413</c:v>
                </c:pt>
                <c:pt idx="942">
                  <c:v>13.752388632941413</c:v>
                </c:pt>
                <c:pt idx="943">
                  <c:v>13.752388632941413</c:v>
                </c:pt>
                <c:pt idx="944">
                  <c:v>13.752388632941413</c:v>
                </c:pt>
                <c:pt idx="945">
                  <c:v>13.752388632941413</c:v>
                </c:pt>
                <c:pt idx="946">
                  <c:v>13.752388632941413</c:v>
                </c:pt>
                <c:pt idx="947">
                  <c:v>13.752388632941413</c:v>
                </c:pt>
                <c:pt idx="948">
                  <c:v>13.752388632941413</c:v>
                </c:pt>
                <c:pt idx="949">
                  <c:v>13.752388632941413</c:v>
                </c:pt>
                <c:pt idx="950">
                  <c:v>13.752388632941413</c:v>
                </c:pt>
                <c:pt idx="951">
                  <c:v>13.752388632941413</c:v>
                </c:pt>
                <c:pt idx="952">
                  <c:v>13.752388632941413</c:v>
                </c:pt>
                <c:pt idx="953">
                  <c:v>13.752388632941413</c:v>
                </c:pt>
                <c:pt idx="954">
                  <c:v>13.752388632941413</c:v>
                </c:pt>
                <c:pt idx="955">
                  <c:v>13.752388632941413</c:v>
                </c:pt>
                <c:pt idx="956">
                  <c:v>13.752388632941413</c:v>
                </c:pt>
                <c:pt idx="957">
                  <c:v>13.752388632941413</c:v>
                </c:pt>
                <c:pt idx="958">
                  <c:v>13.752388632941413</c:v>
                </c:pt>
                <c:pt idx="959">
                  <c:v>13.752388632941413</c:v>
                </c:pt>
                <c:pt idx="960">
                  <c:v>13.752388632941413</c:v>
                </c:pt>
                <c:pt idx="961">
                  <c:v>13.752388632941413</c:v>
                </c:pt>
                <c:pt idx="962">
                  <c:v>13.752388632941413</c:v>
                </c:pt>
                <c:pt idx="963">
                  <c:v>13.752388632941413</c:v>
                </c:pt>
                <c:pt idx="964">
                  <c:v>13.752388632941413</c:v>
                </c:pt>
                <c:pt idx="965">
                  <c:v>13.752388632941413</c:v>
                </c:pt>
                <c:pt idx="966">
                  <c:v>13.752388632941413</c:v>
                </c:pt>
                <c:pt idx="967">
                  <c:v>13.752388632941413</c:v>
                </c:pt>
                <c:pt idx="968">
                  <c:v>13.752388632941413</c:v>
                </c:pt>
                <c:pt idx="969">
                  <c:v>13.752388632941413</c:v>
                </c:pt>
                <c:pt idx="970">
                  <c:v>13.752388632941413</c:v>
                </c:pt>
                <c:pt idx="971">
                  <c:v>13.752388632941413</c:v>
                </c:pt>
                <c:pt idx="972">
                  <c:v>13.752388632941413</c:v>
                </c:pt>
                <c:pt idx="973">
                  <c:v>13.752388632941413</c:v>
                </c:pt>
                <c:pt idx="974">
                  <c:v>13.752388632941413</c:v>
                </c:pt>
                <c:pt idx="975">
                  <c:v>13.752388632941413</c:v>
                </c:pt>
                <c:pt idx="976">
                  <c:v>13.752388632941413</c:v>
                </c:pt>
                <c:pt idx="977">
                  <c:v>13.752388632941413</c:v>
                </c:pt>
                <c:pt idx="978">
                  <c:v>13.752388632941413</c:v>
                </c:pt>
                <c:pt idx="979">
                  <c:v>13.752388632941413</c:v>
                </c:pt>
                <c:pt idx="980">
                  <c:v>13.752388632941413</c:v>
                </c:pt>
                <c:pt idx="981">
                  <c:v>13.752388632941413</c:v>
                </c:pt>
                <c:pt idx="982">
                  <c:v>13.752388632941413</c:v>
                </c:pt>
                <c:pt idx="983">
                  <c:v>13.752388632941413</c:v>
                </c:pt>
                <c:pt idx="984">
                  <c:v>13.752388632941413</c:v>
                </c:pt>
                <c:pt idx="985">
                  <c:v>13.752388632941413</c:v>
                </c:pt>
                <c:pt idx="986">
                  <c:v>13.752388632941413</c:v>
                </c:pt>
                <c:pt idx="987">
                  <c:v>13.752388632941413</c:v>
                </c:pt>
                <c:pt idx="988">
                  <c:v>13.752388632941413</c:v>
                </c:pt>
                <c:pt idx="989">
                  <c:v>13.752388632941413</c:v>
                </c:pt>
                <c:pt idx="990">
                  <c:v>13.752388632941413</c:v>
                </c:pt>
                <c:pt idx="991">
                  <c:v>13.752388632941413</c:v>
                </c:pt>
                <c:pt idx="992">
                  <c:v>13.752388632941413</c:v>
                </c:pt>
                <c:pt idx="993">
                  <c:v>13.752388632941413</c:v>
                </c:pt>
                <c:pt idx="994">
                  <c:v>13.752388632941413</c:v>
                </c:pt>
                <c:pt idx="995">
                  <c:v>13.752388632941413</c:v>
                </c:pt>
                <c:pt idx="996">
                  <c:v>13.752388632941413</c:v>
                </c:pt>
                <c:pt idx="997">
                  <c:v>13.752388632941413</c:v>
                </c:pt>
                <c:pt idx="998">
                  <c:v>13.752388632941413</c:v>
                </c:pt>
                <c:pt idx="999">
                  <c:v>13.752388632941413</c:v>
                </c:pt>
                <c:pt idx="1000">
                  <c:v>13.752388632941413</c:v>
                </c:pt>
                <c:pt idx="1001">
                  <c:v>13.650011540420451</c:v>
                </c:pt>
                <c:pt idx="1002">
                  <c:v>13.546480134166476</c:v>
                </c:pt>
                <c:pt idx="1003">
                  <c:v>13.441763485119587</c:v>
                </c:pt>
                <c:pt idx="1004">
                  <c:v>13.335829302289005</c:v>
                </c:pt>
                <c:pt idx="1005">
                  <c:v>13.228643847392508</c:v>
                </c:pt>
                <c:pt idx="1006">
                  <c:v>13.120171842463671</c:v>
                </c:pt>
                <c:pt idx="1007">
                  <c:v>13.010376369702826</c:v>
                </c:pt>
                <c:pt idx="1008">
                  <c:v>12.899218762757647</c:v>
                </c:pt>
                <c:pt idx="1009">
                  <c:v>12.786658488516071</c:v>
                </c:pt>
                <c:pt idx="1010">
                  <c:v>12.672653018375515</c:v>
                </c:pt>
                <c:pt idx="1011">
                  <c:v>12.557157687815655</c:v>
                </c:pt>
                <c:pt idx="1012">
                  <c:v>12.440125542943939</c:v>
                </c:pt>
                <c:pt idx="1013">
                  <c:v>12.321507172499732</c:v>
                </c:pt>
                <c:pt idx="1014">
                  <c:v>12.201250523590044</c:v>
                </c:pt>
                <c:pt idx="1015">
                  <c:v>12.079300699181323</c:v>
                </c:pt>
                <c:pt idx="1016">
                  <c:v>11.955599735081158</c:v>
                </c:pt>
                <c:pt idx="1017">
                  <c:v>11.830086353802528</c:v>
                </c:pt>
                <c:pt idx="1018">
                  <c:v>11.702695692301164</c:v>
                </c:pt>
                <c:pt idx="1019">
                  <c:v>11.573359000101277</c:v>
                </c:pt>
                <c:pt idx="1020">
                  <c:v>11.442003303760526</c:v>
                </c:pt>
                <c:pt idx="1021">
                  <c:v>11.308551032952453</c:v>
                </c:pt>
                <c:pt idx="1022">
                  <c:v>11.17291960263948</c:v>
                </c:pt>
                <c:pt idx="1023">
                  <c:v>11.035020944841484</c:v>
                </c:pt>
                <c:pt idx="1024">
                  <c:v>10.894760982335495</c:v>
                </c:pt>
                <c:pt idx="1025">
                  <c:v>10.752039035202413</c:v>
                </c:pt>
                <c:pt idx="1026">
                  <c:v>10.606747149404249</c:v>
                </c:pt>
                <c:pt idx="1027">
                  <c:v>10.458769334449642</c:v>
                </c:pt>
                <c:pt idx="1028">
                  <c:v>10.307980694582074</c:v>
                </c:pt>
                <c:pt idx="1029">
                  <c:v>10.154246434667677</c:v>
                </c:pt>
                <c:pt idx="1030">
                  <c:v>9.9974207178881702</c:v>
                </c:pt>
                <c:pt idx="1031">
                  <c:v>9.8373453472208521</c:v>
                </c:pt>
                <c:pt idx="1032">
                  <c:v>9.673848236191958</c:v>
                </c:pt>
                <c:pt idx="1033">
                  <c:v>9.5067416260901769</c:v>
                </c:pt>
                <c:pt idx="1034">
                  <c:v>9.3358199961334858</c:v>
                </c:pt>
                <c:pt idx="1035">
                  <c:v>9.1608575991800567</c:v>
                </c:pt>
                <c:pt idx="1036">
                  <c:v>8.9816055373253274</c:v>
                </c:pt>
                <c:pt idx="1037">
                  <c:v>8.7977882675240515</c:v>
                </c:pt>
                <c:pt idx="1038">
                  <c:v>8.6090993949143275</c:v>
                </c:pt>
                <c:pt idx="1039">
                  <c:v>8.4151965674515754</c:v>
                </c:pt>
                <c:pt idx="1040">
                  <c:v>8.215695224840962</c:v>
                </c:pt>
                <c:pt idx="1041">
                  <c:v>8.0101608701651283</c:v>
                </c:pt>
                <c:pt idx="1042">
                  <c:v>7.7980994126884999</c:v>
                </c:pt>
                <c:pt idx="1043">
                  <c:v>8.0514158640255467</c:v>
                </c:pt>
                <c:pt idx="1044">
                  <c:v>8.2988305193429586</c:v>
                </c:pt>
                <c:pt idx="1045">
                  <c:v>8.5408970903359229</c:v>
                </c:pt>
                <c:pt idx="1046">
                  <c:v>8.7780992679426184</c:v>
                </c:pt>
                <c:pt idx="1047">
                  <c:v>9.0108629699834886</c:v>
                </c:pt>
                <c:pt idx="1048">
                  <c:v>9.2395660010413412</c:v>
                </c:pt>
                <c:pt idx="1049">
                  <c:v>9.4645457653187108</c:v>
                </c:pt>
                <c:pt idx="1050">
                  <c:v>9.6861054940776459</c:v>
                </c:pt>
                <c:pt idx="1051">
                  <c:v>9.9045193255684723</c:v>
                </c:pt>
                <c:pt idx="1052">
                  <c:v>10.120036488420414</c:v>
                </c:pt>
                <c:pt idx="1053">
                  <c:v>10.332884777390319</c:v>
                </c:pt>
                <c:pt idx="1054">
                  <c:v>10.543273465391618</c:v>
                </c:pt>
                <c:pt idx="1055">
                  <c:v>10.751395762708345</c:v>
                </c:pt>
                <c:pt idx="1056">
                  <c:v>10.957430909765129</c:v>
                </c:pt>
                <c:pt idx="1057">
                  <c:v>11.161545971391321</c:v>
                </c:pt>
                <c:pt idx="1058">
                  <c:v>11.363897386528715</c:v>
                </c:pt>
                <c:pt idx="1059">
                  <c:v>11.564632316618903</c:v>
                </c:pt>
                <c:pt idx="1060">
                  <c:v>11.763889827634285</c:v>
                </c:pt>
                <c:pt idx="1061">
                  <c:v>11.961801934283882</c:v>
                </c:pt>
                <c:pt idx="1062">
                  <c:v>12.158494529892666</c:v>
                </c:pt>
                <c:pt idx="1063">
                  <c:v>12.354088221497719</c:v>
                </c:pt>
                <c:pt idx="1064">
                  <c:v>12.548699086586957</c:v>
                </c:pt>
                <c:pt idx="1065">
                  <c:v>12.742439365447286</c:v>
                </c:pt>
                <c:pt idx="1066">
                  <c:v>12.935418101155262</c:v>
                </c:pt>
                <c:pt idx="1067">
                  <c:v>13.127741737733764</c:v>
                </c:pt>
                <c:pt idx="1068">
                  <c:v>13.319514685838083</c:v>
                </c:pt>
                <c:pt idx="1069">
                  <c:v>13.510839864468577</c:v>
                </c:pt>
                <c:pt idx="1070">
                  <c:v>13.701819226594758</c:v>
                </c:pt>
                <c:pt idx="1071">
                  <c:v>13.752388632941413</c:v>
                </c:pt>
                <c:pt idx="1072">
                  <c:v>13.752388632941413</c:v>
                </c:pt>
                <c:pt idx="1073">
                  <c:v>13.752388632941413</c:v>
                </c:pt>
                <c:pt idx="1074">
                  <c:v>13.752388632941413</c:v>
                </c:pt>
                <c:pt idx="1075">
                  <c:v>13.752388632941413</c:v>
                </c:pt>
                <c:pt idx="1076">
                  <c:v>13.752388632941413</c:v>
                </c:pt>
                <c:pt idx="1077">
                  <c:v>13.752388632941413</c:v>
                </c:pt>
                <c:pt idx="1078">
                  <c:v>13.752388632941413</c:v>
                </c:pt>
                <c:pt idx="1079">
                  <c:v>13.752388632941413</c:v>
                </c:pt>
                <c:pt idx="1080">
                  <c:v>13.752388632941413</c:v>
                </c:pt>
                <c:pt idx="1081">
                  <c:v>13.752388632941413</c:v>
                </c:pt>
                <c:pt idx="1082">
                  <c:v>13.752388632941413</c:v>
                </c:pt>
                <c:pt idx="1083">
                  <c:v>13.752388632941413</c:v>
                </c:pt>
                <c:pt idx="1084">
                  <c:v>13.752388632941413</c:v>
                </c:pt>
                <c:pt idx="1085">
                  <c:v>13.752388632941413</c:v>
                </c:pt>
                <c:pt idx="1086">
                  <c:v>13.752388632941413</c:v>
                </c:pt>
                <c:pt idx="1087">
                  <c:v>13.752388632941413</c:v>
                </c:pt>
                <c:pt idx="1088">
                  <c:v>13.752388632941413</c:v>
                </c:pt>
                <c:pt idx="1089">
                  <c:v>13.752388632941413</c:v>
                </c:pt>
                <c:pt idx="1090">
                  <c:v>13.752388632941413</c:v>
                </c:pt>
                <c:pt idx="1091">
                  <c:v>13.752388632941413</c:v>
                </c:pt>
                <c:pt idx="1092">
                  <c:v>13.752388632941413</c:v>
                </c:pt>
                <c:pt idx="1093">
                  <c:v>13.752388632941413</c:v>
                </c:pt>
                <c:pt idx="1094">
                  <c:v>13.752388632941413</c:v>
                </c:pt>
                <c:pt idx="1095">
                  <c:v>13.752388632941413</c:v>
                </c:pt>
                <c:pt idx="1096">
                  <c:v>13.752388632941413</c:v>
                </c:pt>
                <c:pt idx="1097">
                  <c:v>13.752388632941413</c:v>
                </c:pt>
                <c:pt idx="1098">
                  <c:v>13.752388632941413</c:v>
                </c:pt>
                <c:pt idx="1099">
                  <c:v>13.752388632941413</c:v>
                </c:pt>
                <c:pt idx="1100">
                  <c:v>13.752388632941413</c:v>
                </c:pt>
                <c:pt idx="1101">
                  <c:v>13.752388632941413</c:v>
                </c:pt>
                <c:pt idx="1102">
                  <c:v>13.752388632941413</c:v>
                </c:pt>
                <c:pt idx="1103">
                  <c:v>13.752388632941413</c:v>
                </c:pt>
                <c:pt idx="1104">
                  <c:v>13.752388632941413</c:v>
                </c:pt>
                <c:pt idx="1105">
                  <c:v>13.752388632941413</c:v>
                </c:pt>
                <c:pt idx="1106">
                  <c:v>13.752388632941413</c:v>
                </c:pt>
                <c:pt idx="1107">
                  <c:v>13.752388632941413</c:v>
                </c:pt>
                <c:pt idx="1108">
                  <c:v>13.752388632941413</c:v>
                </c:pt>
                <c:pt idx="1109">
                  <c:v>13.752388632941413</c:v>
                </c:pt>
                <c:pt idx="1110">
                  <c:v>13.752388632941413</c:v>
                </c:pt>
                <c:pt idx="1111">
                  <c:v>13.752388632941413</c:v>
                </c:pt>
                <c:pt idx="1112">
                  <c:v>13.752388632941413</c:v>
                </c:pt>
                <c:pt idx="1113">
                  <c:v>13.752388632941413</c:v>
                </c:pt>
                <c:pt idx="1114">
                  <c:v>13.752388632941413</c:v>
                </c:pt>
                <c:pt idx="1115">
                  <c:v>13.752388632941413</c:v>
                </c:pt>
                <c:pt idx="1116">
                  <c:v>13.752388632941413</c:v>
                </c:pt>
                <c:pt idx="1117">
                  <c:v>13.752388632941413</c:v>
                </c:pt>
                <c:pt idx="1118">
                  <c:v>13.752388632941413</c:v>
                </c:pt>
                <c:pt idx="1119">
                  <c:v>13.752388632941413</c:v>
                </c:pt>
                <c:pt idx="1120">
                  <c:v>13.752388632941413</c:v>
                </c:pt>
                <c:pt idx="1121">
                  <c:v>13.752388632941413</c:v>
                </c:pt>
                <c:pt idx="1122">
                  <c:v>13.752388632941413</c:v>
                </c:pt>
                <c:pt idx="1123">
                  <c:v>13.752388632941413</c:v>
                </c:pt>
                <c:pt idx="1124">
                  <c:v>13.752388632941413</c:v>
                </c:pt>
                <c:pt idx="1125">
                  <c:v>13.752388632941413</c:v>
                </c:pt>
                <c:pt idx="1126">
                  <c:v>13.752388632941413</c:v>
                </c:pt>
                <c:pt idx="1127">
                  <c:v>13.752388632941413</c:v>
                </c:pt>
                <c:pt idx="1128">
                  <c:v>13.752388632941413</c:v>
                </c:pt>
                <c:pt idx="1129">
                  <c:v>13.752388632941413</c:v>
                </c:pt>
                <c:pt idx="1130">
                  <c:v>13.752388632941413</c:v>
                </c:pt>
                <c:pt idx="1131">
                  <c:v>13.752388632941413</c:v>
                </c:pt>
                <c:pt idx="1132">
                  <c:v>13.752388632941413</c:v>
                </c:pt>
                <c:pt idx="1133">
                  <c:v>13.752388632941413</c:v>
                </c:pt>
                <c:pt idx="1134">
                  <c:v>13.752388632941413</c:v>
                </c:pt>
                <c:pt idx="1135">
                  <c:v>13.752388632941413</c:v>
                </c:pt>
                <c:pt idx="1136">
                  <c:v>13.752388632941413</c:v>
                </c:pt>
                <c:pt idx="1137">
                  <c:v>13.752388632941413</c:v>
                </c:pt>
                <c:pt idx="1138">
                  <c:v>13.752388632941413</c:v>
                </c:pt>
                <c:pt idx="1139">
                  <c:v>13.752388632941413</c:v>
                </c:pt>
                <c:pt idx="1140">
                  <c:v>13.752388632941413</c:v>
                </c:pt>
                <c:pt idx="1141">
                  <c:v>13.752388632941413</c:v>
                </c:pt>
                <c:pt idx="1142">
                  <c:v>13.752388632941413</c:v>
                </c:pt>
                <c:pt idx="1143">
                  <c:v>13.752388632941413</c:v>
                </c:pt>
                <c:pt idx="1144">
                  <c:v>13.752388632941413</c:v>
                </c:pt>
                <c:pt idx="1145">
                  <c:v>13.752388632941413</c:v>
                </c:pt>
                <c:pt idx="1146">
                  <c:v>13.752388632941413</c:v>
                </c:pt>
                <c:pt idx="1147">
                  <c:v>13.752388632941413</c:v>
                </c:pt>
                <c:pt idx="1148">
                  <c:v>13.752388632941413</c:v>
                </c:pt>
                <c:pt idx="1149">
                  <c:v>13.752388632941413</c:v>
                </c:pt>
                <c:pt idx="1150">
                  <c:v>13.752388632941413</c:v>
                </c:pt>
                <c:pt idx="1151">
                  <c:v>13.752388632941413</c:v>
                </c:pt>
                <c:pt idx="1152">
                  <c:v>13.752388632941413</c:v>
                </c:pt>
                <c:pt idx="1153">
                  <c:v>13.752388632941413</c:v>
                </c:pt>
                <c:pt idx="1154">
                  <c:v>13.752388632941413</c:v>
                </c:pt>
                <c:pt idx="1155">
                  <c:v>13.752388632941413</c:v>
                </c:pt>
                <c:pt idx="1156">
                  <c:v>13.752388632941413</c:v>
                </c:pt>
                <c:pt idx="1157">
                  <c:v>13.752388632941413</c:v>
                </c:pt>
                <c:pt idx="1158">
                  <c:v>13.752388632941413</c:v>
                </c:pt>
                <c:pt idx="1159">
                  <c:v>13.752388632941413</c:v>
                </c:pt>
                <c:pt idx="1160">
                  <c:v>13.752388632941413</c:v>
                </c:pt>
                <c:pt idx="1161">
                  <c:v>13.752388632941413</c:v>
                </c:pt>
                <c:pt idx="1162">
                  <c:v>13.752388632941413</c:v>
                </c:pt>
                <c:pt idx="1163">
                  <c:v>13.752388632941413</c:v>
                </c:pt>
                <c:pt idx="1164">
                  <c:v>13.752388632941413</c:v>
                </c:pt>
                <c:pt idx="1165">
                  <c:v>13.752388632941413</c:v>
                </c:pt>
                <c:pt idx="1166">
                  <c:v>13.752388632941413</c:v>
                </c:pt>
                <c:pt idx="1167">
                  <c:v>13.752388632941413</c:v>
                </c:pt>
                <c:pt idx="1168">
                  <c:v>13.752388632941413</c:v>
                </c:pt>
                <c:pt idx="1169">
                  <c:v>13.752388632941413</c:v>
                </c:pt>
                <c:pt idx="1170">
                  <c:v>13.752388632941413</c:v>
                </c:pt>
                <c:pt idx="1171">
                  <c:v>13.752388632941413</c:v>
                </c:pt>
                <c:pt idx="1172">
                  <c:v>13.752388632941413</c:v>
                </c:pt>
                <c:pt idx="1173">
                  <c:v>13.752388632941413</c:v>
                </c:pt>
                <c:pt idx="1174">
                  <c:v>13.752388632941413</c:v>
                </c:pt>
                <c:pt idx="1175">
                  <c:v>13.752388632941413</c:v>
                </c:pt>
                <c:pt idx="1176">
                  <c:v>13.752388632941413</c:v>
                </c:pt>
                <c:pt idx="1177">
                  <c:v>13.752388632941413</c:v>
                </c:pt>
                <c:pt idx="1178">
                  <c:v>13.752388632941413</c:v>
                </c:pt>
                <c:pt idx="1179">
                  <c:v>13.752388632941413</c:v>
                </c:pt>
                <c:pt idx="1180">
                  <c:v>13.752388632941413</c:v>
                </c:pt>
                <c:pt idx="1181">
                  <c:v>13.752388632941413</c:v>
                </c:pt>
                <c:pt idx="1182">
                  <c:v>13.752388632941413</c:v>
                </c:pt>
                <c:pt idx="1183">
                  <c:v>13.752388632941413</c:v>
                </c:pt>
                <c:pt idx="1184">
                  <c:v>13.752388632941413</c:v>
                </c:pt>
                <c:pt idx="1185">
                  <c:v>13.752388632941413</c:v>
                </c:pt>
                <c:pt idx="1186">
                  <c:v>13.752388632941413</c:v>
                </c:pt>
                <c:pt idx="1187">
                  <c:v>13.752388632941413</c:v>
                </c:pt>
                <c:pt idx="1188">
                  <c:v>13.752388632941413</c:v>
                </c:pt>
                <c:pt idx="1189">
                  <c:v>13.752388632941413</c:v>
                </c:pt>
                <c:pt idx="1190">
                  <c:v>13.752388632941413</c:v>
                </c:pt>
                <c:pt idx="1191">
                  <c:v>13.752388632941413</c:v>
                </c:pt>
                <c:pt idx="1192">
                  <c:v>13.752388632941413</c:v>
                </c:pt>
                <c:pt idx="1193">
                  <c:v>13.752388632941413</c:v>
                </c:pt>
                <c:pt idx="1194">
                  <c:v>13.752388632941413</c:v>
                </c:pt>
                <c:pt idx="1195">
                  <c:v>13.752388632941413</c:v>
                </c:pt>
                <c:pt idx="1196">
                  <c:v>13.752388632941413</c:v>
                </c:pt>
                <c:pt idx="1197">
                  <c:v>13.752388632941413</c:v>
                </c:pt>
                <c:pt idx="1198">
                  <c:v>13.752388632941413</c:v>
                </c:pt>
                <c:pt idx="1199">
                  <c:v>13.752388632941413</c:v>
                </c:pt>
                <c:pt idx="1200">
                  <c:v>13.752388632941413</c:v>
                </c:pt>
                <c:pt idx="1201">
                  <c:v>13.752388632941413</c:v>
                </c:pt>
                <c:pt idx="1202">
                  <c:v>13.752388632941413</c:v>
                </c:pt>
                <c:pt idx="1203">
                  <c:v>13.752388632941413</c:v>
                </c:pt>
                <c:pt idx="1204">
                  <c:v>13.752388632941413</c:v>
                </c:pt>
                <c:pt idx="1205">
                  <c:v>13.752388632941413</c:v>
                </c:pt>
                <c:pt idx="1206">
                  <c:v>13.752388632941413</c:v>
                </c:pt>
                <c:pt idx="1207">
                  <c:v>13.752388632941413</c:v>
                </c:pt>
                <c:pt idx="1208">
                  <c:v>13.752388632941413</c:v>
                </c:pt>
                <c:pt idx="1209">
                  <c:v>13.752388632941413</c:v>
                </c:pt>
                <c:pt idx="1210">
                  <c:v>13.752388632941413</c:v>
                </c:pt>
                <c:pt idx="1211">
                  <c:v>13.752388632941413</c:v>
                </c:pt>
                <c:pt idx="1212">
                  <c:v>13.752388632941413</c:v>
                </c:pt>
                <c:pt idx="1213">
                  <c:v>13.752388632941413</c:v>
                </c:pt>
                <c:pt idx="1214">
                  <c:v>13.752388632941413</c:v>
                </c:pt>
                <c:pt idx="1215">
                  <c:v>13.752388632941413</c:v>
                </c:pt>
                <c:pt idx="1216">
                  <c:v>13.752388632941413</c:v>
                </c:pt>
                <c:pt idx="1217">
                  <c:v>13.752388632941413</c:v>
                </c:pt>
                <c:pt idx="1218">
                  <c:v>13.752388632941413</c:v>
                </c:pt>
                <c:pt idx="1219">
                  <c:v>13.710926269541091</c:v>
                </c:pt>
                <c:pt idx="1220">
                  <c:v>13.669312992401698</c:v>
                </c:pt>
                <c:pt idx="1221">
                  <c:v>13.627547373285511</c:v>
                </c:pt>
                <c:pt idx="1222">
                  <c:v>13.585627961159988</c:v>
                </c:pt>
                <c:pt idx="1223">
                  <c:v>13.543553281681708</c:v>
                </c:pt>
                <c:pt idx="1224">
                  <c:v>13.501321836665136</c:v>
                </c:pt>
                <c:pt idx="1225">
                  <c:v>13.458932103535657</c:v>
                </c:pt>
                <c:pt idx="1226">
                  <c:v>13.416382534766344</c:v>
                </c:pt>
                <c:pt idx="1227">
                  <c:v>13.373671557297813</c:v>
                </c:pt>
                <c:pt idx="1228">
                  <c:v>13.33079757194059</c:v>
                </c:pt>
                <c:pt idx="1229">
                  <c:v>13.287758952759296</c:v>
                </c:pt>
                <c:pt idx="1230">
                  <c:v>13.244554046438001</c:v>
                </c:pt>
                <c:pt idx="1231">
                  <c:v>13.201181171626018</c:v>
                </c:pt>
                <c:pt idx="1232">
                  <c:v>13.157638618263404</c:v>
                </c:pt>
                <c:pt idx="1233">
                  <c:v>13.113924646885382</c:v>
                </c:pt>
                <c:pt idx="1234">
                  <c:v>13.070037487904889</c:v>
                </c:pt>
                <c:pt idx="1235">
                  <c:v>13.025975340872389</c:v>
                </c:pt>
                <c:pt idx="1236">
                  <c:v>12.98173637371206</c:v>
                </c:pt>
                <c:pt idx="1237">
                  <c:v>12.937318721933439</c:v>
                </c:pt>
                <c:pt idx="1238">
                  <c:v>12.892720487817542</c:v>
                </c:pt>
                <c:pt idx="1239">
                  <c:v>12.847939739576448</c:v>
                </c:pt>
                <c:pt idx="1240">
                  <c:v>12.802974510485271</c:v>
                </c:pt>
                <c:pt idx="1241">
                  <c:v>12.757822797985408</c:v>
                </c:pt>
                <c:pt idx="1242">
                  <c:v>12.7124825627579</c:v>
                </c:pt>
                <c:pt idx="1243">
                  <c:v>12.666951727765651</c:v>
                </c:pt>
                <c:pt idx="1244">
                  <c:v>12.621228177263246</c:v>
                </c:pt>
                <c:pt idx="1245">
                  <c:v>12.575309755772997</c:v>
                </c:pt>
                <c:pt idx="1246">
                  <c:v>12.529194267025801</c:v>
                </c:pt>
                <c:pt idx="1247">
                  <c:v>12.482879472865323</c:v>
                </c:pt>
                <c:pt idx="1248">
                  <c:v>12.436363092113927</c:v>
                </c:pt>
                <c:pt idx="1249">
                  <c:v>12.389642799398734</c:v>
                </c:pt>
                <c:pt idx="1250">
                  <c:v>12.342716223936039</c:v>
                </c:pt>
                <c:pt idx="1251">
                  <c:v>12.295580948272294</c:v>
                </c:pt>
                <c:pt idx="1252">
                  <c:v>12.248234506979744</c:v>
                </c:pt>
                <c:pt idx="1253">
                  <c:v>12.200674385304684</c:v>
                </c:pt>
                <c:pt idx="1254">
                  <c:v>12.152898017766214</c:v>
                </c:pt>
                <c:pt idx="1255">
                  <c:v>12.10490278670329</c:v>
                </c:pt>
                <c:pt idx="1256">
                  <c:v>12.056686020767659</c:v>
                </c:pt>
                <c:pt idx="1257">
                  <c:v>12.00824499336025</c:v>
                </c:pt>
                <c:pt idx="1258">
                  <c:v>11.959576921008367</c:v>
                </c:pt>
                <c:pt idx="1259">
                  <c:v>11.910678961680922</c:v>
                </c:pt>
                <c:pt idx="1260">
                  <c:v>11.861548213038812</c:v>
                </c:pt>
                <c:pt idx="1261">
                  <c:v>11.812181710617324</c:v>
                </c:pt>
                <c:pt idx="1262">
                  <c:v>11.762576425937338</c:v>
                </c:pt>
                <c:pt idx="1263">
                  <c:v>11.712729264541874</c:v>
                </c:pt>
                <c:pt idx="1264">
                  <c:v>11.662637063954339</c:v>
                </c:pt>
                <c:pt idx="1265">
                  <c:v>11.612296591554625</c:v>
                </c:pt>
                <c:pt idx="1266">
                  <c:v>11.561704542368963</c:v>
                </c:pt>
                <c:pt idx="1267">
                  <c:v>11.51085753676924</c:v>
                </c:pt>
                <c:pt idx="1268">
                  <c:v>11.459752118077173</c:v>
                </c:pt>
                <c:pt idx="1269">
                  <c:v>11.408384750068473</c:v>
                </c:pt>
                <c:pt idx="1270">
                  <c:v>11.35675181437189</c:v>
                </c:pt>
                <c:pt idx="1271">
                  <c:v>11.304849607757621</c:v>
                </c:pt>
                <c:pt idx="1272">
                  <c:v>11.252674339309296</c:v>
                </c:pt>
                <c:pt idx="1273">
                  <c:v>11.20022212747336</c:v>
                </c:pt>
                <c:pt idx="1274">
                  <c:v>11.147488996979286</c:v>
                </c:pt>
                <c:pt idx="1275">
                  <c:v>11.094470875623639</c:v>
                </c:pt>
                <c:pt idx="1276">
                  <c:v>11.041163590910545</c:v>
                </c:pt>
                <c:pt idx="1277">
                  <c:v>10.987562866540648</c:v>
                </c:pt>
                <c:pt idx="1278">
                  <c:v>10.933664318740114</c:v>
                </c:pt>
                <c:pt idx="1279">
                  <c:v>10.879463452420669</c:v>
                </c:pt>
                <c:pt idx="1280">
                  <c:v>10.824955657161079</c:v>
                </c:pt>
                <c:pt idx="1281">
                  <c:v>10.770136202999767</c:v>
                </c:pt>
                <c:pt idx="1282">
                  <c:v>10.715000236027656</c:v>
                </c:pt>
                <c:pt idx="1283">
                  <c:v>10.659542773769445</c:v>
                </c:pt>
                <c:pt idx="1284">
                  <c:v>10.603758700340812</c:v>
                </c:pt>
                <c:pt idx="1285">
                  <c:v>10.547642761368081</c:v>
                </c:pt>
                <c:pt idx="1286">
                  <c:v>10.491189558655934</c:v>
                </c:pt>
                <c:pt idx="1287">
                  <c:v>10.434393544587735</c:v>
                </c:pt>
                <c:pt idx="1288">
                  <c:v>10.377249016241866</c:v>
                </c:pt>
                <c:pt idx="1289">
                  <c:v>10.319750109206261</c:v>
                </c:pt>
                <c:pt idx="1290">
                  <c:v>10.261890791071989</c:v>
                </c:pt>
                <c:pt idx="1291">
                  <c:v>10.20366485458527</c:v>
                </c:pt>
                <c:pt idx="1292">
                  <c:v>10.145065910435727</c:v>
                </c:pt>
                <c:pt idx="1293">
                  <c:v>10.086087379656995</c:v>
                </c:pt>
                <c:pt idx="1294">
                  <c:v>10.026722485613828</c:v>
                </c:pt>
                <c:pt idx="1295">
                  <c:v>9.9669642455479135</c:v>
                </c:pt>
                <c:pt idx="1296">
                  <c:v>9.9068054616522634</c:v>
                </c:pt>
                <c:pt idx="1297">
                  <c:v>9.8462387116416235</c:v>
                </c:pt>
                <c:pt idx="1298">
                  <c:v>9.7852563387836824</c:v>
                </c:pt>
                <c:pt idx="1299">
                  <c:v>9.723850441352857</c:v>
                </c:pt>
                <c:pt idx="1300">
                  <c:v>9.9417494647935207</c:v>
                </c:pt>
                <c:pt idx="1301">
                  <c:v>10.156792397394682</c:v>
                </c:pt>
                <c:pt idx="1302">
                  <c:v>10.369203658098925</c:v>
                </c:pt>
                <c:pt idx="1303">
                  <c:v>10.57918959609737</c:v>
                </c:pt>
                <c:pt idx="1304">
                  <c:v>10.78694088151431</c:v>
                </c:pt>
                <c:pt idx="1305">
                  <c:v>10.992634542491206</c:v>
                </c:pt>
                <c:pt idx="1306">
                  <c:v>11.196435713926141</c:v>
                </c:pt>
                <c:pt idx="1307">
                  <c:v>11.398499149771073</c:v>
                </c:pt>
                <c:pt idx="1308">
                  <c:v>11.598970540547173</c:v>
                </c:pt>
                <c:pt idx="1309">
                  <c:v>11.797987669820028</c:v>
                </c:pt>
                <c:pt idx="1310">
                  <c:v>11.995681437211811</c:v>
                </c:pt>
                <c:pt idx="1311">
                  <c:v>12.192176770700415</c:v>
                </c:pt>
                <c:pt idx="1312">
                  <c:v>12.387593447159254</c:v>
                </c:pt>
                <c:pt idx="1313">
                  <c:v>12.582046837098288</c:v>
                </c:pt>
                <c:pt idx="1314">
                  <c:v>12.775648587206737</c:v>
                </c:pt>
                <c:pt idx="1315">
                  <c:v>12.968507252443308</c:v>
                </c:pt>
                <c:pt idx="1316">
                  <c:v>13.160728887975056</c:v>
                </c:pt>
                <c:pt idx="1317">
                  <c:v>13.352417610159796</c:v>
                </c:pt>
                <c:pt idx="1318">
                  <c:v>13.543676134946852</c:v>
                </c:pt>
                <c:pt idx="1319">
                  <c:v>13.734606301499239</c:v>
                </c:pt>
                <c:pt idx="1320">
                  <c:v>13.752388632941413</c:v>
                </c:pt>
                <c:pt idx="1321">
                  <c:v>13.752388632941413</c:v>
                </c:pt>
                <c:pt idx="1322">
                  <c:v>13.752388632941413</c:v>
                </c:pt>
                <c:pt idx="1323">
                  <c:v>13.752388632941413</c:v>
                </c:pt>
                <c:pt idx="1324">
                  <c:v>13.752388632941413</c:v>
                </c:pt>
                <c:pt idx="1325">
                  <c:v>13.752388632941413</c:v>
                </c:pt>
                <c:pt idx="1326">
                  <c:v>13.752388632941413</c:v>
                </c:pt>
                <c:pt idx="1327">
                  <c:v>13.752388632941413</c:v>
                </c:pt>
                <c:pt idx="1328">
                  <c:v>13.752388632941413</c:v>
                </c:pt>
                <c:pt idx="1329">
                  <c:v>13.752388632941413</c:v>
                </c:pt>
                <c:pt idx="1330">
                  <c:v>13.752388632941413</c:v>
                </c:pt>
                <c:pt idx="1331">
                  <c:v>13.752388632941413</c:v>
                </c:pt>
                <c:pt idx="1332">
                  <c:v>13.752388632941413</c:v>
                </c:pt>
                <c:pt idx="1333">
                  <c:v>13.752388632941413</c:v>
                </c:pt>
                <c:pt idx="1334">
                  <c:v>13.752388632941413</c:v>
                </c:pt>
                <c:pt idx="1335">
                  <c:v>13.752388632941413</c:v>
                </c:pt>
                <c:pt idx="1336">
                  <c:v>13.752388632941413</c:v>
                </c:pt>
                <c:pt idx="1337">
                  <c:v>13.752388632941413</c:v>
                </c:pt>
                <c:pt idx="1338">
                  <c:v>13.752388632941413</c:v>
                </c:pt>
                <c:pt idx="1339">
                  <c:v>13.752388632941413</c:v>
                </c:pt>
                <c:pt idx="1340">
                  <c:v>13.752388632941413</c:v>
                </c:pt>
                <c:pt idx="1341">
                  <c:v>13.752388632941413</c:v>
                </c:pt>
                <c:pt idx="1342">
                  <c:v>13.752388632941413</c:v>
                </c:pt>
                <c:pt idx="1343">
                  <c:v>13.752388632941413</c:v>
                </c:pt>
                <c:pt idx="1344">
                  <c:v>13.752388632941413</c:v>
                </c:pt>
                <c:pt idx="1345">
                  <c:v>13.752388632941413</c:v>
                </c:pt>
                <c:pt idx="1346">
                  <c:v>13.752388632941413</c:v>
                </c:pt>
                <c:pt idx="1347">
                  <c:v>13.752388632941413</c:v>
                </c:pt>
                <c:pt idx="1348">
                  <c:v>13.752388632941413</c:v>
                </c:pt>
                <c:pt idx="1349">
                  <c:v>13.752388632941413</c:v>
                </c:pt>
                <c:pt idx="1350">
                  <c:v>13.752388632941413</c:v>
                </c:pt>
                <c:pt idx="1351">
                  <c:v>13.752388632941413</c:v>
                </c:pt>
                <c:pt idx="1352">
                  <c:v>13.752388632941413</c:v>
                </c:pt>
                <c:pt idx="1353">
                  <c:v>13.752388632941413</c:v>
                </c:pt>
                <c:pt idx="1354">
                  <c:v>13.752388632941413</c:v>
                </c:pt>
                <c:pt idx="1355">
                  <c:v>13.752388632941413</c:v>
                </c:pt>
                <c:pt idx="1356">
                  <c:v>13.752388632941413</c:v>
                </c:pt>
                <c:pt idx="1357">
                  <c:v>13.752388632941413</c:v>
                </c:pt>
                <c:pt idx="1358">
                  <c:v>13.752388632941413</c:v>
                </c:pt>
                <c:pt idx="1359">
                  <c:v>13.752388632941413</c:v>
                </c:pt>
                <c:pt idx="1360">
                  <c:v>13.752388632941413</c:v>
                </c:pt>
                <c:pt idx="1361">
                  <c:v>13.752388632941413</c:v>
                </c:pt>
                <c:pt idx="1362">
                  <c:v>13.752388632941413</c:v>
                </c:pt>
                <c:pt idx="1363">
                  <c:v>13.752388632941413</c:v>
                </c:pt>
                <c:pt idx="1364">
                  <c:v>13.752388632941413</c:v>
                </c:pt>
                <c:pt idx="1365">
                  <c:v>13.752388632941413</c:v>
                </c:pt>
                <c:pt idx="1366">
                  <c:v>13.752388632941413</c:v>
                </c:pt>
                <c:pt idx="1367">
                  <c:v>13.752388632941413</c:v>
                </c:pt>
                <c:pt idx="1368">
                  <c:v>13.752388632941413</c:v>
                </c:pt>
                <c:pt idx="1369">
                  <c:v>13.752388632941413</c:v>
                </c:pt>
                <c:pt idx="1370">
                  <c:v>13.752388632941413</c:v>
                </c:pt>
                <c:pt idx="1371">
                  <c:v>13.752388632941413</c:v>
                </c:pt>
                <c:pt idx="1372">
                  <c:v>13.752388632941413</c:v>
                </c:pt>
                <c:pt idx="1373">
                  <c:v>13.752388632941413</c:v>
                </c:pt>
                <c:pt idx="1374">
                  <c:v>13.752388632941413</c:v>
                </c:pt>
                <c:pt idx="1375">
                  <c:v>13.752388632941413</c:v>
                </c:pt>
                <c:pt idx="1376">
                  <c:v>13.752388632941413</c:v>
                </c:pt>
                <c:pt idx="1377">
                  <c:v>13.752388632941413</c:v>
                </c:pt>
                <c:pt idx="1378">
                  <c:v>13.752388632941413</c:v>
                </c:pt>
                <c:pt idx="1379">
                  <c:v>13.752388632941413</c:v>
                </c:pt>
                <c:pt idx="1380">
                  <c:v>13.752388632941413</c:v>
                </c:pt>
                <c:pt idx="1381">
                  <c:v>13.752388632941413</c:v>
                </c:pt>
                <c:pt idx="1382">
                  <c:v>13.752388632941413</c:v>
                </c:pt>
                <c:pt idx="1383">
                  <c:v>13.752388632941413</c:v>
                </c:pt>
                <c:pt idx="1384">
                  <c:v>13.752388632941413</c:v>
                </c:pt>
                <c:pt idx="1385">
                  <c:v>13.752388632941413</c:v>
                </c:pt>
                <c:pt idx="1386">
                  <c:v>13.752388632941413</c:v>
                </c:pt>
                <c:pt idx="1387">
                  <c:v>13.752388632941413</c:v>
                </c:pt>
                <c:pt idx="1388">
                  <c:v>13.752388632941413</c:v>
                </c:pt>
                <c:pt idx="1389">
                  <c:v>13.752388632941413</c:v>
                </c:pt>
                <c:pt idx="1390">
                  <c:v>13.752388632941413</c:v>
                </c:pt>
                <c:pt idx="1391">
                  <c:v>13.752388632941413</c:v>
                </c:pt>
                <c:pt idx="1392">
                  <c:v>13.752388632941413</c:v>
                </c:pt>
                <c:pt idx="1393">
                  <c:v>13.752388632941413</c:v>
                </c:pt>
                <c:pt idx="1394">
                  <c:v>13.752388632941413</c:v>
                </c:pt>
                <c:pt idx="1395">
                  <c:v>13.752388632941413</c:v>
                </c:pt>
                <c:pt idx="1396">
                  <c:v>13.752388632941413</c:v>
                </c:pt>
                <c:pt idx="1397">
                  <c:v>13.752388632941413</c:v>
                </c:pt>
                <c:pt idx="1398">
                  <c:v>13.752388632941413</c:v>
                </c:pt>
                <c:pt idx="1399">
                  <c:v>13.752388632941413</c:v>
                </c:pt>
                <c:pt idx="1400">
                  <c:v>13.752388632941413</c:v>
                </c:pt>
                <c:pt idx="1401">
                  <c:v>13.752388632941413</c:v>
                </c:pt>
                <c:pt idx="1402">
                  <c:v>13.752388632941413</c:v>
                </c:pt>
                <c:pt idx="1403">
                  <c:v>13.752388632941413</c:v>
                </c:pt>
                <c:pt idx="1404">
                  <c:v>13.752388632941413</c:v>
                </c:pt>
                <c:pt idx="1405">
                  <c:v>13.752388632941413</c:v>
                </c:pt>
                <c:pt idx="1406">
                  <c:v>13.752388632941413</c:v>
                </c:pt>
                <c:pt idx="1407">
                  <c:v>13.752388632941413</c:v>
                </c:pt>
                <c:pt idx="1408">
                  <c:v>13.752388632941413</c:v>
                </c:pt>
                <c:pt idx="1409">
                  <c:v>13.752388632941413</c:v>
                </c:pt>
                <c:pt idx="1410">
                  <c:v>13.752388632941413</c:v>
                </c:pt>
                <c:pt idx="1411">
                  <c:v>13.752388632941413</c:v>
                </c:pt>
                <c:pt idx="1412">
                  <c:v>13.752388632941413</c:v>
                </c:pt>
                <c:pt idx="1413">
                  <c:v>13.752388632941413</c:v>
                </c:pt>
                <c:pt idx="1414">
                  <c:v>13.752388632941413</c:v>
                </c:pt>
                <c:pt idx="1415">
                  <c:v>13.752388632941413</c:v>
                </c:pt>
                <c:pt idx="1416">
                  <c:v>13.752388632941413</c:v>
                </c:pt>
                <c:pt idx="1417">
                  <c:v>13.752388632941413</c:v>
                </c:pt>
                <c:pt idx="1418">
                  <c:v>13.752388632941413</c:v>
                </c:pt>
                <c:pt idx="1419">
                  <c:v>13.752388632941413</c:v>
                </c:pt>
                <c:pt idx="1420">
                  <c:v>13.752388632941413</c:v>
                </c:pt>
                <c:pt idx="1421">
                  <c:v>13.752388632941413</c:v>
                </c:pt>
                <c:pt idx="1422">
                  <c:v>13.752388632941413</c:v>
                </c:pt>
                <c:pt idx="1423">
                  <c:v>13.752388632941413</c:v>
                </c:pt>
                <c:pt idx="1424">
                  <c:v>13.752388632941413</c:v>
                </c:pt>
                <c:pt idx="1425">
                  <c:v>13.752388632941413</c:v>
                </c:pt>
                <c:pt idx="1426">
                  <c:v>13.752388632941413</c:v>
                </c:pt>
                <c:pt idx="1427">
                  <c:v>13.752388632941413</c:v>
                </c:pt>
                <c:pt idx="1428">
                  <c:v>13.752388632941413</c:v>
                </c:pt>
                <c:pt idx="1429">
                  <c:v>13.752388632941413</c:v>
                </c:pt>
                <c:pt idx="1430">
                  <c:v>13.752388632941413</c:v>
                </c:pt>
                <c:pt idx="1431">
                  <c:v>13.752388632941413</c:v>
                </c:pt>
                <c:pt idx="1432">
                  <c:v>13.752388632941413</c:v>
                </c:pt>
                <c:pt idx="1433">
                  <c:v>13.752388632941413</c:v>
                </c:pt>
                <c:pt idx="1434">
                  <c:v>13.752388632941413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7C7-4E48-9363-FFB70D2A63F5}"/>
            </c:ext>
          </c:extLst>
        </c:ser>
        <c:ser>
          <c:idx val="1"/>
          <c:order val="1"/>
          <c:tx>
            <c:v>Aero Resistance</c:v>
          </c:tx>
          <c:spPr>
            <a:ln w="9525" cap="rnd">
              <a:solidFill>
                <a:srgbClr val="92D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Forces!$C$2:$C$1436</c:f>
              <c:numCache>
                <c:formatCode>0.000</c:formatCode>
                <c:ptCount val="1435"/>
                <c:pt idx="0">
                  <c:v>0</c:v>
                </c:pt>
                <c:pt idx="1">
                  <c:v>2.119912014802273</c:v>
                </c:pt>
                <c:pt idx="2">
                  <c:v>4.2527258189260619</c:v>
                </c:pt>
                <c:pt idx="3">
                  <c:v>6.3986793862017901</c:v>
                </c:pt>
                <c:pt idx="4">
                  <c:v>8.5580180880090087</c:v>
                </c:pt>
                <c:pt idx="5">
                  <c:v>10.730995018974506</c:v>
                </c:pt>
                <c:pt idx="6">
                  <c:v>12.917871341328842</c:v>
                </c:pt>
                <c:pt idx="7">
                  <c:v>15.118916649243751</c:v>
                </c:pt>
                <c:pt idx="8">
                  <c:v>17.334409354585084</c:v>
                </c:pt>
                <c:pt idx="9">
                  <c:v>19.564637095639256</c:v>
                </c:pt>
                <c:pt idx="10">
                  <c:v>21.809897170506737</c:v>
                </c:pt>
                <c:pt idx="11">
                  <c:v>24.070496997005762</c:v>
                </c:pt>
                <c:pt idx="12">
                  <c:v>26.346754601094133</c:v>
                </c:pt>
                <c:pt idx="13">
                  <c:v>28.638999135999381</c:v>
                </c:pt>
                <c:pt idx="14">
                  <c:v>30.9475714344488</c:v>
                </c:pt>
                <c:pt idx="15">
                  <c:v>33.272824596614235</c:v>
                </c:pt>
                <c:pt idx="16">
                  <c:v>35.615124616633892</c:v>
                </c:pt>
                <c:pt idx="17">
                  <c:v>37.974851050848528</c:v>
                </c:pt>
                <c:pt idx="18">
                  <c:v>40.352397731195083</c:v>
                </c:pt>
                <c:pt idx="19">
                  <c:v>42.748173527541823</c:v>
                </c:pt>
                <c:pt idx="20">
                  <c:v>45.162603163129148</c:v>
                </c:pt>
                <c:pt idx="21">
                  <c:v>47.596128087705338</c:v>
                </c:pt>
                <c:pt idx="22">
                  <c:v>50.049207413422714</c:v>
                </c:pt>
                <c:pt idx="23">
                  <c:v>52.522318919092655</c:v>
                </c:pt>
                <c:pt idx="24">
                  <c:v>55.015960128998465</c:v>
                </c:pt>
                <c:pt idx="25">
                  <c:v>57.530649473139476</c:v>
                </c:pt>
                <c:pt idx="26">
                  <c:v>60.066927536540945</c:v>
                </c:pt>
                <c:pt idx="27">
                  <c:v>62.625358406124612</c:v>
                </c:pt>
                <c:pt idx="28">
                  <c:v>65.206531124608176</c:v>
                </c:pt>
                <c:pt idx="29">
                  <c:v>67.811061262006959</c:v>
                </c:pt>
                <c:pt idx="30">
                  <c:v>70.439592616566813</c:v>
                </c:pt>
                <c:pt idx="31">
                  <c:v>73.092799058388977</c:v>
                </c:pt>
                <c:pt idx="32">
                  <c:v>75.771386530642275</c:v>
                </c:pt>
                <c:pt idx="33">
                  <c:v>78.476095225129541</c:v>
                </c:pt>
                <c:pt idx="34">
                  <c:v>81.207701951124193</c:v>
                </c:pt>
                <c:pt idx="35">
                  <c:v>83.967022718864072</c:v>
                </c:pt>
                <c:pt idx="36">
                  <c:v>86.754915561942369</c:v>
                </c:pt>
                <c:pt idx="37">
                  <c:v>89.572283626135473</c:v>
                </c:pt>
                <c:pt idx="38">
                  <c:v>92.420078556036515</c:v>
                </c:pt>
                <c:pt idx="39">
                  <c:v>95.299304215319211</c:v>
                </c:pt>
                <c:pt idx="40">
                  <c:v>98.211020781660352</c:v>
                </c:pt>
                <c:pt idx="41">
                  <c:v>101.15634926344124</c:v>
                </c:pt>
                <c:pt idx="42">
                  <c:v>104.13647649251079</c:v>
                </c:pt>
                <c:pt idx="43">
                  <c:v>107.15266065573849</c:v>
                </c:pt>
                <c:pt idx="44">
                  <c:v>110.20623743808376</c:v>
                </c:pt>
                <c:pt idx="45">
                  <c:v>111.2073775495362</c:v>
                </c:pt>
                <c:pt idx="46">
                  <c:v>111.2073775495362</c:v>
                </c:pt>
                <c:pt idx="47">
                  <c:v>111.2073775495362</c:v>
                </c:pt>
                <c:pt idx="48">
                  <c:v>111.2073775495362</c:v>
                </c:pt>
                <c:pt idx="49">
                  <c:v>111.2073775495362</c:v>
                </c:pt>
                <c:pt idx="50">
                  <c:v>111.2073775495362</c:v>
                </c:pt>
                <c:pt idx="51">
                  <c:v>111.2073775495362</c:v>
                </c:pt>
                <c:pt idx="52">
                  <c:v>111.2073775495362</c:v>
                </c:pt>
                <c:pt idx="53">
                  <c:v>111.2073775495362</c:v>
                </c:pt>
                <c:pt idx="54">
                  <c:v>111.2073775495362</c:v>
                </c:pt>
                <c:pt idx="55">
                  <c:v>111.2073775495362</c:v>
                </c:pt>
                <c:pt idx="56">
                  <c:v>111.2073775495362</c:v>
                </c:pt>
                <c:pt idx="57">
                  <c:v>111.2073775495362</c:v>
                </c:pt>
                <c:pt idx="58">
                  <c:v>111.2073775495362</c:v>
                </c:pt>
                <c:pt idx="59">
                  <c:v>111.2073775495362</c:v>
                </c:pt>
                <c:pt idx="60">
                  <c:v>111.2073775495362</c:v>
                </c:pt>
                <c:pt idx="61">
                  <c:v>111.2073775495362</c:v>
                </c:pt>
                <c:pt idx="62">
                  <c:v>111.2073775495362</c:v>
                </c:pt>
                <c:pt idx="63">
                  <c:v>111.2073775495362</c:v>
                </c:pt>
                <c:pt idx="64">
                  <c:v>111.2073775495362</c:v>
                </c:pt>
                <c:pt idx="65">
                  <c:v>111.2073775495362</c:v>
                </c:pt>
                <c:pt idx="66">
                  <c:v>111.2073775495362</c:v>
                </c:pt>
                <c:pt idx="67">
                  <c:v>111.2073775495362</c:v>
                </c:pt>
                <c:pt idx="68">
                  <c:v>111.2073775495362</c:v>
                </c:pt>
                <c:pt idx="69">
                  <c:v>111.2073775495362</c:v>
                </c:pt>
                <c:pt idx="70">
                  <c:v>111.2073775495362</c:v>
                </c:pt>
                <c:pt idx="71">
                  <c:v>111.2073775495362</c:v>
                </c:pt>
                <c:pt idx="72">
                  <c:v>111.2073775495362</c:v>
                </c:pt>
                <c:pt idx="73">
                  <c:v>111.2073775495362</c:v>
                </c:pt>
                <c:pt idx="74">
                  <c:v>111.2073775495362</c:v>
                </c:pt>
                <c:pt idx="75">
                  <c:v>111.2073775495362</c:v>
                </c:pt>
                <c:pt idx="76">
                  <c:v>111.2073775495362</c:v>
                </c:pt>
                <c:pt idx="77">
                  <c:v>111.2073775495362</c:v>
                </c:pt>
                <c:pt idx="78">
                  <c:v>111.2073775495362</c:v>
                </c:pt>
                <c:pt idx="79">
                  <c:v>111.2073775495362</c:v>
                </c:pt>
                <c:pt idx="80">
                  <c:v>111.2073775495362</c:v>
                </c:pt>
                <c:pt idx="81">
                  <c:v>111.2073775495362</c:v>
                </c:pt>
                <c:pt idx="82">
                  <c:v>111.2073775495362</c:v>
                </c:pt>
                <c:pt idx="83">
                  <c:v>111.2073775495362</c:v>
                </c:pt>
                <c:pt idx="84">
                  <c:v>111.2073775495362</c:v>
                </c:pt>
                <c:pt idx="85">
                  <c:v>111.2073775495362</c:v>
                </c:pt>
                <c:pt idx="86">
                  <c:v>111.2073775495362</c:v>
                </c:pt>
                <c:pt idx="87">
                  <c:v>111.2073775495362</c:v>
                </c:pt>
                <c:pt idx="88">
                  <c:v>111.2073775495362</c:v>
                </c:pt>
                <c:pt idx="89">
                  <c:v>111.2073775495362</c:v>
                </c:pt>
                <c:pt idx="90">
                  <c:v>111.2073775495362</c:v>
                </c:pt>
                <c:pt idx="91">
                  <c:v>111.2073775495362</c:v>
                </c:pt>
                <c:pt idx="92">
                  <c:v>111.2073775495362</c:v>
                </c:pt>
                <c:pt idx="93">
                  <c:v>111.2073775495362</c:v>
                </c:pt>
                <c:pt idx="94">
                  <c:v>111.2073775495362</c:v>
                </c:pt>
                <c:pt idx="95">
                  <c:v>111.2073775495362</c:v>
                </c:pt>
                <c:pt idx="96">
                  <c:v>111.2073775495362</c:v>
                </c:pt>
                <c:pt idx="97">
                  <c:v>111.2073775495362</c:v>
                </c:pt>
                <c:pt idx="98">
                  <c:v>111.2073775495362</c:v>
                </c:pt>
                <c:pt idx="99">
                  <c:v>111.2073775495362</c:v>
                </c:pt>
                <c:pt idx="100">
                  <c:v>111.2073775495362</c:v>
                </c:pt>
                <c:pt idx="101">
                  <c:v>109.55781525152354</c:v>
                </c:pt>
                <c:pt idx="102">
                  <c:v>107.90218892691576</c:v>
                </c:pt>
                <c:pt idx="103">
                  <c:v>106.2404312868578</c:v>
                </c:pt>
                <c:pt idx="104">
                  <c:v>104.57247378971653</c:v>
                </c:pt>
                <c:pt idx="105">
                  <c:v>102.8982466081995</c:v>
                </c:pt>
                <c:pt idx="106">
                  <c:v>101.2176785953566</c:v>
                </c:pt>
                <c:pt idx="107">
                  <c:v>99.53069724941713</c:v>
                </c:pt>
                <c:pt idx="108">
                  <c:v>97.837228677413577</c:v>
                </c:pt>
                <c:pt idx="109">
                  <c:v>96.137197557540759</c:v>
                </c:pt>
                <c:pt idx="110">
                  <c:v>94.430527100195505</c:v>
                </c:pt>
                <c:pt idx="111">
                  <c:v>92.71713900764064</c:v>
                </c:pt>
                <c:pt idx="112">
                  <c:v>90.996953432233241</c:v>
                </c:pt>
                <c:pt idx="113">
                  <c:v>89.269888933153837</c:v>
                </c:pt>
                <c:pt idx="114">
                  <c:v>87.535862431570905</c:v>
                </c:pt>
                <c:pt idx="115">
                  <c:v>85.794789164170496</c:v>
                </c:pt>
                <c:pt idx="116">
                  <c:v>84.046582634977909</c:v>
                </c:pt>
                <c:pt idx="117">
                  <c:v>82.291154565393768</c:v>
                </c:pt>
                <c:pt idx="118">
                  <c:v>80.528414842363262</c:v>
                </c:pt>
                <c:pt idx="119">
                  <c:v>78.758271464592426</c:v>
                </c:pt>
                <c:pt idx="120">
                  <c:v>76.980630486720855</c:v>
                </c:pt>
                <c:pt idx="121">
                  <c:v>75.195395961355302</c:v>
                </c:pt>
                <c:pt idx="122">
                  <c:v>73.40246987886276</c:v>
                </c:pt>
                <c:pt idx="123">
                  <c:v>71.601752104817052</c:v>
                </c:pt>
                <c:pt idx="124">
                  <c:v>69.793140314985266</c:v>
                </c:pt>
                <c:pt idx="125">
                  <c:v>67.976529927735655</c:v>
                </c:pt>
                <c:pt idx="126">
                  <c:v>66.151814033740337</c:v>
                </c:pt>
                <c:pt idx="127">
                  <c:v>64.31888332283981</c:v>
                </c:pt>
                <c:pt idx="128">
                  <c:v>62.477626007927512</c:v>
                </c:pt>
                <c:pt idx="129">
                  <c:v>60.627927745705186</c:v>
                </c:pt>
                <c:pt idx="130">
                  <c:v>58.769671554150236</c:v>
                </c:pt>
                <c:pt idx="131">
                  <c:v>56.90273772652678</c:v>
                </c:pt>
                <c:pt idx="132">
                  <c:v>55.027003741762051</c:v>
                </c:pt>
                <c:pt idx="133">
                  <c:v>53.142344170998577</c:v>
                </c:pt>
                <c:pt idx="134">
                  <c:v>51.248630580121024</c:v>
                </c:pt>
                <c:pt idx="135">
                  <c:v>49.345731428043528</c:v>
                </c:pt>
                <c:pt idx="136">
                  <c:v>47.433511960530424</c:v>
                </c:pt>
                <c:pt idx="137">
                  <c:v>45.511834099308089</c:v>
                </c:pt>
                <c:pt idx="138">
                  <c:v>43.580556326210363</c:v>
                </c:pt>
                <c:pt idx="139">
                  <c:v>41.639533562083074</c:v>
                </c:pt>
                <c:pt idx="140">
                  <c:v>39.688617040155044</c:v>
                </c:pt>
                <c:pt idx="141">
                  <c:v>37.727654173563636</c:v>
                </c:pt>
                <c:pt idx="142">
                  <c:v>40.10332145496141</c:v>
                </c:pt>
                <c:pt idx="143">
                  <c:v>42.497174437011807</c:v>
                </c:pt>
                <c:pt idx="144">
                  <c:v>44.909636147972122</c:v>
                </c:pt>
                <c:pt idx="145">
                  <c:v>47.341146248603685</c:v>
                </c:pt>
                <c:pt idx="146">
                  <c:v>49.792161961263261</c:v>
                </c:pt>
                <c:pt idx="147">
                  <c:v>52.263159066742134</c:v>
                </c:pt>
                <c:pt idx="148">
                  <c:v>54.754632974985583</c:v>
                </c:pt>
                <c:pt idx="149">
                  <c:v>57.267099876491898</c:v>
                </c:pt>
                <c:pt idx="150">
                  <c:v>59.801097981941815</c:v>
                </c:pt>
                <c:pt idx="151">
                  <c:v>62.357188858458166</c:v>
                </c:pt>
                <c:pt idx="152">
                  <c:v>64.935958871856698</c:v>
                </c:pt>
                <c:pt idx="153">
                  <c:v>67.538020745339267</c:v>
                </c:pt>
                <c:pt idx="154">
                  <c:v>70.164015246319465</c:v>
                </c:pt>
                <c:pt idx="155">
                  <c:v>72.814613014483086</c:v>
                </c:pt>
                <c:pt idx="156">
                  <c:v>75.490516545797533</c:v>
                </c:pt>
                <c:pt idx="157">
                  <c:v>78.192462349029796</c:v>
                </c:pt>
                <c:pt idx="158">
                  <c:v>80.9212232934497</c:v>
                </c:pt>
                <c:pt idx="159">
                  <c:v>83.677611168831405</c:v>
                </c:pt>
                <c:pt idx="160">
                  <c:v>86.462479481675317</c:v>
                </c:pt>
                <c:pt idx="161">
                  <c:v>89.276726514822144</c:v>
                </c:pt>
                <c:pt idx="162">
                  <c:v>92.121298681401001</c:v>
                </c:pt>
                <c:pt idx="163">
                  <c:v>94.997194208438316</c:v>
                </c:pt>
                <c:pt idx="164">
                  <c:v>97.905467190573404</c:v>
                </c:pt>
                <c:pt idx="165">
                  <c:v>100.84723206031846</c:v>
                </c:pt>
                <c:pt idx="166">
                  <c:v>103.82366852834208</c:v>
                </c:pt>
                <c:pt idx="167">
                  <c:v>106.83602705555514</c:v>
                </c:pt>
                <c:pt idx="168">
                  <c:v>109.8856349285998</c:v>
                </c:pt>
                <c:pt idx="169">
                  <c:v>111.2073775495362</c:v>
                </c:pt>
                <c:pt idx="170">
                  <c:v>111.2073775495362</c:v>
                </c:pt>
                <c:pt idx="171">
                  <c:v>111.2073775495362</c:v>
                </c:pt>
                <c:pt idx="172">
                  <c:v>111.2073775495362</c:v>
                </c:pt>
                <c:pt idx="173">
                  <c:v>111.2073775495362</c:v>
                </c:pt>
                <c:pt idx="174">
                  <c:v>111.2073775495362</c:v>
                </c:pt>
                <c:pt idx="175">
                  <c:v>111.2073775495362</c:v>
                </c:pt>
                <c:pt idx="176">
                  <c:v>111.2073775495362</c:v>
                </c:pt>
                <c:pt idx="177">
                  <c:v>111.2073775495362</c:v>
                </c:pt>
                <c:pt idx="178">
                  <c:v>111.2073775495362</c:v>
                </c:pt>
                <c:pt idx="179">
                  <c:v>111.2073775495362</c:v>
                </c:pt>
                <c:pt idx="180">
                  <c:v>111.2073775495362</c:v>
                </c:pt>
                <c:pt idx="181">
                  <c:v>111.2073775495362</c:v>
                </c:pt>
                <c:pt idx="182">
                  <c:v>111.2073775495362</c:v>
                </c:pt>
                <c:pt idx="183">
                  <c:v>111.2073775495362</c:v>
                </c:pt>
                <c:pt idx="184">
                  <c:v>111.2073775495362</c:v>
                </c:pt>
                <c:pt idx="185">
                  <c:v>111.2073775495362</c:v>
                </c:pt>
                <c:pt idx="186">
                  <c:v>111.2073775495362</c:v>
                </c:pt>
                <c:pt idx="187">
                  <c:v>111.2073775495362</c:v>
                </c:pt>
                <c:pt idx="188">
                  <c:v>111.2073775495362</c:v>
                </c:pt>
                <c:pt idx="189">
                  <c:v>111.2073775495362</c:v>
                </c:pt>
                <c:pt idx="190">
                  <c:v>111.2073775495362</c:v>
                </c:pt>
                <c:pt idx="191">
                  <c:v>111.2073775495362</c:v>
                </c:pt>
                <c:pt idx="192">
                  <c:v>111.2073775495362</c:v>
                </c:pt>
                <c:pt idx="193">
                  <c:v>111.2073775495362</c:v>
                </c:pt>
                <c:pt idx="194">
                  <c:v>111.2073775495362</c:v>
                </c:pt>
                <c:pt idx="195">
                  <c:v>111.2073775495362</c:v>
                </c:pt>
                <c:pt idx="196">
                  <c:v>111.2073775495362</c:v>
                </c:pt>
                <c:pt idx="197">
                  <c:v>111.2073775495362</c:v>
                </c:pt>
                <c:pt idx="198">
                  <c:v>111.2073775495362</c:v>
                </c:pt>
                <c:pt idx="199">
                  <c:v>111.2073775495362</c:v>
                </c:pt>
                <c:pt idx="200">
                  <c:v>111.2073775495362</c:v>
                </c:pt>
                <c:pt idx="201">
                  <c:v>111.2073775495362</c:v>
                </c:pt>
                <c:pt idx="202">
                  <c:v>111.2073775495362</c:v>
                </c:pt>
                <c:pt idx="203">
                  <c:v>111.2073775495362</c:v>
                </c:pt>
                <c:pt idx="204">
                  <c:v>111.2073775495362</c:v>
                </c:pt>
                <c:pt idx="205">
                  <c:v>111.2073775495362</c:v>
                </c:pt>
                <c:pt idx="206">
                  <c:v>111.2073775495362</c:v>
                </c:pt>
                <c:pt idx="207">
                  <c:v>111.2073775495362</c:v>
                </c:pt>
                <c:pt idx="208">
                  <c:v>111.2073775495362</c:v>
                </c:pt>
                <c:pt idx="209">
                  <c:v>111.2073775495362</c:v>
                </c:pt>
                <c:pt idx="210">
                  <c:v>111.2073775495362</c:v>
                </c:pt>
                <c:pt idx="211">
                  <c:v>111.2073775495362</c:v>
                </c:pt>
                <c:pt idx="212">
                  <c:v>111.2073775495362</c:v>
                </c:pt>
                <c:pt idx="213">
                  <c:v>111.2073775495362</c:v>
                </c:pt>
                <c:pt idx="214">
                  <c:v>111.2073775495362</c:v>
                </c:pt>
                <c:pt idx="215">
                  <c:v>111.2073775495362</c:v>
                </c:pt>
                <c:pt idx="216">
                  <c:v>111.2073775495362</c:v>
                </c:pt>
                <c:pt idx="217">
                  <c:v>111.2073775495362</c:v>
                </c:pt>
                <c:pt idx="218">
                  <c:v>111.2073775495362</c:v>
                </c:pt>
                <c:pt idx="219">
                  <c:v>111.2073775495362</c:v>
                </c:pt>
                <c:pt idx="220">
                  <c:v>111.2073775495362</c:v>
                </c:pt>
                <c:pt idx="221">
                  <c:v>111.2073775495362</c:v>
                </c:pt>
                <c:pt idx="222">
                  <c:v>111.2073775495362</c:v>
                </c:pt>
                <c:pt idx="223">
                  <c:v>111.2073775495362</c:v>
                </c:pt>
                <c:pt idx="224">
                  <c:v>111.2073775495362</c:v>
                </c:pt>
                <c:pt idx="225">
                  <c:v>111.2073775495362</c:v>
                </c:pt>
                <c:pt idx="226">
                  <c:v>111.2073775495362</c:v>
                </c:pt>
                <c:pt idx="227">
                  <c:v>111.2073775495362</c:v>
                </c:pt>
                <c:pt idx="228">
                  <c:v>111.2073775495362</c:v>
                </c:pt>
                <c:pt idx="229">
                  <c:v>111.2073775495362</c:v>
                </c:pt>
                <c:pt idx="230">
                  <c:v>111.2073775495362</c:v>
                </c:pt>
                <c:pt idx="231">
                  <c:v>111.2073775495362</c:v>
                </c:pt>
                <c:pt idx="232">
                  <c:v>111.2073775495362</c:v>
                </c:pt>
                <c:pt idx="233">
                  <c:v>111.2073775495362</c:v>
                </c:pt>
                <c:pt idx="234">
                  <c:v>111.2073775495362</c:v>
                </c:pt>
                <c:pt idx="235">
                  <c:v>111.2073775495362</c:v>
                </c:pt>
                <c:pt idx="236">
                  <c:v>111.2073775495362</c:v>
                </c:pt>
                <c:pt idx="237">
                  <c:v>111.2073775495362</c:v>
                </c:pt>
                <c:pt idx="238">
                  <c:v>111.2073775495362</c:v>
                </c:pt>
                <c:pt idx="239">
                  <c:v>111.2073775495362</c:v>
                </c:pt>
                <c:pt idx="240">
                  <c:v>111.2073775495362</c:v>
                </c:pt>
                <c:pt idx="241">
                  <c:v>111.2073775495362</c:v>
                </c:pt>
                <c:pt idx="242">
                  <c:v>111.2073775495362</c:v>
                </c:pt>
                <c:pt idx="243">
                  <c:v>111.2073775495362</c:v>
                </c:pt>
                <c:pt idx="244">
                  <c:v>111.2073775495362</c:v>
                </c:pt>
                <c:pt idx="245">
                  <c:v>111.2073775495362</c:v>
                </c:pt>
                <c:pt idx="246">
                  <c:v>111.2073775495362</c:v>
                </c:pt>
                <c:pt idx="247">
                  <c:v>111.2073775495362</c:v>
                </c:pt>
                <c:pt idx="248">
                  <c:v>111.2073775495362</c:v>
                </c:pt>
                <c:pt idx="249">
                  <c:v>111.2073775495362</c:v>
                </c:pt>
                <c:pt idx="250">
                  <c:v>111.2073775495362</c:v>
                </c:pt>
                <c:pt idx="251">
                  <c:v>111.2073775495362</c:v>
                </c:pt>
                <c:pt idx="252">
                  <c:v>111.2073775495362</c:v>
                </c:pt>
                <c:pt idx="253">
                  <c:v>111.2073775495362</c:v>
                </c:pt>
                <c:pt idx="254">
                  <c:v>111.2073775495362</c:v>
                </c:pt>
                <c:pt idx="255">
                  <c:v>111.2073775495362</c:v>
                </c:pt>
                <c:pt idx="256">
                  <c:v>111.2073775495362</c:v>
                </c:pt>
                <c:pt idx="257">
                  <c:v>111.2073775495362</c:v>
                </c:pt>
                <c:pt idx="258">
                  <c:v>111.2073775495362</c:v>
                </c:pt>
                <c:pt idx="259">
                  <c:v>111.2073775495362</c:v>
                </c:pt>
                <c:pt idx="260">
                  <c:v>111.2073775495362</c:v>
                </c:pt>
                <c:pt idx="261">
                  <c:v>111.2073775495362</c:v>
                </c:pt>
                <c:pt idx="262">
                  <c:v>111.2073775495362</c:v>
                </c:pt>
                <c:pt idx="263">
                  <c:v>111.2073775495362</c:v>
                </c:pt>
                <c:pt idx="264">
                  <c:v>111.2073775495362</c:v>
                </c:pt>
                <c:pt idx="265">
                  <c:v>111.2073775495362</c:v>
                </c:pt>
                <c:pt idx="266">
                  <c:v>111.2073775495362</c:v>
                </c:pt>
                <c:pt idx="267">
                  <c:v>111.2073775495362</c:v>
                </c:pt>
                <c:pt idx="268">
                  <c:v>111.2073775495362</c:v>
                </c:pt>
                <c:pt idx="269">
                  <c:v>111.2073775495362</c:v>
                </c:pt>
                <c:pt idx="270">
                  <c:v>111.2073775495362</c:v>
                </c:pt>
                <c:pt idx="271">
                  <c:v>111.2073775495362</c:v>
                </c:pt>
                <c:pt idx="272">
                  <c:v>111.2073775495362</c:v>
                </c:pt>
                <c:pt idx="273">
                  <c:v>111.2073775495362</c:v>
                </c:pt>
                <c:pt idx="274">
                  <c:v>111.2073775495362</c:v>
                </c:pt>
                <c:pt idx="275">
                  <c:v>111.2073775495362</c:v>
                </c:pt>
                <c:pt idx="276">
                  <c:v>111.2073775495362</c:v>
                </c:pt>
                <c:pt idx="277">
                  <c:v>111.2073775495362</c:v>
                </c:pt>
                <c:pt idx="278">
                  <c:v>111.2073775495362</c:v>
                </c:pt>
                <c:pt idx="279">
                  <c:v>111.2073775495362</c:v>
                </c:pt>
                <c:pt idx="280">
                  <c:v>111.2073775495362</c:v>
                </c:pt>
                <c:pt idx="281">
                  <c:v>111.2073775495362</c:v>
                </c:pt>
                <c:pt idx="282">
                  <c:v>111.2073775495362</c:v>
                </c:pt>
                <c:pt idx="283">
                  <c:v>111.2073775495362</c:v>
                </c:pt>
                <c:pt idx="284">
                  <c:v>111.2073775495362</c:v>
                </c:pt>
                <c:pt idx="285">
                  <c:v>111.2073775495362</c:v>
                </c:pt>
                <c:pt idx="286">
                  <c:v>111.2073775495362</c:v>
                </c:pt>
                <c:pt idx="287">
                  <c:v>111.2073775495362</c:v>
                </c:pt>
                <c:pt idx="288">
                  <c:v>111.2073775495362</c:v>
                </c:pt>
                <c:pt idx="289">
                  <c:v>111.2073775495362</c:v>
                </c:pt>
                <c:pt idx="290">
                  <c:v>111.2073775495362</c:v>
                </c:pt>
                <c:pt idx="291">
                  <c:v>111.2073775495362</c:v>
                </c:pt>
                <c:pt idx="292">
                  <c:v>111.2073775495362</c:v>
                </c:pt>
                <c:pt idx="293">
                  <c:v>111.2073775495362</c:v>
                </c:pt>
                <c:pt idx="294">
                  <c:v>111.2073775495362</c:v>
                </c:pt>
                <c:pt idx="295">
                  <c:v>111.2073775495362</c:v>
                </c:pt>
                <c:pt idx="296">
                  <c:v>111.2073775495362</c:v>
                </c:pt>
                <c:pt idx="297">
                  <c:v>111.2073775495362</c:v>
                </c:pt>
                <c:pt idx="298">
                  <c:v>111.2073775495362</c:v>
                </c:pt>
                <c:pt idx="299">
                  <c:v>111.2073775495362</c:v>
                </c:pt>
                <c:pt idx="300">
                  <c:v>111.2073775495362</c:v>
                </c:pt>
                <c:pt idx="301">
                  <c:v>111.2073775495362</c:v>
                </c:pt>
                <c:pt idx="302">
                  <c:v>111.2073775495362</c:v>
                </c:pt>
                <c:pt idx="303">
                  <c:v>111.2073775495362</c:v>
                </c:pt>
                <c:pt idx="304">
                  <c:v>111.2073775495362</c:v>
                </c:pt>
                <c:pt idx="305">
                  <c:v>111.2073775495362</c:v>
                </c:pt>
                <c:pt idx="306">
                  <c:v>111.2073775495362</c:v>
                </c:pt>
                <c:pt idx="307">
                  <c:v>111.2073775495362</c:v>
                </c:pt>
                <c:pt idx="308">
                  <c:v>111.2073775495362</c:v>
                </c:pt>
                <c:pt idx="309">
                  <c:v>111.2073775495362</c:v>
                </c:pt>
                <c:pt idx="310">
                  <c:v>111.2073775495362</c:v>
                </c:pt>
                <c:pt idx="311">
                  <c:v>111.2073775495362</c:v>
                </c:pt>
                <c:pt idx="312">
                  <c:v>111.2073775495362</c:v>
                </c:pt>
                <c:pt idx="313">
                  <c:v>111.2073775495362</c:v>
                </c:pt>
                <c:pt idx="314">
                  <c:v>111.2073775495362</c:v>
                </c:pt>
                <c:pt idx="315">
                  <c:v>111.2073775495362</c:v>
                </c:pt>
                <c:pt idx="316">
                  <c:v>111.2073775495362</c:v>
                </c:pt>
                <c:pt idx="317">
                  <c:v>111.2073775495362</c:v>
                </c:pt>
                <c:pt idx="318">
                  <c:v>111.2073775495362</c:v>
                </c:pt>
                <c:pt idx="319">
                  <c:v>111.2073775495362</c:v>
                </c:pt>
                <c:pt idx="320">
                  <c:v>111.2073775495362</c:v>
                </c:pt>
                <c:pt idx="321">
                  <c:v>111.2073775495362</c:v>
                </c:pt>
                <c:pt idx="322">
                  <c:v>111.2073775495362</c:v>
                </c:pt>
                <c:pt idx="323">
                  <c:v>111.2073775495362</c:v>
                </c:pt>
                <c:pt idx="324">
                  <c:v>111.2073775495362</c:v>
                </c:pt>
                <c:pt idx="325">
                  <c:v>111.2073775495362</c:v>
                </c:pt>
                <c:pt idx="326">
                  <c:v>111.2073775495362</c:v>
                </c:pt>
                <c:pt idx="327">
                  <c:v>111.2073775495362</c:v>
                </c:pt>
                <c:pt idx="328">
                  <c:v>111.2073775495362</c:v>
                </c:pt>
                <c:pt idx="329">
                  <c:v>111.2073775495362</c:v>
                </c:pt>
                <c:pt idx="330">
                  <c:v>111.2073775495362</c:v>
                </c:pt>
                <c:pt idx="331">
                  <c:v>111.2073775495362</c:v>
                </c:pt>
                <c:pt idx="332">
                  <c:v>111.2073775495362</c:v>
                </c:pt>
                <c:pt idx="333">
                  <c:v>111.2073775495362</c:v>
                </c:pt>
                <c:pt idx="334">
                  <c:v>111.2073775495362</c:v>
                </c:pt>
                <c:pt idx="335">
                  <c:v>111.2073775495362</c:v>
                </c:pt>
                <c:pt idx="336">
                  <c:v>111.2073775495362</c:v>
                </c:pt>
                <c:pt idx="337">
                  <c:v>111.2073775495362</c:v>
                </c:pt>
                <c:pt idx="338">
                  <c:v>111.2073775495362</c:v>
                </c:pt>
                <c:pt idx="339">
                  <c:v>111.2073775495362</c:v>
                </c:pt>
                <c:pt idx="340">
                  <c:v>111.2073775495362</c:v>
                </c:pt>
                <c:pt idx="341">
                  <c:v>111.2073775495362</c:v>
                </c:pt>
                <c:pt idx="342">
                  <c:v>111.2073775495362</c:v>
                </c:pt>
                <c:pt idx="343">
                  <c:v>111.2073775495362</c:v>
                </c:pt>
                <c:pt idx="344">
                  <c:v>111.2073775495362</c:v>
                </c:pt>
                <c:pt idx="345">
                  <c:v>111.2073775495362</c:v>
                </c:pt>
                <c:pt idx="346">
                  <c:v>111.2073775495362</c:v>
                </c:pt>
                <c:pt idx="347">
                  <c:v>111.2073775495362</c:v>
                </c:pt>
                <c:pt idx="348">
                  <c:v>111.2073775495362</c:v>
                </c:pt>
                <c:pt idx="349">
                  <c:v>111.2073775495362</c:v>
                </c:pt>
                <c:pt idx="350">
                  <c:v>111.2073775495362</c:v>
                </c:pt>
                <c:pt idx="351">
                  <c:v>111.2073775495362</c:v>
                </c:pt>
                <c:pt idx="352">
                  <c:v>111.2073775495362</c:v>
                </c:pt>
                <c:pt idx="353">
                  <c:v>111.2073775495362</c:v>
                </c:pt>
                <c:pt idx="354">
                  <c:v>111.2073775495362</c:v>
                </c:pt>
                <c:pt idx="355">
                  <c:v>111.2073775495362</c:v>
                </c:pt>
                <c:pt idx="356">
                  <c:v>111.2073775495362</c:v>
                </c:pt>
                <c:pt idx="357">
                  <c:v>111.2073775495362</c:v>
                </c:pt>
                <c:pt idx="358">
                  <c:v>111.2073775495362</c:v>
                </c:pt>
                <c:pt idx="359">
                  <c:v>111.2073775495362</c:v>
                </c:pt>
                <c:pt idx="360">
                  <c:v>111.2073775495362</c:v>
                </c:pt>
                <c:pt idx="361">
                  <c:v>111.2073775495362</c:v>
                </c:pt>
                <c:pt idx="362">
                  <c:v>111.2073775495362</c:v>
                </c:pt>
                <c:pt idx="363">
                  <c:v>111.2073775495362</c:v>
                </c:pt>
                <c:pt idx="364">
                  <c:v>111.2073775495362</c:v>
                </c:pt>
                <c:pt idx="365">
                  <c:v>111.2073775495362</c:v>
                </c:pt>
                <c:pt idx="366">
                  <c:v>111.2073775495362</c:v>
                </c:pt>
                <c:pt idx="367">
                  <c:v>111.2073775495362</c:v>
                </c:pt>
                <c:pt idx="368">
                  <c:v>111.2073775495362</c:v>
                </c:pt>
                <c:pt idx="369">
                  <c:v>111.2073775495362</c:v>
                </c:pt>
                <c:pt idx="370">
                  <c:v>111.2073775495362</c:v>
                </c:pt>
                <c:pt idx="371">
                  <c:v>111.2073775495362</c:v>
                </c:pt>
                <c:pt idx="372">
                  <c:v>111.2073775495362</c:v>
                </c:pt>
                <c:pt idx="373">
                  <c:v>111.2073775495362</c:v>
                </c:pt>
                <c:pt idx="374">
                  <c:v>111.2073775495362</c:v>
                </c:pt>
                <c:pt idx="375">
                  <c:v>111.2073775495362</c:v>
                </c:pt>
                <c:pt idx="376">
                  <c:v>111.2073775495362</c:v>
                </c:pt>
                <c:pt idx="377">
                  <c:v>111.2073775495362</c:v>
                </c:pt>
                <c:pt idx="378">
                  <c:v>111.2073775495362</c:v>
                </c:pt>
                <c:pt idx="379">
                  <c:v>111.2073775495362</c:v>
                </c:pt>
                <c:pt idx="380">
                  <c:v>111.2073775495362</c:v>
                </c:pt>
                <c:pt idx="381">
                  <c:v>111.2073775495362</c:v>
                </c:pt>
                <c:pt idx="382">
                  <c:v>111.2073775495362</c:v>
                </c:pt>
                <c:pt idx="383">
                  <c:v>111.2073775495362</c:v>
                </c:pt>
                <c:pt idx="384">
                  <c:v>111.2073775495362</c:v>
                </c:pt>
                <c:pt idx="385">
                  <c:v>111.2073775495362</c:v>
                </c:pt>
                <c:pt idx="386">
                  <c:v>111.2073775495362</c:v>
                </c:pt>
                <c:pt idx="387">
                  <c:v>111.2073775495362</c:v>
                </c:pt>
                <c:pt idx="388">
                  <c:v>111.2073775495362</c:v>
                </c:pt>
                <c:pt idx="389">
                  <c:v>111.2073775495362</c:v>
                </c:pt>
                <c:pt idx="390">
                  <c:v>111.2073775495362</c:v>
                </c:pt>
                <c:pt idx="391">
                  <c:v>111.2073775495362</c:v>
                </c:pt>
                <c:pt idx="392">
                  <c:v>111.2073775495362</c:v>
                </c:pt>
                <c:pt idx="393">
                  <c:v>111.2073775495362</c:v>
                </c:pt>
                <c:pt idx="394">
                  <c:v>111.2073775495362</c:v>
                </c:pt>
                <c:pt idx="395">
                  <c:v>111.2073775495362</c:v>
                </c:pt>
                <c:pt idx="396">
                  <c:v>111.2073775495362</c:v>
                </c:pt>
                <c:pt idx="397">
                  <c:v>111.2073775495362</c:v>
                </c:pt>
                <c:pt idx="398">
                  <c:v>111.2073775495362</c:v>
                </c:pt>
                <c:pt idx="399">
                  <c:v>111.2073775495362</c:v>
                </c:pt>
                <c:pt idx="400">
                  <c:v>111.2073775495362</c:v>
                </c:pt>
                <c:pt idx="401">
                  <c:v>111.2073775495362</c:v>
                </c:pt>
                <c:pt idx="402">
                  <c:v>111.2073775495362</c:v>
                </c:pt>
                <c:pt idx="403">
                  <c:v>111.2073775495362</c:v>
                </c:pt>
                <c:pt idx="404">
                  <c:v>111.2073775495362</c:v>
                </c:pt>
                <c:pt idx="405">
                  <c:v>111.2073775495362</c:v>
                </c:pt>
                <c:pt idx="406">
                  <c:v>111.2073775495362</c:v>
                </c:pt>
                <c:pt idx="407">
                  <c:v>111.2073775495362</c:v>
                </c:pt>
                <c:pt idx="408">
                  <c:v>111.2073775495362</c:v>
                </c:pt>
                <c:pt idx="409">
                  <c:v>111.2073775495362</c:v>
                </c:pt>
                <c:pt idx="410">
                  <c:v>111.2073775495362</c:v>
                </c:pt>
                <c:pt idx="411">
                  <c:v>111.2073775495362</c:v>
                </c:pt>
                <c:pt idx="412">
                  <c:v>111.2073775495362</c:v>
                </c:pt>
                <c:pt idx="413">
                  <c:v>111.2073775495362</c:v>
                </c:pt>
                <c:pt idx="414">
                  <c:v>111.2073775495362</c:v>
                </c:pt>
                <c:pt idx="415">
                  <c:v>111.2073775495362</c:v>
                </c:pt>
                <c:pt idx="416">
                  <c:v>111.2073775495362</c:v>
                </c:pt>
                <c:pt idx="417">
                  <c:v>111.2073775495362</c:v>
                </c:pt>
                <c:pt idx="418">
                  <c:v>111.2073775495362</c:v>
                </c:pt>
                <c:pt idx="419">
                  <c:v>111.2073775495362</c:v>
                </c:pt>
                <c:pt idx="420">
                  <c:v>111.2073775495362</c:v>
                </c:pt>
                <c:pt idx="421">
                  <c:v>111.2073775495362</c:v>
                </c:pt>
                <c:pt idx="422">
                  <c:v>111.2073775495362</c:v>
                </c:pt>
                <c:pt idx="423">
                  <c:v>111.2073775495362</c:v>
                </c:pt>
                <c:pt idx="424">
                  <c:v>111.2073775495362</c:v>
                </c:pt>
                <c:pt idx="425">
                  <c:v>111.2073775495362</c:v>
                </c:pt>
                <c:pt idx="426">
                  <c:v>111.2073775495362</c:v>
                </c:pt>
                <c:pt idx="427">
                  <c:v>111.2073775495362</c:v>
                </c:pt>
                <c:pt idx="428">
                  <c:v>111.2073775495362</c:v>
                </c:pt>
                <c:pt idx="429">
                  <c:v>111.2073775495362</c:v>
                </c:pt>
                <c:pt idx="430">
                  <c:v>111.2073775495362</c:v>
                </c:pt>
                <c:pt idx="431">
                  <c:v>111.2073775495362</c:v>
                </c:pt>
                <c:pt idx="432">
                  <c:v>111.2073775495362</c:v>
                </c:pt>
                <c:pt idx="433">
                  <c:v>111.2073775495362</c:v>
                </c:pt>
                <c:pt idx="434">
                  <c:v>111.2073775495362</c:v>
                </c:pt>
                <c:pt idx="435">
                  <c:v>111.2073775495362</c:v>
                </c:pt>
                <c:pt idx="436">
                  <c:v>111.2073775495362</c:v>
                </c:pt>
                <c:pt idx="437">
                  <c:v>111.2073775495362</c:v>
                </c:pt>
                <c:pt idx="438">
                  <c:v>111.2073775495362</c:v>
                </c:pt>
                <c:pt idx="439">
                  <c:v>111.2073775495362</c:v>
                </c:pt>
                <c:pt idx="440">
                  <c:v>111.2073775495362</c:v>
                </c:pt>
                <c:pt idx="441">
                  <c:v>111.2073775495362</c:v>
                </c:pt>
                <c:pt idx="442">
                  <c:v>104.20058834579268</c:v>
                </c:pt>
                <c:pt idx="443">
                  <c:v>97.489466447116456</c:v>
                </c:pt>
                <c:pt idx="444">
                  <c:v>91.03904882717859</c:v>
                </c:pt>
                <c:pt idx="445">
                  <c:v>84.820805148902991</c:v>
                </c:pt>
                <c:pt idx="446">
                  <c:v>78.811087193673458</c:v>
                </c:pt>
                <c:pt idx="447">
                  <c:v>72.990029383705789</c:v>
                </c:pt>
                <c:pt idx="448">
                  <c:v>67.340749358784876</c:v>
                </c:pt>
                <c:pt idx="449">
                  <c:v>61.848754018665439</c:v>
                </c:pt>
                <c:pt idx="450">
                  <c:v>56.501489835090958</c:v>
                </c:pt>
                <c:pt idx="451">
                  <c:v>51.287996708561643</c:v>
                </c:pt>
                <c:pt idx="452">
                  <c:v>46.198637590268632</c:v>
                </c:pt>
                <c:pt idx="453">
                  <c:v>41.224884501838503</c:v>
                </c:pt>
                <c:pt idx="454">
                  <c:v>36.359147185473283</c:v>
                </c:pt>
                <c:pt idx="455">
                  <c:v>31.594634425949515</c:v>
                </c:pt>
                <c:pt idx="456">
                  <c:v>26.925240727109369</c:v>
                </c:pt>
                <c:pt idx="457">
                  <c:v>22.345452889140926</c:v>
                </c:pt>
                <c:pt idx="458">
                  <c:v>17.850272368959587</c:v>
                </c:pt>
                <c:pt idx="459">
                  <c:v>13.435150277679785</c:v>
                </c:pt>
                <c:pt idx="460">
                  <c:v>9.0959325852637374</c:v>
                </c:pt>
                <c:pt idx="461">
                  <c:v>4.8288136366262604</c:v>
                </c:pt>
                <c:pt idx="462">
                  <c:v>7.627825070069604</c:v>
                </c:pt>
                <c:pt idx="463">
                  <c:v>10.456668310269743</c:v>
                </c:pt>
                <c:pt idx="464">
                  <c:v>13.316314434964838</c:v>
                </c:pt>
                <c:pt idx="465">
                  <c:v>16.207788254213135</c:v>
                </c:pt>
                <c:pt idx="466">
                  <c:v>19.132172560059278</c:v>
                </c:pt>
                <c:pt idx="467">
                  <c:v>22.090612817748063</c:v>
                </c:pt>
                <c:pt idx="468">
                  <c:v>25.084322355820454</c:v>
                </c:pt>
                <c:pt idx="469">
                  <c:v>28.114588121429225</c:v>
                </c:pt>
                <c:pt idx="470">
                  <c:v>31.182777077884332</c:v>
                </c:pt>
                <c:pt idx="471">
                  <c:v>34.290343334140552</c:v>
                </c:pt>
                <c:pt idx="472">
                  <c:v>37.438836111120494</c:v>
                </c:pt>
                <c:pt idx="473">
                  <c:v>40.629908667987138</c:v>
                </c:pt>
                <c:pt idx="474">
                  <c:v>43.865328333450122</c:v>
                </c:pt>
                <c:pt idx="475">
                  <c:v>47.146987813806604</c:v>
                </c:pt>
                <c:pt idx="476">
                  <c:v>50.476917981826467</c:v>
                </c:pt>
                <c:pt idx="477">
                  <c:v>53.857302390262767</c:v>
                </c:pt>
                <c:pt idx="478">
                  <c:v>57.290493802599698</c:v>
                </c:pt>
                <c:pt idx="479">
                  <c:v>60.779033094115483</c:v>
                </c:pt>
                <c:pt idx="480">
                  <c:v>64.325670951673658</c:v>
                </c:pt>
                <c:pt idx="481">
                  <c:v>67.933392895149041</c:v>
                </c:pt>
                <c:pt idx="482">
                  <c:v>71.605448262747657</c:v>
                </c:pt>
                <c:pt idx="483">
                  <c:v>75.345383954370277</c:v>
                </c:pt>
                <c:pt idx="484">
                  <c:v>79.157083922014479</c:v>
                </c:pt>
                <c:pt idx="485">
                  <c:v>83.044815648301352</c:v>
                </c:pt>
                <c:pt idx="486">
                  <c:v>87.01328518336166</c:v>
                </c:pt>
                <c:pt idx="487">
                  <c:v>91.067702744317444</c:v>
                </c:pt>
                <c:pt idx="488">
                  <c:v>95.21386145992463</c:v>
                </c:pt>
                <c:pt idx="489">
                  <c:v>99.458232622441656</c:v>
                </c:pt>
                <c:pt idx="490">
                  <c:v>103.80808187249025</c:v>
                </c:pt>
                <c:pt idx="491">
                  <c:v>108.27161221381932</c:v>
                </c:pt>
                <c:pt idx="492">
                  <c:v>111.2073775495362</c:v>
                </c:pt>
                <c:pt idx="493">
                  <c:v>111.2073775495362</c:v>
                </c:pt>
                <c:pt idx="494">
                  <c:v>111.2073775495362</c:v>
                </c:pt>
                <c:pt idx="495">
                  <c:v>111.2073775495362</c:v>
                </c:pt>
                <c:pt idx="496">
                  <c:v>111.2073775495362</c:v>
                </c:pt>
                <c:pt idx="497">
                  <c:v>111.2073775495362</c:v>
                </c:pt>
                <c:pt idx="498">
                  <c:v>111.2073775495362</c:v>
                </c:pt>
                <c:pt idx="499">
                  <c:v>111.2073775495362</c:v>
                </c:pt>
                <c:pt idx="500">
                  <c:v>111.2073775495362</c:v>
                </c:pt>
                <c:pt idx="501">
                  <c:v>111.2073775495362</c:v>
                </c:pt>
                <c:pt idx="502">
                  <c:v>111.2073775495362</c:v>
                </c:pt>
                <c:pt idx="503">
                  <c:v>111.2073775495362</c:v>
                </c:pt>
                <c:pt idx="504">
                  <c:v>111.2073775495362</c:v>
                </c:pt>
                <c:pt idx="505">
                  <c:v>111.2073775495362</c:v>
                </c:pt>
                <c:pt idx="506">
                  <c:v>111.2073775495362</c:v>
                </c:pt>
                <c:pt idx="507">
                  <c:v>111.2073775495362</c:v>
                </c:pt>
                <c:pt idx="508">
                  <c:v>111.2073775495362</c:v>
                </c:pt>
                <c:pt idx="509">
                  <c:v>111.2073775495362</c:v>
                </c:pt>
                <c:pt idx="510">
                  <c:v>111.2073775495362</c:v>
                </c:pt>
                <c:pt idx="511">
                  <c:v>111.2073775495362</c:v>
                </c:pt>
                <c:pt idx="512">
                  <c:v>111.2073775495362</c:v>
                </c:pt>
                <c:pt idx="513">
                  <c:v>111.2073775495362</c:v>
                </c:pt>
                <c:pt idx="514">
                  <c:v>111.2073775495362</c:v>
                </c:pt>
                <c:pt idx="515">
                  <c:v>111.2073775495362</c:v>
                </c:pt>
                <c:pt idx="516">
                  <c:v>111.2073775495362</c:v>
                </c:pt>
                <c:pt idx="517">
                  <c:v>111.2073775495362</c:v>
                </c:pt>
                <c:pt idx="518">
                  <c:v>111.2073775495362</c:v>
                </c:pt>
                <c:pt idx="519">
                  <c:v>104.20058834579268</c:v>
                </c:pt>
                <c:pt idx="520">
                  <c:v>97.489466447116456</c:v>
                </c:pt>
                <c:pt idx="521">
                  <c:v>91.03904882717859</c:v>
                </c:pt>
                <c:pt idx="522">
                  <c:v>84.820805148902991</c:v>
                </c:pt>
                <c:pt idx="523">
                  <c:v>78.811087193673458</c:v>
                </c:pt>
                <c:pt idx="524">
                  <c:v>72.990029383705789</c:v>
                </c:pt>
                <c:pt idx="525">
                  <c:v>67.340749358784876</c:v>
                </c:pt>
                <c:pt idx="526">
                  <c:v>61.848754018665439</c:v>
                </c:pt>
                <c:pt idx="527">
                  <c:v>56.501489835090958</c:v>
                </c:pt>
                <c:pt idx="528">
                  <c:v>51.287996708561643</c:v>
                </c:pt>
                <c:pt idx="529">
                  <c:v>46.198637590268632</c:v>
                </c:pt>
                <c:pt idx="530">
                  <c:v>41.224884501838503</c:v>
                </c:pt>
                <c:pt idx="531">
                  <c:v>36.359147185473283</c:v>
                </c:pt>
                <c:pt idx="532">
                  <c:v>31.594634425949515</c:v>
                </c:pt>
                <c:pt idx="533">
                  <c:v>26.925240727109369</c:v>
                </c:pt>
                <c:pt idx="534">
                  <c:v>22.345452889140926</c:v>
                </c:pt>
                <c:pt idx="535">
                  <c:v>17.850272368959587</c:v>
                </c:pt>
                <c:pt idx="536">
                  <c:v>13.435150277679785</c:v>
                </c:pt>
                <c:pt idx="537">
                  <c:v>16.327962072623819</c:v>
                </c:pt>
                <c:pt idx="538">
                  <c:v>19.253730408683946</c:v>
                </c:pt>
                <c:pt idx="539">
                  <c:v>22.213603448720022</c:v>
                </c:pt>
                <c:pt idx="540">
                  <c:v>25.208797445007534</c:v>
                </c:pt>
                <c:pt idx="541">
                  <c:v>28.240602519484522</c:v>
                </c:pt>
                <c:pt idx="542">
                  <c:v>31.31038908966805</c:v>
                </c:pt>
                <c:pt idx="543">
                  <c:v>34.419615030527538</c:v>
                </c:pt>
                <c:pt idx="544">
                  <c:v>37.569833677896455</c:v>
                </c:pt>
                <c:pt idx="545">
                  <c:v>40.762702797364476</c:v>
                </c:pt>
                <c:pt idx="546">
                  <c:v>43.999994664735269</c:v>
                </c:pt>
                <c:pt idx="547">
                  <c:v>47.283607430966022</c:v>
                </c:pt>
                <c:pt idx="548">
                  <c:v>50.61557797718271</c:v>
                </c:pt>
                <c:pt idx="549">
                  <c:v>53.998096505373013</c:v>
                </c:pt>
                <c:pt idx="550">
                  <c:v>57.433523159618176</c:v>
                </c:pt>
                <c:pt idx="551">
                  <c:v>60.92440703373348</c:v>
                </c:pt>
                <c:pt idx="552">
                  <c:v>64.473507997222612</c:v>
                </c:pt>
                <c:pt idx="553">
                  <c:v>68.083821866845497</c:v>
                </c:pt>
                <c:pt idx="554">
                  <c:v>71.758609571629705</c:v>
                </c:pt>
                <c:pt idx="555">
                  <c:v>75.501431112591774</c:v>
                </c:pt>
                <c:pt idx="556">
                  <c:v>79.316185315330699</c:v>
                </c:pt>
                <c:pt idx="557">
                  <c:v>83.207156628493763</c:v>
                </c:pt>
                <c:pt idx="558">
                  <c:v>87.179070553979429</c:v>
                </c:pt>
                <c:pt idx="559">
                  <c:v>91.237159733828079</c:v>
                </c:pt>
                <c:pt idx="560">
                  <c:v>95.387243304122478</c:v>
                </c:pt>
                <c:pt idx="561">
                  <c:v>99.635822915597487</c:v>
                </c:pt>
                <c:pt idx="562">
                  <c:v>103.99019989841328</c:v>
                </c:pt>
                <c:pt idx="563">
                  <c:v>108.45861953999199</c:v>
                </c:pt>
                <c:pt idx="564">
                  <c:v>111.2073775495362</c:v>
                </c:pt>
                <c:pt idx="565">
                  <c:v>111.2073775495362</c:v>
                </c:pt>
                <c:pt idx="566">
                  <c:v>111.2073775495362</c:v>
                </c:pt>
                <c:pt idx="567">
                  <c:v>111.2073775495362</c:v>
                </c:pt>
                <c:pt idx="568">
                  <c:v>111.2073775495362</c:v>
                </c:pt>
                <c:pt idx="569">
                  <c:v>111.2073775495362</c:v>
                </c:pt>
                <c:pt idx="570">
                  <c:v>111.2073775495362</c:v>
                </c:pt>
                <c:pt idx="571">
                  <c:v>111.2073775495362</c:v>
                </c:pt>
                <c:pt idx="572">
                  <c:v>111.2073775495362</c:v>
                </c:pt>
                <c:pt idx="573">
                  <c:v>111.2073775495362</c:v>
                </c:pt>
                <c:pt idx="574">
                  <c:v>111.2073775495362</c:v>
                </c:pt>
                <c:pt idx="575">
                  <c:v>111.2073775495362</c:v>
                </c:pt>
                <c:pt idx="576">
                  <c:v>111.2073775495362</c:v>
                </c:pt>
                <c:pt idx="577">
                  <c:v>111.2073775495362</c:v>
                </c:pt>
                <c:pt idx="578">
                  <c:v>111.2073775495362</c:v>
                </c:pt>
                <c:pt idx="579">
                  <c:v>111.2073775495362</c:v>
                </c:pt>
                <c:pt idx="580">
                  <c:v>111.2073775495362</c:v>
                </c:pt>
                <c:pt idx="581">
                  <c:v>111.2073775495362</c:v>
                </c:pt>
                <c:pt idx="582">
                  <c:v>111.2073775495362</c:v>
                </c:pt>
                <c:pt idx="583">
                  <c:v>111.2073775495362</c:v>
                </c:pt>
                <c:pt idx="584">
                  <c:v>111.2073775495362</c:v>
                </c:pt>
                <c:pt idx="585">
                  <c:v>111.2073775495362</c:v>
                </c:pt>
                <c:pt idx="586">
                  <c:v>111.2073775495362</c:v>
                </c:pt>
                <c:pt idx="587">
                  <c:v>111.2073775495362</c:v>
                </c:pt>
                <c:pt idx="588">
                  <c:v>111.2073775495362</c:v>
                </c:pt>
                <c:pt idx="589">
                  <c:v>111.2073775495362</c:v>
                </c:pt>
                <c:pt idx="590">
                  <c:v>111.2073775495362</c:v>
                </c:pt>
                <c:pt idx="591">
                  <c:v>111.2073775495362</c:v>
                </c:pt>
                <c:pt idx="592">
                  <c:v>111.2073775495362</c:v>
                </c:pt>
                <c:pt idx="593">
                  <c:v>111.2073775495362</c:v>
                </c:pt>
                <c:pt idx="594">
                  <c:v>111.2073775495362</c:v>
                </c:pt>
                <c:pt idx="595">
                  <c:v>111.2073775495362</c:v>
                </c:pt>
                <c:pt idx="596">
                  <c:v>111.2073775495362</c:v>
                </c:pt>
                <c:pt idx="597">
                  <c:v>111.2073775495362</c:v>
                </c:pt>
                <c:pt idx="598">
                  <c:v>111.2073775495362</c:v>
                </c:pt>
                <c:pt idx="599">
                  <c:v>111.2073775495362</c:v>
                </c:pt>
                <c:pt idx="600">
                  <c:v>111.2073775495362</c:v>
                </c:pt>
                <c:pt idx="601">
                  <c:v>111.2073775495362</c:v>
                </c:pt>
                <c:pt idx="602">
                  <c:v>111.2073775495362</c:v>
                </c:pt>
                <c:pt idx="603">
                  <c:v>111.2073775495362</c:v>
                </c:pt>
                <c:pt idx="604">
                  <c:v>111.2073775495362</c:v>
                </c:pt>
                <c:pt idx="605">
                  <c:v>111.2073775495362</c:v>
                </c:pt>
                <c:pt idx="606">
                  <c:v>111.2073775495362</c:v>
                </c:pt>
                <c:pt idx="607">
                  <c:v>111.2073775495362</c:v>
                </c:pt>
                <c:pt idx="608">
                  <c:v>111.2073775495362</c:v>
                </c:pt>
                <c:pt idx="609">
                  <c:v>111.2073775495362</c:v>
                </c:pt>
                <c:pt idx="610">
                  <c:v>111.2073775495362</c:v>
                </c:pt>
                <c:pt idx="611">
                  <c:v>111.2073775495362</c:v>
                </c:pt>
                <c:pt idx="612">
                  <c:v>111.2073775495362</c:v>
                </c:pt>
                <c:pt idx="613">
                  <c:v>111.2073775495362</c:v>
                </c:pt>
                <c:pt idx="614">
                  <c:v>111.2073775495362</c:v>
                </c:pt>
                <c:pt idx="615">
                  <c:v>111.2073775495362</c:v>
                </c:pt>
                <c:pt idx="616">
                  <c:v>111.2073775495362</c:v>
                </c:pt>
                <c:pt idx="617">
                  <c:v>111.2073775495362</c:v>
                </c:pt>
                <c:pt idx="618">
                  <c:v>111.2073775495362</c:v>
                </c:pt>
                <c:pt idx="619">
                  <c:v>111.2073775495362</c:v>
                </c:pt>
                <c:pt idx="620">
                  <c:v>111.2073775495362</c:v>
                </c:pt>
                <c:pt idx="621">
                  <c:v>111.2073775495362</c:v>
                </c:pt>
                <c:pt idx="622">
                  <c:v>111.2073775495362</c:v>
                </c:pt>
                <c:pt idx="623">
                  <c:v>111.2073775495362</c:v>
                </c:pt>
                <c:pt idx="624">
                  <c:v>111.2073775495362</c:v>
                </c:pt>
                <c:pt idx="625">
                  <c:v>111.2073775495362</c:v>
                </c:pt>
                <c:pt idx="626">
                  <c:v>111.2073775495362</c:v>
                </c:pt>
                <c:pt idx="627">
                  <c:v>111.2073775495362</c:v>
                </c:pt>
                <c:pt idx="628">
                  <c:v>111.2073775495362</c:v>
                </c:pt>
                <c:pt idx="629">
                  <c:v>111.2073775495362</c:v>
                </c:pt>
                <c:pt idx="630">
                  <c:v>111.2073775495362</c:v>
                </c:pt>
                <c:pt idx="631">
                  <c:v>111.2073775495362</c:v>
                </c:pt>
                <c:pt idx="632">
                  <c:v>111.2073775495362</c:v>
                </c:pt>
                <c:pt idx="633">
                  <c:v>111.2073775495362</c:v>
                </c:pt>
                <c:pt idx="634">
                  <c:v>111.2073775495362</c:v>
                </c:pt>
                <c:pt idx="635">
                  <c:v>111.2073775495362</c:v>
                </c:pt>
                <c:pt idx="636">
                  <c:v>111.2073775495362</c:v>
                </c:pt>
                <c:pt idx="637">
                  <c:v>111.2073775495362</c:v>
                </c:pt>
                <c:pt idx="638">
                  <c:v>111.2073775495362</c:v>
                </c:pt>
                <c:pt idx="639">
                  <c:v>111.2073775495362</c:v>
                </c:pt>
                <c:pt idx="640">
                  <c:v>111.2073775495362</c:v>
                </c:pt>
                <c:pt idx="641">
                  <c:v>111.2073775495362</c:v>
                </c:pt>
                <c:pt idx="642">
                  <c:v>111.2073775495362</c:v>
                </c:pt>
                <c:pt idx="643">
                  <c:v>111.2073775495362</c:v>
                </c:pt>
                <c:pt idx="644">
                  <c:v>111.2073775495362</c:v>
                </c:pt>
                <c:pt idx="645">
                  <c:v>104.20058834579268</c:v>
                </c:pt>
                <c:pt idx="646">
                  <c:v>97.489466447116456</c:v>
                </c:pt>
                <c:pt idx="647">
                  <c:v>91.03904882717859</c:v>
                </c:pt>
                <c:pt idx="648">
                  <c:v>84.820805148902991</c:v>
                </c:pt>
                <c:pt idx="649">
                  <c:v>78.811087193673458</c:v>
                </c:pt>
                <c:pt idx="650">
                  <c:v>72.990029383705789</c:v>
                </c:pt>
                <c:pt idx="651">
                  <c:v>67.340749358784876</c:v>
                </c:pt>
                <c:pt idx="652">
                  <c:v>61.848754018665439</c:v>
                </c:pt>
                <c:pt idx="653">
                  <c:v>56.501489835090958</c:v>
                </c:pt>
                <c:pt idx="654">
                  <c:v>51.287996708561643</c:v>
                </c:pt>
                <c:pt idx="655">
                  <c:v>46.198637590268632</c:v>
                </c:pt>
                <c:pt idx="656">
                  <c:v>41.224884501838503</c:v>
                </c:pt>
                <c:pt idx="657">
                  <c:v>36.359147185473283</c:v>
                </c:pt>
                <c:pt idx="658">
                  <c:v>31.594634425949515</c:v>
                </c:pt>
                <c:pt idx="659">
                  <c:v>26.925240727109369</c:v>
                </c:pt>
                <c:pt idx="660">
                  <c:v>22.345452889140926</c:v>
                </c:pt>
                <c:pt idx="661">
                  <c:v>17.850272368959587</c:v>
                </c:pt>
                <c:pt idx="662">
                  <c:v>13.435150277679785</c:v>
                </c:pt>
                <c:pt idx="663">
                  <c:v>9.0959325852637374</c:v>
                </c:pt>
                <c:pt idx="664">
                  <c:v>4.8288136366262604</c:v>
                </c:pt>
                <c:pt idx="665">
                  <c:v>7.627825070069604</c:v>
                </c:pt>
                <c:pt idx="666">
                  <c:v>10.456668310269743</c:v>
                </c:pt>
                <c:pt idx="667">
                  <c:v>13.316314434964838</c:v>
                </c:pt>
                <c:pt idx="668">
                  <c:v>16.207788254213135</c:v>
                </c:pt>
                <c:pt idx="669">
                  <c:v>19.132172560059278</c:v>
                </c:pt>
                <c:pt idx="670">
                  <c:v>22.090612817748063</c:v>
                </c:pt>
                <c:pt idx="671">
                  <c:v>25.084322355820454</c:v>
                </c:pt>
                <c:pt idx="672">
                  <c:v>28.114588121429225</c:v>
                </c:pt>
                <c:pt idx="673">
                  <c:v>31.182777077884332</c:v>
                </c:pt>
                <c:pt idx="674">
                  <c:v>34.290343334140552</c:v>
                </c:pt>
                <c:pt idx="675">
                  <c:v>37.438836111120494</c:v>
                </c:pt>
                <c:pt idx="676">
                  <c:v>40.629908667987138</c:v>
                </c:pt>
                <c:pt idx="677">
                  <c:v>43.865328333450122</c:v>
                </c:pt>
                <c:pt idx="678">
                  <c:v>47.146987813806604</c:v>
                </c:pt>
                <c:pt idx="679">
                  <c:v>50.476917981826467</c:v>
                </c:pt>
                <c:pt idx="680">
                  <c:v>53.857302390262767</c:v>
                </c:pt>
                <c:pt idx="681">
                  <c:v>57.290493802599698</c:v>
                </c:pt>
                <c:pt idx="682">
                  <c:v>60.779033094115483</c:v>
                </c:pt>
                <c:pt idx="683">
                  <c:v>64.325670951673658</c:v>
                </c:pt>
                <c:pt idx="684">
                  <c:v>67.933392895149041</c:v>
                </c:pt>
                <c:pt idx="685">
                  <c:v>71.605448262747657</c:v>
                </c:pt>
                <c:pt idx="686">
                  <c:v>75.345383954370277</c:v>
                </c:pt>
                <c:pt idx="687">
                  <c:v>79.157083922014479</c:v>
                </c:pt>
                <c:pt idx="688">
                  <c:v>83.044815648301352</c:v>
                </c:pt>
                <c:pt idx="689">
                  <c:v>87.01328518336166</c:v>
                </c:pt>
                <c:pt idx="690">
                  <c:v>91.067702744317444</c:v>
                </c:pt>
                <c:pt idx="691">
                  <c:v>95.21386145992463</c:v>
                </c:pt>
                <c:pt idx="692">
                  <c:v>99.458232622441656</c:v>
                </c:pt>
                <c:pt idx="693">
                  <c:v>103.80808187249025</c:v>
                </c:pt>
                <c:pt idx="694">
                  <c:v>108.27161221381932</c:v>
                </c:pt>
                <c:pt idx="695">
                  <c:v>111.2073775495362</c:v>
                </c:pt>
                <c:pt idx="696">
                  <c:v>111.2073775495362</c:v>
                </c:pt>
                <c:pt idx="697">
                  <c:v>111.2073775495362</c:v>
                </c:pt>
                <c:pt idx="698">
                  <c:v>111.2073775495362</c:v>
                </c:pt>
                <c:pt idx="699">
                  <c:v>111.2073775495362</c:v>
                </c:pt>
                <c:pt idx="700">
                  <c:v>111.2073775495362</c:v>
                </c:pt>
                <c:pt idx="701">
                  <c:v>111.2073775495362</c:v>
                </c:pt>
                <c:pt idx="702">
                  <c:v>111.2073775495362</c:v>
                </c:pt>
                <c:pt idx="703">
                  <c:v>111.2073775495362</c:v>
                </c:pt>
                <c:pt idx="704">
                  <c:v>111.2073775495362</c:v>
                </c:pt>
                <c:pt idx="705">
                  <c:v>111.2073775495362</c:v>
                </c:pt>
                <c:pt idx="706">
                  <c:v>111.2073775495362</c:v>
                </c:pt>
                <c:pt idx="707">
                  <c:v>111.2073775495362</c:v>
                </c:pt>
                <c:pt idx="708">
                  <c:v>111.2073775495362</c:v>
                </c:pt>
                <c:pt idx="709">
                  <c:v>111.2073775495362</c:v>
                </c:pt>
                <c:pt idx="710">
                  <c:v>111.2073775495362</c:v>
                </c:pt>
                <c:pt idx="711">
                  <c:v>111.2073775495362</c:v>
                </c:pt>
                <c:pt idx="712">
                  <c:v>111.2073775495362</c:v>
                </c:pt>
                <c:pt idx="713">
                  <c:v>111.2073775495362</c:v>
                </c:pt>
                <c:pt idx="714">
                  <c:v>111.2073775495362</c:v>
                </c:pt>
                <c:pt idx="715">
                  <c:v>111.2073775495362</c:v>
                </c:pt>
                <c:pt idx="716">
                  <c:v>111.2073775495362</c:v>
                </c:pt>
                <c:pt idx="717">
                  <c:v>111.2073775495362</c:v>
                </c:pt>
                <c:pt idx="718">
                  <c:v>111.2073775495362</c:v>
                </c:pt>
                <c:pt idx="719">
                  <c:v>111.2073775495362</c:v>
                </c:pt>
                <c:pt idx="720">
                  <c:v>111.2073775495362</c:v>
                </c:pt>
                <c:pt idx="721">
                  <c:v>111.2073775495362</c:v>
                </c:pt>
                <c:pt idx="722">
                  <c:v>111.2073775495362</c:v>
                </c:pt>
                <c:pt idx="723">
                  <c:v>111.2073775495362</c:v>
                </c:pt>
                <c:pt idx="724">
                  <c:v>111.2073775495362</c:v>
                </c:pt>
                <c:pt idx="725">
                  <c:v>111.2073775495362</c:v>
                </c:pt>
                <c:pt idx="726">
                  <c:v>111.2073775495362</c:v>
                </c:pt>
                <c:pt idx="727">
                  <c:v>111.2073775495362</c:v>
                </c:pt>
                <c:pt idx="728">
                  <c:v>111.2073775495362</c:v>
                </c:pt>
                <c:pt idx="729">
                  <c:v>111.2073775495362</c:v>
                </c:pt>
                <c:pt idx="730">
                  <c:v>111.2073775495362</c:v>
                </c:pt>
                <c:pt idx="731">
                  <c:v>111.2073775495362</c:v>
                </c:pt>
                <c:pt idx="732">
                  <c:v>111.2073775495362</c:v>
                </c:pt>
                <c:pt idx="733">
                  <c:v>111.2073775495362</c:v>
                </c:pt>
                <c:pt idx="734">
                  <c:v>111.2073775495362</c:v>
                </c:pt>
                <c:pt idx="735">
                  <c:v>111.2073775495362</c:v>
                </c:pt>
                <c:pt idx="736">
                  <c:v>111.2073775495362</c:v>
                </c:pt>
                <c:pt idx="737">
                  <c:v>111.2073775495362</c:v>
                </c:pt>
                <c:pt idx="738">
                  <c:v>111.2073775495362</c:v>
                </c:pt>
                <c:pt idx="739">
                  <c:v>111.2073775495362</c:v>
                </c:pt>
                <c:pt idx="740">
                  <c:v>111.2073775495362</c:v>
                </c:pt>
                <c:pt idx="741">
                  <c:v>111.2073775495362</c:v>
                </c:pt>
                <c:pt idx="742">
                  <c:v>111.2073775495362</c:v>
                </c:pt>
                <c:pt idx="743">
                  <c:v>111.2073775495362</c:v>
                </c:pt>
                <c:pt idx="744">
                  <c:v>111.2073775495362</c:v>
                </c:pt>
                <c:pt idx="745">
                  <c:v>111.2073775495362</c:v>
                </c:pt>
                <c:pt idx="746">
                  <c:v>111.2073775495362</c:v>
                </c:pt>
                <c:pt idx="747">
                  <c:v>111.2073775495362</c:v>
                </c:pt>
                <c:pt idx="748">
                  <c:v>111.2073775495362</c:v>
                </c:pt>
                <c:pt idx="749">
                  <c:v>111.2073775495362</c:v>
                </c:pt>
                <c:pt idx="750">
                  <c:v>111.2073775495362</c:v>
                </c:pt>
                <c:pt idx="751">
                  <c:v>111.2073775495362</c:v>
                </c:pt>
                <c:pt idx="752">
                  <c:v>111.2073775495362</c:v>
                </c:pt>
                <c:pt idx="753">
                  <c:v>111.2073775495362</c:v>
                </c:pt>
                <c:pt idx="754">
                  <c:v>111.2073775495362</c:v>
                </c:pt>
                <c:pt idx="755">
                  <c:v>111.2073775495362</c:v>
                </c:pt>
                <c:pt idx="756">
                  <c:v>111.2073775495362</c:v>
                </c:pt>
                <c:pt idx="757">
                  <c:v>111.2073775495362</c:v>
                </c:pt>
                <c:pt idx="758">
                  <c:v>111.2073775495362</c:v>
                </c:pt>
                <c:pt idx="759">
                  <c:v>111.2073775495362</c:v>
                </c:pt>
                <c:pt idx="760">
                  <c:v>111.2073775495362</c:v>
                </c:pt>
                <c:pt idx="761">
                  <c:v>111.2073775495362</c:v>
                </c:pt>
                <c:pt idx="762">
                  <c:v>111.2073775495362</c:v>
                </c:pt>
                <c:pt idx="763">
                  <c:v>111.2073775495362</c:v>
                </c:pt>
                <c:pt idx="764">
                  <c:v>111.2073775495362</c:v>
                </c:pt>
                <c:pt idx="765">
                  <c:v>111.2073775495362</c:v>
                </c:pt>
                <c:pt idx="766">
                  <c:v>111.2073775495362</c:v>
                </c:pt>
                <c:pt idx="767">
                  <c:v>111.2073775495362</c:v>
                </c:pt>
                <c:pt idx="768">
                  <c:v>111.2073775495362</c:v>
                </c:pt>
                <c:pt idx="769">
                  <c:v>111.2073775495362</c:v>
                </c:pt>
                <c:pt idx="770">
                  <c:v>111.2073775495362</c:v>
                </c:pt>
                <c:pt idx="771">
                  <c:v>111.2073775495362</c:v>
                </c:pt>
                <c:pt idx="772">
                  <c:v>111.2073775495362</c:v>
                </c:pt>
                <c:pt idx="773">
                  <c:v>111.2073775495362</c:v>
                </c:pt>
                <c:pt idx="774">
                  <c:v>111.2073775495362</c:v>
                </c:pt>
                <c:pt idx="775">
                  <c:v>111.2073775495362</c:v>
                </c:pt>
                <c:pt idx="776">
                  <c:v>111.2073775495362</c:v>
                </c:pt>
                <c:pt idx="777">
                  <c:v>111.2073775495362</c:v>
                </c:pt>
                <c:pt idx="778">
                  <c:v>111.2073775495362</c:v>
                </c:pt>
                <c:pt idx="779">
                  <c:v>111.2073775495362</c:v>
                </c:pt>
                <c:pt idx="780">
                  <c:v>111.2073775495362</c:v>
                </c:pt>
                <c:pt idx="781">
                  <c:v>111.2073775495362</c:v>
                </c:pt>
                <c:pt idx="782">
                  <c:v>111.2073775495362</c:v>
                </c:pt>
                <c:pt idx="783">
                  <c:v>111.2073775495362</c:v>
                </c:pt>
                <c:pt idx="784">
                  <c:v>111.2073775495362</c:v>
                </c:pt>
                <c:pt idx="785">
                  <c:v>111.2073775495362</c:v>
                </c:pt>
                <c:pt idx="786">
                  <c:v>111.2073775495362</c:v>
                </c:pt>
                <c:pt idx="787">
                  <c:v>111.2073775495362</c:v>
                </c:pt>
                <c:pt idx="788">
                  <c:v>111.2073775495362</c:v>
                </c:pt>
                <c:pt idx="789">
                  <c:v>111.2073775495362</c:v>
                </c:pt>
                <c:pt idx="790">
                  <c:v>111.2073775495362</c:v>
                </c:pt>
                <c:pt idx="791">
                  <c:v>111.2073775495362</c:v>
                </c:pt>
                <c:pt idx="792">
                  <c:v>111.2073775495362</c:v>
                </c:pt>
                <c:pt idx="793">
                  <c:v>111.2073775495362</c:v>
                </c:pt>
                <c:pt idx="794">
                  <c:v>111.2073775495362</c:v>
                </c:pt>
                <c:pt idx="795">
                  <c:v>111.2073775495362</c:v>
                </c:pt>
                <c:pt idx="796">
                  <c:v>111.2073775495362</c:v>
                </c:pt>
                <c:pt idx="797">
                  <c:v>111.2073775495362</c:v>
                </c:pt>
                <c:pt idx="798">
                  <c:v>111.2073775495362</c:v>
                </c:pt>
                <c:pt idx="799">
                  <c:v>111.2073775495362</c:v>
                </c:pt>
                <c:pt idx="800">
                  <c:v>111.2073775495362</c:v>
                </c:pt>
                <c:pt idx="801">
                  <c:v>111.2073775495362</c:v>
                </c:pt>
                <c:pt idx="802">
                  <c:v>111.2073775495362</c:v>
                </c:pt>
                <c:pt idx="803">
                  <c:v>111.2073775495362</c:v>
                </c:pt>
                <c:pt idx="804">
                  <c:v>111.2073775495362</c:v>
                </c:pt>
                <c:pt idx="805">
                  <c:v>111.2073775495362</c:v>
                </c:pt>
                <c:pt idx="806">
                  <c:v>111.2073775495362</c:v>
                </c:pt>
                <c:pt idx="807">
                  <c:v>111.2073775495362</c:v>
                </c:pt>
                <c:pt idx="808">
                  <c:v>110.53782551124964</c:v>
                </c:pt>
                <c:pt idx="809">
                  <c:v>109.86786919833419</c:v>
                </c:pt>
                <c:pt idx="810">
                  <c:v>109.19750787775078</c:v>
                </c:pt>
                <c:pt idx="811">
                  <c:v>108.5267408142426</c:v>
                </c:pt>
                <c:pt idx="812">
                  <c:v>107.85556727032578</c:v>
                </c:pt>
                <c:pt idx="813">
                  <c:v>107.18398650627995</c:v>
                </c:pt>
                <c:pt idx="814">
                  <c:v>106.51199778013863</c:v>
                </c:pt>
                <c:pt idx="815">
                  <c:v>105.83960034767979</c:v>
                </c:pt>
                <c:pt idx="816">
                  <c:v>105.16679346241617</c:v>
                </c:pt>
                <c:pt idx="817">
                  <c:v>104.49357637558556</c:v>
                </c:pt>
                <c:pt idx="818">
                  <c:v>103.81994833614124</c:v>
                </c:pt>
                <c:pt idx="819">
                  <c:v>103.1459085907421</c:v>
                </c:pt>
                <c:pt idx="820">
                  <c:v>102.47145638374283</c:v>
                </c:pt>
                <c:pt idx="821">
                  <c:v>101.79659095718407</c:v>
                </c:pt>
                <c:pt idx="822">
                  <c:v>101.12131155078245</c:v>
                </c:pt>
                <c:pt idx="823">
                  <c:v>100.44561740192059</c:v>
                </c:pt>
                <c:pt idx="824">
                  <c:v>99.769507745637128</c:v>
                </c:pt>
                <c:pt idx="825">
                  <c:v>99.092981814616522</c:v>
                </c:pt>
                <c:pt idx="826">
                  <c:v>98.416038839178967</c:v>
                </c:pt>
                <c:pt idx="827">
                  <c:v>97.738678047270213</c:v>
                </c:pt>
                <c:pt idx="828">
                  <c:v>97.060898664451173</c:v>
                </c:pt>
                <c:pt idx="829">
                  <c:v>96.382699913887677</c:v>
                </c:pt>
                <c:pt idx="830">
                  <c:v>95.704081016340155</c:v>
                </c:pt>
                <c:pt idx="831">
                  <c:v>95.02504119015309</c:v>
                </c:pt>
                <c:pt idx="832">
                  <c:v>94.345579651244563</c:v>
                </c:pt>
                <c:pt idx="833">
                  <c:v>93.665695613095693</c:v>
                </c:pt>
                <c:pt idx="834">
                  <c:v>92.985388286740005</c:v>
                </c:pt>
                <c:pt idx="835">
                  <c:v>92.30465688075283</c:v>
                </c:pt>
                <c:pt idx="836">
                  <c:v>91.623500601240451</c:v>
                </c:pt>
                <c:pt idx="837">
                  <c:v>90.941918651829354</c:v>
                </c:pt>
                <c:pt idx="838">
                  <c:v>90.259910233655404</c:v>
                </c:pt>
                <c:pt idx="839">
                  <c:v>89.577474545352956</c:v>
                </c:pt>
                <c:pt idx="840">
                  <c:v>88.894610783043731</c:v>
                </c:pt>
                <c:pt idx="841">
                  <c:v>88.211318140325943</c:v>
                </c:pt>
                <c:pt idx="842">
                  <c:v>87.527595808263101</c:v>
                </c:pt>
                <c:pt idx="843">
                  <c:v>86.843442975372852</c:v>
                </c:pt>
                <c:pt idx="844">
                  <c:v>86.158858827615774</c:v>
                </c:pt>
                <c:pt idx="845">
                  <c:v>85.473842548384056</c:v>
                </c:pt>
                <c:pt idx="846">
                  <c:v>84.788393318490151</c:v>
                </c:pt>
                <c:pt idx="847">
                  <c:v>84.10251031615536</c:v>
                </c:pt>
                <c:pt idx="848">
                  <c:v>83.416192716998353</c:v>
                </c:pt>
                <c:pt idx="849">
                  <c:v>82.729439694023583</c:v>
                </c:pt>
                <c:pt idx="850">
                  <c:v>82.042250417609722</c:v>
                </c:pt>
                <c:pt idx="851">
                  <c:v>81.354624055497865</c:v>
                </c:pt>
                <c:pt idx="852">
                  <c:v>80.666559772779891</c:v>
                </c:pt>
                <c:pt idx="853">
                  <c:v>79.97805673188661</c:v>
                </c:pt>
                <c:pt idx="854">
                  <c:v>79.2891140925759</c:v>
                </c:pt>
                <c:pt idx="855">
                  <c:v>78.599731011920625</c:v>
                </c:pt>
                <c:pt idx="856">
                  <c:v>77.909906644296754</c:v>
                </c:pt>
                <c:pt idx="857">
                  <c:v>77.219640141371229</c:v>
                </c:pt>
                <c:pt idx="858">
                  <c:v>76.52893065208977</c:v>
                </c:pt>
                <c:pt idx="859">
                  <c:v>75.837777322664635</c:v>
                </c:pt>
                <c:pt idx="860">
                  <c:v>75.146179296562352</c:v>
                </c:pt>
                <c:pt idx="861">
                  <c:v>74.454135714491329</c:v>
                </c:pt>
                <c:pt idx="862">
                  <c:v>73.761645714389388</c:v>
                </c:pt>
                <c:pt idx="863">
                  <c:v>73.068708431411238</c:v>
                </c:pt>
                <c:pt idx="864">
                  <c:v>72.375322997915944</c:v>
                </c:pt>
                <c:pt idx="865">
                  <c:v>71.681488543454179</c:v>
                </c:pt>
                <c:pt idx="866">
                  <c:v>70.987204194755549</c:v>
                </c:pt>
                <c:pt idx="867">
                  <c:v>70.292469075715729</c:v>
                </c:pt>
                <c:pt idx="868">
                  <c:v>69.597282307383537</c:v>
                </c:pt>
                <c:pt idx="869">
                  <c:v>68.901643007948124</c:v>
                </c:pt>
                <c:pt idx="870">
                  <c:v>68.205550292725732</c:v>
                </c:pt>
                <c:pt idx="871">
                  <c:v>67.50900327414675</c:v>
                </c:pt>
                <c:pt idx="872">
                  <c:v>66.812001061742379</c:v>
                </c:pt>
                <c:pt idx="873">
                  <c:v>66.114542762131421</c:v>
                </c:pt>
                <c:pt idx="874">
                  <c:v>65.416627479006991</c:v>
                </c:pt>
                <c:pt idx="875">
                  <c:v>64.718254313122955</c:v>
                </c:pt>
                <c:pt idx="876">
                  <c:v>64.019422362280494</c:v>
                </c:pt>
                <c:pt idx="877">
                  <c:v>63.320130721314534</c:v>
                </c:pt>
                <c:pt idx="878">
                  <c:v>62.620378482080014</c:v>
                </c:pt>
                <c:pt idx="879">
                  <c:v>61.920164733438192</c:v>
                </c:pt>
                <c:pt idx="880">
                  <c:v>61.219488561242784</c:v>
                </c:pt>
                <c:pt idx="881">
                  <c:v>60.518349048326023</c:v>
                </c:pt>
                <c:pt idx="882">
                  <c:v>59.816745274484731</c:v>
                </c:pt>
                <c:pt idx="883">
                  <c:v>59.114676316466181</c:v>
                </c:pt>
                <c:pt idx="884">
                  <c:v>58.412141247953912</c:v>
                </c:pt>
                <c:pt idx="885">
                  <c:v>57.709139139553578</c:v>
                </c:pt>
                <c:pt idx="886">
                  <c:v>57.005669058778487</c:v>
                </c:pt>
                <c:pt idx="887">
                  <c:v>56.301730070035255</c:v>
                </c:pt>
                <c:pt idx="888">
                  <c:v>55.597321234609304</c:v>
                </c:pt>
                <c:pt idx="889">
                  <c:v>58.11696886338467</c:v>
                </c:pt>
                <c:pt idx="890">
                  <c:v>60.65833390061934</c:v>
                </c:pt>
                <c:pt idx="891">
                  <c:v>63.221986087841678</c:v>
                </c:pt>
                <c:pt idx="892">
                  <c:v>65.808520475982789</c:v>
                </c:pt>
                <c:pt idx="893">
                  <c:v>68.418559025795403</c:v>
                </c:pt>
                <c:pt idx="894">
                  <c:v>71.052752340645242</c:v>
                </c:pt>
                <c:pt idx="895">
                  <c:v>73.711781545295466</c:v>
                </c:pt>
                <c:pt idx="896">
                  <c:v>76.396360325991111</c:v>
                </c:pt>
                <c:pt idx="897">
                  <c:v>79.107237149082906</c:v>
                </c:pt>
                <c:pt idx="898">
                  <c:v>81.845197677648514</c:v>
                </c:pt>
                <c:pt idx="899">
                  <c:v>84.611067408123972</c:v>
                </c:pt>
                <c:pt idx="900">
                  <c:v>87.405714551907991</c:v>
                </c:pt>
                <c:pt idx="901">
                  <c:v>90.230053190316482</c:v>
                </c:pt>
                <c:pt idx="902">
                  <c:v>93.085046735229781</c:v>
                </c:pt>
                <c:pt idx="903">
                  <c:v>95.97171173239289</c:v>
                </c:pt>
                <c:pt idx="904">
                  <c:v>98.891122049724686</c:v>
                </c:pt>
                <c:pt idx="905">
                  <c:v>101.84441349931528</c:v>
                </c:pt>
                <c:pt idx="906">
                  <c:v>104.83278894922998</c:v>
                </c:pt>
                <c:pt idx="907">
                  <c:v>107.85752399001736</c:v>
                </c:pt>
                <c:pt idx="908">
                  <c:v>110.91997323122335</c:v>
                </c:pt>
                <c:pt idx="909">
                  <c:v>111.2073775495362</c:v>
                </c:pt>
                <c:pt idx="910">
                  <c:v>111.2073775495362</c:v>
                </c:pt>
                <c:pt idx="911">
                  <c:v>111.2073775495362</c:v>
                </c:pt>
                <c:pt idx="912">
                  <c:v>111.2073775495362</c:v>
                </c:pt>
                <c:pt idx="913">
                  <c:v>111.2073775495362</c:v>
                </c:pt>
                <c:pt idx="914">
                  <c:v>111.2073775495362</c:v>
                </c:pt>
                <c:pt idx="915">
                  <c:v>111.2073775495362</c:v>
                </c:pt>
                <c:pt idx="916">
                  <c:v>111.2073775495362</c:v>
                </c:pt>
                <c:pt idx="917">
                  <c:v>111.2073775495362</c:v>
                </c:pt>
                <c:pt idx="918">
                  <c:v>111.2073775495362</c:v>
                </c:pt>
                <c:pt idx="919">
                  <c:v>111.2073775495362</c:v>
                </c:pt>
                <c:pt idx="920">
                  <c:v>111.2073775495362</c:v>
                </c:pt>
                <c:pt idx="921">
                  <c:v>111.2073775495362</c:v>
                </c:pt>
                <c:pt idx="922">
                  <c:v>111.2073775495362</c:v>
                </c:pt>
                <c:pt idx="923">
                  <c:v>111.2073775495362</c:v>
                </c:pt>
                <c:pt idx="924">
                  <c:v>111.2073775495362</c:v>
                </c:pt>
                <c:pt idx="925">
                  <c:v>111.2073775495362</c:v>
                </c:pt>
                <c:pt idx="926">
                  <c:v>111.2073775495362</c:v>
                </c:pt>
                <c:pt idx="927">
                  <c:v>111.2073775495362</c:v>
                </c:pt>
                <c:pt idx="928">
                  <c:v>111.2073775495362</c:v>
                </c:pt>
                <c:pt idx="929">
                  <c:v>111.2073775495362</c:v>
                </c:pt>
                <c:pt idx="930">
                  <c:v>111.2073775495362</c:v>
                </c:pt>
                <c:pt idx="931">
                  <c:v>111.2073775495362</c:v>
                </c:pt>
                <c:pt idx="932">
                  <c:v>111.2073775495362</c:v>
                </c:pt>
                <c:pt idx="933">
                  <c:v>111.2073775495362</c:v>
                </c:pt>
                <c:pt idx="934">
                  <c:v>111.2073775495362</c:v>
                </c:pt>
                <c:pt idx="935">
                  <c:v>111.2073775495362</c:v>
                </c:pt>
                <c:pt idx="936">
                  <c:v>111.2073775495362</c:v>
                </c:pt>
                <c:pt idx="937">
                  <c:v>111.2073775495362</c:v>
                </c:pt>
                <c:pt idx="938">
                  <c:v>111.2073775495362</c:v>
                </c:pt>
                <c:pt idx="939">
                  <c:v>111.2073775495362</c:v>
                </c:pt>
                <c:pt idx="940">
                  <c:v>111.2073775495362</c:v>
                </c:pt>
                <c:pt idx="941">
                  <c:v>111.2073775495362</c:v>
                </c:pt>
                <c:pt idx="942">
                  <c:v>111.2073775495362</c:v>
                </c:pt>
                <c:pt idx="943">
                  <c:v>111.2073775495362</c:v>
                </c:pt>
                <c:pt idx="944">
                  <c:v>111.2073775495362</c:v>
                </c:pt>
                <c:pt idx="945">
                  <c:v>111.2073775495362</c:v>
                </c:pt>
                <c:pt idx="946">
                  <c:v>111.2073775495362</c:v>
                </c:pt>
                <c:pt idx="947">
                  <c:v>111.2073775495362</c:v>
                </c:pt>
                <c:pt idx="948">
                  <c:v>111.2073775495362</c:v>
                </c:pt>
                <c:pt idx="949">
                  <c:v>111.2073775495362</c:v>
                </c:pt>
                <c:pt idx="950">
                  <c:v>111.2073775495362</c:v>
                </c:pt>
                <c:pt idx="951">
                  <c:v>111.2073775495362</c:v>
                </c:pt>
                <c:pt idx="952">
                  <c:v>111.2073775495362</c:v>
                </c:pt>
                <c:pt idx="953">
                  <c:v>111.2073775495362</c:v>
                </c:pt>
                <c:pt idx="954">
                  <c:v>111.2073775495362</c:v>
                </c:pt>
                <c:pt idx="955">
                  <c:v>111.2073775495362</c:v>
                </c:pt>
                <c:pt idx="956">
                  <c:v>111.2073775495362</c:v>
                </c:pt>
                <c:pt idx="957">
                  <c:v>111.2073775495362</c:v>
                </c:pt>
                <c:pt idx="958">
                  <c:v>111.2073775495362</c:v>
                </c:pt>
                <c:pt idx="959">
                  <c:v>111.2073775495362</c:v>
                </c:pt>
                <c:pt idx="960">
                  <c:v>111.2073775495362</c:v>
                </c:pt>
                <c:pt idx="961">
                  <c:v>111.2073775495362</c:v>
                </c:pt>
                <c:pt idx="962">
                  <c:v>111.2073775495362</c:v>
                </c:pt>
                <c:pt idx="963">
                  <c:v>111.2073775495362</c:v>
                </c:pt>
                <c:pt idx="964">
                  <c:v>111.2073775495362</c:v>
                </c:pt>
                <c:pt idx="965">
                  <c:v>111.2073775495362</c:v>
                </c:pt>
                <c:pt idx="966">
                  <c:v>111.2073775495362</c:v>
                </c:pt>
                <c:pt idx="967">
                  <c:v>111.2073775495362</c:v>
                </c:pt>
                <c:pt idx="968">
                  <c:v>111.2073775495362</c:v>
                </c:pt>
                <c:pt idx="969">
                  <c:v>111.2073775495362</c:v>
                </c:pt>
                <c:pt idx="970">
                  <c:v>111.2073775495362</c:v>
                </c:pt>
                <c:pt idx="971">
                  <c:v>111.2073775495362</c:v>
                </c:pt>
                <c:pt idx="972">
                  <c:v>111.2073775495362</c:v>
                </c:pt>
                <c:pt idx="973">
                  <c:v>111.2073775495362</c:v>
                </c:pt>
                <c:pt idx="974">
                  <c:v>111.2073775495362</c:v>
                </c:pt>
                <c:pt idx="975">
                  <c:v>111.2073775495362</c:v>
                </c:pt>
                <c:pt idx="976">
                  <c:v>111.2073775495362</c:v>
                </c:pt>
                <c:pt idx="977">
                  <c:v>111.2073775495362</c:v>
                </c:pt>
                <c:pt idx="978">
                  <c:v>111.2073775495362</c:v>
                </c:pt>
                <c:pt idx="979">
                  <c:v>111.2073775495362</c:v>
                </c:pt>
                <c:pt idx="980">
                  <c:v>111.2073775495362</c:v>
                </c:pt>
                <c:pt idx="981">
                  <c:v>111.2073775495362</c:v>
                </c:pt>
                <c:pt idx="982">
                  <c:v>111.2073775495362</c:v>
                </c:pt>
                <c:pt idx="983">
                  <c:v>111.2073775495362</c:v>
                </c:pt>
                <c:pt idx="984">
                  <c:v>111.2073775495362</c:v>
                </c:pt>
                <c:pt idx="985">
                  <c:v>111.2073775495362</c:v>
                </c:pt>
                <c:pt idx="986">
                  <c:v>111.2073775495362</c:v>
                </c:pt>
                <c:pt idx="987">
                  <c:v>111.2073775495362</c:v>
                </c:pt>
                <c:pt idx="988">
                  <c:v>111.2073775495362</c:v>
                </c:pt>
                <c:pt idx="989">
                  <c:v>111.2073775495362</c:v>
                </c:pt>
                <c:pt idx="990">
                  <c:v>111.2073775495362</c:v>
                </c:pt>
                <c:pt idx="991">
                  <c:v>111.2073775495362</c:v>
                </c:pt>
                <c:pt idx="992">
                  <c:v>111.2073775495362</c:v>
                </c:pt>
                <c:pt idx="993">
                  <c:v>111.2073775495362</c:v>
                </c:pt>
                <c:pt idx="994">
                  <c:v>111.2073775495362</c:v>
                </c:pt>
                <c:pt idx="995">
                  <c:v>111.2073775495362</c:v>
                </c:pt>
                <c:pt idx="996">
                  <c:v>111.2073775495362</c:v>
                </c:pt>
                <c:pt idx="997">
                  <c:v>111.2073775495362</c:v>
                </c:pt>
                <c:pt idx="998">
                  <c:v>111.2073775495362</c:v>
                </c:pt>
                <c:pt idx="999">
                  <c:v>111.2073775495362</c:v>
                </c:pt>
                <c:pt idx="1000">
                  <c:v>111.2073775495362</c:v>
                </c:pt>
                <c:pt idx="1001">
                  <c:v>109.55781525152354</c:v>
                </c:pt>
                <c:pt idx="1002">
                  <c:v>107.90218892691576</c:v>
                </c:pt>
                <c:pt idx="1003">
                  <c:v>106.2404312868578</c:v>
                </c:pt>
                <c:pt idx="1004">
                  <c:v>104.57247378971653</c:v>
                </c:pt>
                <c:pt idx="1005">
                  <c:v>102.8982466081995</c:v>
                </c:pt>
                <c:pt idx="1006">
                  <c:v>101.2176785953566</c:v>
                </c:pt>
                <c:pt idx="1007">
                  <c:v>99.53069724941713</c:v>
                </c:pt>
                <c:pt idx="1008">
                  <c:v>97.837228677413577</c:v>
                </c:pt>
                <c:pt idx="1009">
                  <c:v>96.137197557540759</c:v>
                </c:pt>
                <c:pt idx="1010">
                  <c:v>94.430527100195505</c:v>
                </c:pt>
                <c:pt idx="1011">
                  <c:v>92.71713900764064</c:v>
                </c:pt>
                <c:pt idx="1012">
                  <c:v>90.996953432233241</c:v>
                </c:pt>
                <c:pt idx="1013">
                  <c:v>89.269888933153837</c:v>
                </c:pt>
                <c:pt idx="1014">
                  <c:v>87.535862431570905</c:v>
                </c:pt>
                <c:pt idx="1015">
                  <c:v>85.794789164170496</c:v>
                </c:pt>
                <c:pt idx="1016">
                  <c:v>84.046582634977909</c:v>
                </c:pt>
                <c:pt idx="1017">
                  <c:v>82.291154565393768</c:v>
                </c:pt>
                <c:pt idx="1018">
                  <c:v>80.528414842363262</c:v>
                </c:pt>
                <c:pt idx="1019">
                  <c:v>78.758271464592426</c:v>
                </c:pt>
                <c:pt idx="1020">
                  <c:v>76.980630486720855</c:v>
                </c:pt>
                <c:pt idx="1021">
                  <c:v>75.195395961355302</c:v>
                </c:pt>
                <c:pt idx="1022">
                  <c:v>73.40246987886276</c:v>
                </c:pt>
                <c:pt idx="1023">
                  <c:v>71.601752104817052</c:v>
                </c:pt>
                <c:pt idx="1024">
                  <c:v>69.793140314985266</c:v>
                </c:pt>
                <c:pt idx="1025">
                  <c:v>67.976529927735655</c:v>
                </c:pt>
                <c:pt idx="1026">
                  <c:v>66.151814033740337</c:v>
                </c:pt>
                <c:pt idx="1027">
                  <c:v>64.31888332283981</c:v>
                </c:pt>
                <c:pt idx="1028">
                  <c:v>62.477626007927512</c:v>
                </c:pt>
                <c:pt idx="1029">
                  <c:v>60.627927745705186</c:v>
                </c:pt>
                <c:pt idx="1030">
                  <c:v>58.769671554150236</c:v>
                </c:pt>
                <c:pt idx="1031">
                  <c:v>56.90273772652678</c:v>
                </c:pt>
                <c:pt idx="1032">
                  <c:v>55.027003741762051</c:v>
                </c:pt>
                <c:pt idx="1033">
                  <c:v>53.142344170998577</c:v>
                </c:pt>
                <c:pt idx="1034">
                  <c:v>51.248630580121024</c:v>
                </c:pt>
                <c:pt idx="1035">
                  <c:v>49.345731428043528</c:v>
                </c:pt>
                <c:pt idx="1036">
                  <c:v>47.433511960530424</c:v>
                </c:pt>
                <c:pt idx="1037">
                  <c:v>45.511834099308089</c:v>
                </c:pt>
                <c:pt idx="1038">
                  <c:v>43.580556326210363</c:v>
                </c:pt>
                <c:pt idx="1039">
                  <c:v>41.639533562083074</c:v>
                </c:pt>
                <c:pt idx="1040">
                  <c:v>39.688617040155044</c:v>
                </c:pt>
                <c:pt idx="1041">
                  <c:v>37.727654173563636</c:v>
                </c:pt>
                <c:pt idx="1042">
                  <c:v>35.756488416701551</c:v>
                </c:pt>
                <c:pt idx="1043">
                  <c:v>38.117274880303547</c:v>
                </c:pt>
                <c:pt idx="1044">
                  <c:v>40.495905737401529</c:v>
                </c:pt>
                <c:pt idx="1045">
                  <c:v>42.892790787332665</c:v>
                </c:pt>
                <c:pt idx="1046">
                  <c:v>45.308355733618569</c:v>
                </c:pt>
                <c:pt idx="1047">
                  <c:v>47.743043060725945</c:v>
                </c:pt>
                <c:pt idx="1048">
                  <c:v>50.197312973908254</c:v>
                </c:pt>
                <c:pt idx="1049">
                  <c:v>52.671644407761647</c:v>
                </c:pt>
                <c:pt idx="1050">
                  <c:v>55.166536109731872</c:v>
                </c:pt>
                <c:pt idx="1051">
                  <c:v>57.682507805488882</c:v>
                </c:pt>
                <c:pt idx="1052">
                  <c:v>60.220101453852813</c:v>
                </c:pt>
                <c:pt idx="1053">
                  <c:v>62.779882599820844</c:v>
                </c:pt>
                <c:pt idx="1054">
                  <c:v>65.362441835226193</c:v>
                </c:pt>
                <c:pt idx="1055">
                  <c:v>67.968396377673159</c:v>
                </c:pt>
                <c:pt idx="1056">
                  <c:v>70.598391779658428</c:v>
                </c:pt>
                <c:pt idx="1057">
                  <c:v>73.253103781231303</c:v>
                </c:pt>
                <c:pt idx="1058">
                  <c:v>75.933240321193807</c:v>
                </c:pt>
                <c:pt idx="1059">
                  <c:v>78.639543723728721</c:v>
                </c:pt>
                <c:pt idx="1060">
                  <c:v>81.372793079509833</c:v>
                </c:pt>
                <c:pt idx="1061">
                  <c:v>84.133806842842105</c:v>
                </c:pt>
                <c:pt idx="1062">
                  <c:v>86.923445669256736</c:v>
                </c:pt>
                <c:pt idx="1063">
                  <c:v>89.742615521314605</c:v>
                </c:pt>
                <c:pt idx="1064">
                  <c:v>92.592271074236464</c:v>
                </c:pt>
                <c:pt idx="1065">
                  <c:v>95.473419457475131</c:v>
                </c:pt>
                <c:pt idx="1066">
                  <c:v>98.387124373596748</c:v>
                </c:pt>
                <c:pt idx="1067">
                  <c:v>101.33451064199059</c:v>
                </c:pt>
                <c:pt idx="1068">
                  <c:v>104.31676922215873</c:v>
                </c:pt>
                <c:pt idx="1069">
                  <c:v>107.33516277986818</c:v>
                </c:pt>
                <c:pt idx="1070">
                  <c:v>110.39103186954965</c:v>
                </c:pt>
                <c:pt idx="1071">
                  <c:v>111.2073775495362</c:v>
                </c:pt>
                <c:pt idx="1072">
                  <c:v>111.2073775495362</c:v>
                </c:pt>
                <c:pt idx="1073">
                  <c:v>111.2073775495362</c:v>
                </c:pt>
                <c:pt idx="1074">
                  <c:v>111.2073775495362</c:v>
                </c:pt>
                <c:pt idx="1075">
                  <c:v>111.2073775495362</c:v>
                </c:pt>
                <c:pt idx="1076">
                  <c:v>111.2073775495362</c:v>
                </c:pt>
                <c:pt idx="1077">
                  <c:v>111.2073775495362</c:v>
                </c:pt>
                <c:pt idx="1078">
                  <c:v>111.2073775495362</c:v>
                </c:pt>
                <c:pt idx="1079">
                  <c:v>111.2073775495362</c:v>
                </c:pt>
                <c:pt idx="1080">
                  <c:v>111.2073775495362</c:v>
                </c:pt>
                <c:pt idx="1081">
                  <c:v>111.2073775495362</c:v>
                </c:pt>
                <c:pt idx="1082">
                  <c:v>111.2073775495362</c:v>
                </c:pt>
                <c:pt idx="1083">
                  <c:v>111.2073775495362</c:v>
                </c:pt>
                <c:pt idx="1084">
                  <c:v>111.2073775495362</c:v>
                </c:pt>
                <c:pt idx="1085">
                  <c:v>111.2073775495362</c:v>
                </c:pt>
                <c:pt idx="1086">
                  <c:v>111.2073775495362</c:v>
                </c:pt>
                <c:pt idx="1087">
                  <c:v>111.2073775495362</c:v>
                </c:pt>
                <c:pt idx="1088">
                  <c:v>111.2073775495362</c:v>
                </c:pt>
                <c:pt idx="1089">
                  <c:v>111.2073775495362</c:v>
                </c:pt>
                <c:pt idx="1090">
                  <c:v>111.2073775495362</c:v>
                </c:pt>
                <c:pt idx="1091">
                  <c:v>111.2073775495362</c:v>
                </c:pt>
                <c:pt idx="1092">
                  <c:v>111.2073775495362</c:v>
                </c:pt>
                <c:pt idx="1093">
                  <c:v>111.2073775495362</c:v>
                </c:pt>
                <c:pt idx="1094">
                  <c:v>111.2073775495362</c:v>
                </c:pt>
                <c:pt idx="1095">
                  <c:v>111.2073775495362</c:v>
                </c:pt>
                <c:pt idx="1096">
                  <c:v>111.2073775495362</c:v>
                </c:pt>
                <c:pt idx="1097">
                  <c:v>111.2073775495362</c:v>
                </c:pt>
                <c:pt idx="1098">
                  <c:v>111.2073775495362</c:v>
                </c:pt>
                <c:pt idx="1099">
                  <c:v>111.2073775495362</c:v>
                </c:pt>
                <c:pt idx="1100">
                  <c:v>111.2073775495362</c:v>
                </c:pt>
                <c:pt idx="1101">
                  <c:v>111.2073775495362</c:v>
                </c:pt>
                <c:pt idx="1102">
                  <c:v>111.2073775495362</c:v>
                </c:pt>
                <c:pt idx="1103">
                  <c:v>111.2073775495362</c:v>
                </c:pt>
                <c:pt idx="1104">
                  <c:v>111.2073775495362</c:v>
                </c:pt>
                <c:pt idx="1105">
                  <c:v>111.2073775495362</c:v>
                </c:pt>
                <c:pt idx="1106">
                  <c:v>111.2073775495362</c:v>
                </c:pt>
                <c:pt idx="1107">
                  <c:v>111.2073775495362</c:v>
                </c:pt>
                <c:pt idx="1108">
                  <c:v>111.2073775495362</c:v>
                </c:pt>
                <c:pt idx="1109">
                  <c:v>111.2073775495362</c:v>
                </c:pt>
                <c:pt idx="1110">
                  <c:v>111.2073775495362</c:v>
                </c:pt>
                <c:pt idx="1111">
                  <c:v>111.2073775495362</c:v>
                </c:pt>
                <c:pt idx="1112">
                  <c:v>111.2073775495362</c:v>
                </c:pt>
                <c:pt idx="1113">
                  <c:v>111.2073775495362</c:v>
                </c:pt>
                <c:pt idx="1114">
                  <c:v>111.2073775495362</c:v>
                </c:pt>
                <c:pt idx="1115">
                  <c:v>111.2073775495362</c:v>
                </c:pt>
                <c:pt idx="1116">
                  <c:v>111.2073775495362</c:v>
                </c:pt>
                <c:pt idx="1117">
                  <c:v>111.2073775495362</c:v>
                </c:pt>
                <c:pt idx="1118">
                  <c:v>111.2073775495362</c:v>
                </c:pt>
                <c:pt idx="1119">
                  <c:v>111.2073775495362</c:v>
                </c:pt>
                <c:pt idx="1120">
                  <c:v>111.2073775495362</c:v>
                </c:pt>
                <c:pt idx="1121">
                  <c:v>111.2073775495362</c:v>
                </c:pt>
                <c:pt idx="1122">
                  <c:v>111.2073775495362</c:v>
                </c:pt>
                <c:pt idx="1123">
                  <c:v>111.2073775495362</c:v>
                </c:pt>
                <c:pt idx="1124">
                  <c:v>111.2073775495362</c:v>
                </c:pt>
                <c:pt idx="1125">
                  <c:v>111.2073775495362</c:v>
                </c:pt>
                <c:pt idx="1126">
                  <c:v>111.2073775495362</c:v>
                </c:pt>
                <c:pt idx="1127">
                  <c:v>111.2073775495362</c:v>
                </c:pt>
                <c:pt idx="1128">
                  <c:v>111.2073775495362</c:v>
                </c:pt>
                <c:pt idx="1129">
                  <c:v>111.2073775495362</c:v>
                </c:pt>
                <c:pt idx="1130">
                  <c:v>111.2073775495362</c:v>
                </c:pt>
                <c:pt idx="1131">
                  <c:v>111.2073775495362</c:v>
                </c:pt>
                <c:pt idx="1132">
                  <c:v>111.2073775495362</c:v>
                </c:pt>
                <c:pt idx="1133">
                  <c:v>111.2073775495362</c:v>
                </c:pt>
                <c:pt idx="1134">
                  <c:v>111.2073775495362</c:v>
                </c:pt>
                <c:pt idx="1135">
                  <c:v>111.2073775495362</c:v>
                </c:pt>
                <c:pt idx="1136">
                  <c:v>111.2073775495362</c:v>
                </c:pt>
                <c:pt idx="1137">
                  <c:v>111.2073775495362</c:v>
                </c:pt>
                <c:pt idx="1138">
                  <c:v>111.2073775495362</c:v>
                </c:pt>
                <c:pt idx="1139">
                  <c:v>111.2073775495362</c:v>
                </c:pt>
                <c:pt idx="1140">
                  <c:v>111.2073775495362</c:v>
                </c:pt>
                <c:pt idx="1141">
                  <c:v>111.2073775495362</c:v>
                </c:pt>
                <c:pt idx="1142">
                  <c:v>111.2073775495362</c:v>
                </c:pt>
                <c:pt idx="1143">
                  <c:v>111.2073775495362</c:v>
                </c:pt>
                <c:pt idx="1144">
                  <c:v>111.2073775495362</c:v>
                </c:pt>
                <c:pt idx="1145">
                  <c:v>111.2073775495362</c:v>
                </c:pt>
                <c:pt idx="1146">
                  <c:v>111.2073775495362</c:v>
                </c:pt>
                <c:pt idx="1147">
                  <c:v>111.2073775495362</c:v>
                </c:pt>
                <c:pt idx="1148">
                  <c:v>111.2073775495362</c:v>
                </c:pt>
                <c:pt idx="1149">
                  <c:v>111.2073775495362</c:v>
                </c:pt>
                <c:pt idx="1150">
                  <c:v>111.2073775495362</c:v>
                </c:pt>
                <c:pt idx="1151">
                  <c:v>111.2073775495362</c:v>
                </c:pt>
                <c:pt idx="1152">
                  <c:v>111.2073775495362</c:v>
                </c:pt>
                <c:pt idx="1153">
                  <c:v>111.2073775495362</c:v>
                </c:pt>
                <c:pt idx="1154">
                  <c:v>111.2073775495362</c:v>
                </c:pt>
                <c:pt idx="1155">
                  <c:v>111.2073775495362</c:v>
                </c:pt>
                <c:pt idx="1156">
                  <c:v>111.2073775495362</c:v>
                </c:pt>
                <c:pt idx="1157">
                  <c:v>111.2073775495362</c:v>
                </c:pt>
                <c:pt idx="1158">
                  <c:v>111.2073775495362</c:v>
                </c:pt>
                <c:pt idx="1159">
                  <c:v>111.2073775495362</c:v>
                </c:pt>
                <c:pt idx="1160">
                  <c:v>111.2073775495362</c:v>
                </c:pt>
                <c:pt idx="1161">
                  <c:v>111.2073775495362</c:v>
                </c:pt>
                <c:pt idx="1162">
                  <c:v>111.2073775495362</c:v>
                </c:pt>
                <c:pt idx="1163">
                  <c:v>111.2073775495362</c:v>
                </c:pt>
                <c:pt idx="1164">
                  <c:v>111.2073775495362</c:v>
                </c:pt>
                <c:pt idx="1165">
                  <c:v>111.2073775495362</c:v>
                </c:pt>
                <c:pt idx="1166">
                  <c:v>111.2073775495362</c:v>
                </c:pt>
                <c:pt idx="1167">
                  <c:v>111.2073775495362</c:v>
                </c:pt>
                <c:pt idx="1168">
                  <c:v>111.2073775495362</c:v>
                </c:pt>
                <c:pt idx="1169">
                  <c:v>111.2073775495362</c:v>
                </c:pt>
                <c:pt idx="1170">
                  <c:v>111.2073775495362</c:v>
                </c:pt>
                <c:pt idx="1171">
                  <c:v>111.2073775495362</c:v>
                </c:pt>
                <c:pt idx="1172">
                  <c:v>111.2073775495362</c:v>
                </c:pt>
                <c:pt idx="1173">
                  <c:v>111.2073775495362</c:v>
                </c:pt>
                <c:pt idx="1174">
                  <c:v>111.2073775495362</c:v>
                </c:pt>
                <c:pt idx="1175">
                  <c:v>111.2073775495362</c:v>
                </c:pt>
                <c:pt idx="1176">
                  <c:v>111.2073775495362</c:v>
                </c:pt>
                <c:pt idx="1177">
                  <c:v>111.2073775495362</c:v>
                </c:pt>
                <c:pt idx="1178">
                  <c:v>111.2073775495362</c:v>
                </c:pt>
                <c:pt idx="1179">
                  <c:v>111.2073775495362</c:v>
                </c:pt>
                <c:pt idx="1180">
                  <c:v>111.2073775495362</c:v>
                </c:pt>
                <c:pt idx="1181">
                  <c:v>111.2073775495362</c:v>
                </c:pt>
                <c:pt idx="1182">
                  <c:v>111.2073775495362</c:v>
                </c:pt>
                <c:pt idx="1183">
                  <c:v>111.2073775495362</c:v>
                </c:pt>
                <c:pt idx="1184">
                  <c:v>111.2073775495362</c:v>
                </c:pt>
                <c:pt idx="1185">
                  <c:v>111.2073775495362</c:v>
                </c:pt>
                <c:pt idx="1186">
                  <c:v>111.2073775495362</c:v>
                </c:pt>
                <c:pt idx="1187">
                  <c:v>111.2073775495362</c:v>
                </c:pt>
                <c:pt idx="1188">
                  <c:v>111.2073775495362</c:v>
                </c:pt>
                <c:pt idx="1189">
                  <c:v>111.2073775495362</c:v>
                </c:pt>
                <c:pt idx="1190">
                  <c:v>111.2073775495362</c:v>
                </c:pt>
                <c:pt idx="1191">
                  <c:v>111.2073775495362</c:v>
                </c:pt>
                <c:pt idx="1192">
                  <c:v>111.2073775495362</c:v>
                </c:pt>
                <c:pt idx="1193">
                  <c:v>111.2073775495362</c:v>
                </c:pt>
                <c:pt idx="1194">
                  <c:v>111.2073775495362</c:v>
                </c:pt>
                <c:pt idx="1195">
                  <c:v>111.2073775495362</c:v>
                </c:pt>
                <c:pt idx="1196">
                  <c:v>111.2073775495362</c:v>
                </c:pt>
                <c:pt idx="1197">
                  <c:v>111.2073775495362</c:v>
                </c:pt>
                <c:pt idx="1198">
                  <c:v>111.2073775495362</c:v>
                </c:pt>
                <c:pt idx="1199">
                  <c:v>111.2073775495362</c:v>
                </c:pt>
                <c:pt idx="1200">
                  <c:v>111.2073775495362</c:v>
                </c:pt>
                <c:pt idx="1201">
                  <c:v>111.2073775495362</c:v>
                </c:pt>
                <c:pt idx="1202">
                  <c:v>111.2073775495362</c:v>
                </c:pt>
                <c:pt idx="1203">
                  <c:v>111.2073775495362</c:v>
                </c:pt>
                <c:pt idx="1204">
                  <c:v>111.2073775495362</c:v>
                </c:pt>
                <c:pt idx="1205">
                  <c:v>111.2073775495362</c:v>
                </c:pt>
                <c:pt idx="1206">
                  <c:v>111.2073775495362</c:v>
                </c:pt>
                <c:pt idx="1207">
                  <c:v>111.2073775495362</c:v>
                </c:pt>
                <c:pt idx="1208">
                  <c:v>111.2073775495362</c:v>
                </c:pt>
                <c:pt idx="1209">
                  <c:v>111.2073775495362</c:v>
                </c:pt>
                <c:pt idx="1210">
                  <c:v>111.2073775495362</c:v>
                </c:pt>
                <c:pt idx="1211">
                  <c:v>111.2073775495362</c:v>
                </c:pt>
                <c:pt idx="1212">
                  <c:v>111.2073775495362</c:v>
                </c:pt>
                <c:pt idx="1213">
                  <c:v>111.2073775495362</c:v>
                </c:pt>
                <c:pt idx="1214">
                  <c:v>111.2073775495362</c:v>
                </c:pt>
                <c:pt idx="1215">
                  <c:v>111.2073775495362</c:v>
                </c:pt>
                <c:pt idx="1216">
                  <c:v>111.2073775495362</c:v>
                </c:pt>
                <c:pt idx="1217">
                  <c:v>111.2073775495362</c:v>
                </c:pt>
                <c:pt idx="1218">
                  <c:v>111.2073775495362</c:v>
                </c:pt>
                <c:pt idx="1219">
                  <c:v>110.53782551124964</c:v>
                </c:pt>
                <c:pt idx="1220">
                  <c:v>109.86786919833419</c:v>
                </c:pt>
                <c:pt idx="1221">
                  <c:v>109.19750787775078</c:v>
                </c:pt>
                <c:pt idx="1222">
                  <c:v>108.5267408142426</c:v>
                </c:pt>
                <c:pt idx="1223">
                  <c:v>107.85556727032578</c:v>
                </c:pt>
                <c:pt idx="1224">
                  <c:v>107.18398650627995</c:v>
                </c:pt>
                <c:pt idx="1225">
                  <c:v>106.51199778013863</c:v>
                </c:pt>
                <c:pt idx="1226">
                  <c:v>105.83960034767979</c:v>
                </c:pt>
                <c:pt idx="1227">
                  <c:v>105.16679346241617</c:v>
                </c:pt>
                <c:pt idx="1228">
                  <c:v>104.49357637558556</c:v>
                </c:pt>
                <c:pt idx="1229">
                  <c:v>103.81994833614124</c:v>
                </c:pt>
                <c:pt idx="1230">
                  <c:v>103.1459085907421</c:v>
                </c:pt>
                <c:pt idx="1231">
                  <c:v>102.47145638374283</c:v>
                </c:pt>
                <c:pt idx="1232">
                  <c:v>101.79659095718407</c:v>
                </c:pt>
                <c:pt idx="1233">
                  <c:v>101.12131155078245</c:v>
                </c:pt>
                <c:pt idx="1234">
                  <c:v>100.44561740192059</c:v>
                </c:pt>
                <c:pt idx="1235">
                  <c:v>99.769507745637128</c:v>
                </c:pt>
                <c:pt idx="1236">
                  <c:v>99.092981814616522</c:v>
                </c:pt>
                <c:pt idx="1237">
                  <c:v>98.416038839178967</c:v>
                </c:pt>
                <c:pt idx="1238">
                  <c:v>97.738678047270213</c:v>
                </c:pt>
                <c:pt idx="1239">
                  <c:v>97.060898664451173</c:v>
                </c:pt>
                <c:pt idx="1240">
                  <c:v>96.382699913887677</c:v>
                </c:pt>
                <c:pt idx="1241">
                  <c:v>95.704081016340155</c:v>
                </c:pt>
                <c:pt idx="1242">
                  <c:v>95.02504119015309</c:v>
                </c:pt>
                <c:pt idx="1243">
                  <c:v>94.345579651244563</c:v>
                </c:pt>
                <c:pt idx="1244">
                  <c:v>93.665695613095693</c:v>
                </c:pt>
                <c:pt idx="1245">
                  <c:v>92.985388286740005</c:v>
                </c:pt>
                <c:pt idx="1246">
                  <c:v>92.30465688075283</c:v>
                </c:pt>
                <c:pt idx="1247">
                  <c:v>91.623500601240451</c:v>
                </c:pt>
                <c:pt idx="1248">
                  <c:v>90.941918651829354</c:v>
                </c:pt>
                <c:pt idx="1249">
                  <c:v>90.259910233655404</c:v>
                </c:pt>
                <c:pt idx="1250">
                  <c:v>89.577474545352956</c:v>
                </c:pt>
                <c:pt idx="1251">
                  <c:v>88.894610783043731</c:v>
                </c:pt>
                <c:pt idx="1252">
                  <c:v>88.211318140325943</c:v>
                </c:pt>
                <c:pt idx="1253">
                  <c:v>87.527595808263101</c:v>
                </c:pt>
                <c:pt idx="1254">
                  <c:v>86.843442975372852</c:v>
                </c:pt>
                <c:pt idx="1255">
                  <c:v>86.158858827615774</c:v>
                </c:pt>
                <c:pt idx="1256">
                  <c:v>85.473842548384056</c:v>
                </c:pt>
                <c:pt idx="1257">
                  <c:v>84.788393318490151</c:v>
                </c:pt>
                <c:pt idx="1258">
                  <c:v>84.10251031615536</c:v>
                </c:pt>
                <c:pt idx="1259">
                  <c:v>83.416192716998353</c:v>
                </c:pt>
                <c:pt idx="1260">
                  <c:v>82.729439694023583</c:v>
                </c:pt>
                <c:pt idx="1261">
                  <c:v>82.042250417609722</c:v>
                </c:pt>
                <c:pt idx="1262">
                  <c:v>81.354624055497865</c:v>
                </c:pt>
                <c:pt idx="1263">
                  <c:v>80.666559772779891</c:v>
                </c:pt>
                <c:pt idx="1264">
                  <c:v>79.97805673188661</c:v>
                </c:pt>
                <c:pt idx="1265">
                  <c:v>79.2891140925759</c:v>
                </c:pt>
                <c:pt idx="1266">
                  <c:v>78.599731011920625</c:v>
                </c:pt>
                <c:pt idx="1267">
                  <c:v>77.909906644296754</c:v>
                </c:pt>
                <c:pt idx="1268">
                  <c:v>77.219640141371229</c:v>
                </c:pt>
                <c:pt idx="1269">
                  <c:v>76.52893065208977</c:v>
                </c:pt>
                <c:pt idx="1270">
                  <c:v>75.837777322664635</c:v>
                </c:pt>
                <c:pt idx="1271">
                  <c:v>75.146179296562352</c:v>
                </c:pt>
                <c:pt idx="1272">
                  <c:v>74.454135714491329</c:v>
                </c:pt>
                <c:pt idx="1273">
                  <c:v>73.761645714389388</c:v>
                </c:pt>
                <c:pt idx="1274">
                  <c:v>73.068708431411238</c:v>
                </c:pt>
                <c:pt idx="1275">
                  <c:v>72.375322997915944</c:v>
                </c:pt>
                <c:pt idx="1276">
                  <c:v>71.681488543454179</c:v>
                </c:pt>
                <c:pt idx="1277">
                  <c:v>70.987204194755549</c:v>
                </c:pt>
                <c:pt idx="1278">
                  <c:v>70.292469075715729</c:v>
                </c:pt>
                <c:pt idx="1279">
                  <c:v>69.597282307383537</c:v>
                </c:pt>
                <c:pt idx="1280">
                  <c:v>68.901643007948124</c:v>
                </c:pt>
                <c:pt idx="1281">
                  <c:v>68.205550292725732</c:v>
                </c:pt>
                <c:pt idx="1282">
                  <c:v>67.50900327414675</c:v>
                </c:pt>
                <c:pt idx="1283">
                  <c:v>66.812001061742379</c:v>
                </c:pt>
                <c:pt idx="1284">
                  <c:v>66.114542762131421</c:v>
                </c:pt>
                <c:pt idx="1285">
                  <c:v>65.416627479006991</c:v>
                </c:pt>
                <c:pt idx="1286">
                  <c:v>64.718254313122955</c:v>
                </c:pt>
                <c:pt idx="1287">
                  <c:v>64.019422362280494</c:v>
                </c:pt>
                <c:pt idx="1288">
                  <c:v>63.320130721314534</c:v>
                </c:pt>
                <c:pt idx="1289">
                  <c:v>62.620378482080014</c:v>
                </c:pt>
                <c:pt idx="1290">
                  <c:v>61.920164733438192</c:v>
                </c:pt>
                <c:pt idx="1291">
                  <c:v>61.219488561242784</c:v>
                </c:pt>
                <c:pt idx="1292">
                  <c:v>60.518349048326023</c:v>
                </c:pt>
                <c:pt idx="1293">
                  <c:v>59.816745274484731</c:v>
                </c:pt>
                <c:pt idx="1294">
                  <c:v>59.114676316466181</c:v>
                </c:pt>
                <c:pt idx="1295">
                  <c:v>58.412141247953912</c:v>
                </c:pt>
                <c:pt idx="1296">
                  <c:v>57.709139139553578</c:v>
                </c:pt>
                <c:pt idx="1297">
                  <c:v>57.005669058778487</c:v>
                </c:pt>
                <c:pt idx="1298">
                  <c:v>56.301730070035255</c:v>
                </c:pt>
                <c:pt idx="1299">
                  <c:v>55.597321234609304</c:v>
                </c:pt>
                <c:pt idx="1300">
                  <c:v>58.11696886338467</c:v>
                </c:pt>
                <c:pt idx="1301">
                  <c:v>60.65833390061934</c:v>
                </c:pt>
                <c:pt idx="1302">
                  <c:v>63.221986087841678</c:v>
                </c:pt>
                <c:pt idx="1303">
                  <c:v>65.808520475982789</c:v>
                </c:pt>
                <c:pt idx="1304">
                  <c:v>68.418559025795403</c:v>
                </c:pt>
                <c:pt idx="1305">
                  <c:v>71.052752340645242</c:v>
                </c:pt>
                <c:pt idx="1306">
                  <c:v>73.711781545295466</c:v>
                </c:pt>
                <c:pt idx="1307">
                  <c:v>76.396360325991111</c:v>
                </c:pt>
                <c:pt idx="1308">
                  <c:v>79.107237149082906</c:v>
                </c:pt>
                <c:pt idx="1309">
                  <c:v>81.845197677648514</c:v>
                </c:pt>
                <c:pt idx="1310">
                  <c:v>84.611067408123972</c:v>
                </c:pt>
                <c:pt idx="1311">
                  <c:v>87.405714551907991</c:v>
                </c:pt>
                <c:pt idx="1312">
                  <c:v>90.230053190316482</c:v>
                </c:pt>
                <c:pt idx="1313">
                  <c:v>93.085046735229781</c:v>
                </c:pt>
                <c:pt idx="1314">
                  <c:v>95.97171173239289</c:v>
                </c:pt>
                <c:pt idx="1315">
                  <c:v>98.891122049724686</c:v>
                </c:pt>
                <c:pt idx="1316">
                  <c:v>101.84441349931528</c:v>
                </c:pt>
                <c:pt idx="1317">
                  <c:v>104.83278894922998</c:v>
                </c:pt>
                <c:pt idx="1318">
                  <c:v>107.85752399001736</c:v>
                </c:pt>
                <c:pt idx="1319">
                  <c:v>110.91997323122335</c:v>
                </c:pt>
                <c:pt idx="1320">
                  <c:v>111.2073775495362</c:v>
                </c:pt>
                <c:pt idx="1321">
                  <c:v>111.2073775495362</c:v>
                </c:pt>
                <c:pt idx="1322">
                  <c:v>111.2073775495362</c:v>
                </c:pt>
                <c:pt idx="1323">
                  <c:v>111.2073775495362</c:v>
                </c:pt>
                <c:pt idx="1324">
                  <c:v>111.2073775495362</c:v>
                </c:pt>
                <c:pt idx="1325">
                  <c:v>111.2073775495362</c:v>
                </c:pt>
                <c:pt idx="1326">
                  <c:v>111.2073775495362</c:v>
                </c:pt>
                <c:pt idx="1327">
                  <c:v>111.2073775495362</c:v>
                </c:pt>
                <c:pt idx="1328">
                  <c:v>111.2073775495362</c:v>
                </c:pt>
                <c:pt idx="1329">
                  <c:v>111.2073775495362</c:v>
                </c:pt>
                <c:pt idx="1330">
                  <c:v>111.2073775495362</c:v>
                </c:pt>
                <c:pt idx="1331">
                  <c:v>111.2073775495362</c:v>
                </c:pt>
                <c:pt idx="1332">
                  <c:v>111.2073775495362</c:v>
                </c:pt>
                <c:pt idx="1333">
                  <c:v>111.2073775495362</c:v>
                </c:pt>
                <c:pt idx="1334">
                  <c:v>111.2073775495362</c:v>
                </c:pt>
                <c:pt idx="1335">
                  <c:v>111.2073775495362</c:v>
                </c:pt>
                <c:pt idx="1336">
                  <c:v>111.2073775495362</c:v>
                </c:pt>
                <c:pt idx="1337">
                  <c:v>111.2073775495362</c:v>
                </c:pt>
                <c:pt idx="1338">
                  <c:v>111.2073775495362</c:v>
                </c:pt>
                <c:pt idx="1339">
                  <c:v>111.2073775495362</c:v>
                </c:pt>
                <c:pt idx="1340">
                  <c:v>111.2073775495362</c:v>
                </c:pt>
                <c:pt idx="1341">
                  <c:v>111.2073775495362</c:v>
                </c:pt>
                <c:pt idx="1342">
                  <c:v>111.2073775495362</c:v>
                </c:pt>
                <c:pt idx="1343">
                  <c:v>111.2073775495362</c:v>
                </c:pt>
                <c:pt idx="1344">
                  <c:v>111.2073775495362</c:v>
                </c:pt>
                <c:pt idx="1345">
                  <c:v>111.2073775495362</c:v>
                </c:pt>
                <c:pt idx="1346">
                  <c:v>111.2073775495362</c:v>
                </c:pt>
                <c:pt idx="1347">
                  <c:v>111.2073775495362</c:v>
                </c:pt>
                <c:pt idx="1348">
                  <c:v>111.2073775495362</c:v>
                </c:pt>
                <c:pt idx="1349">
                  <c:v>111.2073775495362</c:v>
                </c:pt>
                <c:pt idx="1350">
                  <c:v>111.2073775495362</c:v>
                </c:pt>
                <c:pt idx="1351">
                  <c:v>111.2073775495362</c:v>
                </c:pt>
                <c:pt idx="1352">
                  <c:v>111.2073775495362</c:v>
                </c:pt>
                <c:pt idx="1353">
                  <c:v>111.2073775495362</c:v>
                </c:pt>
                <c:pt idx="1354">
                  <c:v>111.2073775495362</c:v>
                </c:pt>
                <c:pt idx="1355">
                  <c:v>111.2073775495362</c:v>
                </c:pt>
                <c:pt idx="1356">
                  <c:v>111.2073775495362</c:v>
                </c:pt>
                <c:pt idx="1357">
                  <c:v>111.2073775495362</c:v>
                </c:pt>
                <c:pt idx="1358">
                  <c:v>111.2073775495362</c:v>
                </c:pt>
                <c:pt idx="1359">
                  <c:v>111.2073775495362</c:v>
                </c:pt>
                <c:pt idx="1360">
                  <c:v>111.2073775495362</c:v>
                </c:pt>
                <c:pt idx="1361">
                  <c:v>111.2073775495362</c:v>
                </c:pt>
                <c:pt idx="1362">
                  <c:v>111.2073775495362</c:v>
                </c:pt>
                <c:pt idx="1363">
                  <c:v>111.2073775495362</c:v>
                </c:pt>
                <c:pt idx="1364">
                  <c:v>111.2073775495362</c:v>
                </c:pt>
                <c:pt idx="1365">
                  <c:v>111.2073775495362</c:v>
                </c:pt>
                <c:pt idx="1366">
                  <c:v>111.2073775495362</c:v>
                </c:pt>
                <c:pt idx="1367">
                  <c:v>111.2073775495362</c:v>
                </c:pt>
                <c:pt idx="1368">
                  <c:v>111.2073775495362</c:v>
                </c:pt>
                <c:pt idx="1369">
                  <c:v>111.2073775495362</c:v>
                </c:pt>
                <c:pt idx="1370">
                  <c:v>111.2073775495362</c:v>
                </c:pt>
                <c:pt idx="1371">
                  <c:v>111.2073775495362</c:v>
                </c:pt>
                <c:pt idx="1372">
                  <c:v>111.2073775495362</c:v>
                </c:pt>
                <c:pt idx="1373">
                  <c:v>111.2073775495362</c:v>
                </c:pt>
                <c:pt idx="1374">
                  <c:v>111.2073775495362</c:v>
                </c:pt>
                <c:pt idx="1375">
                  <c:v>111.2073775495362</c:v>
                </c:pt>
                <c:pt idx="1376">
                  <c:v>111.2073775495362</c:v>
                </c:pt>
                <c:pt idx="1377">
                  <c:v>111.2073775495362</c:v>
                </c:pt>
                <c:pt idx="1378">
                  <c:v>111.2073775495362</c:v>
                </c:pt>
                <c:pt idx="1379">
                  <c:v>111.2073775495362</c:v>
                </c:pt>
                <c:pt idx="1380">
                  <c:v>111.2073775495362</c:v>
                </c:pt>
                <c:pt idx="1381">
                  <c:v>111.2073775495362</c:v>
                </c:pt>
                <c:pt idx="1382">
                  <c:v>111.2073775495362</c:v>
                </c:pt>
                <c:pt idx="1383">
                  <c:v>111.2073775495362</c:v>
                </c:pt>
                <c:pt idx="1384">
                  <c:v>111.2073775495362</c:v>
                </c:pt>
                <c:pt idx="1385">
                  <c:v>111.2073775495362</c:v>
                </c:pt>
                <c:pt idx="1386">
                  <c:v>111.2073775495362</c:v>
                </c:pt>
                <c:pt idx="1387">
                  <c:v>111.2073775495362</c:v>
                </c:pt>
                <c:pt idx="1388">
                  <c:v>111.2073775495362</c:v>
                </c:pt>
                <c:pt idx="1389">
                  <c:v>111.2073775495362</c:v>
                </c:pt>
                <c:pt idx="1390">
                  <c:v>111.2073775495362</c:v>
                </c:pt>
                <c:pt idx="1391">
                  <c:v>111.2073775495362</c:v>
                </c:pt>
                <c:pt idx="1392">
                  <c:v>111.2073775495362</c:v>
                </c:pt>
                <c:pt idx="1393">
                  <c:v>111.2073775495362</c:v>
                </c:pt>
                <c:pt idx="1394">
                  <c:v>111.2073775495362</c:v>
                </c:pt>
                <c:pt idx="1395">
                  <c:v>111.2073775495362</c:v>
                </c:pt>
                <c:pt idx="1396">
                  <c:v>111.2073775495362</c:v>
                </c:pt>
                <c:pt idx="1397">
                  <c:v>111.2073775495362</c:v>
                </c:pt>
                <c:pt idx="1398">
                  <c:v>111.2073775495362</c:v>
                </c:pt>
                <c:pt idx="1399">
                  <c:v>111.2073775495362</c:v>
                </c:pt>
                <c:pt idx="1400">
                  <c:v>111.2073775495362</c:v>
                </c:pt>
                <c:pt idx="1401">
                  <c:v>111.2073775495362</c:v>
                </c:pt>
                <c:pt idx="1402">
                  <c:v>111.2073775495362</c:v>
                </c:pt>
                <c:pt idx="1403">
                  <c:v>111.2073775495362</c:v>
                </c:pt>
                <c:pt idx="1404">
                  <c:v>111.2073775495362</c:v>
                </c:pt>
                <c:pt idx="1405">
                  <c:v>111.2073775495362</c:v>
                </c:pt>
                <c:pt idx="1406">
                  <c:v>111.2073775495362</c:v>
                </c:pt>
                <c:pt idx="1407">
                  <c:v>111.2073775495362</c:v>
                </c:pt>
                <c:pt idx="1408">
                  <c:v>111.2073775495362</c:v>
                </c:pt>
                <c:pt idx="1409">
                  <c:v>111.2073775495362</c:v>
                </c:pt>
                <c:pt idx="1410">
                  <c:v>111.2073775495362</c:v>
                </c:pt>
                <c:pt idx="1411">
                  <c:v>111.2073775495362</c:v>
                </c:pt>
                <c:pt idx="1412">
                  <c:v>111.2073775495362</c:v>
                </c:pt>
                <c:pt idx="1413">
                  <c:v>111.2073775495362</c:v>
                </c:pt>
                <c:pt idx="1414">
                  <c:v>111.2073775495362</c:v>
                </c:pt>
                <c:pt idx="1415">
                  <c:v>111.2073775495362</c:v>
                </c:pt>
                <c:pt idx="1416">
                  <c:v>111.2073775495362</c:v>
                </c:pt>
                <c:pt idx="1417">
                  <c:v>111.2073775495362</c:v>
                </c:pt>
                <c:pt idx="1418">
                  <c:v>111.2073775495362</c:v>
                </c:pt>
                <c:pt idx="1419">
                  <c:v>111.2073775495362</c:v>
                </c:pt>
                <c:pt idx="1420">
                  <c:v>111.2073775495362</c:v>
                </c:pt>
                <c:pt idx="1421">
                  <c:v>111.2073775495362</c:v>
                </c:pt>
                <c:pt idx="1422">
                  <c:v>111.2073775495362</c:v>
                </c:pt>
                <c:pt idx="1423">
                  <c:v>111.2073775495362</c:v>
                </c:pt>
                <c:pt idx="1424">
                  <c:v>111.2073775495362</c:v>
                </c:pt>
                <c:pt idx="1425">
                  <c:v>111.2073775495362</c:v>
                </c:pt>
                <c:pt idx="1426">
                  <c:v>111.2073775495362</c:v>
                </c:pt>
                <c:pt idx="1427">
                  <c:v>111.2073775495362</c:v>
                </c:pt>
                <c:pt idx="1428">
                  <c:v>111.2073775495362</c:v>
                </c:pt>
                <c:pt idx="1429">
                  <c:v>111.2073775495362</c:v>
                </c:pt>
                <c:pt idx="1430">
                  <c:v>111.2073775495362</c:v>
                </c:pt>
                <c:pt idx="1431">
                  <c:v>111.2073775495362</c:v>
                </c:pt>
                <c:pt idx="1432">
                  <c:v>111.2073775495362</c:v>
                </c:pt>
                <c:pt idx="1433">
                  <c:v>111.2073775495362</c:v>
                </c:pt>
                <c:pt idx="1434">
                  <c:v>111.2073775495362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7C7-4E48-9363-FFB70D2A63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705912"/>
        <c:axId val="799701976"/>
      </c:scatterChart>
      <c:valAx>
        <c:axId val="799705912"/>
        <c:scaling>
          <c:orientation val="minMax"/>
          <c:max val="125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1976"/>
        <c:crosses val="autoZero"/>
        <c:crossBetween val="midCat"/>
      </c:valAx>
      <c:valAx>
        <c:axId val="79970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  <a:p>
                <a:pPr>
                  <a:defRPr/>
                </a:pPr>
                <a:r>
                  <a:rPr lang="en-US"/>
                  <a:t>Aero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59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Power and Gear</a:t>
            </a:r>
            <a:r>
              <a:rPr lang="en-US" baseline="0"/>
              <a:t> Selection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</c:v>
          </c:tx>
          <c:spPr>
            <a:ln w="9525" cap="rnd">
              <a:solidFill>
                <a:srgbClr val="92D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Forces!$O$2:$O$1436</c:f>
              <c:numCache>
                <c:formatCode>General</c:formatCode>
                <c:ptCount val="1435"/>
                <c:pt idx="0">
                  <c:v>0</c:v>
                </c:pt>
                <c:pt idx="1">
                  <c:v>2.0766485657765124</c:v>
                </c:pt>
                <c:pt idx="2">
                  <c:v>3.0610885946590587</c:v>
                </c:pt>
                <c:pt idx="3">
                  <c:v>3.3556500000000002</c:v>
                </c:pt>
                <c:pt idx="4">
                  <c:v>4.1981183742805417</c:v>
                </c:pt>
                <c:pt idx="5">
                  <c:v>5.3541052323221283</c:v>
                </c:pt>
                <c:pt idx="6">
                  <c:v>6.2739632435053956</c:v>
                </c:pt>
                <c:pt idx="7">
                  <c:v>7.1752716591826031</c:v>
                </c:pt>
                <c:pt idx="8">
                  <c:v>7.9965805304203137</c:v>
                </c:pt>
                <c:pt idx="9">
                  <c:v>8.9483999999999995</c:v>
                </c:pt>
                <c:pt idx="10">
                  <c:v>9.8022436052221504</c:v>
                </c:pt>
                <c:pt idx="11">
                  <c:v>11.185500000000001</c:v>
                </c:pt>
                <c:pt idx="12">
                  <c:v>11.966166730833743</c:v>
                </c:pt>
                <c:pt idx="13">
                  <c:v>12.50797006840247</c:v>
                </c:pt>
                <c:pt idx="14">
                  <c:v>12.724935656497536</c:v>
                </c:pt>
                <c:pt idx="15">
                  <c:v>12.690594684891865</c:v>
                </c:pt>
                <c:pt idx="16">
                  <c:v>12.63798388933944</c:v>
                </c:pt>
                <c:pt idx="17">
                  <c:v>12.807075029332497</c:v>
                </c:pt>
                <c:pt idx="18">
                  <c:v>13.34803</c:v>
                </c:pt>
                <c:pt idx="19">
                  <c:v>13.497170000000002</c:v>
                </c:pt>
                <c:pt idx="20">
                  <c:v>13.702848078511614</c:v>
                </c:pt>
                <c:pt idx="21">
                  <c:v>12.6769</c:v>
                </c:pt>
                <c:pt idx="22">
                  <c:v>11.849662397180863</c:v>
                </c:pt>
                <c:pt idx="23">
                  <c:v>11.580217097533207</c:v>
                </c:pt>
                <c:pt idx="24">
                  <c:v>12.67981848242453</c:v>
                </c:pt>
                <c:pt idx="25">
                  <c:v>13.049750000000001</c:v>
                </c:pt>
                <c:pt idx="26">
                  <c:v>13.34803</c:v>
                </c:pt>
                <c:pt idx="27">
                  <c:v>13.422600000000001</c:v>
                </c:pt>
                <c:pt idx="28">
                  <c:v>13.795450000000001</c:v>
                </c:pt>
                <c:pt idx="29">
                  <c:v>13.702848078511614</c:v>
                </c:pt>
                <c:pt idx="30">
                  <c:v>13.245113762456945</c:v>
                </c:pt>
                <c:pt idx="31">
                  <c:v>12.205611797885627</c:v>
                </c:pt>
                <c:pt idx="32">
                  <c:v>11.849662397180863</c:v>
                </c:pt>
                <c:pt idx="33">
                  <c:v>11.580217097533207</c:v>
                </c:pt>
                <c:pt idx="34">
                  <c:v>11.368441198590393</c:v>
                </c:pt>
                <c:pt idx="35">
                  <c:v>13.422600000000001</c:v>
                </c:pt>
                <c:pt idx="36">
                  <c:v>13.497170000000002</c:v>
                </c:pt>
                <c:pt idx="37">
                  <c:v>13.795450000000001</c:v>
                </c:pt>
                <c:pt idx="38">
                  <c:v>13.702848078511614</c:v>
                </c:pt>
                <c:pt idx="39">
                  <c:v>13.245113762456945</c:v>
                </c:pt>
                <c:pt idx="40">
                  <c:v>12.6769</c:v>
                </c:pt>
                <c:pt idx="41">
                  <c:v>12.205611797885627</c:v>
                </c:pt>
                <c:pt idx="42">
                  <c:v>11.849662397180863</c:v>
                </c:pt>
                <c:pt idx="43">
                  <c:v>11.580217097533207</c:v>
                </c:pt>
                <c:pt idx="44">
                  <c:v>11.368441198590393</c:v>
                </c:pt>
                <c:pt idx="45">
                  <c:v>11.185500000000001</c:v>
                </c:pt>
                <c:pt idx="46">
                  <c:v>11.185500000000001</c:v>
                </c:pt>
                <c:pt idx="47">
                  <c:v>11.185500000000001</c:v>
                </c:pt>
                <c:pt idx="48">
                  <c:v>11.185500000000001</c:v>
                </c:pt>
                <c:pt idx="49">
                  <c:v>11.185500000000001</c:v>
                </c:pt>
                <c:pt idx="50">
                  <c:v>11.185500000000001</c:v>
                </c:pt>
                <c:pt idx="51">
                  <c:v>11.185500000000001</c:v>
                </c:pt>
                <c:pt idx="52">
                  <c:v>11.185500000000001</c:v>
                </c:pt>
                <c:pt idx="53">
                  <c:v>11.185500000000001</c:v>
                </c:pt>
                <c:pt idx="54">
                  <c:v>11.185500000000001</c:v>
                </c:pt>
                <c:pt idx="55">
                  <c:v>11.185500000000001</c:v>
                </c:pt>
                <c:pt idx="56">
                  <c:v>11.185500000000001</c:v>
                </c:pt>
                <c:pt idx="57">
                  <c:v>11.185500000000001</c:v>
                </c:pt>
                <c:pt idx="58">
                  <c:v>11.185500000000001</c:v>
                </c:pt>
                <c:pt idx="59">
                  <c:v>11.185500000000001</c:v>
                </c:pt>
                <c:pt idx="60">
                  <c:v>11.185500000000001</c:v>
                </c:pt>
                <c:pt idx="61">
                  <c:v>11.185500000000001</c:v>
                </c:pt>
                <c:pt idx="62">
                  <c:v>11.185500000000001</c:v>
                </c:pt>
                <c:pt idx="63">
                  <c:v>11.185500000000001</c:v>
                </c:pt>
                <c:pt idx="64">
                  <c:v>11.185500000000001</c:v>
                </c:pt>
                <c:pt idx="65">
                  <c:v>11.185500000000001</c:v>
                </c:pt>
                <c:pt idx="66">
                  <c:v>11.185500000000001</c:v>
                </c:pt>
                <c:pt idx="67">
                  <c:v>11.185500000000001</c:v>
                </c:pt>
                <c:pt idx="68">
                  <c:v>11.185500000000001</c:v>
                </c:pt>
                <c:pt idx="69">
                  <c:v>11.185500000000001</c:v>
                </c:pt>
                <c:pt idx="70">
                  <c:v>11.185500000000001</c:v>
                </c:pt>
                <c:pt idx="71">
                  <c:v>11.185500000000001</c:v>
                </c:pt>
                <c:pt idx="72">
                  <c:v>11.185500000000001</c:v>
                </c:pt>
                <c:pt idx="73">
                  <c:v>11.185500000000001</c:v>
                </c:pt>
                <c:pt idx="74">
                  <c:v>11.185500000000001</c:v>
                </c:pt>
                <c:pt idx="75">
                  <c:v>11.185500000000001</c:v>
                </c:pt>
                <c:pt idx="76">
                  <c:v>11.185500000000001</c:v>
                </c:pt>
                <c:pt idx="77">
                  <c:v>11.185500000000001</c:v>
                </c:pt>
                <c:pt idx="78">
                  <c:v>11.185500000000001</c:v>
                </c:pt>
                <c:pt idx="79">
                  <c:v>11.185500000000001</c:v>
                </c:pt>
                <c:pt idx="80">
                  <c:v>11.185500000000001</c:v>
                </c:pt>
                <c:pt idx="81">
                  <c:v>11.185500000000001</c:v>
                </c:pt>
                <c:pt idx="82">
                  <c:v>11.185500000000001</c:v>
                </c:pt>
                <c:pt idx="83">
                  <c:v>11.185500000000001</c:v>
                </c:pt>
                <c:pt idx="84">
                  <c:v>11.185500000000001</c:v>
                </c:pt>
                <c:pt idx="85">
                  <c:v>11.185500000000001</c:v>
                </c:pt>
                <c:pt idx="86">
                  <c:v>11.185500000000001</c:v>
                </c:pt>
                <c:pt idx="87">
                  <c:v>11.185500000000001</c:v>
                </c:pt>
                <c:pt idx="88">
                  <c:v>11.185500000000001</c:v>
                </c:pt>
                <c:pt idx="89">
                  <c:v>11.185500000000001</c:v>
                </c:pt>
                <c:pt idx="90">
                  <c:v>11.185500000000001</c:v>
                </c:pt>
                <c:pt idx="91">
                  <c:v>11.185500000000001</c:v>
                </c:pt>
                <c:pt idx="92">
                  <c:v>11.185500000000001</c:v>
                </c:pt>
                <c:pt idx="93">
                  <c:v>11.185500000000001</c:v>
                </c:pt>
                <c:pt idx="94">
                  <c:v>11.185500000000001</c:v>
                </c:pt>
                <c:pt idx="95">
                  <c:v>11.185500000000001</c:v>
                </c:pt>
                <c:pt idx="96">
                  <c:v>11.185500000000001</c:v>
                </c:pt>
                <c:pt idx="97">
                  <c:v>11.185500000000001</c:v>
                </c:pt>
                <c:pt idx="98">
                  <c:v>11.185500000000001</c:v>
                </c:pt>
                <c:pt idx="99">
                  <c:v>11.185500000000001</c:v>
                </c:pt>
                <c:pt idx="100">
                  <c:v>11.185500000000001</c:v>
                </c:pt>
                <c:pt idx="101">
                  <c:v>11.368441198590393</c:v>
                </c:pt>
                <c:pt idx="102">
                  <c:v>11.580217097533207</c:v>
                </c:pt>
                <c:pt idx="103">
                  <c:v>11.580217097533207</c:v>
                </c:pt>
                <c:pt idx="104">
                  <c:v>11.849662397180863</c:v>
                </c:pt>
                <c:pt idx="105">
                  <c:v>11.849662397180863</c:v>
                </c:pt>
                <c:pt idx="106">
                  <c:v>12.205611797885627</c:v>
                </c:pt>
                <c:pt idx="107">
                  <c:v>12.6769</c:v>
                </c:pt>
                <c:pt idx="108">
                  <c:v>12.6769</c:v>
                </c:pt>
                <c:pt idx="109">
                  <c:v>13.245113762456945</c:v>
                </c:pt>
                <c:pt idx="110">
                  <c:v>13.245113762456945</c:v>
                </c:pt>
                <c:pt idx="111">
                  <c:v>13.702848078511614</c:v>
                </c:pt>
                <c:pt idx="112">
                  <c:v>13.795450000000001</c:v>
                </c:pt>
                <c:pt idx="113">
                  <c:v>13.795450000000001</c:v>
                </c:pt>
                <c:pt idx="114">
                  <c:v>13.497170000000002</c:v>
                </c:pt>
                <c:pt idx="115">
                  <c:v>13.422600000000001</c:v>
                </c:pt>
                <c:pt idx="116">
                  <c:v>13.422600000000001</c:v>
                </c:pt>
                <c:pt idx="117">
                  <c:v>13.34803</c:v>
                </c:pt>
                <c:pt idx="118">
                  <c:v>11.368441198590393</c:v>
                </c:pt>
                <c:pt idx="119">
                  <c:v>11.580217097533207</c:v>
                </c:pt>
                <c:pt idx="120">
                  <c:v>11.849662397180863</c:v>
                </c:pt>
                <c:pt idx="121">
                  <c:v>11.849662397180863</c:v>
                </c:pt>
                <c:pt idx="122">
                  <c:v>12.205611797885627</c:v>
                </c:pt>
                <c:pt idx="123">
                  <c:v>12.6769</c:v>
                </c:pt>
                <c:pt idx="124">
                  <c:v>13.245113762456945</c:v>
                </c:pt>
                <c:pt idx="125">
                  <c:v>13.702848078511614</c:v>
                </c:pt>
                <c:pt idx="126">
                  <c:v>13.795450000000001</c:v>
                </c:pt>
                <c:pt idx="127">
                  <c:v>13.497170000000002</c:v>
                </c:pt>
                <c:pt idx="128">
                  <c:v>13.422600000000001</c:v>
                </c:pt>
                <c:pt idx="129">
                  <c:v>13.34803</c:v>
                </c:pt>
                <c:pt idx="130">
                  <c:v>13.049750000000001</c:v>
                </c:pt>
                <c:pt idx="131">
                  <c:v>12.807075029332497</c:v>
                </c:pt>
                <c:pt idx="132">
                  <c:v>12.67981848242453</c:v>
                </c:pt>
                <c:pt idx="133">
                  <c:v>11.368441198590393</c:v>
                </c:pt>
                <c:pt idx="134">
                  <c:v>11.580217097533207</c:v>
                </c:pt>
                <c:pt idx="135">
                  <c:v>12.205611797885627</c:v>
                </c:pt>
                <c:pt idx="136">
                  <c:v>12.6769</c:v>
                </c:pt>
                <c:pt idx="137">
                  <c:v>13.702848078511614</c:v>
                </c:pt>
                <c:pt idx="138">
                  <c:v>13.795450000000001</c:v>
                </c:pt>
                <c:pt idx="139">
                  <c:v>13.422600000000001</c:v>
                </c:pt>
                <c:pt idx="140">
                  <c:v>13.34803</c:v>
                </c:pt>
                <c:pt idx="141">
                  <c:v>12.807075029332497</c:v>
                </c:pt>
                <c:pt idx="142">
                  <c:v>13.34803</c:v>
                </c:pt>
                <c:pt idx="143">
                  <c:v>13.497170000000002</c:v>
                </c:pt>
                <c:pt idx="144">
                  <c:v>13.702848078511614</c:v>
                </c:pt>
                <c:pt idx="145">
                  <c:v>12.6769</c:v>
                </c:pt>
                <c:pt idx="146">
                  <c:v>12.205611797885627</c:v>
                </c:pt>
                <c:pt idx="147">
                  <c:v>11.580217097533207</c:v>
                </c:pt>
                <c:pt idx="148">
                  <c:v>12.67981848242453</c:v>
                </c:pt>
                <c:pt idx="149">
                  <c:v>12.807075029332497</c:v>
                </c:pt>
                <c:pt idx="150">
                  <c:v>13.34803</c:v>
                </c:pt>
                <c:pt idx="151">
                  <c:v>13.422600000000001</c:v>
                </c:pt>
                <c:pt idx="152">
                  <c:v>13.497170000000002</c:v>
                </c:pt>
                <c:pt idx="153">
                  <c:v>13.702848078511614</c:v>
                </c:pt>
                <c:pt idx="154">
                  <c:v>13.245113762456945</c:v>
                </c:pt>
                <c:pt idx="155">
                  <c:v>12.6769</c:v>
                </c:pt>
                <c:pt idx="156">
                  <c:v>11.849662397180863</c:v>
                </c:pt>
                <c:pt idx="157">
                  <c:v>11.580217097533207</c:v>
                </c:pt>
                <c:pt idx="158">
                  <c:v>11.368441198590393</c:v>
                </c:pt>
                <c:pt idx="159">
                  <c:v>13.422600000000001</c:v>
                </c:pt>
                <c:pt idx="160">
                  <c:v>13.497170000000002</c:v>
                </c:pt>
                <c:pt idx="161">
                  <c:v>13.795450000000001</c:v>
                </c:pt>
                <c:pt idx="162">
                  <c:v>13.702848078511614</c:v>
                </c:pt>
                <c:pt idx="163">
                  <c:v>13.245113762456945</c:v>
                </c:pt>
                <c:pt idx="164">
                  <c:v>12.6769</c:v>
                </c:pt>
                <c:pt idx="165">
                  <c:v>12.205611797885627</c:v>
                </c:pt>
                <c:pt idx="166">
                  <c:v>11.849662397180863</c:v>
                </c:pt>
                <c:pt idx="167">
                  <c:v>11.580217097533207</c:v>
                </c:pt>
                <c:pt idx="168">
                  <c:v>11.368441198590393</c:v>
                </c:pt>
                <c:pt idx="169">
                  <c:v>11.185500000000001</c:v>
                </c:pt>
                <c:pt idx="170">
                  <c:v>11.185500000000001</c:v>
                </c:pt>
                <c:pt idx="171">
                  <c:v>11.185500000000001</c:v>
                </c:pt>
                <c:pt idx="172">
                  <c:v>11.185500000000001</c:v>
                </c:pt>
                <c:pt idx="173">
                  <c:v>11.185500000000001</c:v>
                </c:pt>
                <c:pt idx="174">
                  <c:v>11.185500000000001</c:v>
                </c:pt>
                <c:pt idx="175">
                  <c:v>11.185500000000001</c:v>
                </c:pt>
                <c:pt idx="176">
                  <c:v>11.185500000000001</c:v>
                </c:pt>
                <c:pt idx="177">
                  <c:v>11.185500000000001</c:v>
                </c:pt>
                <c:pt idx="178">
                  <c:v>11.185500000000001</c:v>
                </c:pt>
                <c:pt idx="179">
                  <c:v>11.185500000000001</c:v>
                </c:pt>
                <c:pt idx="180">
                  <c:v>11.185500000000001</c:v>
                </c:pt>
                <c:pt idx="181">
                  <c:v>11.185500000000001</c:v>
                </c:pt>
                <c:pt idx="182">
                  <c:v>11.185500000000001</c:v>
                </c:pt>
                <c:pt idx="183">
                  <c:v>11.185500000000001</c:v>
                </c:pt>
                <c:pt idx="184">
                  <c:v>11.185500000000001</c:v>
                </c:pt>
                <c:pt idx="185">
                  <c:v>11.185500000000001</c:v>
                </c:pt>
                <c:pt idx="186">
                  <c:v>11.185500000000001</c:v>
                </c:pt>
                <c:pt idx="187">
                  <c:v>11.185500000000001</c:v>
                </c:pt>
                <c:pt idx="188">
                  <c:v>11.185500000000001</c:v>
                </c:pt>
                <c:pt idx="189">
                  <c:v>11.185500000000001</c:v>
                </c:pt>
                <c:pt idx="190">
                  <c:v>11.185500000000001</c:v>
                </c:pt>
                <c:pt idx="191">
                  <c:v>11.185500000000001</c:v>
                </c:pt>
                <c:pt idx="192">
                  <c:v>11.185500000000001</c:v>
                </c:pt>
                <c:pt idx="193">
                  <c:v>11.185500000000001</c:v>
                </c:pt>
                <c:pt idx="194">
                  <c:v>11.185500000000001</c:v>
                </c:pt>
                <c:pt idx="195">
                  <c:v>11.185500000000001</c:v>
                </c:pt>
                <c:pt idx="196">
                  <c:v>11.185500000000001</c:v>
                </c:pt>
                <c:pt idx="197">
                  <c:v>11.185500000000001</c:v>
                </c:pt>
                <c:pt idx="198">
                  <c:v>11.185500000000001</c:v>
                </c:pt>
                <c:pt idx="199">
                  <c:v>11.185500000000001</c:v>
                </c:pt>
                <c:pt idx="200">
                  <c:v>11.185500000000001</c:v>
                </c:pt>
                <c:pt idx="201">
                  <c:v>11.185500000000001</c:v>
                </c:pt>
                <c:pt idx="202">
                  <c:v>11.185500000000001</c:v>
                </c:pt>
                <c:pt idx="203">
                  <c:v>11.185500000000001</c:v>
                </c:pt>
                <c:pt idx="204">
                  <c:v>11.185500000000001</c:v>
                </c:pt>
                <c:pt idx="205">
                  <c:v>11.185500000000001</c:v>
                </c:pt>
                <c:pt idx="206">
                  <c:v>11.185500000000001</c:v>
                </c:pt>
                <c:pt idx="207">
                  <c:v>11.185500000000001</c:v>
                </c:pt>
                <c:pt idx="208">
                  <c:v>11.185500000000001</c:v>
                </c:pt>
                <c:pt idx="209">
                  <c:v>11.185500000000001</c:v>
                </c:pt>
                <c:pt idx="210">
                  <c:v>11.185500000000001</c:v>
                </c:pt>
                <c:pt idx="211">
                  <c:v>11.185500000000001</c:v>
                </c:pt>
                <c:pt idx="212">
                  <c:v>11.185500000000001</c:v>
                </c:pt>
                <c:pt idx="213">
                  <c:v>11.185500000000001</c:v>
                </c:pt>
                <c:pt idx="214">
                  <c:v>11.185500000000001</c:v>
                </c:pt>
                <c:pt idx="215">
                  <c:v>11.185500000000001</c:v>
                </c:pt>
                <c:pt idx="216">
                  <c:v>11.185500000000001</c:v>
                </c:pt>
                <c:pt idx="217">
                  <c:v>11.185500000000001</c:v>
                </c:pt>
                <c:pt idx="218">
                  <c:v>11.185500000000001</c:v>
                </c:pt>
                <c:pt idx="219">
                  <c:v>11.185500000000001</c:v>
                </c:pt>
                <c:pt idx="220">
                  <c:v>11.185500000000001</c:v>
                </c:pt>
                <c:pt idx="221">
                  <c:v>11.185500000000001</c:v>
                </c:pt>
                <c:pt idx="222">
                  <c:v>11.185500000000001</c:v>
                </c:pt>
                <c:pt idx="223">
                  <c:v>11.185500000000001</c:v>
                </c:pt>
                <c:pt idx="224">
                  <c:v>11.185500000000001</c:v>
                </c:pt>
                <c:pt idx="225">
                  <c:v>11.185500000000001</c:v>
                </c:pt>
                <c:pt idx="226">
                  <c:v>11.185500000000001</c:v>
                </c:pt>
                <c:pt idx="227">
                  <c:v>11.185500000000001</c:v>
                </c:pt>
                <c:pt idx="228">
                  <c:v>11.185500000000001</c:v>
                </c:pt>
                <c:pt idx="229">
                  <c:v>11.185500000000001</c:v>
                </c:pt>
                <c:pt idx="230">
                  <c:v>11.185500000000001</c:v>
                </c:pt>
                <c:pt idx="231">
                  <c:v>11.185500000000001</c:v>
                </c:pt>
                <c:pt idx="232">
                  <c:v>11.185500000000001</c:v>
                </c:pt>
                <c:pt idx="233">
                  <c:v>11.185500000000001</c:v>
                </c:pt>
                <c:pt idx="234">
                  <c:v>11.185500000000001</c:v>
                </c:pt>
                <c:pt idx="235">
                  <c:v>11.185500000000001</c:v>
                </c:pt>
                <c:pt idx="236">
                  <c:v>11.185500000000001</c:v>
                </c:pt>
                <c:pt idx="237">
                  <c:v>11.185500000000001</c:v>
                </c:pt>
                <c:pt idx="238">
                  <c:v>11.185500000000001</c:v>
                </c:pt>
                <c:pt idx="239">
                  <c:v>11.185500000000001</c:v>
                </c:pt>
                <c:pt idx="240">
                  <c:v>11.185500000000001</c:v>
                </c:pt>
                <c:pt idx="241">
                  <c:v>11.185500000000001</c:v>
                </c:pt>
                <c:pt idx="242">
                  <c:v>11.185500000000001</c:v>
                </c:pt>
                <c:pt idx="243">
                  <c:v>11.185500000000001</c:v>
                </c:pt>
                <c:pt idx="244">
                  <c:v>11.185500000000001</c:v>
                </c:pt>
                <c:pt idx="245">
                  <c:v>11.185500000000001</c:v>
                </c:pt>
                <c:pt idx="246">
                  <c:v>11.185500000000001</c:v>
                </c:pt>
                <c:pt idx="247">
                  <c:v>11.185500000000001</c:v>
                </c:pt>
                <c:pt idx="248">
                  <c:v>11.185500000000001</c:v>
                </c:pt>
                <c:pt idx="249">
                  <c:v>11.185500000000001</c:v>
                </c:pt>
                <c:pt idx="250">
                  <c:v>11.185500000000001</c:v>
                </c:pt>
                <c:pt idx="251">
                  <c:v>11.185500000000001</c:v>
                </c:pt>
                <c:pt idx="252">
                  <c:v>11.185500000000001</c:v>
                </c:pt>
                <c:pt idx="253">
                  <c:v>11.185500000000001</c:v>
                </c:pt>
                <c:pt idx="254">
                  <c:v>11.185500000000001</c:v>
                </c:pt>
                <c:pt idx="255">
                  <c:v>11.185500000000001</c:v>
                </c:pt>
                <c:pt idx="256">
                  <c:v>11.185500000000001</c:v>
                </c:pt>
                <c:pt idx="257">
                  <c:v>11.185500000000001</c:v>
                </c:pt>
                <c:pt idx="258">
                  <c:v>11.185500000000001</c:v>
                </c:pt>
                <c:pt idx="259">
                  <c:v>11.185500000000001</c:v>
                </c:pt>
                <c:pt idx="260">
                  <c:v>11.185500000000001</c:v>
                </c:pt>
                <c:pt idx="261">
                  <c:v>11.185500000000001</c:v>
                </c:pt>
                <c:pt idx="262">
                  <c:v>11.185500000000001</c:v>
                </c:pt>
                <c:pt idx="263">
                  <c:v>11.185500000000001</c:v>
                </c:pt>
                <c:pt idx="264">
                  <c:v>11.185500000000001</c:v>
                </c:pt>
                <c:pt idx="265">
                  <c:v>11.185500000000001</c:v>
                </c:pt>
                <c:pt idx="266">
                  <c:v>11.185500000000001</c:v>
                </c:pt>
                <c:pt idx="267">
                  <c:v>11.185500000000001</c:v>
                </c:pt>
                <c:pt idx="268">
                  <c:v>11.185500000000001</c:v>
                </c:pt>
                <c:pt idx="269">
                  <c:v>11.185500000000001</c:v>
                </c:pt>
                <c:pt idx="270">
                  <c:v>11.185500000000001</c:v>
                </c:pt>
                <c:pt idx="271">
                  <c:v>11.185500000000001</c:v>
                </c:pt>
                <c:pt idx="272">
                  <c:v>11.185500000000001</c:v>
                </c:pt>
                <c:pt idx="273">
                  <c:v>11.185500000000001</c:v>
                </c:pt>
                <c:pt idx="274">
                  <c:v>11.185500000000001</c:v>
                </c:pt>
                <c:pt idx="275">
                  <c:v>11.185500000000001</c:v>
                </c:pt>
                <c:pt idx="276">
                  <c:v>11.185500000000001</c:v>
                </c:pt>
                <c:pt idx="277">
                  <c:v>11.185500000000001</c:v>
                </c:pt>
                <c:pt idx="278">
                  <c:v>11.185500000000001</c:v>
                </c:pt>
                <c:pt idx="279">
                  <c:v>11.185500000000001</c:v>
                </c:pt>
                <c:pt idx="280">
                  <c:v>11.185500000000001</c:v>
                </c:pt>
                <c:pt idx="281">
                  <c:v>11.185500000000001</c:v>
                </c:pt>
                <c:pt idx="282">
                  <c:v>11.185500000000001</c:v>
                </c:pt>
                <c:pt idx="283">
                  <c:v>11.185500000000001</c:v>
                </c:pt>
                <c:pt idx="284">
                  <c:v>11.185500000000001</c:v>
                </c:pt>
                <c:pt idx="285">
                  <c:v>11.185500000000001</c:v>
                </c:pt>
                <c:pt idx="286">
                  <c:v>11.185500000000001</c:v>
                </c:pt>
                <c:pt idx="287">
                  <c:v>11.185500000000001</c:v>
                </c:pt>
                <c:pt idx="288">
                  <c:v>11.185500000000001</c:v>
                </c:pt>
                <c:pt idx="289">
                  <c:v>11.185500000000001</c:v>
                </c:pt>
                <c:pt idx="290">
                  <c:v>11.185500000000001</c:v>
                </c:pt>
                <c:pt idx="291">
                  <c:v>11.185500000000001</c:v>
                </c:pt>
                <c:pt idx="292">
                  <c:v>11.185500000000001</c:v>
                </c:pt>
                <c:pt idx="293">
                  <c:v>11.185500000000001</c:v>
                </c:pt>
                <c:pt idx="294">
                  <c:v>11.185500000000001</c:v>
                </c:pt>
                <c:pt idx="295">
                  <c:v>11.185500000000001</c:v>
                </c:pt>
                <c:pt idx="296">
                  <c:v>11.185500000000001</c:v>
                </c:pt>
                <c:pt idx="297">
                  <c:v>11.185500000000001</c:v>
                </c:pt>
                <c:pt idx="298">
                  <c:v>11.185500000000001</c:v>
                </c:pt>
                <c:pt idx="299">
                  <c:v>11.185500000000001</c:v>
                </c:pt>
                <c:pt idx="300">
                  <c:v>11.185500000000001</c:v>
                </c:pt>
                <c:pt idx="301">
                  <c:v>11.185500000000001</c:v>
                </c:pt>
                <c:pt idx="302">
                  <c:v>11.185500000000001</c:v>
                </c:pt>
                <c:pt idx="303">
                  <c:v>11.185500000000001</c:v>
                </c:pt>
                <c:pt idx="304">
                  <c:v>11.185500000000001</c:v>
                </c:pt>
                <c:pt idx="305">
                  <c:v>11.185500000000001</c:v>
                </c:pt>
                <c:pt idx="306">
                  <c:v>11.185500000000001</c:v>
                </c:pt>
                <c:pt idx="307">
                  <c:v>11.185500000000001</c:v>
                </c:pt>
                <c:pt idx="308">
                  <c:v>11.185500000000001</c:v>
                </c:pt>
                <c:pt idx="309">
                  <c:v>11.185500000000001</c:v>
                </c:pt>
                <c:pt idx="310">
                  <c:v>11.185500000000001</c:v>
                </c:pt>
                <c:pt idx="311">
                  <c:v>11.185500000000001</c:v>
                </c:pt>
                <c:pt idx="312">
                  <c:v>11.185500000000001</c:v>
                </c:pt>
                <c:pt idx="313">
                  <c:v>11.185500000000001</c:v>
                </c:pt>
                <c:pt idx="314">
                  <c:v>11.185500000000001</c:v>
                </c:pt>
                <c:pt idx="315">
                  <c:v>11.185500000000001</c:v>
                </c:pt>
                <c:pt idx="316">
                  <c:v>11.185500000000001</c:v>
                </c:pt>
                <c:pt idx="317">
                  <c:v>11.185500000000001</c:v>
                </c:pt>
                <c:pt idx="318">
                  <c:v>11.185500000000001</c:v>
                </c:pt>
                <c:pt idx="319">
                  <c:v>11.185500000000001</c:v>
                </c:pt>
                <c:pt idx="320">
                  <c:v>11.185500000000001</c:v>
                </c:pt>
                <c:pt idx="321">
                  <c:v>11.185500000000001</c:v>
                </c:pt>
                <c:pt idx="322">
                  <c:v>11.185500000000001</c:v>
                </c:pt>
                <c:pt idx="323">
                  <c:v>11.185500000000001</c:v>
                </c:pt>
                <c:pt idx="324">
                  <c:v>11.185500000000001</c:v>
                </c:pt>
                <c:pt idx="325">
                  <c:v>11.185500000000001</c:v>
                </c:pt>
                <c:pt idx="326">
                  <c:v>11.185500000000001</c:v>
                </c:pt>
                <c:pt idx="327">
                  <c:v>11.185500000000001</c:v>
                </c:pt>
                <c:pt idx="328">
                  <c:v>11.185500000000001</c:v>
                </c:pt>
                <c:pt idx="329">
                  <c:v>11.185500000000001</c:v>
                </c:pt>
                <c:pt idx="330">
                  <c:v>11.185500000000001</c:v>
                </c:pt>
                <c:pt idx="331">
                  <c:v>11.185500000000001</c:v>
                </c:pt>
                <c:pt idx="332">
                  <c:v>11.185500000000001</c:v>
                </c:pt>
                <c:pt idx="333">
                  <c:v>11.185500000000001</c:v>
                </c:pt>
                <c:pt idx="334">
                  <c:v>11.185500000000001</c:v>
                </c:pt>
                <c:pt idx="335">
                  <c:v>11.185500000000001</c:v>
                </c:pt>
                <c:pt idx="336">
                  <c:v>11.185500000000001</c:v>
                </c:pt>
                <c:pt idx="337">
                  <c:v>11.185500000000001</c:v>
                </c:pt>
                <c:pt idx="338">
                  <c:v>11.185500000000001</c:v>
                </c:pt>
                <c:pt idx="339">
                  <c:v>11.185500000000001</c:v>
                </c:pt>
                <c:pt idx="340">
                  <c:v>11.185500000000001</c:v>
                </c:pt>
                <c:pt idx="341">
                  <c:v>11.185500000000001</c:v>
                </c:pt>
                <c:pt idx="342">
                  <c:v>11.185500000000001</c:v>
                </c:pt>
                <c:pt idx="343">
                  <c:v>11.185500000000001</c:v>
                </c:pt>
                <c:pt idx="344">
                  <c:v>11.185500000000001</c:v>
                </c:pt>
                <c:pt idx="345">
                  <c:v>11.185500000000001</c:v>
                </c:pt>
                <c:pt idx="346">
                  <c:v>11.185500000000001</c:v>
                </c:pt>
                <c:pt idx="347">
                  <c:v>11.185500000000001</c:v>
                </c:pt>
                <c:pt idx="348">
                  <c:v>11.185500000000001</c:v>
                </c:pt>
                <c:pt idx="349">
                  <c:v>11.185500000000001</c:v>
                </c:pt>
                <c:pt idx="350">
                  <c:v>11.185500000000001</c:v>
                </c:pt>
                <c:pt idx="351">
                  <c:v>11.185500000000001</c:v>
                </c:pt>
                <c:pt idx="352">
                  <c:v>11.185500000000001</c:v>
                </c:pt>
                <c:pt idx="353">
                  <c:v>11.185500000000001</c:v>
                </c:pt>
                <c:pt idx="354">
                  <c:v>11.185500000000001</c:v>
                </c:pt>
                <c:pt idx="355">
                  <c:v>11.185500000000001</c:v>
                </c:pt>
                <c:pt idx="356">
                  <c:v>11.185500000000001</c:v>
                </c:pt>
                <c:pt idx="357">
                  <c:v>11.185500000000001</c:v>
                </c:pt>
                <c:pt idx="358">
                  <c:v>11.185500000000001</c:v>
                </c:pt>
                <c:pt idx="359">
                  <c:v>11.185500000000001</c:v>
                </c:pt>
                <c:pt idx="360">
                  <c:v>11.185500000000001</c:v>
                </c:pt>
                <c:pt idx="361">
                  <c:v>11.185500000000001</c:v>
                </c:pt>
                <c:pt idx="362">
                  <c:v>11.185500000000001</c:v>
                </c:pt>
                <c:pt idx="363">
                  <c:v>11.185500000000001</c:v>
                </c:pt>
                <c:pt idx="364">
                  <c:v>11.185500000000001</c:v>
                </c:pt>
                <c:pt idx="365">
                  <c:v>11.185500000000001</c:v>
                </c:pt>
                <c:pt idx="366">
                  <c:v>11.185500000000001</c:v>
                </c:pt>
                <c:pt idx="367">
                  <c:v>11.185500000000001</c:v>
                </c:pt>
                <c:pt idx="368">
                  <c:v>11.185500000000001</c:v>
                </c:pt>
                <c:pt idx="369">
                  <c:v>11.185500000000001</c:v>
                </c:pt>
                <c:pt idx="370">
                  <c:v>11.185500000000001</c:v>
                </c:pt>
                <c:pt idx="371">
                  <c:v>11.185500000000001</c:v>
                </c:pt>
                <c:pt idx="372">
                  <c:v>11.185500000000001</c:v>
                </c:pt>
                <c:pt idx="373">
                  <c:v>11.185500000000001</c:v>
                </c:pt>
                <c:pt idx="374">
                  <c:v>11.185500000000001</c:v>
                </c:pt>
                <c:pt idx="375">
                  <c:v>11.185500000000001</c:v>
                </c:pt>
                <c:pt idx="376">
                  <c:v>11.185500000000001</c:v>
                </c:pt>
                <c:pt idx="377">
                  <c:v>11.185500000000001</c:v>
                </c:pt>
                <c:pt idx="378">
                  <c:v>11.185500000000001</c:v>
                </c:pt>
                <c:pt idx="379">
                  <c:v>11.185500000000001</c:v>
                </c:pt>
                <c:pt idx="380">
                  <c:v>11.185500000000001</c:v>
                </c:pt>
                <c:pt idx="381">
                  <c:v>11.185500000000001</c:v>
                </c:pt>
                <c:pt idx="382">
                  <c:v>11.185500000000001</c:v>
                </c:pt>
                <c:pt idx="383">
                  <c:v>11.185500000000001</c:v>
                </c:pt>
                <c:pt idx="384">
                  <c:v>11.185500000000001</c:v>
                </c:pt>
                <c:pt idx="385">
                  <c:v>11.185500000000001</c:v>
                </c:pt>
                <c:pt idx="386">
                  <c:v>11.185500000000001</c:v>
                </c:pt>
                <c:pt idx="387">
                  <c:v>11.185500000000001</c:v>
                </c:pt>
                <c:pt idx="388">
                  <c:v>11.185500000000001</c:v>
                </c:pt>
                <c:pt idx="389">
                  <c:v>11.185500000000001</c:v>
                </c:pt>
                <c:pt idx="390">
                  <c:v>11.185500000000001</c:v>
                </c:pt>
                <c:pt idx="391">
                  <c:v>11.185500000000001</c:v>
                </c:pt>
                <c:pt idx="392">
                  <c:v>11.185500000000001</c:v>
                </c:pt>
                <c:pt idx="393">
                  <c:v>11.185500000000001</c:v>
                </c:pt>
                <c:pt idx="394">
                  <c:v>11.185500000000001</c:v>
                </c:pt>
                <c:pt idx="395">
                  <c:v>11.185500000000001</c:v>
                </c:pt>
                <c:pt idx="396">
                  <c:v>11.185500000000001</c:v>
                </c:pt>
                <c:pt idx="397">
                  <c:v>11.185500000000001</c:v>
                </c:pt>
                <c:pt idx="398">
                  <c:v>11.185500000000001</c:v>
                </c:pt>
                <c:pt idx="399">
                  <c:v>11.185500000000001</c:v>
                </c:pt>
                <c:pt idx="400">
                  <c:v>11.185500000000001</c:v>
                </c:pt>
                <c:pt idx="401">
                  <c:v>11.185500000000001</c:v>
                </c:pt>
                <c:pt idx="402">
                  <c:v>11.185500000000001</c:v>
                </c:pt>
                <c:pt idx="403">
                  <c:v>11.185500000000001</c:v>
                </c:pt>
                <c:pt idx="404">
                  <c:v>11.185500000000001</c:v>
                </c:pt>
                <c:pt idx="405">
                  <c:v>11.185500000000001</c:v>
                </c:pt>
                <c:pt idx="406">
                  <c:v>11.185500000000001</c:v>
                </c:pt>
                <c:pt idx="407">
                  <c:v>11.185500000000001</c:v>
                </c:pt>
                <c:pt idx="408">
                  <c:v>11.185500000000001</c:v>
                </c:pt>
                <c:pt idx="409">
                  <c:v>11.185500000000001</c:v>
                </c:pt>
                <c:pt idx="410">
                  <c:v>11.185500000000001</c:v>
                </c:pt>
                <c:pt idx="411">
                  <c:v>11.185500000000001</c:v>
                </c:pt>
                <c:pt idx="412">
                  <c:v>11.185500000000001</c:v>
                </c:pt>
                <c:pt idx="413">
                  <c:v>11.185500000000001</c:v>
                </c:pt>
                <c:pt idx="414">
                  <c:v>11.185500000000001</c:v>
                </c:pt>
                <c:pt idx="415">
                  <c:v>11.185500000000001</c:v>
                </c:pt>
                <c:pt idx="416">
                  <c:v>11.185500000000001</c:v>
                </c:pt>
                <c:pt idx="417">
                  <c:v>11.185500000000001</c:v>
                </c:pt>
                <c:pt idx="418">
                  <c:v>11.185500000000001</c:v>
                </c:pt>
                <c:pt idx="419">
                  <c:v>11.185500000000001</c:v>
                </c:pt>
                <c:pt idx="420">
                  <c:v>11.185500000000001</c:v>
                </c:pt>
                <c:pt idx="421">
                  <c:v>11.185500000000001</c:v>
                </c:pt>
                <c:pt idx="422">
                  <c:v>11.185500000000001</c:v>
                </c:pt>
                <c:pt idx="423">
                  <c:v>11.185500000000001</c:v>
                </c:pt>
                <c:pt idx="424">
                  <c:v>11.185500000000001</c:v>
                </c:pt>
                <c:pt idx="425">
                  <c:v>11.185500000000001</c:v>
                </c:pt>
                <c:pt idx="426">
                  <c:v>11.185500000000001</c:v>
                </c:pt>
                <c:pt idx="427">
                  <c:v>11.185500000000001</c:v>
                </c:pt>
                <c:pt idx="428">
                  <c:v>11.185500000000001</c:v>
                </c:pt>
                <c:pt idx="429">
                  <c:v>11.185500000000001</c:v>
                </c:pt>
                <c:pt idx="430">
                  <c:v>11.185500000000001</c:v>
                </c:pt>
                <c:pt idx="431">
                  <c:v>11.185500000000001</c:v>
                </c:pt>
                <c:pt idx="432">
                  <c:v>11.185500000000001</c:v>
                </c:pt>
                <c:pt idx="433">
                  <c:v>11.185500000000001</c:v>
                </c:pt>
                <c:pt idx="434">
                  <c:v>11.185500000000001</c:v>
                </c:pt>
                <c:pt idx="435">
                  <c:v>11.185500000000001</c:v>
                </c:pt>
                <c:pt idx="436">
                  <c:v>11.185500000000001</c:v>
                </c:pt>
                <c:pt idx="437">
                  <c:v>11.185500000000001</c:v>
                </c:pt>
                <c:pt idx="438">
                  <c:v>11.185500000000001</c:v>
                </c:pt>
                <c:pt idx="439">
                  <c:v>11.185500000000001</c:v>
                </c:pt>
                <c:pt idx="440">
                  <c:v>11.185500000000001</c:v>
                </c:pt>
                <c:pt idx="441">
                  <c:v>11.185500000000001</c:v>
                </c:pt>
                <c:pt idx="442">
                  <c:v>11.849662397180863</c:v>
                </c:pt>
                <c:pt idx="443">
                  <c:v>12.6769</c:v>
                </c:pt>
                <c:pt idx="444">
                  <c:v>13.795450000000001</c:v>
                </c:pt>
                <c:pt idx="445">
                  <c:v>13.422600000000001</c:v>
                </c:pt>
                <c:pt idx="446">
                  <c:v>11.580217097533207</c:v>
                </c:pt>
                <c:pt idx="447">
                  <c:v>12.6769</c:v>
                </c:pt>
                <c:pt idx="448">
                  <c:v>13.702848078511614</c:v>
                </c:pt>
                <c:pt idx="449">
                  <c:v>13.422600000000001</c:v>
                </c:pt>
                <c:pt idx="450">
                  <c:v>12.807075029332497</c:v>
                </c:pt>
                <c:pt idx="451">
                  <c:v>11.580217097533207</c:v>
                </c:pt>
                <c:pt idx="452">
                  <c:v>13.245113762456945</c:v>
                </c:pt>
                <c:pt idx="453">
                  <c:v>13.422600000000001</c:v>
                </c:pt>
                <c:pt idx="454">
                  <c:v>12.67981848242453</c:v>
                </c:pt>
                <c:pt idx="455">
                  <c:v>12.725047133656341</c:v>
                </c:pt>
                <c:pt idx="456">
                  <c:v>11.966166730833743</c:v>
                </c:pt>
                <c:pt idx="457">
                  <c:v>10.268471343317987</c:v>
                </c:pt>
                <c:pt idx="458">
                  <c:v>8.280401643936667</c:v>
                </c:pt>
                <c:pt idx="459">
                  <c:v>6.5805190730966912</c:v>
                </c:pt>
                <c:pt idx="460">
                  <c:v>4.4741999999999997</c:v>
                </c:pt>
                <c:pt idx="461">
                  <c:v>3.1195951502808703</c:v>
                </c:pt>
                <c:pt idx="462">
                  <c:v>3.9396481897761761</c:v>
                </c:pt>
                <c:pt idx="463">
                  <c:v>5.0543031771929412</c:v>
                </c:pt>
                <c:pt idx="464">
                  <c:v>6.5805190730966912</c:v>
                </c:pt>
                <c:pt idx="465">
                  <c:v>7.7269329446025656</c:v>
                </c:pt>
                <c:pt idx="466">
                  <c:v>8.5928551716354225</c:v>
                </c:pt>
                <c:pt idx="467">
                  <c:v>9.8022436052221504</c:v>
                </c:pt>
                <c:pt idx="468">
                  <c:v>11.599884453328308</c:v>
                </c:pt>
                <c:pt idx="469">
                  <c:v>12.50797006840247</c:v>
                </c:pt>
                <c:pt idx="470">
                  <c:v>12.724935656497536</c:v>
                </c:pt>
                <c:pt idx="471">
                  <c:v>12.651574780140775</c:v>
                </c:pt>
                <c:pt idx="472">
                  <c:v>12.807075029332497</c:v>
                </c:pt>
                <c:pt idx="473">
                  <c:v>13.422600000000001</c:v>
                </c:pt>
                <c:pt idx="474">
                  <c:v>13.795450000000001</c:v>
                </c:pt>
                <c:pt idx="475">
                  <c:v>12.6769</c:v>
                </c:pt>
                <c:pt idx="476">
                  <c:v>11.849662397180863</c:v>
                </c:pt>
                <c:pt idx="477">
                  <c:v>11.368441198590393</c:v>
                </c:pt>
                <c:pt idx="478">
                  <c:v>12.807075029332497</c:v>
                </c:pt>
                <c:pt idx="479">
                  <c:v>13.34803</c:v>
                </c:pt>
                <c:pt idx="480">
                  <c:v>13.497170000000002</c:v>
                </c:pt>
                <c:pt idx="481">
                  <c:v>13.702848078511614</c:v>
                </c:pt>
                <c:pt idx="482">
                  <c:v>12.6769</c:v>
                </c:pt>
                <c:pt idx="483">
                  <c:v>11.849662397180863</c:v>
                </c:pt>
                <c:pt idx="484">
                  <c:v>11.580217097533207</c:v>
                </c:pt>
                <c:pt idx="485">
                  <c:v>13.34803</c:v>
                </c:pt>
                <c:pt idx="486">
                  <c:v>13.497170000000002</c:v>
                </c:pt>
                <c:pt idx="487">
                  <c:v>13.795450000000001</c:v>
                </c:pt>
                <c:pt idx="488">
                  <c:v>13.245113762456945</c:v>
                </c:pt>
                <c:pt idx="489">
                  <c:v>12.6769</c:v>
                </c:pt>
                <c:pt idx="490">
                  <c:v>11.849662397180863</c:v>
                </c:pt>
                <c:pt idx="491">
                  <c:v>11.368441198590393</c:v>
                </c:pt>
                <c:pt idx="492">
                  <c:v>11.185500000000001</c:v>
                </c:pt>
                <c:pt idx="493">
                  <c:v>11.185500000000001</c:v>
                </c:pt>
                <c:pt idx="494">
                  <c:v>11.185500000000001</c:v>
                </c:pt>
                <c:pt idx="495">
                  <c:v>11.185500000000001</c:v>
                </c:pt>
                <c:pt idx="496">
                  <c:v>11.185500000000001</c:v>
                </c:pt>
                <c:pt idx="497">
                  <c:v>11.185500000000001</c:v>
                </c:pt>
                <c:pt idx="498">
                  <c:v>11.185500000000001</c:v>
                </c:pt>
                <c:pt idx="499">
                  <c:v>11.185500000000001</c:v>
                </c:pt>
                <c:pt idx="500">
                  <c:v>11.185500000000001</c:v>
                </c:pt>
                <c:pt idx="501">
                  <c:v>11.185500000000001</c:v>
                </c:pt>
                <c:pt idx="502">
                  <c:v>11.185500000000001</c:v>
                </c:pt>
                <c:pt idx="503">
                  <c:v>11.185500000000001</c:v>
                </c:pt>
                <c:pt idx="504">
                  <c:v>11.185500000000001</c:v>
                </c:pt>
                <c:pt idx="505">
                  <c:v>11.185500000000001</c:v>
                </c:pt>
                <c:pt idx="506">
                  <c:v>11.185500000000001</c:v>
                </c:pt>
                <c:pt idx="507">
                  <c:v>11.185500000000001</c:v>
                </c:pt>
                <c:pt idx="508">
                  <c:v>11.185500000000001</c:v>
                </c:pt>
                <c:pt idx="509">
                  <c:v>11.185500000000001</c:v>
                </c:pt>
                <c:pt idx="510">
                  <c:v>11.185500000000001</c:v>
                </c:pt>
                <c:pt idx="511">
                  <c:v>11.185500000000001</c:v>
                </c:pt>
                <c:pt idx="512">
                  <c:v>11.185500000000001</c:v>
                </c:pt>
                <c:pt idx="513">
                  <c:v>11.185500000000001</c:v>
                </c:pt>
                <c:pt idx="514">
                  <c:v>11.185500000000001</c:v>
                </c:pt>
                <c:pt idx="515">
                  <c:v>11.185500000000001</c:v>
                </c:pt>
                <c:pt idx="516">
                  <c:v>11.185500000000001</c:v>
                </c:pt>
                <c:pt idx="517">
                  <c:v>11.185500000000001</c:v>
                </c:pt>
                <c:pt idx="518">
                  <c:v>11.185500000000001</c:v>
                </c:pt>
                <c:pt idx="519">
                  <c:v>11.849662397180863</c:v>
                </c:pt>
                <c:pt idx="520">
                  <c:v>12.6769</c:v>
                </c:pt>
                <c:pt idx="521">
                  <c:v>13.795450000000001</c:v>
                </c:pt>
                <c:pt idx="522">
                  <c:v>13.422600000000001</c:v>
                </c:pt>
                <c:pt idx="523">
                  <c:v>11.580217097533207</c:v>
                </c:pt>
                <c:pt idx="524">
                  <c:v>12.6769</c:v>
                </c:pt>
                <c:pt idx="525">
                  <c:v>13.702848078511614</c:v>
                </c:pt>
                <c:pt idx="526">
                  <c:v>13.422600000000001</c:v>
                </c:pt>
                <c:pt idx="527">
                  <c:v>12.807075029332497</c:v>
                </c:pt>
                <c:pt idx="528">
                  <c:v>11.580217097533207</c:v>
                </c:pt>
                <c:pt idx="529">
                  <c:v>13.245113762456945</c:v>
                </c:pt>
                <c:pt idx="530">
                  <c:v>13.422600000000001</c:v>
                </c:pt>
                <c:pt idx="531">
                  <c:v>12.67981848242453</c:v>
                </c:pt>
                <c:pt idx="532">
                  <c:v>12.725047133656341</c:v>
                </c:pt>
                <c:pt idx="533">
                  <c:v>11.966166730833743</c:v>
                </c:pt>
                <c:pt idx="534">
                  <c:v>10.268471343317987</c:v>
                </c:pt>
                <c:pt idx="535">
                  <c:v>8.280401643936667</c:v>
                </c:pt>
                <c:pt idx="536">
                  <c:v>6.5805190730966912</c:v>
                </c:pt>
                <c:pt idx="537">
                  <c:v>7.7269329446025656</c:v>
                </c:pt>
                <c:pt idx="538">
                  <c:v>8.5928551716354225</c:v>
                </c:pt>
                <c:pt idx="539">
                  <c:v>10.268471343317987</c:v>
                </c:pt>
                <c:pt idx="540">
                  <c:v>11.599884453328308</c:v>
                </c:pt>
                <c:pt idx="541">
                  <c:v>12.50797006840247</c:v>
                </c:pt>
                <c:pt idx="542">
                  <c:v>12.725047133656341</c:v>
                </c:pt>
                <c:pt idx="543">
                  <c:v>12.651574780140775</c:v>
                </c:pt>
                <c:pt idx="544">
                  <c:v>12.807075029332497</c:v>
                </c:pt>
                <c:pt idx="545">
                  <c:v>13.422600000000001</c:v>
                </c:pt>
                <c:pt idx="546">
                  <c:v>13.795450000000001</c:v>
                </c:pt>
                <c:pt idx="547">
                  <c:v>12.6769</c:v>
                </c:pt>
                <c:pt idx="548">
                  <c:v>11.849662397180863</c:v>
                </c:pt>
                <c:pt idx="549">
                  <c:v>11.368441198590393</c:v>
                </c:pt>
                <c:pt idx="550">
                  <c:v>12.807075029332497</c:v>
                </c:pt>
                <c:pt idx="551">
                  <c:v>13.34803</c:v>
                </c:pt>
                <c:pt idx="552">
                  <c:v>13.497170000000002</c:v>
                </c:pt>
                <c:pt idx="553">
                  <c:v>13.702848078511614</c:v>
                </c:pt>
                <c:pt idx="554">
                  <c:v>12.6769</c:v>
                </c:pt>
                <c:pt idx="555">
                  <c:v>11.849662397180863</c:v>
                </c:pt>
                <c:pt idx="556">
                  <c:v>11.580217097533207</c:v>
                </c:pt>
                <c:pt idx="557">
                  <c:v>13.34803</c:v>
                </c:pt>
                <c:pt idx="558">
                  <c:v>13.497170000000002</c:v>
                </c:pt>
                <c:pt idx="559">
                  <c:v>13.795450000000001</c:v>
                </c:pt>
                <c:pt idx="560">
                  <c:v>13.245113762456945</c:v>
                </c:pt>
                <c:pt idx="561">
                  <c:v>12.6769</c:v>
                </c:pt>
                <c:pt idx="562">
                  <c:v>11.849662397180863</c:v>
                </c:pt>
                <c:pt idx="563">
                  <c:v>11.368441198590393</c:v>
                </c:pt>
                <c:pt idx="564">
                  <c:v>11.185500000000001</c:v>
                </c:pt>
                <c:pt idx="565">
                  <c:v>11.185500000000001</c:v>
                </c:pt>
                <c:pt idx="566">
                  <c:v>11.185500000000001</c:v>
                </c:pt>
                <c:pt idx="567">
                  <c:v>11.185500000000001</c:v>
                </c:pt>
                <c:pt idx="568">
                  <c:v>11.185500000000001</c:v>
                </c:pt>
                <c:pt idx="569">
                  <c:v>11.185500000000001</c:v>
                </c:pt>
                <c:pt idx="570">
                  <c:v>11.185500000000001</c:v>
                </c:pt>
                <c:pt idx="571">
                  <c:v>11.185500000000001</c:v>
                </c:pt>
                <c:pt idx="572">
                  <c:v>11.185500000000001</c:v>
                </c:pt>
                <c:pt idx="573">
                  <c:v>11.185500000000001</c:v>
                </c:pt>
                <c:pt idx="574">
                  <c:v>11.185500000000001</c:v>
                </c:pt>
                <c:pt idx="575">
                  <c:v>11.185500000000001</c:v>
                </c:pt>
                <c:pt idx="576">
                  <c:v>11.185500000000001</c:v>
                </c:pt>
                <c:pt idx="577">
                  <c:v>11.185500000000001</c:v>
                </c:pt>
                <c:pt idx="578">
                  <c:v>11.185500000000001</c:v>
                </c:pt>
                <c:pt idx="579">
                  <c:v>11.185500000000001</c:v>
                </c:pt>
                <c:pt idx="580">
                  <c:v>11.185500000000001</c:v>
                </c:pt>
                <c:pt idx="581">
                  <c:v>11.185500000000001</c:v>
                </c:pt>
                <c:pt idx="582">
                  <c:v>11.185500000000001</c:v>
                </c:pt>
                <c:pt idx="583">
                  <c:v>11.185500000000001</c:v>
                </c:pt>
                <c:pt idx="584">
                  <c:v>11.185500000000001</c:v>
                </c:pt>
                <c:pt idx="585">
                  <c:v>11.185500000000001</c:v>
                </c:pt>
                <c:pt idx="586">
                  <c:v>11.185500000000001</c:v>
                </c:pt>
                <c:pt idx="587">
                  <c:v>11.185500000000001</c:v>
                </c:pt>
                <c:pt idx="588">
                  <c:v>11.185500000000001</c:v>
                </c:pt>
                <c:pt idx="589">
                  <c:v>11.185500000000001</c:v>
                </c:pt>
                <c:pt idx="590">
                  <c:v>11.185500000000001</c:v>
                </c:pt>
                <c:pt idx="591">
                  <c:v>11.185500000000001</c:v>
                </c:pt>
                <c:pt idx="592">
                  <c:v>11.185500000000001</c:v>
                </c:pt>
                <c:pt idx="593">
                  <c:v>11.185500000000001</c:v>
                </c:pt>
                <c:pt idx="594">
                  <c:v>11.185500000000001</c:v>
                </c:pt>
                <c:pt idx="595">
                  <c:v>11.185500000000001</c:v>
                </c:pt>
                <c:pt idx="596">
                  <c:v>11.185500000000001</c:v>
                </c:pt>
                <c:pt idx="597">
                  <c:v>11.185500000000001</c:v>
                </c:pt>
                <c:pt idx="598">
                  <c:v>11.185500000000001</c:v>
                </c:pt>
                <c:pt idx="599">
                  <c:v>11.185500000000001</c:v>
                </c:pt>
                <c:pt idx="600">
                  <c:v>11.185500000000001</c:v>
                </c:pt>
                <c:pt idx="601">
                  <c:v>11.185500000000001</c:v>
                </c:pt>
                <c:pt idx="602">
                  <c:v>11.185500000000001</c:v>
                </c:pt>
                <c:pt idx="603">
                  <c:v>11.185500000000001</c:v>
                </c:pt>
                <c:pt idx="604">
                  <c:v>11.185500000000001</c:v>
                </c:pt>
                <c:pt idx="605">
                  <c:v>11.185500000000001</c:v>
                </c:pt>
                <c:pt idx="606">
                  <c:v>11.185500000000001</c:v>
                </c:pt>
                <c:pt idx="607">
                  <c:v>11.185500000000001</c:v>
                </c:pt>
                <c:pt idx="608">
                  <c:v>11.185500000000001</c:v>
                </c:pt>
                <c:pt idx="609">
                  <c:v>11.185500000000001</c:v>
                </c:pt>
                <c:pt idx="610">
                  <c:v>11.185500000000001</c:v>
                </c:pt>
                <c:pt idx="611">
                  <c:v>11.185500000000001</c:v>
                </c:pt>
                <c:pt idx="612">
                  <c:v>11.185500000000001</c:v>
                </c:pt>
                <c:pt idx="613">
                  <c:v>11.185500000000001</c:v>
                </c:pt>
                <c:pt idx="614">
                  <c:v>11.185500000000001</c:v>
                </c:pt>
                <c:pt idx="615">
                  <c:v>11.185500000000001</c:v>
                </c:pt>
                <c:pt idx="616">
                  <c:v>11.185500000000001</c:v>
                </c:pt>
                <c:pt idx="617">
                  <c:v>11.185500000000001</c:v>
                </c:pt>
                <c:pt idx="618">
                  <c:v>11.185500000000001</c:v>
                </c:pt>
                <c:pt idx="619">
                  <c:v>11.185500000000001</c:v>
                </c:pt>
                <c:pt idx="620">
                  <c:v>11.185500000000001</c:v>
                </c:pt>
                <c:pt idx="621">
                  <c:v>11.185500000000001</c:v>
                </c:pt>
                <c:pt idx="622">
                  <c:v>11.185500000000001</c:v>
                </c:pt>
                <c:pt idx="623">
                  <c:v>11.185500000000001</c:v>
                </c:pt>
                <c:pt idx="624">
                  <c:v>11.185500000000001</c:v>
                </c:pt>
                <c:pt idx="625">
                  <c:v>11.185500000000001</c:v>
                </c:pt>
                <c:pt idx="626">
                  <c:v>11.185500000000001</c:v>
                </c:pt>
                <c:pt idx="627">
                  <c:v>11.185500000000001</c:v>
                </c:pt>
                <c:pt idx="628">
                  <c:v>11.185500000000001</c:v>
                </c:pt>
                <c:pt idx="629">
                  <c:v>11.185500000000001</c:v>
                </c:pt>
                <c:pt idx="630">
                  <c:v>11.185500000000001</c:v>
                </c:pt>
                <c:pt idx="631">
                  <c:v>11.185500000000001</c:v>
                </c:pt>
                <c:pt idx="632">
                  <c:v>11.185500000000001</c:v>
                </c:pt>
                <c:pt idx="633">
                  <c:v>11.185500000000001</c:v>
                </c:pt>
                <c:pt idx="634">
                  <c:v>11.185500000000001</c:v>
                </c:pt>
                <c:pt idx="635">
                  <c:v>11.185500000000001</c:v>
                </c:pt>
                <c:pt idx="636">
                  <c:v>11.185500000000001</c:v>
                </c:pt>
                <c:pt idx="637">
                  <c:v>11.185500000000001</c:v>
                </c:pt>
                <c:pt idx="638">
                  <c:v>11.185500000000001</c:v>
                </c:pt>
                <c:pt idx="639">
                  <c:v>11.185500000000001</c:v>
                </c:pt>
                <c:pt idx="640">
                  <c:v>11.185500000000001</c:v>
                </c:pt>
                <c:pt idx="641">
                  <c:v>11.185500000000001</c:v>
                </c:pt>
                <c:pt idx="642">
                  <c:v>11.185500000000001</c:v>
                </c:pt>
                <c:pt idx="643">
                  <c:v>11.185500000000001</c:v>
                </c:pt>
                <c:pt idx="644">
                  <c:v>11.185500000000001</c:v>
                </c:pt>
                <c:pt idx="645">
                  <c:v>11.849662397180863</c:v>
                </c:pt>
                <c:pt idx="646">
                  <c:v>12.6769</c:v>
                </c:pt>
                <c:pt idx="647">
                  <c:v>13.795450000000001</c:v>
                </c:pt>
                <c:pt idx="648">
                  <c:v>13.422600000000001</c:v>
                </c:pt>
                <c:pt idx="649">
                  <c:v>11.580217097533207</c:v>
                </c:pt>
                <c:pt idx="650">
                  <c:v>12.6769</c:v>
                </c:pt>
                <c:pt idx="651">
                  <c:v>13.702848078511614</c:v>
                </c:pt>
                <c:pt idx="652">
                  <c:v>13.422600000000001</c:v>
                </c:pt>
                <c:pt idx="653">
                  <c:v>12.807075029332497</c:v>
                </c:pt>
                <c:pt idx="654">
                  <c:v>11.580217097533207</c:v>
                </c:pt>
                <c:pt idx="655">
                  <c:v>13.245113762456945</c:v>
                </c:pt>
                <c:pt idx="656">
                  <c:v>13.422600000000001</c:v>
                </c:pt>
                <c:pt idx="657">
                  <c:v>12.67981848242453</c:v>
                </c:pt>
                <c:pt idx="658">
                  <c:v>12.725047133656341</c:v>
                </c:pt>
                <c:pt idx="659">
                  <c:v>11.966166730833743</c:v>
                </c:pt>
                <c:pt idx="660">
                  <c:v>10.268471343317987</c:v>
                </c:pt>
                <c:pt idx="661">
                  <c:v>8.280401643936667</c:v>
                </c:pt>
                <c:pt idx="662">
                  <c:v>6.5805190730966912</c:v>
                </c:pt>
                <c:pt idx="663">
                  <c:v>4.4741999999999997</c:v>
                </c:pt>
                <c:pt idx="664">
                  <c:v>3.1195951502808703</c:v>
                </c:pt>
                <c:pt idx="665">
                  <c:v>3.9396481897761761</c:v>
                </c:pt>
                <c:pt idx="666">
                  <c:v>5.0543031771929412</c:v>
                </c:pt>
                <c:pt idx="667">
                  <c:v>6.5805190730966912</c:v>
                </c:pt>
                <c:pt idx="668">
                  <c:v>7.7269329446025656</c:v>
                </c:pt>
                <c:pt idx="669">
                  <c:v>8.5928551716354225</c:v>
                </c:pt>
                <c:pt idx="670">
                  <c:v>9.8022436052221504</c:v>
                </c:pt>
                <c:pt idx="671">
                  <c:v>11.599884453328308</c:v>
                </c:pt>
                <c:pt idx="672">
                  <c:v>12.50797006840247</c:v>
                </c:pt>
                <c:pt idx="673">
                  <c:v>12.724935656497536</c:v>
                </c:pt>
                <c:pt idx="674">
                  <c:v>12.651574780140775</c:v>
                </c:pt>
                <c:pt idx="675">
                  <c:v>12.807075029332497</c:v>
                </c:pt>
                <c:pt idx="676">
                  <c:v>13.422600000000001</c:v>
                </c:pt>
                <c:pt idx="677">
                  <c:v>13.795450000000001</c:v>
                </c:pt>
                <c:pt idx="678">
                  <c:v>12.6769</c:v>
                </c:pt>
                <c:pt idx="679">
                  <c:v>11.849662397180863</c:v>
                </c:pt>
                <c:pt idx="680">
                  <c:v>11.368441198590393</c:v>
                </c:pt>
                <c:pt idx="681">
                  <c:v>12.807075029332497</c:v>
                </c:pt>
                <c:pt idx="682">
                  <c:v>13.34803</c:v>
                </c:pt>
                <c:pt idx="683">
                  <c:v>13.497170000000002</c:v>
                </c:pt>
                <c:pt idx="684">
                  <c:v>13.702848078511614</c:v>
                </c:pt>
                <c:pt idx="685">
                  <c:v>12.6769</c:v>
                </c:pt>
                <c:pt idx="686">
                  <c:v>11.849662397180863</c:v>
                </c:pt>
                <c:pt idx="687">
                  <c:v>11.580217097533207</c:v>
                </c:pt>
                <c:pt idx="688">
                  <c:v>13.34803</c:v>
                </c:pt>
                <c:pt idx="689">
                  <c:v>13.497170000000002</c:v>
                </c:pt>
                <c:pt idx="690">
                  <c:v>13.795450000000001</c:v>
                </c:pt>
                <c:pt idx="691">
                  <c:v>13.245113762456945</c:v>
                </c:pt>
                <c:pt idx="692">
                  <c:v>12.6769</c:v>
                </c:pt>
                <c:pt idx="693">
                  <c:v>11.849662397180863</c:v>
                </c:pt>
                <c:pt idx="694">
                  <c:v>11.368441198590393</c:v>
                </c:pt>
                <c:pt idx="695">
                  <c:v>11.185500000000001</c:v>
                </c:pt>
                <c:pt idx="696">
                  <c:v>11.185500000000001</c:v>
                </c:pt>
                <c:pt idx="697">
                  <c:v>11.185500000000001</c:v>
                </c:pt>
                <c:pt idx="698">
                  <c:v>11.185500000000001</c:v>
                </c:pt>
                <c:pt idx="699">
                  <c:v>11.185500000000001</c:v>
                </c:pt>
                <c:pt idx="700">
                  <c:v>11.185500000000001</c:v>
                </c:pt>
                <c:pt idx="701">
                  <c:v>11.185500000000001</c:v>
                </c:pt>
                <c:pt idx="702">
                  <c:v>11.185500000000001</c:v>
                </c:pt>
                <c:pt idx="703">
                  <c:v>11.185500000000001</c:v>
                </c:pt>
                <c:pt idx="704">
                  <c:v>11.185500000000001</c:v>
                </c:pt>
                <c:pt idx="705">
                  <c:v>11.185500000000001</c:v>
                </c:pt>
                <c:pt idx="706">
                  <c:v>11.185500000000001</c:v>
                </c:pt>
                <c:pt idx="707">
                  <c:v>11.185500000000001</c:v>
                </c:pt>
                <c:pt idx="708">
                  <c:v>11.185500000000001</c:v>
                </c:pt>
                <c:pt idx="709">
                  <c:v>11.185500000000001</c:v>
                </c:pt>
                <c:pt idx="710">
                  <c:v>11.185500000000001</c:v>
                </c:pt>
                <c:pt idx="711">
                  <c:v>11.185500000000001</c:v>
                </c:pt>
                <c:pt idx="712">
                  <c:v>11.185500000000001</c:v>
                </c:pt>
                <c:pt idx="713">
                  <c:v>11.185500000000001</c:v>
                </c:pt>
                <c:pt idx="714">
                  <c:v>11.185500000000001</c:v>
                </c:pt>
                <c:pt idx="715">
                  <c:v>11.185500000000001</c:v>
                </c:pt>
                <c:pt idx="716">
                  <c:v>11.185500000000001</c:v>
                </c:pt>
                <c:pt idx="717">
                  <c:v>11.185500000000001</c:v>
                </c:pt>
                <c:pt idx="718">
                  <c:v>11.185500000000001</c:v>
                </c:pt>
                <c:pt idx="719">
                  <c:v>11.185500000000001</c:v>
                </c:pt>
                <c:pt idx="720">
                  <c:v>11.185500000000001</c:v>
                </c:pt>
                <c:pt idx="721">
                  <c:v>11.185500000000001</c:v>
                </c:pt>
                <c:pt idx="722">
                  <c:v>11.185500000000001</c:v>
                </c:pt>
                <c:pt idx="723">
                  <c:v>11.185500000000001</c:v>
                </c:pt>
                <c:pt idx="724">
                  <c:v>11.185500000000001</c:v>
                </c:pt>
                <c:pt idx="725">
                  <c:v>11.185500000000001</c:v>
                </c:pt>
                <c:pt idx="726">
                  <c:v>11.185500000000001</c:v>
                </c:pt>
                <c:pt idx="727">
                  <c:v>11.185500000000001</c:v>
                </c:pt>
                <c:pt idx="728">
                  <c:v>11.185500000000001</c:v>
                </c:pt>
                <c:pt idx="729">
                  <c:v>11.185500000000001</c:v>
                </c:pt>
                <c:pt idx="730">
                  <c:v>11.185500000000001</c:v>
                </c:pt>
                <c:pt idx="731">
                  <c:v>11.185500000000001</c:v>
                </c:pt>
                <c:pt idx="732">
                  <c:v>11.185500000000001</c:v>
                </c:pt>
                <c:pt idx="733">
                  <c:v>11.185500000000001</c:v>
                </c:pt>
                <c:pt idx="734">
                  <c:v>11.185500000000001</c:v>
                </c:pt>
                <c:pt idx="735">
                  <c:v>11.185500000000001</c:v>
                </c:pt>
                <c:pt idx="736">
                  <c:v>11.185500000000001</c:v>
                </c:pt>
                <c:pt idx="737">
                  <c:v>11.185500000000001</c:v>
                </c:pt>
                <c:pt idx="738">
                  <c:v>11.185500000000001</c:v>
                </c:pt>
                <c:pt idx="739">
                  <c:v>11.185500000000001</c:v>
                </c:pt>
                <c:pt idx="740">
                  <c:v>11.185500000000001</c:v>
                </c:pt>
                <c:pt idx="741">
                  <c:v>11.185500000000001</c:v>
                </c:pt>
                <c:pt idx="742">
                  <c:v>11.185500000000001</c:v>
                </c:pt>
                <c:pt idx="743">
                  <c:v>11.185500000000001</c:v>
                </c:pt>
                <c:pt idx="744">
                  <c:v>11.185500000000001</c:v>
                </c:pt>
                <c:pt idx="745">
                  <c:v>11.185500000000001</c:v>
                </c:pt>
                <c:pt idx="746">
                  <c:v>11.185500000000001</c:v>
                </c:pt>
                <c:pt idx="747">
                  <c:v>11.185500000000001</c:v>
                </c:pt>
                <c:pt idx="748">
                  <c:v>11.185500000000001</c:v>
                </c:pt>
                <c:pt idx="749">
                  <c:v>11.185500000000001</c:v>
                </c:pt>
                <c:pt idx="750">
                  <c:v>11.185500000000001</c:v>
                </c:pt>
                <c:pt idx="751">
                  <c:v>11.185500000000001</c:v>
                </c:pt>
                <c:pt idx="752">
                  <c:v>11.185500000000001</c:v>
                </c:pt>
                <c:pt idx="753">
                  <c:v>11.185500000000001</c:v>
                </c:pt>
                <c:pt idx="754">
                  <c:v>11.185500000000001</c:v>
                </c:pt>
                <c:pt idx="755">
                  <c:v>11.185500000000001</c:v>
                </c:pt>
                <c:pt idx="756">
                  <c:v>11.185500000000001</c:v>
                </c:pt>
                <c:pt idx="757">
                  <c:v>11.185500000000001</c:v>
                </c:pt>
                <c:pt idx="758">
                  <c:v>11.185500000000001</c:v>
                </c:pt>
                <c:pt idx="759">
                  <c:v>11.185500000000001</c:v>
                </c:pt>
                <c:pt idx="760">
                  <c:v>11.185500000000001</c:v>
                </c:pt>
                <c:pt idx="761">
                  <c:v>11.185500000000001</c:v>
                </c:pt>
                <c:pt idx="762">
                  <c:v>11.185500000000001</c:v>
                </c:pt>
                <c:pt idx="763">
                  <c:v>11.185500000000001</c:v>
                </c:pt>
                <c:pt idx="764">
                  <c:v>11.185500000000001</c:v>
                </c:pt>
                <c:pt idx="765">
                  <c:v>11.185500000000001</c:v>
                </c:pt>
                <c:pt idx="766">
                  <c:v>11.185500000000001</c:v>
                </c:pt>
                <c:pt idx="767">
                  <c:v>11.185500000000001</c:v>
                </c:pt>
                <c:pt idx="768">
                  <c:v>11.185500000000001</c:v>
                </c:pt>
                <c:pt idx="769">
                  <c:v>11.185500000000001</c:v>
                </c:pt>
                <c:pt idx="770">
                  <c:v>11.185500000000001</c:v>
                </c:pt>
                <c:pt idx="771">
                  <c:v>11.185500000000001</c:v>
                </c:pt>
                <c:pt idx="772">
                  <c:v>11.185500000000001</c:v>
                </c:pt>
                <c:pt idx="773">
                  <c:v>11.185500000000001</c:v>
                </c:pt>
                <c:pt idx="774">
                  <c:v>11.185500000000001</c:v>
                </c:pt>
                <c:pt idx="775">
                  <c:v>11.185500000000001</c:v>
                </c:pt>
                <c:pt idx="776">
                  <c:v>11.185500000000001</c:v>
                </c:pt>
                <c:pt idx="777">
                  <c:v>11.185500000000001</c:v>
                </c:pt>
                <c:pt idx="778">
                  <c:v>11.185500000000001</c:v>
                </c:pt>
                <c:pt idx="779">
                  <c:v>11.185500000000001</c:v>
                </c:pt>
                <c:pt idx="780">
                  <c:v>11.185500000000001</c:v>
                </c:pt>
                <c:pt idx="781">
                  <c:v>11.185500000000001</c:v>
                </c:pt>
                <c:pt idx="782">
                  <c:v>11.185500000000001</c:v>
                </c:pt>
                <c:pt idx="783">
                  <c:v>11.185500000000001</c:v>
                </c:pt>
                <c:pt idx="784">
                  <c:v>11.185500000000001</c:v>
                </c:pt>
                <c:pt idx="785">
                  <c:v>11.185500000000001</c:v>
                </c:pt>
                <c:pt idx="786">
                  <c:v>11.185500000000001</c:v>
                </c:pt>
                <c:pt idx="787">
                  <c:v>11.185500000000001</c:v>
                </c:pt>
                <c:pt idx="788">
                  <c:v>11.185500000000001</c:v>
                </c:pt>
                <c:pt idx="789">
                  <c:v>11.185500000000001</c:v>
                </c:pt>
                <c:pt idx="790">
                  <c:v>11.185500000000001</c:v>
                </c:pt>
                <c:pt idx="791">
                  <c:v>11.185500000000001</c:v>
                </c:pt>
                <c:pt idx="792">
                  <c:v>11.185500000000001</c:v>
                </c:pt>
                <c:pt idx="793">
                  <c:v>11.185500000000001</c:v>
                </c:pt>
                <c:pt idx="794">
                  <c:v>11.185500000000001</c:v>
                </c:pt>
                <c:pt idx="795">
                  <c:v>11.185500000000001</c:v>
                </c:pt>
                <c:pt idx="796">
                  <c:v>11.185500000000001</c:v>
                </c:pt>
                <c:pt idx="797">
                  <c:v>11.185500000000001</c:v>
                </c:pt>
                <c:pt idx="798">
                  <c:v>11.185500000000001</c:v>
                </c:pt>
                <c:pt idx="799">
                  <c:v>11.185500000000001</c:v>
                </c:pt>
                <c:pt idx="800">
                  <c:v>11.185500000000001</c:v>
                </c:pt>
                <c:pt idx="801">
                  <c:v>11.185500000000001</c:v>
                </c:pt>
                <c:pt idx="802">
                  <c:v>11.185500000000001</c:v>
                </c:pt>
                <c:pt idx="803">
                  <c:v>11.185500000000001</c:v>
                </c:pt>
                <c:pt idx="804">
                  <c:v>11.185500000000001</c:v>
                </c:pt>
                <c:pt idx="805">
                  <c:v>11.185500000000001</c:v>
                </c:pt>
                <c:pt idx="806">
                  <c:v>11.185500000000001</c:v>
                </c:pt>
                <c:pt idx="807">
                  <c:v>11.185500000000001</c:v>
                </c:pt>
                <c:pt idx="808">
                  <c:v>11.368441198590393</c:v>
                </c:pt>
                <c:pt idx="809">
                  <c:v>11.368441198590393</c:v>
                </c:pt>
                <c:pt idx="810">
                  <c:v>11.368441198590393</c:v>
                </c:pt>
                <c:pt idx="811">
                  <c:v>11.368441198590393</c:v>
                </c:pt>
                <c:pt idx="812">
                  <c:v>11.580217097533207</c:v>
                </c:pt>
                <c:pt idx="813">
                  <c:v>11.580217097533207</c:v>
                </c:pt>
                <c:pt idx="814">
                  <c:v>11.580217097533207</c:v>
                </c:pt>
                <c:pt idx="815">
                  <c:v>11.580217097533207</c:v>
                </c:pt>
                <c:pt idx="816">
                  <c:v>11.849662397180863</c:v>
                </c:pt>
                <c:pt idx="817">
                  <c:v>11.849662397180863</c:v>
                </c:pt>
                <c:pt idx="818">
                  <c:v>11.849662397180863</c:v>
                </c:pt>
                <c:pt idx="819">
                  <c:v>11.849662397180863</c:v>
                </c:pt>
                <c:pt idx="820">
                  <c:v>12.205611797885627</c:v>
                </c:pt>
                <c:pt idx="821">
                  <c:v>12.205611797885627</c:v>
                </c:pt>
                <c:pt idx="822">
                  <c:v>12.205611797885627</c:v>
                </c:pt>
                <c:pt idx="823">
                  <c:v>12.205611797885627</c:v>
                </c:pt>
                <c:pt idx="824">
                  <c:v>12.205611797885627</c:v>
                </c:pt>
                <c:pt idx="825">
                  <c:v>12.6769</c:v>
                </c:pt>
                <c:pt idx="826">
                  <c:v>12.6769</c:v>
                </c:pt>
                <c:pt idx="827">
                  <c:v>12.6769</c:v>
                </c:pt>
                <c:pt idx="828">
                  <c:v>12.6769</c:v>
                </c:pt>
                <c:pt idx="829">
                  <c:v>13.245113762456945</c:v>
                </c:pt>
                <c:pt idx="830">
                  <c:v>13.245113762456945</c:v>
                </c:pt>
                <c:pt idx="831">
                  <c:v>13.245113762456945</c:v>
                </c:pt>
                <c:pt idx="832">
                  <c:v>13.245113762456945</c:v>
                </c:pt>
                <c:pt idx="833">
                  <c:v>13.702848078511614</c:v>
                </c:pt>
                <c:pt idx="834">
                  <c:v>13.702848078511614</c:v>
                </c:pt>
                <c:pt idx="835">
                  <c:v>13.702848078511614</c:v>
                </c:pt>
                <c:pt idx="836">
                  <c:v>13.702848078511614</c:v>
                </c:pt>
                <c:pt idx="837">
                  <c:v>13.795450000000001</c:v>
                </c:pt>
                <c:pt idx="838">
                  <c:v>13.795450000000001</c:v>
                </c:pt>
                <c:pt idx="839">
                  <c:v>13.795450000000001</c:v>
                </c:pt>
                <c:pt idx="840">
                  <c:v>13.795450000000001</c:v>
                </c:pt>
                <c:pt idx="841">
                  <c:v>13.497170000000002</c:v>
                </c:pt>
                <c:pt idx="842">
                  <c:v>13.497170000000002</c:v>
                </c:pt>
                <c:pt idx="843">
                  <c:v>13.497170000000002</c:v>
                </c:pt>
                <c:pt idx="844">
                  <c:v>13.497170000000002</c:v>
                </c:pt>
                <c:pt idx="845">
                  <c:v>13.422600000000001</c:v>
                </c:pt>
                <c:pt idx="846">
                  <c:v>13.422600000000001</c:v>
                </c:pt>
                <c:pt idx="847">
                  <c:v>13.422600000000001</c:v>
                </c:pt>
                <c:pt idx="848">
                  <c:v>13.34803</c:v>
                </c:pt>
                <c:pt idx="849">
                  <c:v>13.34803</c:v>
                </c:pt>
                <c:pt idx="850">
                  <c:v>13.34803</c:v>
                </c:pt>
                <c:pt idx="851">
                  <c:v>11.368441198590393</c:v>
                </c:pt>
                <c:pt idx="852">
                  <c:v>11.368441198590393</c:v>
                </c:pt>
                <c:pt idx="853">
                  <c:v>11.368441198590393</c:v>
                </c:pt>
                <c:pt idx="854">
                  <c:v>11.580217097533207</c:v>
                </c:pt>
                <c:pt idx="855">
                  <c:v>11.580217097533207</c:v>
                </c:pt>
                <c:pt idx="856">
                  <c:v>11.580217097533207</c:v>
                </c:pt>
                <c:pt idx="857">
                  <c:v>11.580217097533207</c:v>
                </c:pt>
                <c:pt idx="858">
                  <c:v>11.849662397180863</c:v>
                </c:pt>
                <c:pt idx="859">
                  <c:v>11.849662397180863</c:v>
                </c:pt>
                <c:pt idx="860">
                  <c:v>11.849662397180863</c:v>
                </c:pt>
                <c:pt idx="861">
                  <c:v>12.205611797885627</c:v>
                </c:pt>
                <c:pt idx="862">
                  <c:v>12.205611797885627</c:v>
                </c:pt>
                <c:pt idx="863">
                  <c:v>12.205611797885627</c:v>
                </c:pt>
                <c:pt idx="864">
                  <c:v>12.6769</c:v>
                </c:pt>
                <c:pt idx="865">
                  <c:v>12.6769</c:v>
                </c:pt>
                <c:pt idx="866">
                  <c:v>12.6769</c:v>
                </c:pt>
                <c:pt idx="867">
                  <c:v>13.245113762456945</c:v>
                </c:pt>
                <c:pt idx="868">
                  <c:v>13.245113762456945</c:v>
                </c:pt>
                <c:pt idx="869">
                  <c:v>13.702848078511614</c:v>
                </c:pt>
                <c:pt idx="870">
                  <c:v>13.702848078511614</c:v>
                </c:pt>
                <c:pt idx="871">
                  <c:v>13.702848078511614</c:v>
                </c:pt>
                <c:pt idx="872">
                  <c:v>13.795450000000001</c:v>
                </c:pt>
                <c:pt idx="873">
                  <c:v>13.795450000000001</c:v>
                </c:pt>
                <c:pt idx="874">
                  <c:v>13.795450000000001</c:v>
                </c:pt>
                <c:pt idx="875">
                  <c:v>13.497170000000002</c:v>
                </c:pt>
                <c:pt idx="876">
                  <c:v>13.497170000000002</c:v>
                </c:pt>
                <c:pt idx="877">
                  <c:v>13.497170000000002</c:v>
                </c:pt>
                <c:pt idx="878">
                  <c:v>13.422600000000001</c:v>
                </c:pt>
                <c:pt idx="879">
                  <c:v>13.422600000000001</c:v>
                </c:pt>
                <c:pt idx="880">
                  <c:v>13.422600000000001</c:v>
                </c:pt>
                <c:pt idx="881">
                  <c:v>13.34803</c:v>
                </c:pt>
                <c:pt idx="882">
                  <c:v>13.34803</c:v>
                </c:pt>
                <c:pt idx="883">
                  <c:v>13.049750000000001</c:v>
                </c:pt>
                <c:pt idx="884">
                  <c:v>13.049750000000001</c:v>
                </c:pt>
                <c:pt idx="885">
                  <c:v>13.049750000000001</c:v>
                </c:pt>
                <c:pt idx="886">
                  <c:v>12.807075029332497</c:v>
                </c:pt>
                <c:pt idx="887">
                  <c:v>12.807075029332497</c:v>
                </c:pt>
                <c:pt idx="888">
                  <c:v>12.67981848242453</c:v>
                </c:pt>
                <c:pt idx="889">
                  <c:v>13.049750000000001</c:v>
                </c:pt>
                <c:pt idx="890">
                  <c:v>13.34803</c:v>
                </c:pt>
                <c:pt idx="891">
                  <c:v>13.497170000000002</c:v>
                </c:pt>
                <c:pt idx="892">
                  <c:v>13.795450000000001</c:v>
                </c:pt>
                <c:pt idx="893">
                  <c:v>13.702848078511614</c:v>
                </c:pt>
                <c:pt idx="894">
                  <c:v>12.6769</c:v>
                </c:pt>
                <c:pt idx="895">
                  <c:v>12.205611797885627</c:v>
                </c:pt>
                <c:pt idx="896">
                  <c:v>11.849662397180863</c:v>
                </c:pt>
                <c:pt idx="897">
                  <c:v>11.580217097533207</c:v>
                </c:pt>
                <c:pt idx="898">
                  <c:v>13.34803</c:v>
                </c:pt>
                <c:pt idx="899">
                  <c:v>13.422600000000001</c:v>
                </c:pt>
                <c:pt idx="900">
                  <c:v>13.497170000000002</c:v>
                </c:pt>
                <c:pt idx="901">
                  <c:v>13.795450000000001</c:v>
                </c:pt>
                <c:pt idx="902">
                  <c:v>13.702848078511614</c:v>
                </c:pt>
                <c:pt idx="903">
                  <c:v>13.245113762456945</c:v>
                </c:pt>
                <c:pt idx="904">
                  <c:v>12.6769</c:v>
                </c:pt>
                <c:pt idx="905">
                  <c:v>12.205611797885627</c:v>
                </c:pt>
                <c:pt idx="906">
                  <c:v>11.849662397180863</c:v>
                </c:pt>
                <c:pt idx="907">
                  <c:v>11.580217097533207</c:v>
                </c:pt>
                <c:pt idx="908">
                  <c:v>11.368441198590393</c:v>
                </c:pt>
                <c:pt idx="909">
                  <c:v>11.185500000000001</c:v>
                </c:pt>
                <c:pt idx="910">
                  <c:v>11.185500000000001</c:v>
                </c:pt>
                <c:pt idx="911">
                  <c:v>11.185500000000001</c:v>
                </c:pt>
                <c:pt idx="912">
                  <c:v>11.185500000000001</c:v>
                </c:pt>
                <c:pt idx="913">
                  <c:v>11.185500000000001</c:v>
                </c:pt>
                <c:pt idx="914">
                  <c:v>11.185500000000001</c:v>
                </c:pt>
                <c:pt idx="915">
                  <c:v>11.185500000000001</c:v>
                </c:pt>
                <c:pt idx="916">
                  <c:v>11.185500000000001</c:v>
                </c:pt>
                <c:pt idx="917">
                  <c:v>11.185500000000001</c:v>
                </c:pt>
                <c:pt idx="918">
                  <c:v>11.185500000000001</c:v>
                </c:pt>
                <c:pt idx="919">
                  <c:v>11.185500000000001</c:v>
                </c:pt>
                <c:pt idx="920">
                  <c:v>11.185500000000001</c:v>
                </c:pt>
                <c:pt idx="921">
                  <c:v>11.185500000000001</c:v>
                </c:pt>
                <c:pt idx="922">
                  <c:v>11.185500000000001</c:v>
                </c:pt>
                <c:pt idx="923">
                  <c:v>11.185500000000001</c:v>
                </c:pt>
                <c:pt idx="924">
                  <c:v>11.185500000000001</c:v>
                </c:pt>
                <c:pt idx="925">
                  <c:v>11.185500000000001</c:v>
                </c:pt>
                <c:pt idx="926">
                  <c:v>11.185500000000001</c:v>
                </c:pt>
                <c:pt idx="927">
                  <c:v>11.185500000000001</c:v>
                </c:pt>
                <c:pt idx="928">
                  <c:v>11.185500000000001</c:v>
                </c:pt>
                <c:pt idx="929">
                  <c:v>11.185500000000001</c:v>
                </c:pt>
                <c:pt idx="930">
                  <c:v>11.185500000000001</c:v>
                </c:pt>
                <c:pt idx="931">
                  <c:v>11.185500000000001</c:v>
                </c:pt>
                <c:pt idx="932">
                  <c:v>11.185500000000001</c:v>
                </c:pt>
                <c:pt idx="933">
                  <c:v>11.185500000000001</c:v>
                </c:pt>
                <c:pt idx="934">
                  <c:v>11.185500000000001</c:v>
                </c:pt>
                <c:pt idx="935">
                  <c:v>11.185500000000001</c:v>
                </c:pt>
                <c:pt idx="936">
                  <c:v>11.185500000000001</c:v>
                </c:pt>
                <c:pt idx="937">
                  <c:v>11.185500000000001</c:v>
                </c:pt>
                <c:pt idx="938">
                  <c:v>11.185500000000001</c:v>
                </c:pt>
                <c:pt idx="939">
                  <c:v>11.185500000000001</c:v>
                </c:pt>
                <c:pt idx="940">
                  <c:v>11.185500000000001</c:v>
                </c:pt>
                <c:pt idx="941">
                  <c:v>11.185500000000001</c:v>
                </c:pt>
                <c:pt idx="942">
                  <c:v>11.185500000000001</c:v>
                </c:pt>
                <c:pt idx="943">
                  <c:v>11.185500000000001</c:v>
                </c:pt>
                <c:pt idx="944">
                  <c:v>11.185500000000001</c:v>
                </c:pt>
                <c:pt idx="945">
                  <c:v>11.185500000000001</c:v>
                </c:pt>
                <c:pt idx="946">
                  <c:v>11.185500000000001</c:v>
                </c:pt>
                <c:pt idx="947">
                  <c:v>11.185500000000001</c:v>
                </c:pt>
                <c:pt idx="948">
                  <c:v>11.185500000000001</c:v>
                </c:pt>
                <c:pt idx="949">
                  <c:v>11.185500000000001</c:v>
                </c:pt>
                <c:pt idx="950">
                  <c:v>11.185500000000001</c:v>
                </c:pt>
                <c:pt idx="951">
                  <c:v>11.185500000000001</c:v>
                </c:pt>
                <c:pt idx="952">
                  <c:v>11.185500000000001</c:v>
                </c:pt>
                <c:pt idx="953">
                  <c:v>11.185500000000001</c:v>
                </c:pt>
                <c:pt idx="954">
                  <c:v>11.185500000000001</c:v>
                </c:pt>
                <c:pt idx="955">
                  <c:v>11.185500000000001</c:v>
                </c:pt>
                <c:pt idx="956">
                  <c:v>11.185500000000001</c:v>
                </c:pt>
                <c:pt idx="957">
                  <c:v>11.185500000000001</c:v>
                </c:pt>
                <c:pt idx="958">
                  <c:v>11.185500000000001</c:v>
                </c:pt>
                <c:pt idx="959">
                  <c:v>11.185500000000001</c:v>
                </c:pt>
                <c:pt idx="960">
                  <c:v>11.185500000000001</c:v>
                </c:pt>
                <c:pt idx="961">
                  <c:v>11.185500000000001</c:v>
                </c:pt>
                <c:pt idx="962">
                  <c:v>11.185500000000001</c:v>
                </c:pt>
                <c:pt idx="963">
                  <c:v>11.185500000000001</c:v>
                </c:pt>
                <c:pt idx="964">
                  <c:v>11.185500000000001</c:v>
                </c:pt>
                <c:pt idx="965">
                  <c:v>11.185500000000001</c:v>
                </c:pt>
                <c:pt idx="966">
                  <c:v>11.185500000000001</c:v>
                </c:pt>
                <c:pt idx="967">
                  <c:v>11.185500000000001</c:v>
                </c:pt>
                <c:pt idx="968">
                  <c:v>11.185500000000001</c:v>
                </c:pt>
                <c:pt idx="969">
                  <c:v>11.185500000000001</c:v>
                </c:pt>
                <c:pt idx="970">
                  <c:v>11.185500000000001</c:v>
                </c:pt>
                <c:pt idx="971">
                  <c:v>11.185500000000001</c:v>
                </c:pt>
                <c:pt idx="972">
                  <c:v>11.185500000000001</c:v>
                </c:pt>
                <c:pt idx="973">
                  <c:v>11.185500000000001</c:v>
                </c:pt>
                <c:pt idx="974">
                  <c:v>11.185500000000001</c:v>
                </c:pt>
                <c:pt idx="975">
                  <c:v>11.185500000000001</c:v>
                </c:pt>
                <c:pt idx="976">
                  <c:v>11.185500000000001</c:v>
                </c:pt>
                <c:pt idx="977">
                  <c:v>11.185500000000001</c:v>
                </c:pt>
                <c:pt idx="978">
                  <c:v>11.185500000000001</c:v>
                </c:pt>
                <c:pt idx="979">
                  <c:v>11.185500000000001</c:v>
                </c:pt>
                <c:pt idx="980">
                  <c:v>11.185500000000001</c:v>
                </c:pt>
                <c:pt idx="981">
                  <c:v>11.185500000000001</c:v>
                </c:pt>
                <c:pt idx="982">
                  <c:v>11.185500000000001</c:v>
                </c:pt>
                <c:pt idx="983">
                  <c:v>11.185500000000001</c:v>
                </c:pt>
                <c:pt idx="984">
                  <c:v>11.185500000000001</c:v>
                </c:pt>
                <c:pt idx="985">
                  <c:v>11.185500000000001</c:v>
                </c:pt>
                <c:pt idx="986">
                  <c:v>11.185500000000001</c:v>
                </c:pt>
                <c:pt idx="987">
                  <c:v>11.185500000000001</c:v>
                </c:pt>
                <c:pt idx="988">
                  <c:v>11.185500000000001</c:v>
                </c:pt>
                <c:pt idx="989">
                  <c:v>11.185500000000001</c:v>
                </c:pt>
                <c:pt idx="990">
                  <c:v>11.185500000000001</c:v>
                </c:pt>
                <c:pt idx="991">
                  <c:v>11.185500000000001</c:v>
                </c:pt>
                <c:pt idx="992">
                  <c:v>11.185500000000001</c:v>
                </c:pt>
                <c:pt idx="993">
                  <c:v>11.185500000000001</c:v>
                </c:pt>
                <c:pt idx="994">
                  <c:v>11.185500000000001</c:v>
                </c:pt>
                <c:pt idx="995">
                  <c:v>11.185500000000001</c:v>
                </c:pt>
                <c:pt idx="996">
                  <c:v>11.185500000000001</c:v>
                </c:pt>
                <c:pt idx="997">
                  <c:v>11.185500000000001</c:v>
                </c:pt>
                <c:pt idx="998">
                  <c:v>11.185500000000001</c:v>
                </c:pt>
                <c:pt idx="999">
                  <c:v>11.185500000000001</c:v>
                </c:pt>
                <c:pt idx="1000">
                  <c:v>11.185500000000001</c:v>
                </c:pt>
                <c:pt idx="1001">
                  <c:v>11.368441198590393</c:v>
                </c:pt>
                <c:pt idx="1002">
                  <c:v>11.580217097533207</c:v>
                </c:pt>
                <c:pt idx="1003">
                  <c:v>11.580217097533207</c:v>
                </c:pt>
                <c:pt idx="1004">
                  <c:v>11.849662397180863</c:v>
                </c:pt>
                <c:pt idx="1005">
                  <c:v>11.849662397180863</c:v>
                </c:pt>
                <c:pt idx="1006">
                  <c:v>12.205611797885627</c:v>
                </c:pt>
                <c:pt idx="1007">
                  <c:v>12.6769</c:v>
                </c:pt>
                <c:pt idx="1008">
                  <c:v>12.6769</c:v>
                </c:pt>
                <c:pt idx="1009">
                  <c:v>13.245113762456945</c:v>
                </c:pt>
                <c:pt idx="1010">
                  <c:v>13.245113762456945</c:v>
                </c:pt>
                <c:pt idx="1011">
                  <c:v>13.702848078511614</c:v>
                </c:pt>
                <c:pt idx="1012">
                  <c:v>13.795450000000001</c:v>
                </c:pt>
                <c:pt idx="1013">
                  <c:v>13.795450000000001</c:v>
                </c:pt>
                <c:pt idx="1014">
                  <c:v>13.497170000000002</c:v>
                </c:pt>
                <c:pt idx="1015">
                  <c:v>13.422600000000001</c:v>
                </c:pt>
                <c:pt idx="1016">
                  <c:v>13.422600000000001</c:v>
                </c:pt>
                <c:pt idx="1017">
                  <c:v>13.34803</c:v>
                </c:pt>
                <c:pt idx="1018">
                  <c:v>11.368441198590393</c:v>
                </c:pt>
                <c:pt idx="1019">
                  <c:v>11.580217097533207</c:v>
                </c:pt>
                <c:pt idx="1020">
                  <c:v>11.849662397180863</c:v>
                </c:pt>
                <c:pt idx="1021">
                  <c:v>11.849662397180863</c:v>
                </c:pt>
                <c:pt idx="1022">
                  <c:v>12.205611797885627</c:v>
                </c:pt>
                <c:pt idx="1023">
                  <c:v>12.6769</c:v>
                </c:pt>
                <c:pt idx="1024">
                  <c:v>13.245113762456945</c:v>
                </c:pt>
                <c:pt idx="1025">
                  <c:v>13.702848078511614</c:v>
                </c:pt>
                <c:pt idx="1026">
                  <c:v>13.795450000000001</c:v>
                </c:pt>
                <c:pt idx="1027">
                  <c:v>13.497170000000002</c:v>
                </c:pt>
                <c:pt idx="1028">
                  <c:v>13.422600000000001</c:v>
                </c:pt>
                <c:pt idx="1029">
                  <c:v>13.34803</c:v>
                </c:pt>
                <c:pt idx="1030">
                  <c:v>13.049750000000001</c:v>
                </c:pt>
                <c:pt idx="1031">
                  <c:v>12.807075029332497</c:v>
                </c:pt>
                <c:pt idx="1032">
                  <c:v>12.67981848242453</c:v>
                </c:pt>
                <c:pt idx="1033">
                  <c:v>11.368441198590393</c:v>
                </c:pt>
                <c:pt idx="1034">
                  <c:v>11.580217097533207</c:v>
                </c:pt>
                <c:pt idx="1035">
                  <c:v>12.205611797885627</c:v>
                </c:pt>
                <c:pt idx="1036">
                  <c:v>12.6769</c:v>
                </c:pt>
                <c:pt idx="1037">
                  <c:v>13.702848078511614</c:v>
                </c:pt>
                <c:pt idx="1038">
                  <c:v>13.795450000000001</c:v>
                </c:pt>
                <c:pt idx="1039">
                  <c:v>13.422600000000001</c:v>
                </c:pt>
                <c:pt idx="1040">
                  <c:v>13.34803</c:v>
                </c:pt>
                <c:pt idx="1041">
                  <c:v>12.807075029332497</c:v>
                </c:pt>
                <c:pt idx="1042">
                  <c:v>12.63798388933944</c:v>
                </c:pt>
                <c:pt idx="1043">
                  <c:v>12.807075029332497</c:v>
                </c:pt>
                <c:pt idx="1044">
                  <c:v>13.34803</c:v>
                </c:pt>
                <c:pt idx="1045">
                  <c:v>13.497170000000002</c:v>
                </c:pt>
                <c:pt idx="1046">
                  <c:v>13.702848078511614</c:v>
                </c:pt>
                <c:pt idx="1047">
                  <c:v>12.6769</c:v>
                </c:pt>
                <c:pt idx="1048">
                  <c:v>11.849662397180863</c:v>
                </c:pt>
                <c:pt idx="1049">
                  <c:v>11.368441198590393</c:v>
                </c:pt>
                <c:pt idx="1050">
                  <c:v>12.67981848242453</c:v>
                </c:pt>
                <c:pt idx="1051">
                  <c:v>13.049750000000001</c:v>
                </c:pt>
                <c:pt idx="1052">
                  <c:v>13.34803</c:v>
                </c:pt>
                <c:pt idx="1053">
                  <c:v>13.422600000000001</c:v>
                </c:pt>
                <c:pt idx="1054">
                  <c:v>13.795450000000001</c:v>
                </c:pt>
                <c:pt idx="1055">
                  <c:v>13.702848078511614</c:v>
                </c:pt>
                <c:pt idx="1056">
                  <c:v>13.245113762456945</c:v>
                </c:pt>
                <c:pt idx="1057">
                  <c:v>12.205611797885627</c:v>
                </c:pt>
                <c:pt idx="1058">
                  <c:v>11.849662397180863</c:v>
                </c:pt>
                <c:pt idx="1059">
                  <c:v>11.580217097533207</c:v>
                </c:pt>
                <c:pt idx="1060">
                  <c:v>11.368441198590393</c:v>
                </c:pt>
                <c:pt idx="1061">
                  <c:v>13.422600000000001</c:v>
                </c:pt>
                <c:pt idx="1062">
                  <c:v>13.497170000000002</c:v>
                </c:pt>
                <c:pt idx="1063">
                  <c:v>13.795450000000001</c:v>
                </c:pt>
                <c:pt idx="1064">
                  <c:v>13.702848078511614</c:v>
                </c:pt>
                <c:pt idx="1065">
                  <c:v>13.245113762456945</c:v>
                </c:pt>
                <c:pt idx="1066">
                  <c:v>12.6769</c:v>
                </c:pt>
                <c:pt idx="1067">
                  <c:v>12.205611797885627</c:v>
                </c:pt>
                <c:pt idx="1068">
                  <c:v>11.849662397180863</c:v>
                </c:pt>
                <c:pt idx="1069">
                  <c:v>11.580217097533207</c:v>
                </c:pt>
                <c:pt idx="1070">
                  <c:v>11.368441198590393</c:v>
                </c:pt>
                <c:pt idx="1071">
                  <c:v>11.185500000000001</c:v>
                </c:pt>
                <c:pt idx="1072">
                  <c:v>11.185500000000001</c:v>
                </c:pt>
                <c:pt idx="1073">
                  <c:v>11.185500000000001</c:v>
                </c:pt>
                <c:pt idx="1074">
                  <c:v>11.185500000000001</c:v>
                </c:pt>
                <c:pt idx="1075">
                  <c:v>11.185500000000001</c:v>
                </c:pt>
                <c:pt idx="1076">
                  <c:v>11.185500000000001</c:v>
                </c:pt>
                <c:pt idx="1077">
                  <c:v>11.185500000000001</c:v>
                </c:pt>
                <c:pt idx="1078">
                  <c:v>11.185500000000001</c:v>
                </c:pt>
                <c:pt idx="1079">
                  <c:v>11.185500000000001</c:v>
                </c:pt>
                <c:pt idx="1080">
                  <c:v>11.185500000000001</c:v>
                </c:pt>
                <c:pt idx="1081">
                  <c:v>11.185500000000001</c:v>
                </c:pt>
                <c:pt idx="1082">
                  <c:v>11.185500000000001</c:v>
                </c:pt>
                <c:pt idx="1083">
                  <c:v>11.185500000000001</c:v>
                </c:pt>
                <c:pt idx="1084">
                  <c:v>11.185500000000001</c:v>
                </c:pt>
                <c:pt idx="1085">
                  <c:v>11.185500000000001</c:v>
                </c:pt>
                <c:pt idx="1086">
                  <c:v>11.185500000000001</c:v>
                </c:pt>
                <c:pt idx="1087">
                  <c:v>11.185500000000001</c:v>
                </c:pt>
                <c:pt idx="1088">
                  <c:v>11.185500000000001</c:v>
                </c:pt>
                <c:pt idx="1089">
                  <c:v>11.185500000000001</c:v>
                </c:pt>
                <c:pt idx="1090">
                  <c:v>11.185500000000001</c:v>
                </c:pt>
                <c:pt idx="1091">
                  <c:v>11.185500000000001</c:v>
                </c:pt>
                <c:pt idx="1092">
                  <c:v>11.185500000000001</c:v>
                </c:pt>
                <c:pt idx="1093">
                  <c:v>11.185500000000001</c:v>
                </c:pt>
                <c:pt idx="1094">
                  <c:v>11.185500000000001</c:v>
                </c:pt>
                <c:pt idx="1095">
                  <c:v>11.185500000000001</c:v>
                </c:pt>
                <c:pt idx="1096">
                  <c:v>11.185500000000001</c:v>
                </c:pt>
                <c:pt idx="1097">
                  <c:v>11.185500000000001</c:v>
                </c:pt>
                <c:pt idx="1098">
                  <c:v>11.185500000000001</c:v>
                </c:pt>
                <c:pt idx="1099">
                  <c:v>11.185500000000001</c:v>
                </c:pt>
                <c:pt idx="1100">
                  <c:v>11.185500000000001</c:v>
                </c:pt>
                <c:pt idx="1101">
                  <c:v>11.185500000000001</c:v>
                </c:pt>
                <c:pt idx="1102">
                  <c:v>11.185500000000001</c:v>
                </c:pt>
                <c:pt idx="1103">
                  <c:v>11.185500000000001</c:v>
                </c:pt>
                <c:pt idx="1104">
                  <c:v>11.185500000000001</c:v>
                </c:pt>
                <c:pt idx="1105">
                  <c:v>11.185500000000001</c:v>
                </c:pt>
                <c:pt idx="1106">
                  <c:v>11.185500000000001</c:v>
                </c:pt>
                <c:pt idx="1107">
                  <c:v>11.185500000000001</c:v>
                </c:pt>
                <c:pt idx="1108">
                  <c:v>11.185500000000001</c:v>
                </c:pt>
                <c:pt idx="1109">
                  <c:v>11.185500000000001</c:v>
                </c:pt>
                <c:pt idx="1110">
                  <c:v>11.185500000000001</c:v>
                </c:pt>
                <c:pt idx="1111">
                  <c:v>11.185500000000001</c:v>
                </c:pt>
                <c:pt idx="1112">
                  <c:v>11.185500000000001</c:v>
                </c:pt>
                <c:pt idx="1113">
                  <c:v>11.185500000000001</c:v>
                </c:pt>
                <c:pt idx="1114">
                  <c:v>11.185500000000001</c:v>
                </c:pt>
                <c:pt idx="1115">
                  <c:v>11.185500000000001</c:v>
                </c:pt>
                <c:pt idx="1116">
                  <c:v>11.185500000000001</c:v>
                </c:pt>
                <c:pt idx="1117">
                  <c:v>11.185500000000001</c:v>
                </c:pt>
                <c:pt idx="1118">
                  <c:v>11.185500000000001</c:v>
                </c:pt>
                <c:pt idx="1119">
                  <c:v>11.185500000000001</c:v>
                </c:pt>
                <c:pt idx="1120">
                  <c:v>11.185500000000001</c:v>
                </c:pt>
                <c:pt idx="1121">
                  <c:v>11.185500000000001</c:v>
                </c:pt>
                <c:pt idx="1122">
                  <c:v>11.185500000000001</c:v>
                </c:pt>
                <c:pt idx="1123">
                  <c:v>11.185500000000001</c:v>
                </c:pt>
                <c:pt idx="1124">
                  <c:v>11.185500000000001</c:v>
                </c:pt>
                <c:pt idx="1125">
                  <c:v>11.185500000000001</c:v>
                </c:pt>
                <c:pt idx="1126">
                  <c:v>11.185500000000001</c:v>
                </c:pt>
                <c:pt idx="1127">
                  <c:v>11.185500000000001</c:v>
                </c:pt>
                <c:pt idx="1128">
                  <c:v>11.185500000000001</c:v>
                </c:pt>
                <c:pt idx="1129">
                  <c:v>11.185500000000001</c:v>
                </c:pt>
                <c:pt idx="1130">
                  <c:v>11.185500000000001</c:v>
                </c:pt>
                <c:pt idx="1131">
                  <c:v>11.185500000000001</c:v>
                </c:pt>
                <c:pt idx="1132">
                  <c:v>11.185500000000001</c:v>
                </c:pt>
                <c:pt idx="1133">
                  <c:v>11.185500000000001</c:v>
                </c:pt>
                <c:pt idx="1134">
                  <c:v>11.185500000000001</c:v>
                </c:pt>
                <c:pt idx="1135">
                  <c:v>11.185500000000001</c:v>
                </c:pt>
                <c:pt idx="1136">
                  <c:v>11.185500000000001</c:v>
                </c:pt>
                <c:pt idx="1137">
                  <c:v>11.185500000000001</c:v>
                </c:pt>
                <c:pt idx="1138">
                  <c:v>11.185500000000001</c:v>
                </c:pt>
                <c:pt idx="1139">
                  <c:v>11.185500000000001</c:v>
                </c:pt>
                <c:pt idx="1140">
                  <c:v>11.185500000000001</c:v>
                </c:pt>
                <c:pt idx="1141">
                  <c:v>11.185500000000001</c:v>
                </c:pt>
                <c:pt idx="1142">
                  <c:v>11.185500000000001</c:v>
                </c:pt>
                <c:pt idx="1143">
                  <c:v>11.185500000000001</c:v>
                </c:pt>
                <c:pt idx="1144">
                  <c:v>11.185500000000001</c:v>
                </c:pt>
                <c:pt idx="1145">
                  <c:v>11.185500000000001</c:v>
                </c:pt>
                <c:pt idx="1146">
                  <c:v>11.185500000000001</c:v>
                </c:pt>
                <c:pt idx="1147">
                  <c:v>11.185500000000001</c:v>
                </c:pt>
                <c:pt idx="1148">
                  <c:v>11.185500000000001</c:v>
                </c:pt>
                <c:pt idx="1149">
                  <c:v>11.185500000000001</c:v>
                </c:pt>
                <c:pt idx="1150">
                  <c:v>11.185500000000001</c:v>
                </c:pt>
                <c:pt idx="1151">
                  <c:v>11.185500000000001</c:v>
                </c:pt>
                <c:pt idx="1152">
                  <c:v>11.185500000000001</c:v>
                </c:pt>
                <c:pt idx="1153">
                  <c:v>11.185500000000001</c:v>
                </c:pt>
                <c:pt idx="1154">
                  <c:v>11.185500000000001</c:v>
                </c:pt>
                <c:pt idx="1155">
                  <c:v>11.185500000000001</c:v>
                </c:pt>
                <c:pt idx="1156">
                  <c:v>11.185500000000001</c:v>
                </c:pt>
                <c:pt idx="1157">
                  <c:v>11.185500000000001</c:v>
                </c:pt>
                <c:pt idx="1158">
                  <c:v>11.185500000000001</c:v>
                </c:pt>
                <c:pt idx="1159">
                  <c:v>11.185500000000001</c:v>
                </c:pt>
                <c:pt idx="1160">
                  <c:v>11.185500000000001</c:v>
                </c:pt>
                <c:pt idx="1161">
                  <c:v>11.185500000000001</c:v>
                </c:pt>
                <c:pt idx="1162">
                  <c:v>11.185500000000001</c:v>
                </c:pt>
                <c:pt idx="1163">
                  <c:v>11.185500000000001</c:v>
                </c:pt>
                <c:pt idx="1164">
                  <c:v>11.185500000000001</c:v>
                </c:pt>
                <c:pt idx="1165">
                  <c:v>11.185500000000001</c:v>
                </c:pt>
                <c:pt idx="1166">
                  <c:v>11.185500000000001</c:v>
                </c:pt>
                <c:pt idx="1167">
                  <c:v>11.185500000000001</c:v>
                </c:pt>
                <c:pt idx="1168">
                  <c:v>11.185500000000001</c:v>
                </c:pt>
                <c:pt idx="1169">
                  <c:v>11.185500000000001</c:v>
                </c:pt>
                <c:pt idx="1170">
                  <c:v>11.185500000000001</c:v>
                </c:pt>
                <c:pt idx="1171">
                  <c:v>11.185500000000001</c:v>
                </c:pt>
                <c:pt idx="1172">
                  <c:v>11.185500000000001</c:v>
                </c:pt>
                <c:pt idx="1173">
                  <c:v>11.185500000000001</c:v>
                </c:pt>
                <c:pt idx="1174">
                  <c:v>11.185500000000001</c:v>
                </c:pt>
                <c:pt idx="1175">
                  <c:v>11.185500000000001</c:v>
                </c:pt>
                <c:pt idx="1176">
                  <c:v>11.185500000000001</c:v>
                </c:pt>
                <c:pt idx="1177">
                  <c:v>11.185500000000001</c:v>
                </c:pt>
                <c:pt idx="1178">
                  <c:v>11.185500000000001</c:v>
                </c:pt>
                <c:pt idx="1179">
                  <c:v>11.185500000000001</c:v>
                </c:pt>
                <c:pt idx="1180">
                  <c:v>11.185500000000001</c:v>
                </c:pt>
                <c:pt idx="1181">
                  <c:v>11.185500000000001</c:v>
                </c:pt>
                <c:pt idx="1182">
                  <c:v>11.185500000000001</c:v>
                </c:pt>
                <c:pt idx="1183">
                  <c:v>11.185500000000001</c:v>
                </c:pt>
                <c:pt idx="1184">
                  <c:v>11.185500000000001</c:v>
                </c:pt>
                <c:pt idx="1185">
                  <c:v>11.185500000000001</c:v>
                </c:pt>
                <c:pt idx="1186">
                  <c:v>11.185500000000001</c:v>
                </c:pt>
                <c:pt idx="1187">
                  <c:v>11.185500000000001</c:v>
                </c:pt>
                <c:pt idx="1188">
                  <c:v>11.185500000000001</c:v>
                </c:pt>
                <c:pt idx="1189">
                  <c:v>11.185500000000001</c:v>
                </c:pt>
                <c:pt idx="1190">
                  <c:v>11.185500000000001</c:v>
                </c:pt>
                <c:pt idx="1191">
                  <c:v>11.185500000000001</c:v>
                </c:pt>
                <c:pt idx="1192">
                  <c:v>11.185500000000001</c:v>
                </c:pt>
                <c:pt idx="1193">
                  <c:v>11.185500000000001</c:v>
                </c:pt>
                <c:pt idx="1194">
                  <c:v>11.185500000000001</c:v>
                </c:pt>
                <c:pt idx="1195">
                  <c:v>11.185500000000001</c:v>
                </c:pt>
                <c:pt idx="1196">
                  <c:v>11.185500000000001</c:v>
                </c:pt>
                <c:pt idx="1197">
                  <c:v>11.185500000000001</c:v>
                </c:pt>
                <c:pt idx="1198">
                  <c:v>11.185500000000001</c:v>
                </c:pt>
                <c:pt idx="1199">
                  <c:v>11.185500000000001</c:v>
                </c:pt>
                <c:pt idx="1200">
                  <c:v>11.185500000000001</c:v>
                </c:pt>
                <c:pt idx="1201">
                  <c:v>11.185500000000001</c:v>
                </c:pt>
                <c:pt idx="1202">
                  <c:v>11.185500000000001</c:v>
                </c:pt>
                <c:pt idx="1203">
                  <c:v>11.185500000000001</c:v>
                </c:pt>
                <c:pt idx="1204">
                  <c:v>11.185500000000001</c:v>
                </c:pt>
                <c:pt idx="1205">
                  <c:v>11.185500000000001</c:v>
                </c:pt>
                <c:pt idx="1206">
                  <c:v>11.185500000000001</c:v>
                </c:pt>
                <c:pt idx="1207">
                  <c:v>11.185500000000001</c:v>
                </c:pt>
                <c:pt idx="1208">
                  <c:v>11.185500000000001</c:v>
                </c:pt>
                <c:pt idx="1209">
                  <c:v>11.185500000000001</c:v>
                </c:pt>
                <c:pt idx="1210">
                  <c:v>11.185500000000001</c:v>
                </c:pt>
                <c:pt idx="1211">
                  <c:v>11.185500000000001</c:v>
                </c:pt>
                <c:pt idx="1212">
                  <c:v>11.185500000000001</c:v>
                </c:pt>
                <c:pt idx="1213">
                  <c:v>11.185500000000001</c:v>
                </c:pt>
                <c:pt idx="1214">
                  <c:v>11.185500000000001</c:v>
                </c:pt>
                <c:pt idx="1215">
                  <c:v>11.185500000000001</c:v>
                </c:pt>
                <c:pt idx="1216">
                  <c:v>11.185500000000001</c:v>
                </c:pt>
                <c:pt idx="1217">
                  <c:v>11.185500000000001</c:v>
                </c:pt>
                <c:pt idx="1218">
                  <c:v>11.185500000000001</c:v>
                </c:pt>
                <c:pt idx="1219">
                  <c:v>11.368441198590393</c:v>
                </c:pt>
                <c:pt idx="1220">
                  <c:v>11.368441198590393</c:v>
                </c:pt>
                <c:pt idx="1221">
                  <c:v>11.368441198590393</c:v>
                </c:pt>
                <c:pt idx="1222">
                  <c:v>11.368441198590393</c:v>
                </c:pt>
                <c:pt idx="1223">
                  <c:v>11.580217097533207</c:v>
                </c:pt>
                <c:pt idx="1224">
                  <c:v>11.580217097533207</c:v>
                </c:pt>
                <c:pt idx="1225">
                  <c:v>11.580217097533207</c:v>
                </c:pt>
                <c:pt idx="1226">
                  <c:v>11.580217097533207</c:v>
                </c:pt>
                <c:pt idx="1227">
                  <c:v>11.849662397180863</c:v>
                </c:pt>
                <c:pt idx="1228">
                  <c:v>11.849662397180863</c:v>
                </c:pt>
                <c:pt idx="1229">
                  <c:v>11.849662397180863</c:v>
                </c:pt>
                <c:pt idx="1230">
                  <c:v>11.849662397180863</c:v>
                </c:pt>
                <c:pt idx="1231">
                  <c:v>12.205611797885627</c:v>
                </c:pt>
                <c:pt idx="1232">
                  <c:v>12.205611797885627</c:v>
                </c:pt>
                <c:pt idx="1233">
                  <c:v>12.205611797885627</c:v>
                </c:pt>
                <c:pt idx="1234">
                  <c:v>12.205611797885627</c:v>
                </c:pt>
                <c:pt idx="1235">
                  <c:v>12.205611797885627</c:v>
                </c:pt>
                <c:pt idx="1236">
                  <c:v>12.6769</c:v>
                </c:pt>
                <c:pt idx="1237">
                  <c:v>12.6769</c:v>
                </c:pt>
                <c:pt idx="1238">
                  <c:v>12.6769</c:v>
                </c:pt>
                <c:pt idx="1239">
                  <c:v>12.6769</c:v>
                </c:pt>
                <c:pt idx="1240">
                  <c:v>13.245113762456945</c:v>
                </c:pt>
                <c:pt idx="1241">
                  <c:v>13.245113762456945</c:v>
                </c:pt>
                <c:pt idx="1242">
                  <c:v>13.245113762456945</c:v>
                </c:pt>
                <c:pt idx="1243">
                  <c:v>13.245113762456945</c:v>
                </c:pt>
                <c:pt idx="1244">
                  <c:v>13.702848078511614</c:v>
                </c:pt>
                <c:pt idx="1245">
                  <c:v>13.702848078511614</c:v>
                </c:pt>
                <c:pt idx="1246">
                  <c:v>13.702848078511614</c:v>
                </c:pt>
                <c:pt idx="1247">
                  <c:v>13.702848078511614</c:v>
                </c:pt>
                <c:pt idx="1248">
                  <c:v>13.795450000000001</c:v>
                </c:pt>
                <c:pt idx="1249">
                  <c:v>13.795450000000001</c:v>
                </c:pt>
                <c:pt idx="1250">
                  <c:v>13.795450000000001</c:v>
                </c:pt>
                <c:pt idx="1251">
                  <c:v>13.795450000000001</c:v>
                </c:pt>
                <c:pt idx="1252">
                  <c:v>13.497170000000002</c:v>
                </c:pt>
                <c:pt idx="1253">
                  <c:v>13.497170000000002</c:v>
                </c:pt>
                <c:pt idx="1254">
                  <c:v>13.497170000000002</c:v>
                </c:pt>
                <c:pt idx="1255">
                  <c:v>13.497170000000002</c:v>
                </c:pt>
                <c:pt idx="1256">
                  <c:v>13.422600000000001</c:v>
                </c:pt>
                <c:pt idx="1257">
                  <c:v>13.422600000000001</c:v>
                </c:pt>
                <c:pt idx="1258">
                  <c:v>13.422600000000001</c:v>
                </c:pt>
                <c:pt idx="1259">
                  <c:v>13.34803</c:v>
                </c:pt>
                <c:pt idx="1260">
                  <c:v>13.34803</c:v>
                </c:pt>
                <c:pt idx="1261">
                  <c:v>13.34803</c:v>
                </c:pt>
                <c:pt idx="1262">
                  <c:v>11.368441198590393</c:v>
                </c:pt>
                <c:pt idx="1263">
                  <c:v>11.368441198590393</c:v>
                </c:pt>
                <c:pt idx="1264">
                  <c:v>11.368441198590393</c:v>
                </c:pt>
                <c:pt idx="1265">
                  <c:v>11.580217097533207</c:v>
                </c:pt>
                <c:pt idx="1266">
                  <c:v>11.580217097533207</c:v>
                </c:pt>
                <c:pt idx="1267">
                  <c:v>11.580217097533207</c:v>
                </c:pt>
                <c:pt idx="1268">
                  <c:v>11.580217097533207</c:v>
                </c:pt>
                <c:pt idx="1269">
                  <c:v>11.849662397180863</c:v>
                </c:pt>
                <c:pt idx="1270">
                  <c:v>11.849662397180863</c:v>
                </c:pt>
                <c:pt idx="1271">
                  <c:v>11.849662397180863</c:v>
                </c:pt>
                <c:pt idx="1272">
                  <c:v>12.205611797885627</c:v>
                </c:pt>
                <c:pt idx="1273">
                  <c:v>12.205611797885627</c:v>
                </c:pt>
                <c:pt idx="1274">
                  <c:v>12.205611797885627</c:v>
                </c:pt>
                <c:pt idx="1275">
                  <c:v>12.6769</c:v>
                </c:pt>
                <c:pt idx="1276">
                  <c:v>12.6769</c:v>
                </c:pt>
                <c:pt idx="1277">
                  <c:v>12.6769</c:v>
                </c:pt>
                <c:pt idx="1278">
                  <c:v>13.245113762456945</c:v>
                </c:pt>
                <c:pt idx="1279">
                  <c:v>13.245113762456945</c:v>
                </c:pt>
                <c:pt idx="1280">
                  <c:v>13.702848078511614</c:v>
                </c:pt>
                <c:pt idx="1281">
                  <c:v>13.702848078511614</c:v>
                </c:pt>
                <c:pt idx="1282">
                  <c:v>13.702848078511614</c:v>
                </c:pt>
                <c:pt idx="1283">
                  <c:v>13.795450000000001</c:v>
                </c:pt>
                <c:pt idx="1284">
                  <c:v>13.795450000000001</c:v>
                </c:pt>
                <c:pt idx="1285">
                  <c:v>13.795450000000001</c:v>
                </c:pt>
                <c:pt idx="1286">
                  <c:v>13.497170000000002</c:v>
                </c:pt>
                <c:pt idx="1287">
                  <c:v>13.497170000000002</c:v>
                </c:pt>
                <c:pt idx="1288">
                  <c:v>13.497170000000002</c:v>
                </c:pt>
                <c:pt idx="1289">
                  <c:v>13.422600000000001</c:v>
                </c:pt>
                <c:pt idx="1290">
                  <c:v>13.422600000000001</c:v>
                </c:pt>
                <c:pt idx="1291">
                  <c:v>13.422600000000001</c:v>
                </c:pt>
                <c:pt idx="1292">
                  <c:v>13.34803</c:v>
                </c:pt>
                <c:pt idx="1293">
                  <c:v>13.34803</c:v>
                </c:pt>
                <c:pt idx="1294">
                  <c:v>13.049750000000001</c:v>
                </c:pt>
                <c:pt idx="1295">
                  <c:v>13.049750000000001</c:v>
                </c:pt>
                <c:pt idx="1296">
                  <c:v>13.049750000000001</c:v>
                </c:pt>
                <c:pt idx="1297">
                  <c:v>12.807075029332497</c:v>
                </c:pt>
                <c:pt idx="1298">
                  <c:v>12.807075029332497</c:v>
                </c:pt>
                <c:pt idx="1299">
                  <c:v>12.67981848242453</c:v>
                </c:pt>
                <c:pt idx="1300">
                  <c:v>13.049750000000001</c:v>
                </c:pt>
                <c:pt idx="1301">
                  <c:v>13.34803</c:v>
                </c:pt>
                <c:pt idx="1302">
                  <c:v>13.497170000000002</c:v>
                </c:pt>
                <c:pt idx="1303">
                  <c:v>13.795450000000001</c:v>
                </c:pt>
                <c:pt idx="1304">
                  <c:v>13.702848078511614</c:v>
                </c:pt>
                <c:pt idx="1305">
                  <c:v>12.6769</c:v>
                </c:pt>
                <c:pt idx="1306">
                  <c:v>12.205611797885627</c:v>
                </c:pt>
                <c:pt idx="1307">
                  <c:v>11.849662397180863</c:v>
                </c:pt>
                <c:pt idx="1308">
                  <c:v>11.580217097533207</c:v>
                </c:pt>
                <c:pt idx="1309">
                  <c:v>13.34803</c:v>
                </c:pt>
                <c:pt idx="1310">
                  <c:v>13.422600000000001</c:v>
                </c:pt>
                <c:pt idx="1311">
                  <c:v>13.497170000000002</c:v>
                </c:pt>
                <c:pt idx="1312">
                  <c:v>13.795450000000001</c:v>
                </c:pt>
                <c:pt idx="1313">
                  <c:v>13.702848078511614</c:v>
                </c:pt>
                <c:pt idx="1314">
                  <c:v>13.245113762456945</c:v>
                </c:pt>
                <c:pt idx="1315">
                  <c:v>12.6769</c:v>
                </c:pt>
                <c:pt idx="1316">
                  <c:v>12.205611797885627</c:v>
                </c:pt>
                <c:pt idx="1317">
                  <c:v>11.849662397180863</c:v>
                </c:pt>
                <c:pt idx="1318">
                  <c:v>11.580217097533207</c:v>
                </c:pt>
                <c:pt idx="1319">
                  <c:v>11.368441198590393</c:v>
                </c:pt>
                <c:pt idx="1320">
                  <c:v>11.185500000000001</c:v>
                </c:pt>
                <c:pt idx="1321">
                  <c:v>11.185500000000001</c:v>
                </c:pt>
                <c:pt idx="1322">
                  <c:v>11.185500000000001</c:v>
                </c:pt>
                <c:pt idx="1323">
                  <c:v>11.185500000000001</c:v>
                </c:pt>
                <c:pt idx="1324">
                  <c:v>11.185500000000001</c:v>
                </c:pt>
                <c:pt idx="1325">
                  <c:v>11.185500000000001</c:v>
                </c:pt>
                <c:pt idx="1326">
                  <c:v>11.185500000000001</c:v>
                </c:pt>
                <c:pt idx="1327">
                  <c:v>11.185500000000001</c:v>
                </c:pt>
                <c:pt idx="1328">
                  <c:v>11.185500000000001</c:v>
                </c:pt>
                <c:pt idx="1329">
                  <c:v>11.185500000000001</c:v>
                </c:pt>
                <c:pt idx="1330">
                  <c:v>11.185500000000001</c:v>
                </c:pt>
                <c:pt idx="1331">
                  <c:v>11.185500000000001</c:v>
                </c:pt>
                <c:pt idx="1332">
                  <c:v>11.185500000000001</c:v>
                </c:pt>
                <c:pt idx="1333">
                  <c:v>11.185500000000001</c:v>
                </c:pt>
                <c:pt idx="1334">
                  <c:v>11.185500000000001</c:v>
                </c:pt>
                <c:pt idx="1335">
                  <c:v>11.185500000000001</c:v>
                </c:pt>
                <c:pt idx="1336">
                  <c:v>11.185500000000001</c:v>
                </c:pt>
                <c:pt idx="1337">
                  <c:v>11.185500000000001</c:v>
                </c:pt>
                <c:pt idx="1338">
                  <c:v>11.185500000000001</c:v>
                </c:pt>
                <c:pt idx="1339">
                  <c:v>11.185500000000001</c:v>
                </c:pt>
                <c:pt idx="1340">
                  <c:v>11.185500000000001</c:v>
                </c:pt>
                <c:pt idx="1341">
                  <c:v>11.185500000000001</c:v>
                </c:pt>
                <c:pt idx="1342">
                  <c:v>11.185500000000001</c:v>
                </c:pt>
                <c:pt idx="1343">
                  <c:v>11.185500000000001</c:v>
                </c:pt>
                <c:pt idx="1344">
                  <c:v>11.185500000000001</c:v>
                </c:pt>
                <c:pt idx="1345">
                  <c:v>11.185500000000001</c:v>
                </c:pt>
                <c:pt idx="1346">
                  <c:v>11.185500000000001</c:v>
                </c:pt>
                <c:pt idx="1347">
                  <c:v>11.185500000000001</c:v>
                </c:pt>
                <c:pt idx="1348">
                  <c:v>11.185500000000001</c:v>
                </c:pt>
                <c:pt idx="1349">
                  <c:v>11.185500000000001</c:v>
                </c:pt>
                <c:pt idx="1350">
                  <c:v>11.185500000000001</c:v>
                </c:pt>
                <c:pt idx="1351">
                  <c:v>11.185500000000001</c:v>
                </c:pt>
                <c:pt idx="1352">
                  <c:v>11.185500000000001</c:v>
                </c:pt>
                <c:pt idx="1353">
                  <c:v>11.185500000000001</c:v>
                </c:pt>
                <c:pt idx="1354">
                  <c:v>11.185500000000001</c:v>
                </c:pt>
                <c:pt idx="1355">
                  <c:v>11.185500000000001</c:v>
                </c:pt>
                <c:pt idx="1356">
                  <c:v>11.185500000000001</c:v>
                </c:pt>
                <c:pt idx="1357">
                  <c:v>11.185500000000001</c:v>
                </c:pt>
                <c:pt idx="1358">
                  <c:v>11.185500000000001</c:v>
                </c:pt>
                <c:pt idx="1359">
                  <c:v>11.185500000000001</c:v>
                </c:pt>
                <c:pt idx="1360">
                  <c:v>11.185500000000001</c:v>
                </c:pt>
                <c:pt idx="1361">
                  <c:v>11.185500000000001</c:v>
                </c:pt>
                <c:pt idx="1362">
                  <c:v>11.185500000000001</c:v>
                </c:pt>
                <c:pt idx="1363">
                  <c:v>11.185500000000001</c:v>
                </c:pt>
                <c:pt idx="1364">
                  <c:v>11.185500000000001</c:v>
                </c:pt>
                <c:pt idx="1365">
                  <c:v>11.185500000000001</c:v>
                </c:pt>
                <c:pt idx="1366">
                  <c:v>11.185500000000001</c:v>
                </c:pt>
                <c:pt idx="1367">
                  <c:v>11.185500000000001</c:v>
                </c:pt>
                <c:pt idx="1368">
                  <c:v>11.185500000000001</c:v>
                </c:pt>
                <c:pt idx="1369">
                  <c:v>11.185500000000001</c:v>
                </c:pt>
                <c:pt idx="1370">
                  <c:v>11.185500000000001</c:v>
                </c:pt>
                <c:pt idx="1371">
                  <c:v>11.185500000000001</c:v>
                </c:pt>
                <c:pt idx="1372">
                  <c:v>11.185500000000001</c:v>
                </c:pt>
                <c:pt idx="1373">
                  <c:v>11.185500000000001</c:v>
                </c:pt>
                <c:pt idx="1374">
                  <c:v>11.185500000000001</c:v>
                </c:pt>
                <c:pt idx="1375">
                  <c:v>11.185500000000001</c:v>
                </c:pt>
                <c:pt idx="1376">
                  <c:v>11.185500000000001</c:v>
                </c:pt>
                <c:pt idx="1377">
                  <c:v>11.185500000000001</c:v>
                </c:pt>
                <c:pt idx="1378">
                  <c:v>11.185500000000001</c:v>
                </c:pt>
                <c:pt idx="1379">
                  <c:v>11.185500000000001</c:v>
                </c:pt>
                <c:pt idx="1380">
                  <c:v>11.185500000000001</c:v>
                </c:pt>
                <c:pt idx="1381">
                  <c:v>11.185500000000001</c:v>
                </c:pt>
                <c:pt idx="1382">
                  <c:v>11.185500000000001</c:v>
                </c:pt>
                <c:pt idx="1383">
                  <c:v>11.185500000000001</c:v>
                </c:pt>
                <c:pt idx="1384">
                  <c:v>11.185500000000001</c:v>
                </c:pt>
                <c:pt idx="1385">
                  <c:v>11.185500000000001</c:v>
                </c:pt>
                <c:pt idx="1386">
                  <c:v>11.185500000000001</c:v>
                </c:pt>
                <c:pt idx="1387">
                  <c:v>11.185500000000001</c:v>
                </c:pt>
                <c:pt idx="1388">
                  <c:v>11.185500000000001</c:v>
                </c:pt>
                <c:pt idx="1389">
                  <c:v>11.185500000000001</c:v>
                </c:pt>
                <c:pt idx="1390">
                  <c:v>11.185500000000001</c:v>
                </c:pt>
                <c:pt idx="1391">
                  <c:v>11.185500000000001</c:v>
                </c:pt>
                <c:pt idx="1392">
                  <c:v>11.185500000000001</c:v>
                </c:pt>
                <c:pt idx="1393">
                  <c:v>11.185500000000001</c:v>
                </c:pt>
                <c:pt idx="1394">
                  <c:v>11.185500000000001</c:v>
                </c:pt>
                <c:pt idx="1395">
                  <c:v>11.185500000000001</c:v>
                </c:pt>
                <c:pt idx="1396">
                  <c:v>11.185500000000001</c:v>
                </c:pt>
                <c:pt idx="1397">
                  <c:v>11.185500000000001</c:v>
                </c:pt>
                <c:pt idx="1398">
                  <c:v>11.185500000000001</c:v>
                </c:pt>
                <c:pt idx="1399">
                  <c:v>11.185500000000001</c:v>
                </c:pt>
                <c:pt idx="1400">
                  <c:v>11.185500000000001</c:v>
                </c:pt>
                <c:pt idx="1401">
                  <c:v>11.185500000000001</c:v>
                </c:pt>
                <c:pt idx="1402">
                  <c:v>11.185500000000001</c:v>
                </c:pt>
                <c:pt idx="1403">
                  <c:v>11.185500000000001</c:v>
                </c:pt>
                <c:pt idx="1404">
                  <c:v>11.185500000000001</c:v>
                </c:pt>
                <c:pt idx="1405">
                  <c:v>11.185500000000001</c:v>
                </c:pt>
                <c:pt idx="1406">
                  <c:v>11.185500000000001</c:v>
                </c:pt>
                <c:pt idx="1407">
                  <c:v>11.185500000000001</c:v>
                </c:pt>
                <c:pt idx="1408">
                  <c:v>11.185500000000001</c:v>
                </c:pt>
                <c:pt idx="1409">
                  <c:v>11.185500000000001</c:v>
                </c:pt>
                <c:pt idx="1410">
                  <c:v>11.185500000000001</c:v>
                </c:pt>
                <c:pt idx="1411">
                  <c:v>11.185500000000001</c:v>
                </c:pt>
                <c:pt idx="1412">
                  <c:v>11.185500000000001</c:v>
                </c:pt>
                <c:pt idx="1413">
                  <c:v>11.185500000000001</c:v>
                </c:pt>
                <c:pt idx="1414">
                  <c:v>11.185500000000001</c:v>
                </c:pt>
                <c:pt idx="1415">
                  <c:v>11.185500000000001</c:v>
                </c:pt>
                <c:pt idx="1416">
                  <c:v>11.185500000000001</c:v>
                </c:pt>
                <c:pt idx="1417">
                  <c:v>11.185500000000001</c:v>
                </c:pt>
                <c:pt idx="1418">
                  <c:v>11.185500000000001</c:v>
                </c:pt>
                <c:pt idx="1419">
                  <c:v>11.185500000000001</c:v>
                </c:pt>
                <c:pt idx="1420">
                  <c:v>11.185500000000001</c:v>
                </c:pt>
                <c:pt idx="1421">
                  <c:v>11.185500000000001</c:v>
                </c:pt>
                <c:pt idx="1422">
                  <c:v>11.185500000000001</c:v>
                </c:pt>
                <c:pt idx="1423">
                  <c:v>11.185500000000001</c:v>
                </c:pt>
                <c:pt idx="1424">
                  <c:v>11.185500000000001</c:v>
                </c:pt>
                <c:pt idx="1425">
                  <c:v>11.185500000000001</c:v>
                </c:pt>
                <c:pt idx="1426">
                  <c:v>11.185500000000001</c:v>
                </c:pt>
                <c:pt idx="1427">
                  <c:v>11.185500000000001</c:v>
                </c:pt>
                <c:pt idx="1428">
                  <c:v>11.185500000000001</c:v>
                </c:pt>
                <c:pt idx="1429">
                  <c:v>11.185500000000001</c:v>
                </c:pt>
                <c:pt idx="1430">
                  <c:v>11.185500000000001</c:v>
                </c:pt>
                <c:pt idx="1431">
                  <c:v>11.185500000000001</c:v>
                </c:pt>
                <c:pt idx="1432">
                  <c:v>11.185500000000001</c:v>
                </c:pt>
                <c:pt idx="1433">
                  <c:v>11.185500000000001</c:v>
                </c:pt>
                <c:pt idx="1434">
                  <c:v>11.185500000000001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4A7-4B8E-A95E-894CF148E0DB}"/>
            </c:ext>
          </c:extLst>
        </c:ser>
        <c:ser>
          <c:idx val="1"/>
          <c:order val="1"/>
          <c:tx>
            <c:v>Gear Selection</c:v>
          </c:tx>
          <c:spPr>
            <a:ln w="9525" cap="rnd">
              <a:solidFill>
                <a:srgbClr val="00CCFF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Forces!$L$2:$L$1436</c:f>
              <c:numCache>
                <c:formatCode>General</c:formatCode>
                <c:ptCount val="143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3</c:v>
                </c:pt>
                <c:pt idx="86">
                  <c:v>3</c:v>
                </c:pt>
                <c:pt idx="87">
                  <c:v>3</c:v>
                </c:pt>
                <c:pt idx="88">
                  <c:v>3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3</c:v>
                </c:pt>
                <c:pt idx="102">
                  <c:v>3</c:v>
                </c:pt>
                <c:pt idx="103">
                  <c:v>3</c:v>
                </c:pt>
                <c:pt idx="104">
                  <c:v>3</c:v>
                </c:pt>
                <c:pt idx="105">
                  <c:v>3</c:v>
                </c:pt>
                <c:pt idx="106">
                  <c:v>3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3</c:v>
                </c:pt>
                <c:pt idx="118">
                  <c:v>2</c:v>
                </c:pt>
                <c:pt idx="119">
                  <c:v>2</c:v>
                </c:pt>
                <c:pt idx="120">
                  <c:v>2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2</c:v>
                </c:pt>
                <c:pt idx="149">
                  <c:v>2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3</c:v>
                </c:pt>
                <c:pt idx="163">
                  <c:v>3</c:v>
                </c:pt>
                <c:pt idx="164">
                  <c:v>3</c:v>
                </c:pt>
                <c:pt idx="165">
                  <c:v>3</c:v>
                </c:pt>
                <c:pt idx="166">
                  <c:v>3</c:v>
                </c:pt>
                <c:pt idx="167">
                  <c:v>3</c:v>
                </c:pt>
                <c:pt idx="168">
                  <c:v>3</c:v>
                </c:pt>
                <c:pt idx="169">
                  <c:v>3</c:v>
                </c:pt>
                <c:pt idx="170">
                  <c:v>3</c:v>
                </c:pt>
                <c:pt idx="171">
                  <c:v>3</c:v>
                </c:pt>
                <c:pt idx="172">
                  <c:v>3</c:v>
                </c:pt>
                <c:pt idx="173">
                  <c:v>3</c:v>
                </c:pt>
                <c:pt idx="174">
                  <c:v>3</c:v>
                </c:pt>
                <c:pt idx="175">
                  <c:v>3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3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3</c:v>
                </c:pt>
                <c:pt idx="196">
                  <c:v>3</c:v>
                </c:pt>
                <c:pt idx="197">
                  <c:v>3</c:v>
                </c:pt>
                <c:pt idx="198">
                  <c:v>3</c:v>
                </c:pt>
                <c:pt idx="199">
                  <c:v>3</c:v>
                </c:pt>
                <c:pt idx="200">
                  <c:v>3</c:v>
                </c:pt>
                <c:pt idx="201">
                  <c:v>3</c:v>
                </c:pt>
                <c:pt idx="202">
                  <c:v>3</c:v>
                </c:pt>
                <c:pt idx="203">
                  <c:v>3</c:v>
                </c:pt>
                <c:pt idx="204">
                  <c:v>3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3</c:v>
                </c:pt>
                <c:pt idx="211">
                  <c:v>3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3</c:v>
                </c:pt>
                <c:pt idx="216">
                  <c:v>3</c:v>
                </c:pt>
                <c:pt idx="217">
                  <c:v>3</c:v>
                </c:pt>
                <c:pt idx="218">
                  <c:v>3</c:v>
                </c:pt>
                <c:pt idx="219">
                  <c:v>3</c:v>
                </c:pt>
                <c:pt idx="220">
                  <c:v>3</c:v>
                </c:pt>
                <c:pt idx="221">
                  <c:v>3</c:v>
                </c:pt>
                <c:pt idx="222">
                  <c:v>3</c:v>
                </c:pt>
                <c:pt idx="223">
                  <c:v>3</c:v>
                </c:pt>
                <c:pt idx="224">
                  <c:v>3</c:v>
                </c:pt>
                <c:pt idx="225">
                  <c:v>3</c:v>
                </c:pt>
                <c:pt idx="226">
                  <c:v>3</c:v>
                </c:pt>
                <c:pt idx="227">
                  <c:v>3</c:v>
                </c:pt>
                <c:pt idx="228">
                  <c:v>3</c:v>
                </c:pt>
                <c:pt idx="229">
                  <c:v>3</c:v>
                </c:pt>
                <c:pt idx="230">
                  <c:v>3</c:v>
                </c:pt>
                <c:pt idx="231">
                  <c:v>3</c:v>
                </c:pt>
                <c:pt idx="232">
                  <c:v>3</c:v>
                </c:pt>
                <c:pt idx="233">
                  <c:v>3</c:v>
                </c:pt>
                <c:pt idx="234">
                  <c:v>3</c:v>
                </c:pt>
                <c:pt idx="235">
                  <c:v>3</c:v>
                </c:pt>
                <c:pt idx="236">
                  <c:v>3</c:v>
                </c:pt>
                <c:pt idx="237">
                  <c:v>3</c:v>
                </c:pt>
                <c:pt idx="238">
                  <c:v>3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3</c:v>
                </c:pt>
                <c:pt idx="253">
                  <c:v>3</c:v>
                </c:pt>
                <c:pt idx="254">
                  <c:v>3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3</c:v>
                </c:pt>
                <c:pt idx="260">
                  <c:v>3</c:v>
                </c:pt>
                <c:pt idx="261">
                  <c:v>3</c:v>
                </c:pt>
                <c:pt idx="262">
                  <c:v>3</c:v>
                </c:pt>
                <c:pt idx="263">
                  <c:v>3</c:v>
                </c:pt>
                <c:pt idx="264">
                  <c:v>3</c:v>
                </c:pt>
                <c:pt idx="265">
                  <c:v>3</c:v>
                </c:pt>
                <c:pt idx="266">
                  <c:v>3</c:v>
                </c:pt>
                <c:pt idx="267">
                  <c:v>3</c:v>
                </c:pt>
                <c:pt idx="268">
                  <c:v>3</c:v>
                </c:pt>
                <c:pt idx="269">
                  <c:v>3</c:v>
                </c:pt>
                <c:pt idx="270">
                  <c:v>3</c:v>
                </c:pt>
                <c:pt idx="271">
                  <c:v>3</c:v>
                </c:pt>
                <c:pt idx="272">
                  <c:v>3</c:v>
                </c:pt>
                <c:pt idx="273">
                  <c:v>3</c:v>
                </c:pt>
                <c:pt idx="274">
                  <c:v>3</c:v>
                </c:pt>
                <c:pt idx="275">
                  <c:v>3</c:v>
                </c:pt>
                <c:pt idx="276">
                  <c:v>3</c:v>
                </c:pt>
                <c:pt idx="277">
                  <c:v>3</c:v>
                </c:pt>
                <c:pt idx="278">
                  <c:v>3</c:v>
                </c:pt>
                <c:pt idx="279">
                  <c:v>3</c:v>
                </c:pt>
                <c:pt idx="280">
                  <c:v>3</c:v>
                </c:pt>
                <c:pt idx="281">
                  <c:v>3</c:v>
                </c:pt>
                <c:pt idx="282">
                  <c:v>3</c:v>
                </c:pt>
                <c:pt idx="283">
                  <c:v>3</c:v>
                </c:pt>
                <c:pt idx="284">
                  <c:v>3</c:v>
                </c:pt>
                <c:pt idx="285">
                  <c:v>3</c:v>
                </c:pt>
                <c:pt idx="286">
                  <c:v>3</c:v>
                </c:pt>
                <c:pt idx="287">
                  <c:v>3</c:v>
                </c:pt>
                <c:pt idx="288">
                  <c:v>3</c:v>
                </c:pt>
                <c:pt idx="289">
                  <c:v>3</c:v>
                </c:pt>
                <c:pt idx="290">
                  <c:v>3</c:v>
                </c:pt>
                <c:pt idx="291">
                  <c:v>3</c:v>
                </c:pt>
                <c:pt idx="292">
                  <c:v>3</c:v>
                </c:pt>
                <c:pt idx="293">
                  <c:v>3</c:v>
                </c:pt>
                <c:pt idx="294">
                  <c:v>3</c:v>
                </c:pt>
                <c:pt idx="295">
                  <c:v>3</c:v>
                </c:pt>
                <c:pt idx="296">
                  <c:v>3</c:v>
                </c:pt>
                <c:pt idx="297">
                  <c:v>3</c:v>
                </c:pt>
                <c:pt idx="298">
                  <c:v>3</c:v>
                </c:pt>
                <c:pt idx="299">
                  <c:v>3</c:v>
                </c:pt>
                <c:pt idx="300">
                  <c:v>3</c:v>
                </c:pt>
                <c:pt idx="301">
                  <c:v>3</c:v>
                </c:pt>
                <c:pt idx="302">
                  <c:v>3</c:v>
                </c:pt>
                <c:pt idx="303">
                  <c:v>3</c:v>
                </c:pt>
                <c:pt idx="304">
                  <c:v>3</c:v>
                </c:pt>
                <c:pt idx="305">
                  <c:v>3</c:v>
                </c:pt>
                <c:pt idx="306">
                  <c:v>3</c:v>
                </c:pt>
                <c:pt idx="307">
                  <c:v>3</c:v>
                </c:pt>
                <c:pt idx="308">
                  <c:v>3</c:v>
                </c:pt>
                <c:pt idx="309">
                  <c:v>3</c:v>
                </c:pt>
                <c:pt idx="310">
                  <c:v>3</c:v>
                </c:pt>
                <c:pt idx="311">
                  <c:v>3</c:v>
                </c:pt>
                <c:pt idx="312">
                  <c:v>3</c:v>
                </c:pt>
                <c:pt idx="313">
                  <c:v>3</c:v>
                </c:pt>
                <c:pt idx="314">
                  <c:v>3</c:v>
                </c:pt>
                <c:pt idx="315">
                  <c:v>3</c:v>
                </c:pt>
                <c:pt idx="316">
                  <c:v>3</c:v>
                </c:pt>
                <c:pt idx="317">
                  <c:v>3</c:v>
                </c:pt>
                <c:pt idx="318">
                  <c:v>3</c:v>
                </c:pt>
                <c:pt idx="319">
                  <c:v>3</c:v>
                </c:pt>
                <c:pt idx="320">
                  <c:v>3</c:v>
                </c:pt>
                <c:pt idx="321">
                  <c:v>3</c:v>
                </c:pt>
                <c:pt idx="322">
                  <c:v>3</c:v>
                </c:pt>
                <c:pt idx="323">
                  <c:v>3</c:v>
                </c:pt>
                <c:pt idx="324">
                  <c:v>3</c:v>
                </c:pt>
                <c:pt idx="325">
                  <c:v>3</c:v>
                </c:pt>
                <c:pt idx="326">
                  <c:v>3</c:v>
                </c:pt>
                <c:pt idx="327">
                  <c:v>3</c:v>
                </c:pt>
                <c:pt idx="328">
                  <c:v>3</c:v>
                </c:pt>
                <c:pt idx="329">
                  <c:v>3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3</c:v>
                </c:pt>
                <c:pt idx="334">
                  <c:v>3</c:v>
                </c:pt>
                <c:pt idx="335">
                  <c:v>3</c:v>
                </c:pt>
                <c:pt idx="336">
                  <c:v>3</c:v>
                </c:pt>
                <c:pt idx="337">
                  <c:v>3</c:v>
                </c:pt>
                <c:pt idx="338">
                  <c:v>3</c:v>
                </c:pt>
                <c:pt idx="339">
                  <c:v>3</c:v>
                </c:pt>
                <c:pt idx="340">
                  <c:v>3</c:v>
                </c:pt>
                <c:pt idx="341">
                  <c:v>3</c:v>
                </c:pt>
                <c:pt idx="342">
                  <c:v>3</c:v>
                </c:pt>
                <c:pt idx="343">
                  <c:v>3</c:v>
                </c:pt>
                <c:pt idx="344">
                  <c:v>3</c:v>
                </c:pt>
                <c:pt idx="345">
                  <c:v>3</c:v>
                </c:pt>
                <c:pt idx="346">
                  <c:v>3</c:v>
                </c:pt>
                <c:pt idx="347">
                  <c:v>3</c:v>
                </c:pt>
                <c:pt idx="348">
                  <c:v>3</c:v>
                </c:pt>
                <c:pt idx="349">
                  <c:v>3</c:v>
                </c:pt>
                <c:pt idx="350">
                  <c:v>3</c:v>
                </c:pt>
                <c:pt idx="351">
                  <c:v>3</c:v>
                </c:pt>
                <c:pt idx="352">
                  <c:v>3</c:v>
                </c:pt>
                <c:pt idx="353">
                  <c:v>3</c:v>
                </c:pt>
                <c:pt idx="354">
                  <c:v>3</c:v>
                </c:pt>
                <c:pt idx="355">
                  <c:v>3</c:v>
                </c:pt>
                <c:pt idx="356">
                  <c:v>3</c:v>
                </c:pt>
                <c:pt idx="357">
                  <c:v>3</c:v>
                </c:pt>
                <c:pt idx="358">
                  <c:v>3</c:v>
                </c:pt>
                <c:pt idx="359">
                  <c:v>3</c:v>
                </c:pt>
                <c:pt idx="360">
                  <c:v>3</c:v>
                </c:pt>
                <c:pt idx="361">
                  <c:v>3</c:v>
                </c:pt>
                <c:pt idx="362">
                  <c:v>3</c:v>
                </c:pt>
                <c:pt idx="363">
                  <c:v>3</c:v>
                </c:pt>
                <c:pt idx="364">
                  <c:v>3</c:v>
                </c:pt>
                <c:pt idx="365">
                  <c:v>3</c:v>
                </c:pt>
                <c:pt idx="366">
                  <c:v>3</c:v>
                </c:pt>
                <c:pt idx="367">
                  <c:v>3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3</c:v>
                </c:pt>
                <c:pt idx="384">
                  <c:v>3</c:v>
                </c:pt>
                <c:pt idx="385">
                  <c:v>3</c:v>
                </c:pt>
                <c:pt idx="386">
                  <c:v>3</c:v>
                </c:pt>
                <c:pt idx="387">
                  <c:v>3</c:v>
                </c:pt>
                <c:pt idx="388">
                  <c:v>3</c:v>
                </c:pt>
                <c:pt idx="389">
                  <c:v>3</c:v>
                </c:pt>
                <c:pt idx="390">
                  <c:v>3</c:v>
                </c:pt>
                <c:pt idx="391">
                  <c:v>3</c:v>
                </c:pt>
                <c:pt idx="392">
                  <c:v>3</c:v>
                </c:pt>
                <c:pt idx="393">
                  <c:v>3</c:v>
                </c:pt>
                <c:pt idx="394">
                  <c:v>3</c:v>
                </c:pt>
                <c:pt idx="395">
                  <c:v>3</c:v>
                </c:pt>
                <c:pt idx="396">
                  <c:v>3</c:v>
                </c:pt>
                <c:pt idx="397">
                  <c:v>3</c:v>
                </c:pt>
                <c:pt idx="398">
                  <c:v>3</c:v>
                </c:pt>
                <c:pt idx="399">
                  <c:v>3</c:v>
                </c:pt>
                <c:pt idx="400">
                  <c:v>3</c:v>
                </c:pt>
                <c:pt idx="401">
                  <c:v>3</c:v>
                </c:pt>
                <c:pt idx="402">
                  <c:v>3</c:v>
                </c:pt>
                <c:pt idx="403">
                  <c:v>3</c:v>
                </c:pt>
                <c:pt idx="404">
                  <c:v>3</c:v>
                </c:pt>
                <c:pt idx="405">
                  <c:v>3</c:v>
                </c:pt>
                <c:pt idx="406">
                  <c:v>3</c:v>
                </c:pt>
                <c:pt idx="407">
                  <c:v>3</c:v>
                </c:pt>
                <c:pt idx="408">
                  <c:v>3</c:v>
                </c:pt>
                <c:pt idx="409">
                  <c:v>3</c:v>
                </c:pt>
                <c:pt idx="410">
                  <c:v>3</c:v>
                </c:pt>
                <c:pt idx="411">
                  <c:v>3</c:v>
                </c:pt>
                <c:pt idx="412">
                  <c:v>3</c:v>
                </c:pt>
                <c:pt idx="413">
                  <c:v>3</c:v>
                </c:pt>
                <c:pt idx="414">
                  <c:v>3</c:v>
                </c:pt>
                <c:pt idx="415">
                  <c:v>3</c:v>
                </c:pt>
                <c:pt idx="416">
                  <c:v>3</c:v>
                </c:pt>
                <c:pt idx="417">
                  <c:v>3</c:v>
                </c:pt>
                <c:pt idx="418">
                  <c:v>3</c:v>
                </c:pt>
                <c:pt idx="419">
                  <c:v>3</c:v>
                </c:pt>
                <c:pt idx="420">
                  <c:v>3</c:v>
                </c:pt>
                <c:pt idx="421">
                  <c:v>3</c:v>
                </c:pt>
                <c:pt idx="422">
                  <c:v>3</c:v>
                </c:pt>
                <c:pt idx="423">
                  <c:v>3</c:v>
                </c:pt>
                <c:pt idx="424">
                  <c:v>3</c:v>
                </c:pt>
                <c:pt idx="425">
                  <c:v>3</c:v>
                </c:pt>
                <c:pt idx="426">
                  <c:v>3</c:v>
                </c:pt>
                <c:pt idx="427">
                  <c:v>3</c:v>
                </c:pt>
                <c:pt idx="428">
                  <c:v>3</c:v>
                </c:pt>
                <c:pt idx="429">
                  <c:v>3</c:v>
                </c:pt>
                <c:pt idx="430">
                  <c:v>3</c:v>
                </c:pt>
                <c:pt idx="431">
                  <c:v>3</c:v>
                </c:pt>
                <c:pt idx="432">
                  <c:v>3</c:v>
                </c:pt>
                <c:pt idx="433">
                  <c:v>3</c:v>
                </c:pt>
                <c:pt idx="434">
                  <c:v>3</c:v>
                </c:pt>
                <c:pt idx="435">
                  <c:v>3</c:v>
                </c:pt>
                <c:pt idx="436">
                  <c:v>3</c:v>
                </c:pt>
                <c:pt idx="437">
                  <c:v>3</c:v>
                </c:pt>
                <c:pt idx="438">
                  <c:v>3</c:v>
                </c:pt>
                <c:pt idx="439">
                  <c:v>3</c:v>
                </c:pt>
                <c:pt idx="440">
                  <c:v>3</c:v>
                </c:pt>
                <c:pt idx="441">
                  <c:v>3</c:v>
                </c:pt>
                <c:pt idx="442">
                  <c:v>3</c:v>
                </c:pt>
                <c:pt idx="443">
                  <c:v>3</c:v>
                </c:pt>
                <c:pt idx="444">
                  <c:v>3</c:v>
                </c:pt>
                <c:pt idx="445">
                  <c:v>3</c:v>
                </c:pt>
                <c:pt idx="446">
                  <c:v>2</c:v>
                </c:pt>
                <c:pt idx="447">
                  <c:v>2</c:v>
                </c:pt>
                <c:pt idx="448">
                  <c:v>2</c:v>
                </c:pt>
                <c:pt idx="449">
                  <c:v>2</c:v>
                </c:pt>
                <c:pt idx="450">
                  <c:v>2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2</c:v>
                </c:pt>
                <c:pt idx="479">
                  <c:v>2</c:v>
                </c:pt>
                <c:pt idx="480">
                  <c:v>2</c:v>
                </c:pt>
                <c:pt idx="481">
                  <c:v>2</c:v>
                </c:pt>
                <c:pt idx="482">
                  <c:v>2</c:v>
                </c:pt>
                <c:pt idx="483">
                  <c:v>2</c:v>
                </c:pt>
                <c:pt idx="484">
                  <c:v>2</c:v>
                </c:pt>
                <c:pt idx="485">
                  <c:v>3</c:v>
                </c:pt>
                <c:pt idx="486">
                  <c:v>3</c:v>
                </c:pt>
                <c:pt idx="487">
                  <c:v>3</c:v>
                </c:pt>
                <c:pt idx="488">
                  <c:v>3</c:v>
                </c:pt>
                <c:pt idx="489">
                  <c:v>3</c:v>
                </c:pt>
                <c:pt idx="490">
                  <c:v>3</c:v>
                </c:pt>
                <c:pt idx="491">
                  <c:v>3</c:v>
                </c:pt>
                <c:pt idx="492">
                  <c:v>3</c:v>
                </c:pt>
                <c:pt idx="493">
                  <c:v>3</c:v>
                </c:pt>
                <c:pt idx="494">
                  <c:v>3</c:v>
                </c:pt>
                <c:pt idx="495">
                  <c:v>3</c:v>
                </c:pt>
                <c:pt idx="496">
                  <c:v>3</c:v>
                </c:pt>
                <c:pt idx="497">
                  <c:v>3</c:v>
                </c:pt>
                <c:pt idx="498">
                  <c:v>3</c:v>
                </c:pt>
                <c:pt idx="499">
                  <c:v>3</c:v>
                </c:pt>
                <c:pt idx="500">
                  <c:v>3</c:v>
                </c:pt>
                <c:pt idx="501">
                  <c:v>3</c:v>
                </c:pt>
                <c:pt idx="502">
                  <c:v>3</c:v>
                </c:pt>
                <c:pt idx="503">
                  <c:v>3</c:v>
                </c:pt>
                <c:pt idx="504">
                  <c:v>3</c:v>
                </c:pt>
                <c:pt idx="505">
                  <c:v>3</c:v>
                </c:pt>
                <c:pt idx="506">
                  <c:v>3</c:v>
                </c:pt>
                <c:pt idx="507">
                  <c:v>3</c:v>
                </c:pt>
                <c:pt idx="508">
                  <c:v>3</c:v>
                </c:pt>
                <c:pt idx="509">
                  <c:v>3</c:v>
                </c:pt>
                <c:pt idx="510">
                  <c:v>3</c:v>
                </c:pt>
                <c:pt idx="511">
                  <c:v>3</c:v>
                </c:pt>
                <c:pt idx="512">
                  <c:v>3</c:v>
                </c:pt>
                <c:pt idx="513">
                  <c:v>3</c:v>
                </c:pt>
                <c:pt idx="514">
                  <c:v>3</c:v>
                </c:pt>
                <c:pt idx="515">
                  <c:v>3</c:v>
                </c:pt>
                <c:pt idx="516">
                  <c:v>3</c:v>
                </c:pt>
                <c:pt idx="517">
                  <c:v>3</c:v>
                </c:pt>
                <c:pt idx="518">
                  <c:v>3</c:v>
                </c:pt>
                <c:pt idx="519">
                  <c:v>3</c:v>
                </c:pt>
                <c:pt idx="520">
                  <c:v>3</c:v>
                </c:pt>
                <c:pt idx="521">
                  <c:v>3</c:v>
                </c:pt>
                <c:pt idx="522">
                  <c:v>3</c:v>
                </c:pt>
                <c:pt idx="523">
                  <c:v>2</c:v>
                </c:pt>
                <c:pt idx="524">
                  <c:v>2</c:v>
                </c:pt>
                <c:pt idx="525">
                  <c:v>2</c:v>
                </c:pt>
                <c:pt idx="526">
                  <c:v>2</c:v>
                </c:pt>
                <c:pt idx="527">
                  <c:v>2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2</c:v>
                </c:pt>
                <c:pt idx="551">
                  <c:v>2</c:v>
                </c:pt>
                <c:pt idx="552">
                  <c:v>2</c:v>
                </c:pt>
                <c:pt idx="553">
                  <c:v>2</c:v>
                </c:pt>
                <c:pt idx="554">
                  <c:v>2</c:v>
                </c:pt>
                <c:pt idx="555">
                  <c:v>2</c:v>
                </c:pt>
                <c:pt idx="556">
                  <c:v>2</c:v>
                </c:pt>
                <c:pt idx="557">
                  <c:v>3</c:v>
                </c:pt>
                <c:pt idx="558">
                  <c:v>3</c:v>
                </c:pt>
                <c:pt idx="559">
                  <c:v>3</c:v>
                </c:pt>
                <c:pt idx="560">
                  <c:v>3</c:v>
                </c:pt>
                <c:pt idx="561">
                  <c:v>3</c:v>
                </c:pt>
                <c:pt idx="562">
                  <c:v>3</c:v>
                </c:pt>
                <c:pt idx="563">
                  <c:v>3</c:v>
                </c:pt>
                <c:pt idx="564">
                  <c:v>3</c:v>
                </c:pt>
                <c:pt idx="565">
                  <c:v>3</c:v>
                </c:pt>
                <c:pt idx="566">
                  <c:v>3</c:v>
                </c:pt>
                <c:pt idx="567">
                  <c:v>3</c:v>
                </c:pt>
                <c:pt idx="568">
                  <c:v>3</c:v>
                </c:pt>
                <c:pt idx="569">
                  <c:v>3</c:v>
                </c:pt>
                <c:pt idx="570">
                  <c:v>3</c:v>
                </c:pt>
                <c:pt idx="571">
                  <c:v>3</c:v>
                </c:pt>
                <c:pt idx="572">
                  <c:v>3</c:v>
                </c:pt>
                <c:pt idx="573">
                  <c:v>3</c:v>
                </c:pt>
                <c:pt idx="574">
                  <c:v>3</c:v>
                </c:pt>
                <c:pt idx="575">
                  <c:v>3</c:v>
                </c:pt>
                <c:pt idx="576">
                  <c:v>3</c:v>
                </c:pt>
                <c:pt idx="577">
                  <c:v>3</c:v>
                </c:pt>
                <c:pt idx="578">
                  <c:v>3</c:v>
                </c:pt>
                <c:pt idx="579">
                  <c:v>3</c:v>
                </c:pt>
                <c:pt idx="580">
                  <c:v>3</c:v>
                </c:pt>
                <c:pt idx="581">
                  <c:v>3</c:v>
                </c:pt>
                <c:pt idx="582">
                  <c:v>3</c:v>
                </c:pt>
                <c:pt idx="583">
                  <c:v>3</c:v>
                </c:pt>
                <c:pt idx="584">
                  <c:v>3</c:v>
                </c:pt>
                <c:pt idx="585">
                  <c:v>3</c:v>
                </c:pt>
                <c:pt idx="586">
                  <c:v>3</c:v>
                </c:pt>
                <c:pt idx="587">
                  <c:v>3</c:v>
                </c:pt>
                <c:pt idx="588">
                  <c:v>3</c:v>
                </c:pt>
                <c:pt idx="589">
                  <c:v>3</c:v>
                </c:pt>
                <c:pt idx="590">
                  <c:v>3</c:v>
                </c:pt>
                <c:pt idx="591">
                  <c:v>3</c:v>
                </c:pt>
                <c:pt idx="592">
                  <c:v>3</c:v>
                </c:pt>
                <c:pt idx="593">
                  <c:v>3</c:v>
                </c:pt>
                <c:pt idx="594">
                  <c:v>3</c:v>
                </c:pt>
                <c:pt idx="595">
                  <c:v>3</c:v>
                </c:pt>
                <c:pt idx="596">
                  <c:v>3</c:v>
                </c:pt>
                <c:pt idx="597">
                  <c:v>3</c:v>
                </c:pt>
                <c:pt idx="598">
                  <c:v>3</c:v>
                </c:pt>
                <c:pt idx="599">
                  <c:v>3</c:v>
                </c:pt>
                <c:pt idx="600">
                  <c:v>3</c:v>
                </c:pt>
                <c:pt idx="601">
                  <c:v>3</c:v>
                </c:pt>
                <c:pt idx="602">
                  <c:v>3</c:v>
                </c:pt>
                <c:pt idx="603">
                  <c:v>3</c:v>
                </c:pt>
                <c:pt idx="604">
                  <c:v>3</c:v>
                </c:pt>
                <c:pt idx="605">
                  <c:v>3</c:v>
                </c:pt>
                <c:pt idx="606">
                  <c:v>3</c:v>
                </c:pt>
                <c:pt idx="607">
                  <c:v>3</c:v>
                </c:pt>
                <c:pt idx="608">
                  <c:v>3</c:v>
                </c:pt>
                <c:pt idx="609">
                  <c:v>3</c:v>
                </c:pt>
                <c:pt idx="610">
                  <c:v>3</c:v>
                </c:pt>
                <c:pt idx="611">
                  <c:v>3</c:v>
                </c:pt>
                <c:pt idx="612">
                  <c:v>3</c:v>
                </c:pt>
                <c:pt idx="613">
                  <c:v>3</c:v>
                </c:pt>
                <c:pt idx="614">
                  <c:v>3</c:v>
                </c:pt>
                <c:pt idx="615">
                  <c:v>3</c:v>
                </c:pt>
                <c:pt idx="616">
                  <c:v>3</c:v>
                </c:pt>
                <c:pt idx="617">
                  <c:v>3</c:v>
                </c:pt>
                <c:pt idx="618">
                  <c:v>3</c:v>
                </c:pt>
                <c:pt idx="619">
                  <c:v>3</c:v>
                </c:pt>
                <c:pt idx="620">
                  <c:v>3</c:v>
                </c:pt>
                <c:pt idx="621">
                  <c:v>3</c:v>
                </c:pt>
                <c:pt idx="622">
                  <c:v>3</c:v>
                </c:pt>
                <c:pt idx="623">
                  <c:v>3</c:v>
                </c:pt>
                <c:pt idx="624">
                  <c:v>3</c:v>
                </c:pt>
                <c:pt idx="625">
                  <c:v>3</c:v>
                </c:pt>
                <c:pt idx="626">
                  <c:v>3</c:v>
                </c:pt>
                <c:pt idx="627">
                  <c:v>3</c:v>
                </c:pt>
                <c:pt idx="628">
                  <c:v>3</c:v>
                </c:pt>
                <c:pt idx="629">
                  <c:v>3</c:v>
                </c:pt>
                <c:pt idx="630">
                  <c:v>3</c:v>
                </c:pt>
                <c:pt idx="631">
                  <c:v>3</c:v>
                </c:pt>
                <c:pt idx="632">
                  <c:v>3</c:v>
                </c:pt>
                <c:pt idx="633">
                  <c:v>3</c:v>
                </c:pt>
                <c:pt idx="634">
                  <c:v>3</c:v>
                </c:pt>
                <c:pt idx="635">
                  <c:v>3</c:v>
                </c:pt>
                <c:pt idx="636">
                  <c:v>3</c:v>
                </c:pt>
                <c:pt idx="637">
                  <c:v>3</c:v>
                </c:pt>
                <c:pt idx="638">
                  <c:v>3</c:v>
                </c:pt>
                <c:pt idx="639">
                  <c:v>3</c:v>
                </c:pt>
                <c:pt idx="640">
                  <c:v>3</c:v>
                </c:pt>
                <c:pt idx="641">
                  <c:v>3</c:v>
                </c:pt>
                <c:pt idx="642">
                  <c:v>3</c:v>
                </c:pt>
                <c:pt idx="643">
                  <c:v>3</c:v>
                </c:pt>
                <c:pt idx="644">
                  <c:v>3</c:v>
                </c:pt>
                <c:pt idx="645">
                  <c:v>3</c:v>
                </c:pt>
                <c:pt idx="646">
                  <c:v>3</c:v>
                </c:pt>
                <c:pt idx="647">
                  <c:v>3</c:v>
                </c:pt>
                <c:pt idx="648">
                  <c:v>3</c:v>
                </c:pt>
                <c:pt idx="649">
                  <c:v>2</c:v>
                </c:pt>
                <c:pt idx="650">
                  <c:v>2</c:v>
                </c:pt>
                <c:pt idx="651">
                  <c:v>2</c:v>
                </c:pt>
                <c:pt idx="652">
                  <c:v>2</c:v>
                </c:pt>
                <c:pt idx="653">
                  <c:v>2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2</c:v>
                </c:pt>
                <c:pt idx="682">
                  <c:v>2</c:v>
                </c:pt>
                <c:pt idx="683">
                  <c:v>2</c:v>
                </c:pt>
                <c:pt idx="684">
                  <c:v>2</c:v>
                </c:pt>
                <c:pt idx="685">
                  <c:v>2</c:v>
                </c:pt>
                <c:pt idx="686">
                  <c:v>2</c:v>
                </c:pt>
                <c:pt idx="687">
                  <c:v>2</c:v>
                </c:pt>
                <c:pt idx="688">
                  <c:v>3</c:v>
                </c:pt>
                <c:pt idx="689">
                  <c:v>3</c:v>
                </c:pt>
                <c:pt idx="690">
                  <c:v>3</c:v>
                </c:pt>
                <c:pt idx="691">
                  <c:v>3</c:v>
                </c:pt>
                <c:pt idx="692">
                  <c:v>3</c:v>
                </c:pt>
                <c:pt idx="693">
                  <c:v>3</c:v>
                </c:pt>
                <c:pt idx="694">
                  <c:v>3</c:v>
                </c:pt>
                <c:pt idx="695">
                  <c:v>3</c:v>
                </c:pt>
                <c:pt idx="696">
                  <c:v>3</c:v>
                </c:pt>
                <c:pt idx="697">
                  <c:v>3</c:v>
                </c:pt>
                <c:pt idx="698">
                  <c:v>3</c:v>
                </c:pt>
                <c:pt idx="699">
                  <c:v>3</c:v>
                </c:pt>
                <c:pt idx="700">
                  <c:v>3</c:v>
                </c:pt>
                <c:pt idx="701">
                  <c:v>3</c:v>
                </c:pt>
                <c:pt idx="702">
                  <c:v>3</c:v>
                </c:pt>
                <c:pt idx="703">
                  <c:v>3</c:v>
                </c:pt>
                <c:pt idx="704">
                  <c:v>3</c:v>
                </c:pt>
                <c:pt idx="705">
                  <c:v>3</c:v>
                </c:pt>
                <c:pt idx="706">
                  <c:v>3</c:v>
                </c:pt>
                <c:pt idx="707">
                  <c:v>3</c:v>
                </c:pt>
                <c:pt idx="708">
                  <c:v>3</c:v>
                </c:pt>
                <c:pt idx="709">
                  <c:v>3</c:v>
                </c:pt>
                <c:pt idx="710">
                  <c:v>3</c:v>
                </c:pt>
                <c:pt idx="711">
                  <c:v>3</c:v>
                </c:pt>
                <c:pt idx="712">
                  <c:v>3</c:v>
                </c:pt>
                <c:pt idx="713">
                  <c:v>3</c:v>
                </c:pt>
                <c:pt idx="714">
                  <c:v>3</c:v>
                </c:pt>
                <c:pt idx="715">
                  <c:v>3</c:v>
                </c:pt>
                <c:pt idx="716">
                  <c:v>3</c:v>
                </c:pt>
                <c:pt idx="717">
                  <c:v>3</c:v>
                </c:pt>
                <c:pt idx="718">
                  <c:v>3</c:v>
                </c:pt>
                <c:pt idx="719">
                  <c:v>3</c:v>
                </c:pt>
                <c:pt idx="720">
                  <c:v>3</c:v>
                </c:pt>
                <c:pt idx="721">
                  <c:v>3</c:v>
                </c:pt>
                <c:pt idx="722">
                  <c:v>3</c:v>
                </c:pt>
                <c:pt idx="723">
                  <c:v>3</c:v>
                </c:pt>
                <c:pt idx="724">
                  <c:v>3</c:v>
                </c:pt>
                <c:pt idx="725">
                  <c:v>3</c:v>
                </c:pt>
                <c:pt idx="726">
                  <c:v>3</c:v>
                </c:pt>
                <c:pt idx="727">
                  <c:v>3</c:v>
                </c:pt>
                <c:pt idx="728">
                  <c:v>3</c:v>
                </c:pt>
                <c:pt idx="729">
                  <c:v>3</c:v>
                </c:pt>
                <c:pt idx="730">
                  <c:v>3</c:v>
                </c:pt>
                <c:pt idx="731">
                  <c:v>3</c:v>
                </c:pt>
                <c:pt idx="732">
                  <c:v>3</c:v>
                </c:pt>
                <c:pt idx="733">
                  <c:v>3</c:v>
                </c:pt>
                <c:pt idx="734">
                  <c:v>3</c:v>
                </c:pt>
                <c:pt idx="735">
                  <c:v>3</c:v>
                </c:pt>
                <c:pt idx="736">
                  <c:v>3</c:v>
                </c:pt>
                <c:pt idx="737">
                  <c:v>3</c:v>
                </c:pt>
                <c:pt idx="738">
                  <c:v>3</c:v>
                </c:pt>
                <c:pt idx="739">
                  <c:v>3</c:v>
                </c:pt>
                <c:pt idx="740">
                  <c:v>3</c:v>
                </c:pt>
                <c:pt idx="741">
                  <c:v>3</c:v>
                </c:pt>
                <c:pt idx="742">
                  <c:v>3</c:v>
                </c:pt>
                <c:pt idx="743">
                  <c:v>3</c:v>
                </c:pt>
                <c:pt idx="744">
                  <c:v>3</c:v>
                </c:pt>
                <c:pt idx="745">
                  <c:v>3</c:v>
                </c:pt>
                <c:pt idx="746">
                  <c:v>3</c:v>
                </c:pt>
                <c:pt idx="747">
                  <c:v>3</c:v>
                </c:pt>
                <c:pt idx="748">
                  <c:v>3</c:v>
                </c:pt>
                <c:pt idx="749">
                  <c:v>3</c:v>
                </c:pt>
                <c:pt idx="750">
                  <c:v>3</c:v>
                </c:pt>
                <c:pt idx="751">
                  <c:v>3</c:v>
                </c:pt>
                <c:pt idx="752">
                  <c:v>3</c:v>
                </c:pt>
                <c:pt idx="753">
                  <c:v>3</c:v>
                </c:pt>
                <c:pt idx="754">
                  <c:v>3</c:v>
                </c:pt>
                <c:pt idx="755">
                  <c:v>3</c:v>
                </c:pt>
                <c:pt idx="756">
                  <c:v>3</c:v>
                </c:pt>
                <c:pt idx="757">
                  <c:v>3</c:v>
                </c:pt>
                <c:pt idx="758">
                  <c:v>3</c:v>
                </c:pt>
                <c:pt idx="759">
                  <c:v>3</c:v>
                </c:pt>
                <c:pt idx="760">
                  <c:v>3</c:v>
                </c:pt>
                <c:pt idx="761">
                  <c:v>3</c:v>
                </c:pt>
                <c:pt idx="762">
                  <c:v>3</c:v>
                </c:pt>
                <c:pt idx="763">
                  <c:v>3</c:v>
                </c:pt>
                <c:pt idx="764">
                  <c:v>3</c:v>
                </c:pt>
                <c:pt idx="765">
                  <c:v>3</c:v>
                </c:pt>
                <c:pt idx="766">
                  <c:v>3</c:v>
                </c:pt>
                <c:pt idx="767">
                  <c:v>3</c:v>
                </c:pt>
                <c:pt idx="768">
                  <c:v>3</c:v>
                </c:pt>
                <c:pt idx="769">
                  <c:v>3</c:v>
                </c:pt>
                <c:pt idx="770">
                  <c:v>3</c:v>
                </c:pt>
                <c:pt idx="771">
                  <c:v>3</c:v>
                </c:pt>
                <c:pt idx="772">
                  <c:v>3</c:v>
                </c:pt>
                <c:pt idx="773">
                  <c:v>3</c:v>
                </c:pt>
                <c:pt idx="774">
                  <c:v>3</c:v>
                </c:pt>
                <c:pt idx="775">
                  <c:v>3</c:v>
                </c:pt>
                <c:pt idx="776">
                  <c:v>3</c:v>
                </c:pt>
                <c:pt idx="777">
                  <c:v>3</c:v>
                </c:pt>
                <c:pt idx="778">
                  <c:v>3</c:v>
                </c:pt>
                <c:pt idx="779">
                  <c:v>3</c:v>
                </c:pt>
                <c:pt idx="780">
                  <c:v>3</c:v>
                </c:pt>
                <c:pt idx="781">
                  <c:v>3</c:v>
                </c:pt>
                <c:pt idx="782">
                  <c:v>3</c:v>
                </c:pt>
                <c:pt idx="783">
                  <c:v>3</c:v>
                </c:pt>
                <c:pt idx="784">
                  <c:v>3</c:v>
                </c:pt>
                <c:pt idx="785">
                  <c:v>3</c:v>
                </c:pt>
                <c:pt idx="786">
                  <c:v>3</c:v>
                </c:pt>
                <c:pt idx="787">
                  <c:v>3</c:v>
                </c:pt>
                <c:pt idx="788">
                  <c:v>3</c:v>
                </c:pt>
                <c:pt idx="789">
                  <c:v>3</c:v>
                </c:pt>
                <c:pt idx="790">
                  <c:v>3</c:v>
                </c:pt>
                <c:pt idx="791">
                  <c:v>3</c:v>
                </c:pt>
                <c:pt idx="792">
                  <c:v>3</c:v>
                </c:pt>
                <c:pt idx="793">
                  <c:v>3</c:v>
                </c:pt>
                <c:pt idx="794">
                  <c:v>3</c:v>
                </c:pt>
                <c:pt idx="795">
                  <c:v>3</c:v>
                </c:pt>
                <c:pt idx="796">
                  <c:v>3</c:v>
                </c:pt>
                <c:pt idx="797">
                  <c:v>3</c:v>
                </c:pt>
                <c:pt idx="798">
                  <c:v>3</c:v>
                </c:pt>
                <c:pt idx="799">
                  <c:v>3</c:v>
                </c:pt>
                <c:pt idx="800">
                  <c:v>3</c:v>
                </c:pt>
                <c:pt idx="801">
                  <c:v>3</c:v>
                </c:pt>
                <c:pt idx="802">
                  <c:v>3</c:v>
                </c:pt>
                <c:pt idx="803">
                  <c:v>3</c:v>
                </c:pt>
                <c:pt idx="804">
                  <c:v>3</c:v>
                </c:pt>
                <c:pt idx="805">
                  <c:v>3</c:v>
                </c:pt>
                <c:pt idx="806">
                  <c:v>3</c:v>
                </c:pt>
                <c:pt idx="807">
                  <c:v>3</c:v>
                </c:pt>
                <c:pt idx="808">
                  <c:v>3</c:v>
                </c:pt>
                <c:pt idx="809">
                  <c:v>3</c:v>
                </c:pt>
                <c:pt idx="810">
                  <c:v>3</c:v>
                </c:pt>
                <c:pt idx="811">
                  <c:v>3</c:v>
                </c:pt>
                <c:pt idx="812">
                  <c:v>3</c:v>
                </c:pt>
                <c:pt idx="813">
                  <c:v>3</c:v>
                </c:pt>
                <c:pt idx="814">
                  <c:v>3</c:v>
                </c:pt>
                <c:pt idx="815">
                  <c:v>3</c:v>
                </c:pt>
                <c:pt idx="816">
                  <c:v>3</c:v>
                </c:pt>
                <c:pt idx="817">
                  <c:v>3</c:v>
                </c:pt>
                <c:pt idx="818">
                  <c:v>3</c:v>
                </c:pt>
                <c:pt idx="819">
                  <c:v>3</c:v>
                </c:pt>
                <c:pt idx="820">
                  <c:v>3</c:v>
                </c:pt>
                <c:pt idx="821">
                  <c:v>3</c:v>
                </c:pt>
                <c:pt idx="822">
                  <c:v>3</c:v>
                </c:pt>
                <c:pt idx="823">
                  <c:v>3</c:v>
                </c:pt>
                <c:pt idx="824">
                  <c:v>3</c:v>
                </c:pt>
                <c:pt idx="825">
                  <c:v>3</c:v>
                </c:pt>
                <c:pt idx="826">
                  <c:v>3</c:v>
                </c:pt>
                <c:pt idx="827">
                  <c:v>3</c:v>
                </c:pt>
                <c:pt idx="828">
                  <c:v>3</c:v>
                </c:pt>
                <c:pt idx="829">
                  <c:v>3</c:v>
                </c:pt>
                <c:pt idx="830">
                  <c:v>3</c:v>
                </c:pt>
                <c:pt idx="831">
                  <c:v>3</c:v>
                </c:pt>
                <c:pt idx="832">
                  <c:v>3</c:v>
                </c:pt>
                <c:pt idx="833">
                  <c:v>3</c:v>
                </c:pt>
                <c:pt idx="834">
                  <c:v>3</c:v>
                </c:pt>
                <c:pt idx="835">
                  <c:v>3</c:v>
                </c:pt>
                <c:pt idx="836">
                  <c:v>3</c:v>
                </c:pt>
                <c:pt idx="837">
                  <c:v>3</c:v>
                </c:pt>
                <c:pt idx="838">
                  <c:v>3</c:v>
                </c:pt>
                <c:pt idx="839">
                  <c:v>3</c:v>
                </c:pt>
                <c:pt idx="840">
                  <c:v>3</c:v>
                </c:pt>
                <c:pt idx="841">
                  <c:v>3</c:v>
                </c:pt>
                <c:pt idx="842">
                  <c:v>3</c:v>
                </c:pt>
                <c:pt idx="843">
                  <c:v>3</c:v>
                </c:pt>
                <c:pt idx="844">
                  <c:v>3</c:v>
                </c:pt>
                <c:pt idx="845">
                  <c:v>3</c:v>
                </c:pt>
                <c:pt idx="846">
                  <c:v>3</c:v>
                </c:pt>
                <c:pt idx="847">
                  <c:v>3</c:v>
                </c:pt>
                <c:pt idx="848">
                  <c:v>3</c:v>
                </c:pt>
                <c:pt idx="849">
                  <c:v>3</c:v>
                </c:pt>
                <c:pt idx="850">
                  <c:v>3</c:v>
                </c:pt>
                <c:pt idx="851">
                  <c:v>2</c:v>
                </c:pt>
                <c:pt idx="852">
                  <c:v>2</c:v>
                </c:pt>
                <c:pt idx="853">
                  <c:v>2</c:v>
                </c:pt>
                <c:pt idx="854">
                  <c:v>2</c:v>
                </c:pt>
                <c:pt idx="855">
                  <c:v>2</c:v>
                </c:pt>
                <c:pt idx="856">
                  <c:v>2</c:v>
                </c:pt>
                <c:pt idx="857">
                  <c:v>2</c:v>
                </c:pt>
                <c:pt idx="858">
                  <c:v>2</c:v>
                </c:pt>
                <c:pt idx="859">
                  <c:v>2</c:v>
                </c:pt>
                <c:pt idx="860">
                  <c:v>2</c:v>
                </c:pt>
                <c:pt idx="861">
                  <c:v>2</c:v>
                </c:pt>
                <c:pt idx="862">
                  <c:v>2</c:v>
                </c:pt>
                <c:pt idx="863">
                  <c:v>2</c:v>
                </c:pt>
                <c:pt idx="864">
                  <c:v>2</c:v>
                </c:pt>
                <c:pt idx="865">
                  <c:v>2</c:v>
                </c:pt>
                <c:pt idx="866">
                  <c:v>2</c:v>
                </c:pt>
                <c:pt idx="867">
                  <c:v>2</c:v>
                </c:pt>
                <c:pt idx="868">
                  <c:v>2</c:v>
                </c:pt>
                <c:pt idx="869">
                  <c:v>2</c:v>
                </c:pt>
                <c:pt idx="870">
                  <c:v>2</c:v>
                </c:pt>
                <c:pt idx="871">
                  <c:v>2</c:v>
                </c:pt>
                <c:pt idx="872">
                  <c:v>2</c:v>
                </c:pt>
                <c:pt idx="873">
                  <c:v>2</c:v>
                </c:pt>
                <c:pt idx="874">
                  <c:v>2</c:v>
                </c:pt>
                <c:pt idx="875">
                  <c:v>2</c:v>
                </c:pt>
                <c:pt idx="876">
                  <c:v>2</c:v>
                </c:pt>
                <c:pt idx="877">
                  <c:v>2</c:v>
                </c:pt>
                <c:pt idx="878">
                  <c:v>2</c:v>
                </c:pt>
                <c:pt idx="879">
                  <c:v>2</c:v>
                </c:pt>
                <c:pt idx="880">
                  <c:v>2</c:v>
                </c:pt>
                <c:pt idx="881">
                  <c:v>2</c:v>
                </c:pt>
                <c:pt idx="882">
                  <c:v>2</c:v>
                </c:pt>
                <c:pt idx="883">
                  <c:v>2</c:v>
                </c:pt>
                <c:pt idx="884">
                  <c:v>2</c:v>
                </c:pt>
                <c:pt idx="885">
                  <c:v>2</c:v>
                </c:pt>
                <c:pt idx="886">
                  <c:v>2</c:v>
                </c:pt>
                <c:pt idx="887">
                  <c:v>2</c:v>
                </c:pt>
                <c:pt idx="888">
                  <c:v>2</c:v>
                </c:pt>
                <c:pt idx="889">
                  <c:v>2</c:v>
                </c:pt>
                <c:pt idx="890">
                  <c:v>2</c:v>
                </c:pt>
                <c:pt idx="891">
                  <c:v>2</c:v>
                </c:pt>
                <c:pt idx="892">
                  <c:v>2</c:v>
                </c:pt>
                <c:pt idx="893">
                  <c:v>2</c:v>
                </c:pt>
                <c:pt idx="894">
                  <c:v>2</c:v>
                </c:pt>
                <c:pt idx="895">
                  <c:v>2</c:v>
                </c:pt>
                <c:pt idx="896">
                  <c:v>2</c:v>
                </c:pt>
                <c:pt idx="897">
                  <c:v>2</c:v>
                </c:pt>
                <c:pt idx="898">
                  <c:v>3</c:v>
                </c:pt>
                <c:pt idx="899">
                  <c:v>3</c:v>
                </c:pt>
                <c:pt idx="900">
                  <c:v>3</c:v>
                </c:pt>
                <c:pt idx="901">
                  <c:v>3</c:v>
                </c:pt>
                <c:pt idx="902">
                  <c:v>3</c:v>
                </c:pt>
                <c:pt idx="903">
                  <c:v>3</c:v>
                </c:pt>
                <c:pt idx="904">
                  <c:v>3</c:v>
                </c:pt>
                <c:pt idx="905">
                  <c:v>3</c:v>
                </c:pt>
                <c:pt idx="906">
                  <c:v>3</c:v>
                </c:pt>
                <c:pt idx="907">
                  <c:v>3</c:v>
                </c:pt>
                <c:pt idx="908">
                  <c:v>3</c:v>
                </c:pt>
                <c:pt idx="909">
                  <c:v>3</c:v>
                </c:pt>
                <c:pt idx="910">
                  <c:v>3</c:v>
                </c:pt>
                <c:pt idx="911">
                  <c:v>3</c:v>
                </c:pt>
                <c:pt idx="912">
                  <c:v>3</c:v>
                </c:pt>
                <c:pt idx="913">
                  <c:v>3</c:v>
                </c:pt>
                <c:pt idx="914">
                  <c:v>3</c:v>
                </c:pt>
                <c:pt idx="915">
                  <c:v>3</c:v>
                </c:pt>
                <c:pt idx="916">
                  <c:v>3</c:v>
                </c:pt>
                <c:pt idx="917">
                  <c:v>3</c:v>
                </c:pt>
                <c:pt idx="918">
                  <c:v>3</c:v>
                </c:pt>
                <c:pt idx="919">
                  <c:v>3</c:v>
                </c:pt>
                <c:pt idx="920">
                  <c:v>3</c:v>
                </c:pt>
                <c:pt idx="921">
                  <c:v>3</c:v>
                </c:pt>
                <c:pt idx="922">
                  <c:v>3</c:v>
                </c:pt>
                <c:pt idx="923">
                  <c:v>3</c:v>
                </c:pt>
                <c:pt idx="924">
                  <c:v>3</c:v>
                </c:pt>
                <c:pt idx="925">
                  <c:v>3</c:v>
                </c:pt>
                <c:pt idx="926">
                  <c:v>3</c:v>
                </c:pt>
                <c:pt idx="927">
                  <c:v>3</c:v>
                </c:pt>
                <c:pt idx="928">
                  <c:v>3</c:v>
                </c:pt>
                <c:pt idx="929">
                  <c:v>3</c:v>
                </c:pt>
                <c:pt idx="930">
                  <c:v>3</c:v>
                </c:pt>
                <c:pt idx="931">
                  <c:v>3</c:v>
                </c:pt>
                <c:pt idx="932">
                  <c:v>3</c:v>
                </c:pt>
                <c:pt idx="933">
                  <c:v>3</c:v>
                </c:pt>
                <c:pt idx="934">
                  <c:v>3</c:v>
                </c:pt>
                <c:pt idx="935">
                  <c:v>3</c:v>
                </c:pt>
                <c:pt idx="936">
                  <c:v>3</c:v>
                </c:pt>
                <c:pt idx="937">
                  <c:v>3</c:v>
                </c:pt>
                <c:pt idx="938">
                  <c:v>3</c:v>
                </c:pt>
                <c:pt idx="939">
                  <c:v>3</c:v>
                </c:pt>
                <c:pt idx="940">
                  <c:v>3</c:v>
                </c:pt>
                <c:pt idx="941">
                  <c:v>3</c:v>
                </c:pt>
                <c:pt idx="942">
                  <c:v>3</c:v>
                </c:pt>
                <c:pt idx="943">
                  <c:v>3</c:v>
                </c:pt>
                <c:pt idx="944">
                  <c:v>3</c:v>
                </c:pt>
                <c:pt idx="945">
                  <c:v>3</c:v>
                </c:pt>
                <c:pt idx="946">
                  <c:v>3</c:v>
                </c:pt>
                <c:pt idx="947">
                  <c:v>3</c:v>
                </c:pt>
                <c:pt idx="948">
                  <c:v>3</c:v>
                </c:pt>
                <c:pt idx="949">
                  <c:v>3</c:v>
                </c:pt>
                <c:pt idx="950">
                  <c:v>3</c:v>
                </c:pt>
                <c:pt idx="951">
                  <c:v>3</c:v>
                </c:pt>
                <c:pt idx="952">
                  <c:v>3</c:v>
                </c:pt>
                <c:pt idx="953">
                  <c:v>3</c:v>
                </c:pt>
                <c:pt idx="954">
                  <c:v>3</c:v>
                </c:pt>
                <c:pt idx="955">
                  <c:v>3</c:v>
                </c:pt>
                <c:pt idx="956">
                  <c:v>3</c:v>
                </c:pt>
                <c:pt idx="957">
                  <c:v>3</c:v>
                </c:pt>
                <c:pt idx="958">
                  <c:v>3</c:v>
                </c:pt>
                <c:pt idx="959">
                  <c:v>3</c:v>
                </c:pt>
                <c:pt idx="960">
                  <c:v>3</c:v>
                </c:pt>
                <c:pt idx="961">
                  <c:v>3</c:v>
                </c:pt>
                <c:pt idx="962">
                  <c:v>3</c:v>
                </c:pt>
                <c:pt idx="963">
                  <c:v>3</c:v>
                </c:pt>
                <c:pt idx="964">
                  <c:v>3</c:v>
                </c:pt>
                <c:pt idx="965">
                  <c:v>3</c:v>
                </c:pt>
                <c:pt idx="966">
                  <c:v>3</c:v>
                </c:pt>
                <c:pt idx="967">
                  <c:v>3</c:v>
                </c:pt>
                <c:pt idx="968">
                  <c:v>3</c:v>
                </c:pt>
                <c:pt idx="969">
                  <c:v>3</c:v>
                </c:pt>
                <c:pt idx="970">
                  <c:v>3</c:v>
                </c:pt>
                <c:pt idx="971">
                  <c:v>3</c:v>
                </c:pt>
                <c:pt idx="972">
                  <c:v>3</c:v>
                </c:pt>
                <c:pt idx="973">
                  <c:v>3</c:v>
                </c:pt>
                <c:pt idx="974">
                  <c:v>3</c:v>
                </c:pt>
                <c:pt idx="975">
                  <c:v>3</c:v>
                </c:pt>
                <c:pt idx="976">
                  <c:v>3</c:v>
                </c:pt>
                <c:pt idx="977">
                  <c:v>3</c:v>
                </c:pt>
                <c:pt idx="978">
                  <c:v>3</c:v>
                </c:pt>
                <c:pt idx="979">
                  <c:v>3</c:v>
                </c:pt>
                <c:pt idx="980">
                  <c:v>3</c:v>
                </c:pt>
                <c:pt idx="981">
                  <c:v>3</c:v>
                </c:pt>
                <c:pt idx="982">
                  <c:v>3</c:v>
                </c:pt>
                <c:pt idx="983">
                  <c:v>3</c:v>
                </c:pt>
                <c:pt idx="984">
                  <c:v>3</c:v>
                </c:pt>
                <c:pt idx="985">
                  <c:v>3</c:v>
                </c:pt>
                <c:pt idx="986">
                  <c:v>3</c:v>
                </c:pt>
                <c:pt idx="987">
                  <c:v>3</c:v>
                </c:pt>
                <c:pt idx="988">
                  <c:v>3</c:v>
                </c:pt>
                <c:pt idx="989">
                  <c:v>3</c:v>
                </c:pt>
                <c:pt idx="990">
                  <c:v>3</c:v>
                </c:pt>
                <c:pt idx="991">
                  <c:v>3</c:v>
                </c:pt>
                <c:pt idx="992">
                  <c:v>3</c:v>
                </c:pt>
                <c:pt idx="993">
                  <c:v>3</c:v>
                </c:pt>
                <c:pt idx="994">
                  <c:v>3</c:v>
                </c:pt>
                <c:pt idx="995">
                  <c:v>3</c:v>
                </c:pt>
                <c:pt idx="996">
                  <c:v>3</c:v>
                </c:pt>
                <c:pt idx="997">
                  <c:v>3</c:v>
                </c:pt>
                <c:pt idx="998">
                  <c:v>3</c:v>
                </c:pt>
                <c:pt idx="999">
                  <c:v>3</c:v>
                </c:pt>
                <c:pt idx="1000">
                  <c:v>3</c:v>
                </c:pt>
                <c:pt idx="1001">
                  <c:v>3</c:v>
                </c:pt>
                <c:pt idx="1002">
                  <c:v>3</c:v>
                </c:pt>
                <c:pt idx="1003">
                  <c:v>3</c:v>
                </c:pt>
                <c:pt idx="1004">
                  <c:v>3</c:v>
                </c:pt>
                <c:pt idx="1005">
                  <c:v>3</c:v>
                </c:pt>
                <c:pt idx="1006">
                  <c:v>3</c:v>
                </c:pt>
                <c:pt idx="1007">
                  <c:v>3</c:v>
                </c:pt>
                <c:pt idx="1008">
                  <c:v>3</c:v>
                </c:pt>
                <c:pt idx="1009">
                  <c:v>3</c:v>
                </c:pt>
                <c:pt idx="1010">
                  <c:v>3</c:v>
                </c:pt>
                <c:pt idx="1011">
                  <c:v>3</c:v>
                </c:pt>
                <c:pt idx="1012">
                  <c:v>3</c:v>
                </c:pt>
                <c:pt idx="1013">
                  <c:v>3</c:v>
                </c:pt>
                <c:pt idx="1014">
                  <c:v>3</c:v>
                </c:pt>
                <c:pt idx="1015">
                  <c:v>3</c:v>
                </c:pt>
                <c:pt idx="1016">
                  <c:v>3</c:v>
                </c:pt>
                <c:pt idx="1017">
                  <c:v>3</c:v>
                </c:pt>
                <c:pt idx="1018">
                  <c:v>2</c:v>
                </c:pt>
                <c:pt idx="1019">
                  <c:v>2</c:v>
                </c:pt>
                <c:pt idx="1020">
                  <c:v>2</c:v>
                </c:pt>
                <c:pt idx="1021">
                  <c:v>2</c:v>
                </c:pt>
                <c:pt idx="1022">
                  <c:v>2</c:v>
                </c:pt>
                <c:pt idx="1023">
                  <c:v>2</c:v>
                </c:pt>
                <c:pt idx="1024">
                  <c:v>2</c:v>
                </c:pt>
                <c:pt idx="1025">
                  <c:v>2</c:v>
                </c:pt>
                <c:pt idx="1026">
                  <c:v>2</c:v>
                </c:pt>
                <c:pt idx="1027">
                  <c:v>2</c:v>
                </c:pt>
                <c:pt idx="1028">
                  <c:v>2</c:v>
                </c:pt>
                <c:pt idx="1029">
                  <c:v>2</c:v>
                </c:pt>
                <c:pt idx="1030">
                  <c:v>2</c:v>
                </c:pt>
                <c:pt idx="1031">
                  <c:v>2</c:v>
                </c:pt>
                <c:pt idx="1032">
                  <c:v>2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1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2</c:v>
                </c:pt>
                <c:pt idx="1051">
                  <c:v>2</c:v>
                </c:pt>
                <c:pt idx="1052">
                  <c:v>2</c:v>
                </c:pt>
                <c:pt idx="1053">
                  <c:v>2</c:v>
                </c:pt>
                <c:pt idx="1054">
                  <c:v>2</c:v>
                </c:pt>
                <c:pt idx="1055">
                  <c:v>2</c:v>
                </c:pt>
                <c:pt idx="1056">
                  <c:v>2</c:v>
                </c:pt>
                <c:pt idx="1057">
                  <c:v>2</c:v>
                </c:pt>
                <c:pt idx="1058">
                  <c:v>2</c:v>
                </c:pt>
                <c:pt idx="1059">
                  <c:v>2</c:v>
                </c:pt>
                <c:pt idx="1060">
                  <c:v>2</c:v>
                </c:pt>
                <c:pt idx="1061">
                  <c:v>3</c:v>
                </c:pt>
                <c:pt idx="1062">
                  <c:v>3</c:v>
                </c:pt>
                <c:pt idx="1063">
                  <c:v>3</c:v>
                </c:pt>
                <c:pt idx="1064">
                  <c:v>3</c:v>
                </c:pt>
                <c:pt idx="1065">
                  <c:v>3</c:v>
                </c:pt>
                <c:pt idx="1066">
                  <c:v>3</c:v>
                </c:pt>
                <c:pt idx="1067">
                  <c:v>3</c:v>
                </c:pt>
                <c:pt idx="1068">
                  <c:v>3</c:v>
                </c:pt>
                <c:pt idx="1069">
                  <c:v>3</c:v>
                </c:pt>
                <c:pt idx="1070">
                  <c:v>3</c:v>
                </c:pt>
                <c:pt idx="1071">
                  <c:v>3</c:v>
                </c:pt>
                <c:pt idx="1072">
                  <c:v>3</c:v>
                </c:pt>
                <c:pt idx="1073">
                  <c:v>3</c:v>
                </c:pt>
                <c:pt idx="1074">
                  <c:v>3</c:v>
                </c:pt>
                <c:pt idx="1075">
                  <c:v>3</c:v>
                </c:pt>
                <c:pt idx="1076">
                  <c:v>3</c:v>
                </c:pt>
                <c:pt idx="1077">
                  <c:v>3</c:v>
                </c:pt>
                <c:pt idx="1078">
                  <c:v>3</c:v>
                </c:pt>
                <c:pt idx="1079">
                  <c:v>3</c:v>
                </c:pt>
                <c:pt idx="1080">
                  <c:v>3</c:v>
                </c:pt>
                <c:pt idx="1081">
                  <c:v>3</c:v>
                </c:pt>
                <c:pt idx="1082">
                  <c:v>3</c:v>
                </c:pt>
                <c:pt idx="1083">
                  <c:v>3</c:v>
                </c:pt>
                <c:pt idx="1084">
                  <c:v>3</c:v>
                </c:pt>
                <c:pt idx="1085">
                  <c:v>3</c:v>
                </c:pt>
                <c:pt idx="1086">
                  <c:v>3</c:v>
                </c:pt>
                <c:pt idx="1087">
                  <c:v>3</c:v>
                </c:pt>
                <c:pt idx="1088">
                  <c:v>3</c:v>
                </c:pt>
                <c:pt idx="1089">
                  <c:v>3</c:v>
                </c:pt>
                <c:pt idx="1090">
                  <c:v>3</c:v>
                </c:pt>
                <c:pt idx="1091">
                  <c:v>3</c:v>
                </c:pt>
                <c:pt idx="1092">
                  <c:v>3</c:v>
                </c:pt>
                <c:pt idx="1093">
                  <c:v>3</c:v>
                </c:pt>
                <c:pt idx="1094">
                  <c:v>3</c:v>
                </c:pt>
                <c:pt idx="1095">
                  <c:v>3</c:v>
                </c:pt>
                <c:pt idx="1096">
                  <c:v>3</c:v>
                </c:pt>
                <c:pt idx="1097">
                  <c:v>3</c:v>
                </c:pt>
                <c:pt idx="1098">
                  <c:v>3</c:v>
                </c:pt>
                <c:pt idx="1099">
                  <c:v>3</c:v>
                </c:pt>
                <c:pt idx="1100">
                  <c:v>3</c:v>
                </c:pt>
                <c:pt idx="1101">
                  <c:v>3</c:v>
                </c:pt>
                <c:pt idx="1102">
                  <c:v>3</c:v>
                </c:pt>
                <c:pt idx="1103">
                  <c:v>3</c:v>
                </c:pt>
                <c:pt idx="1104">
                  <c:v>3</c:v>
                </c:pt>
                <c:pt idx="1105">
                  <c:v>3</c:v>
                </c:pt>
                <c:pt idx="1106">
                  <c:v>3</c:v>
                </c:pt>
                <c:pt idx="1107">
                  <c:v>3</c:v>
                </c:pt>
                <c:pt idx="1108">
                  <c:v>3</c:v>
                </c:pt>
                <c:pt idx="1109">
                  <c:v>3</c:v>
                </c:pt>
                <c:pt idx="1110">
                  <c:v>3</c:v>
                </c:pt>
                <c:pt idx="1111">
                  <c:v>3</c:v>
                </c:pt>
                <c:pt idx="1112">
                  <c:v>3</c:v>
                </c:pt>
                <c:pt idx="1113">
                  <c:v>3</c:v>
                </c:pt>
                <c:pt idx="1114">
                  <c:v>3</c:v>
                </c:pt>
                <c:pt idx="1115">
                  <c:v>3</c:v>
                </c:pt>
                <c:pt idx="1116">
                  <c:v>3</c:v>
                </c:pt>
                <c:pt idx="1117">
                  <c:v>3</c:v>
                </c:pt>
                <c:pt idx="1118">
                  <c:v>3</c:v>
                </c:pt>
                <c:pt idx="1119">
                  <c:v>3</c:v>
                </c:pt>
                <c:pt idx="1120">
                  <c:v>3</c:v>
                </c:pt>
                <c:pt idx="1121">
                  <c:v>3</c:v>
                </c:pt>
                <c:pt idx="1122">
                  <c:v>3</c:v>
                </c:pt>
                <c:pt idx="1123">
                  <c:v>3</c:v>
                </c:pt>
                <c:pt idx="1124">
                  <c:v>3</c:v>
                </c:pt>
                <c:pt idx="1125">
                  <c:v>3</c:v>
                </c:pt>
                <c:pt idx="1126">
                  <c:v>3</c:v>
                </c:pt>
                <c:pt idx="1127">
                  <c:v>3</c:v>
                </c:pt>
                <c:pt idx="1128">
                  <c:v>3</c:v>
                </c:pt>
                <c:pt idx="1129">
                  <c:v>3</c:v>
                </c:pt>
                <c:pt idx="1130">
                  <c:v>3</c:v>
                </c:pt>
                <c:pt idx="1131">
                  <c:v>3</c:v>
                </c:pt>
                <c:pt idx="1132">
                  <c:v>3</c:v>
                </c:pt>
                <c:pt idx="1133">
                  <c:v>3</c:v>
                </c:pt>
                <c:pt idx="1134">
                  <c:v>3</c:v>
                </c:pt>
                <c:pt idx="1135">
                  <c:v>3</c:v>
                </c:pt>
                <c:pt idx="1136">
                  <c:v>3</c:v>
                </c:pt>
                <c:pt idx="1137">
                  <c:v>3</c:v>
                </c:pt>
                <c:pt idx="1138">
                  <c:v>3</c:v>
                </c:pt>
                <c:pt idx="1139">
                  <c:v>3</c:v>
                </c:pt>
                <c:pt idx="1140">
                  <c:v>3</c:v>
                </c:pt>
                <c:pt idx="1141">
                  <c:v>3</c:v>
                </c:pt>
                <c:pt idx="1142">
                  <c:v>3</c:v>
                </c:pt>
                <c:pt idx="1143">
                  <c:v>3</c:v>
                </c:pt>
                <c:pt idx="1144">
                  <c:v>3</c:v>
                </c:pt>
                <c:pt idx="1145">
                  <c:v>3</c:v>
                </c:pt>
                <c:pt idx="1146">
                  <c:v>3</c:v>
                </c:pt>
                <c:pt idx="1147">
                  <c:v>3</c:v>
                </c:pt>
                <c:pt idx="1148">
                  <c:v>3</c:v>
                </c:pt>
                <c:pt idx="1149">
                  <c:v>3</c:v>
                </c:pt>
                <c:pt idx="1150">
                  <c:v>3</c:v>
                </c:pt>
                <c:pt idx="1151">
                  <c:v>3</c:v>
                </c:pt>
                <c:pt idx="1152">
                  <c:v>3</c:v>
                </c:pt>
                <c:pt idx="1153">
                  <c:v>3</c:v>
                </c:pt>
                <c:pt idx="1154">
                  <c:v>3</c:v>
                </c:pt>
                <c:pt idx="1155">
                  <c:v>3</c:v>
                </c:pt>
                <c:pt idx="1156">
                  <c:v>3</c:v>
                </c:pt>
                <c:pt idx="1157">
                  <c:v>3</c:v>
                </c:pt>
                <c:pt idx="1158">
                  <c:v>3</c:v>
                </c:pt>
                <c:pt idx="1159">
                  <c:v>3</c:v>
                </c:pt>
                <c:pt idx="1160">
                  <c:v>3</c:v>
                </c:pt>
                <c:pt idx="1161">
                  <c:v>3</c:v>
                </c:pt>
                <c:pt idx="1162">
                  <c:v>3</c:v>
                </c:pt>
                <c:pt idx="1163">
                  <c:v>3</c:v>
                </c:pt>
                <c:pt idx="1164">
                  <c:v>3</c:v>
                </c:pt>
                <c:pt idx="1165">
                  <c:v>3</c:v>
                </c:pt>
                <c:pt idx="1166">
                  <c:v>3</c:v>
                </c:pt>
                <c:pt idx="1167">
                  <c:v>3</c:v>
                </c:pt>
                <c:pt idx="1168">
                  <c:v>3</c:v>
                </c:pt>
                <c:pt idx="1169">
                  <c:v>3</c:v>
                </c:pt>
                <c:pt idx="1170">
                  <c:v>3</c:v>
                </c:pt>
                <c:pt idx="1171">
                  <c:v>3</c:v>
                </c:pt>
                <c:pt idx="1172">
                  <c:v>3</c:v>
                </c:pt>
                <c:pt idx="1173">
                  <c:v>3</c:v>
                </c:pt>
                <c:pt idx="1174">
                  <c:v>3</c:v>
                </c:pt>
                <c:pt idx="1175">
                  <c:v>3</c:v>
                </c:pt>
                <c:pt idx="1176">
                  <c:v>3</c:v>
                </c:pt>
                <c:pt idx="1177">
                  <c:v>3</c:v>
                </c:pt>
                <c:pt idx="1178">
                  <c:v>3</c:v>
                </c:pt>
                <c:pt idx="1179">
                  <c:v>3</c:v>
                </c:pt>
                <c:pt idx="1180">
                  <c:v>3</c:v>
                </c:pt>
                <c:pt idx="1181">
                  <c:v>3</c:v>
                </c:pt>
                <c:pt idx="1182">
                  <c:v>3</c:v>
                </c:pt>
                <c:pt idx="1183">
                  <c:v>3</c:v>
                </c:pt>
                <c:pt idx="1184">
                  <c:v>3</c:v>
                </c:pt>
                <c:pt idx="1185">
                  <c:v>3</c:v>
                </c:pt>
                <c:pt idx="1186">
                  <c:v>3</c:v>
                </c:pt>
                <c:pt idx="1187">
                  <c:v>3</c:v>
                </c:pt>
                <c:pt idx="1188">
                  <c:v>3</c:v>
                </c:pt>
                <c:pt idx="1189">
                  <c:v>3</c:v>
                </c:pt>
                <c:pt idx="1190">
                  <c:v>3</c:v>
                </c:pt>
                <c:pt idx="1191">
                  <c:v>3</c:v>
                </c:pt>
                <c:pt idx="1192">
                  <c:v>3</c:v>
                </c:pt>
                <c:pt idx="1193">
                  <c:v>3</c:v>
                </c:pt>
                <c:pt idx="1194">
                  <c:v>3</c:v>
                </c:pt>
                <c:pt idx="1195">
                  <c:v>3</c:v>
                </c:pt>
                <c:pt idx="1196">
                  <c:v>3</c:v>
                </c:pt>
                <c:pt idx="1197">
                  <c:v>3</c:v>
                </c:pt>
                <c:pt idx="1198">
                  <c:v>3</c:v>
                </c:pt>
                <c:pt idx="1199">
                  <c:v>3</c:v>
                </c:pt>
                <c:pt idx="1200">
                  <c:v>3</c:v>
                </c:pt>
                <c:pt idx="1201">
                  <c:v>3</c:v>
                </c:pt>
                <c:pt idx="1202">
                  <c:v>3</c:v>
                </c:pt>
                <c:pt idx="1203">
                  <c:v>3</c:v>
                </c:pt>
                <c:pt idx="1204">
                  <c:v>3</c:v>
                </c:pt>
                <c:pt idx="1205">
                  <c:v>3</c:v>
                </c:pt>
                <c:pt idx="1206">
                  <c:v>3</c:v>
                </c:pt>
                <c:pt idx="1207">
                  <c:v>3</c:v>
                </c:pt>
                <c:pt idx="1208">
                  <c:v>3</c:v>
                </c:pt>
                <c:pt idx="1209">
                  <c:v>3</c:v>
                </c:pt>
                <c:pt idx="1210">
                  <c:v>3</c:v>
                </c:pt>
                <c:pt idx="1211">
                  <c:v>3</c:v>
                </c:pt>
                <c:pt idx="1212">
                  <c:v>3</c:v>
                </c:pt>
                <c:pt idx="1213">
                  <c:v>3</c:v>
                </c:pt>
                <c:pt idx="1214">
                  <c:v>3</c:v>
                </c:pt>
                <c:pt idx="1215">
                  <c:v>3</c:v>
                </c:pt>
                <c:pt idx="1216">
                  <c:v>3</c:v>
                </c:pt>
                <c:pt idx="1217">
                  <c:v>3</c:v>
                </c:pt>
                <c:pt idx="1218">
                  <c:v>3</c:v>
                </c:pt>
                <c:pt idx="1219">
                  <c:v>3</c:v>
                </c:pt>
                <c:pt idx="1220">
                  <c:v>3</c:v>
                </c:pt>
                <c:pt idx="1221">
                  <c:v>3</c:v>
                </c:pt>
                <c:pt idx="1222">
                  <c:v>3</c:v>
                </c:pt>
                <c:pt idx="1223">
                  <c:v>3</c:v>
                </c:pt>
                <c:pt idx="1224">
                  <c:v>3</c:v>
                </c:pt>
                <c:pt idx="1225">
                  <c:v>3</c:v>
                </c:pt>
                <c:pt idx="1226">
                  <c:v>3</c:v>
                </c:pt>
                <c:pt idx="1227">
                  <c:v>3</c:v>
                </c:pt>
                <c:pt idx="1228">
                  <c:v>3</c:v>
                </c:pt>
                <c:pt idx="1229">
                  <c:v>3</c:v>
                </c:pt>
                <c:pt idx="1230">
                  <c:v>3</c:v>
                </c:pt>
                <c:pt idx="1231">
                  <c:v>3</c:v>
                </c:pt>
                <c:pt idx="1232">
                  <c:v>3</c:v>
                </c:pt>
                <c:pt idx="1233">
                  <c:v>3</c:v>
                </c:pt>
                <c:pt idx="1234">
                  <c:v>3</c:v>
                </c:pt>
                <c:pt idx="1235">
                  <c:v>3</c:v>
                </c:pt>
                <c:pt idx="1236">
                  <c:v>3</c:v>
                </c:pt>
                <c:pt idx="1237">
                  <c:v>3</c:v>
                </c:pt>
                <c:pt idx="1238">
                  <c:v>3</c:v>
                </c:pt>
                <c:pt idx="1239">
                  <c:v>3</c:v>
                </c:pt>
                <c:pt idx="1240">
                  <c:v>3</c:v>
                </c:pt>
                <c:pt idx="1241">
                  <c:v>3</c:v>
                </c:pt>
                <c:pt idx="1242">
                  <c:v>3</c:v>
                </c:pt>
                <c:pt idx="1243">
                  <c:v>3</c:v>
                </c:pt>
                <c:pt idx="1244">
                  <c:v>3</c:v>
                </c:pt>
                <c:pt idx="1245">
                  <c:v>3</c:v>
                </c:pt>
                <c:pt idx="1246">
                  <c:v>3</c:v>
                </c:pt>
                <c:pt idx="1247">
                  <c:v>3</c:v>
                </c:pt>
                <c:pt idx="1248">
                  <c:v>3</c:v>
                </c:pt>
                <c:pt idx="1249">
                  <c:v>3</c:v>
                </c:pt>
                <c:pt idx="1250">
                  <c:v>3</c:v>
                </c:pt>
                <c:pt idx="1251">
                  <c:v>3</c:v>
                </c:pt>
                <c:pt idx="1252">
                  <c:v>3</c:v>
                </c:pt>
                <c:pt idx="1253">
                  <c:v>3</c:v>
                </c:pt>
                <c:pt idx="1254">
                  <c:v>3</c:v>
                </c:pt>
                <c:pt idx="1255">
                  <c:v>3</c:v>
                </c:pt>
                <c:pt idx="1256">
                  <c:v>3</c:v>
                </c:pt>
                <c:pt idx="1257">
                  <c:v>3</c:v>
                </c:pt>
                <c:pt idx="1258">
                  <c:v>3</c:v>
                </c:pt>
                <c:pt idx="1259">
                  <c:v>3</c:v>
                </c:pt>
                <c:pt idx="1260">
                  <c:v>3</c:v>
                </c:pt>
                <c:pt idx="1261">
                  <c:v>3</c:v>
                </c:pt>
                <c:pt idx="1262">
                  <c:v>2</c:v>
                </c:pt>
                <c:pt idx="1263">
                  <c:v>2</c:v>
                </c:pt>
                <c:pt idx="1264">
                  <c:v>2</c:v>
                </c:pt>
                <c:pt idx="1265">
                  <c:v>2</c:v>
                </c:pt>
                <c:pt idx="1266">
                  <c:v>2</c:v>
                </c:pt>
                <c:pt idx="1267">
                  <c:v>2</c:v>
                </c:pt>
                <c:pt idx="1268">
                  <c:v>2</c:v>
                </c:pt>
                <c:pt idx="1269">
                  <c:v>2</c:v>
                </c:pt>
                <c:pt idx="1270">
                  <c:v>2</c:v>
                </c:pt>
                <c:pt idx="1271">
                  <c:v>2</c:v>
                </c:pt>
                <c:pt idx="1272">
                  <c:v>2</c:v>
                </c:pt>
                <c:pt idx="1273">
                  <c:v>2</c:v>
                </c:pt>
                <c:pt idx="1274">
                  <c:v>2</c:v>
                </c:pt>
                <c:pt idx="1275">
                  <c:v>2</c:v>
                </c:pt>
                <c:pt idx="1276">
                  <c:v>2</c:v>
                </c:pt>
                <c:pt idx="1277">
                  <c:v>2</c:v>
                </c:pt>
                <c:pt idx="1278">
                  <c:v>2</c:v>
                </c:pt>
                <c:pt idx="1279">
                  <c:v>2</c:v>
                </c:pt>
                <c:pt idx="1280">
                  <c:v>2</c:v>
                </c:pt>
                <c:pt idx="1281">
                  <c:v>2</c:v>
                </c:pt>
                <c:pt idx="1282">
                  <c:v>2</c:v>
                </c:pt>
                <c:pt idx="1283">
                  <c:v>2</c:v>
                </c:pt>
                <c:pt idx="1284">
                  <c:v>2</c:v>
                </c:pt>
                <c:pt idx="1285">
                  <c:v>2</c:v>
                </c:pt>
                <c:pt idx="1286">
                  <c:v>2</c:v>
                </c:pt>
                <c:pt idx="1287">
                  <c:v>2</c:v>
                </c:pt>
                <c:pt idx="1288">
                  <c:v>2</c:v>
                </c:pt>
                <c:pt idx="1289">
                  <c:v>2</c:v>
                </c:pt>
                <c:pt idx="1290">
                  <c:v>2</c:v>
                </c:pt>
                <c:pt idx="1291">
                  <c:v>2</c:v>
                </c:pt>
                <c:pt idx="1292">
                  <c:v>2</c:v>
                </c:pt>
                <c:pt idx="1293">
                  <c:v>2</c:v>
                </c:pt>
                <c:pt idx="1294">
                  <c:v>2</c:v>
                </c:pt>
                <c:pt idx="1295">
                  <c:v>2</c:v>
                </c:pt>
                <c:pt idx="1296">
                  <c:v>2</c:v>
                </c:pt>
                <c:pt idx="1297">
                  <c:v>2</c:v>
                </c:pt>
                <c:pt idx="1298">
                  <c:v>2</c:v>
                </c:pt>
                <c:pt idx="1299">
                  <c:v>2</c:v>
                </c:pt>
                <c:pt idx="1300">
                  <c:v>2</c:v>
                </c:pt>
                <c:pt idx="1301">
                  <c:v>2</c:v>
                </c:pt>
                <c:pt idx="1302">
                  <c:v>2</c:v>
                </c:pt>
                <c:pt idx="1303">
                  <c:v>2</c:v>
                </c:pt>
                <c:pt idx="1304">
                  <c:v>2</c:v>
                </c:pt>
                <c:pt idx="1305">
                  <c:v>2</c:v>
                </c:pt>
                <c:pt idx="1306">
                  <c:v>2</c:v>
                </c:pt>
                <c:pt idx="1307">
                  <c:v>2</c:v>
                </c:pt>
                <c:pt idx="1308">
                  <c:v>2</c:v>
                </c:pt>
                <c:pt idx="1309">
                  <c:v>3</c:v>
                </c:pt>
                <c:pt idx="1310">
                  <c:v>3</c:v>
                </c:pt>
                <c:pt idx="1311">
                  <c:v>3</c:v>
                </c:pt>
                <c:pt idx="1312">
                  <c:v>3</c:v>
                </c:pt>
                <c:pt idx="1313">
                  <c:v>3</c:v>
                </c:pt>
                <c:pt idx="1314">
                  <c:v>3</c:v>
                </c:pt>
                <c:pt idx="1315">
                  <c:v>3</c:v>
                </c:pt>
                <c:pt idx="1316">
                  <c:v>3</c:v>
                </c:pt>
                <c:pt idx="1317">
                  <c:v>3</c:v>
                </c:pt>
                <c:pt idx="1318">
                  <c:v>3</c:v>
                </c:pt>
                <c:pt idx="1319">
                  <c:v>3</c:v>
                </c:pt>
                <c:pt idx="1320">
                  <c:v>3</c:v>
                </c:pt>
                <c:pt idx="1321">
                  <c:v>3</c:v>
                </c:pt>
                <c:pt idx="1322">
                  <c:v>3</c:v>
                </c:pt>
                <c:pt idx="1323">
                  <c:v>3</c:v>
                </c:pt>
                <c:pt idx="1324">
                  <c:v>3</c:v>
                </c:pt>
                <c:pt idx="1325">
                  <c:v>3</c:v>
                </c:pt>
                <c:pt idx="1326">
                  <c:v>3</c:v>
                </c:pt>
                <c:pt idx="1327">
                  <c:v>3</c:v>
                </c:pt>
                <c:pt idx="1328">
                  <c:v>3</c:v>
                </c:pt>
                <c:pt idx="1329">
                  <c:v>3</c:v>
                </c:pt>
                <c:pt idx="1330">
                  <c:v>3</c:v>
                </c:pt>
                <c:pt idx="1331">
                  <c:v>3</c:v>
                </c:pt>
                <c:pt idx="1332">
                  <c:v>3</c:v>
                </c:pt>
                <c:pt idx="1333">
                  <c:v>3</c:v>
                </c:pt>
                <c:pt idx="1334">
                  <c:v>3</c:v>
                </c:pt>
                <c:pt idx="1335">
                  <c:v>3</c:v>
                </c:pt>
                <c:pt idx="1336">
                  <c:v>3</c:v>
                </c:pt>
                <c:pt idx="1337">
                  <c:v>3</c:v>
                </c:pt>
                <c:pt idx="1338">
                  <c:v>3</c:v>
                </c:pt>
                <c:pt idx="1339">
                  <c:v>3</c:v>
                </c:pt>
                <c:pt idx="1340">
                  <c:v>3</c:v>
                </c:pt>
                <c:pt idx="1341">
                  <c:v>3</c:v>
                </c:pt>
                <c:pt idx="1342">
                  <c:v>3</c:v>
                </c:pt>
                <c:pt idx="1343">
                  <c:v>3</c:v>
                </c:pt>
                <c:pt idx="1344">
                  <c:v>3</c:v>
                </c:pt>
                <c:pt idx="1345">
                  <c:v>3</c:v>
                </c:pt>
                <c:pt idx="1346">
                  <c:v>3</c:v>
                </c:pt>
                <c:pt idx="1347">
                  <c:v>3</c:v>
                </c:pt>
                <c:pt idx="1348">
                  <c:v>3</c:v>
                </c:pt>
                <c:pt idx="1349">
                  <c:v>3</c:v>
                </c:pt>
                <c:pt idx="1350">
                  <c:v>3</c:v>
                </c:pt>
                <c:pt idx="1351">
                  <c:v>3</c:v>
                </c:pt>
                <c:pt idx="1352">
                  <c:v>3</c:v>
                </c:pt>
                <c:pt idx="1353">
                  <c:v>3</c:v>
                </c:pt>
                <c:pt idx="1354">
                  <c:v>3</c:v>
                </c:pt>
                <c:pt idx="1355">
                  <c:v>3</c:v>
                </c:pt>
                <c:pt idx="1356">
                  <c:v>3</c:v>
                </c:pt>
                <c:pt idx="1357">
                  <c:v>3</c:v>
                </c:pt>
                <c:pt idx="1358">
                  <c:v>3</c:v>
                </c:pt>
                <c:pt idx="1359">
                  <c:v>3</c:v>
                </c:pt>
                <c:pt idx="1360">
                  <c:v>3</c:v>
                </c:pt>
                <c:pt idx="1361">
                  <c:v>3</c:v>
                </c:pt>
                <c:pt idx="1362">
                  <c:v>3</c:v>
                </c:pt>
                <c:pt idx="1363">
                  <c:v>3</c:v>
                </c:pt>
                <c:pt idx="1364">
                  <c:v>3</c:v>
                </c:pt>
                <c:pt idx="1365">
                  <c:v>3</c:v>
                </c:pt>
                <c:pt idx="1366">
                  <c:v>3</c:v>
                </c:pt>
                <c:pt idx="1367">
                  <c:v>3</c:v>
                </c:pt>
                <c:pt idx="1368">
                  <c:v>3</c:v>
                </c:pt>
                <c:pt idx="1369">
                  <c:v>3</c:v>
                </c:pt>
                <c:pt idx="1370">
                  <c:v>3</c:v>
                </c:pt>
                <c:pt idx="1371">
                  <c:v>3</c:v>
                </c:pt>
                <c:pt idx="1372">
                  <c:v>3</c:v>
                </c:pt>
                <c:pt idx="1373">
                  <c:v>3</c:v>
                </c:pt>
                <c:pt idx="1374">
                  <c:v>3</c:v>
                </c:pt>
                <c:pt idx="1375">
                  <c:v>3</c:v>
                </c:pt>
                <c:pt idx="1376">
                  <c:v>3</c:v>
                </c:pt>
                <c:pt idx="1377">
                  <c:v>3</c:v>
                </c:pt>
                <c:pt idx="1378">
                  <c:v>3</c:v>
                </c:pt>
                <c:pt idx="1379">
                  <c:v>3</c:v>
                </c:pt>
                <c:pt idx="1380">
                  <c:v>3</c:v>
                </c:pt>
                <c:pt idx="1381">
                  <c:v>3</c:v>
                </c:pt>
                <c:pt idx="1382">
                  <c:v>3</c:v>
                </c:pt>
                <c:pt idx="1383">
                  <c:v>3</c:v>
                </c:pt>
                <c:pt idx="1384">
                  <c:v>3</c:v>
                </c:pt>
                <c:pt idx="1385">
                  <c:v>3</c:v>
                </c:pt>
                <c:pt idx="1386">
                  <c:v>3</c:v>
                </c:pt>
                <c:pt idx="1387">
                  <c:v>3</c:v>
                </c:pt>
                <c:pt idx="1388">
                  <c:v>3</c:v>
                </c:pt>
                <c:pt idx="1389">
                  <c:v>3</c:v>
                </c:pt>
                <c:pt idx="1390">
                  <c:v>3</c:v>
                </c:pt>
                <c:pt idx="1391">
                  <c:v>3</c:v>
                </c:pt>
                <c:pt idx="1392">
                  <c:v>3</c:v>
                </c:pt>
                <c:pt idx="1393">
                  <c:v>3</c:v>
                </c:pt>
                <c:pt idx="1394">
                  <c:v>3</c:v>
                </c:pt>
                <c:pt idx="1395">
                  <c:v>3</c:v>
                </c:pt>
                <c:pt idx="1396">
                  <c:v>3</c:v>
                </c:pt>
                <c:pt idx="1397">
                  <c:v>3</c:v>
                </c:pt>
                <c:pt idx="1398">
                  <c:v>3</c:v>
                </c:pt>
                <c:pt idx="1399">
                  <c:v>3</c:v>
                </c:pt>
                <c:pt idx="1400">
                  <c:v>3</c:v>
                </c:pt>
                <c:pt idx="1401">
                  <c:v>3</c:v>
                </c:pt>
                <c:pt idx="1402">
                  <c:v>3</c:v>
                </c:pt>
                <c:pt idx="1403">
                  <c:v>3</c:v>
                </c:pt>
                <c:pt idx="1404">
                  <c:v>3</c:v>
                </c:pt>
                <c:pt idx="1405">
                  <c:v>3</c:v>
                </c:pt>
                <c:pt idx="1406">
                  <c:v>3</c:v>
                </c:pt>
                <c:pt idx="1407">
                  <c:v>3</c:v>
                </c:pt>
                <c:pt idx="1408">
                  <c:v>3</c:v>
                </c:pt>
                <c:pt idx="1409">
                  <c:v>3</c:v>
                </c:pt>
                <c:pt idx="1410">
                  <c:v>3</c:v>
                </c:pt>
                <c:pt idx="1411">
                  <c:v>3</c:v>
                </c:pt>
                <c:pt idx="1412">
                  <c:v>3</c:v>
                </c:pt>
                <c:pt idx="1413">
                  <c:v>3</c:v>
                </c:pt>
                <c:pt idx="1414">
                  <c:v>3</c:v>
                </c:pt>
                <c:pt idx="1415">
                  <c:v>3</c:v>
                </c:pt>
                <c:pt idx="1416">
                  <c:v>3</c:v>
                </c:pt>
                <c:pt idx="1417">
                  <c:v>3</c:v>
                </c:pt>
                <c:pt idx="1418">
                  <c:v>3</c:v>
                </c:pt>
                <c:pt idx="1419">
                  <c:v>3</c:v>
                </c:pt>
                <c:pt idx="1420">
                  <c:v>3</c:v>
                </c:pt>
                <c:pt idx="1421">
                  <c:v>3</c:v>
                </c:pt>
                <c:pt idx="1422">
                  <c:v>3</c:v>
                </c:pt>
                <c:pt idx="1423">
                  <c:v>3</c:v>
                </c:pt>
                <c:pt idx="1424">
                  <c:v>3</c:v>
                </c:pt>
                <c:pt idx="1425">
                  <c:v>3</c:v>
                </c:pt>
                <c:pt idx="1426">
                  <c:v>3</c:v>
                </c:pt>
                <c:pt idx="1427">
                  <c:v>3</c:v>
                </c:pt>
                <c:pt idx="1428">
                  <c:v>3</c:v>
                </c:pt>
                <c:pt idx="1429">
                  <c:v>3</c:v>
                </c:pt>
                <c:pt idx="1430">
                  <c:v>3</c:v>
                </c:pt>
                <c:pt idx="1431">
                  <c:v>3</c:v>
                </c:pt>
                <c:pt idx="1432">
                  <c:v>3</c:v>
                </c:pt>
                <c:pt idx="1433">
                  <c:v>3</c:v>
                </c:pt>
                <c:pt idx="1434">
                  <c:v>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4A7-4B8E-A95E-894CF148E0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705912"/>
        <c:axId val="799701976"/>
      </c:scatterChart>
      <c:valAx>
        <c:axId val="799705912"/>
        <c:scaling>
          <c:orientation val="minMax"/>
          <c:max val="125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1976"/>
        <c:crosses val="autoZero"/>
        <c:crossBetween val="midCat"/>
      </c:valAx>
      <c:valAx>
        <c:axId val="79970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(kw)</a:t>
                </a:r>
              </a:p>
              <a:p>
                <a:pPr>
                  <a:defRPr/>
                </a:pPr>
                <a:r>
                  <a:rPr lang="en-US"/>
                  <a:t>Gear</a:t>
                </a:r>
                <a:r>
                  <a:rPr lang="en-US" baseline="0"/>
                  <a:t> Selection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59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Acceleration</c:v>
          </c:tx>
          <c:spPr>
            <a:ln w="9525" cap="rnd">
              <a:solidFill>
                <a:srgbClr val="92D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Forces!$K$2:$K$1436</c:f>
              <c:numCache>
                <c:formatCode>General</c:formatCode>
                <c:ptCount val="1435"/>
                <c:pt idx="0">
                  <c:v>1.8026462710903686</c:v>
                </c:pt>
                <c:pt idx="1">
                  <c:v>1.813617180377372</c:v>
                </c:pt>
                <c:pt idx="2">
                  <c:v>1.824790448363715</c:v>
                </c:pt>
                <c:pt idx="3">
                  <c:v>1.8361723654823281</c:v>
                </c:pt>
                <c:pt idx="4">
                  <c:v>1.8477694991203233</c:v>
                </c:pt>
                <c:pt idx="5">
                  <c:v>1.8595887094849821</c:v>
                </c:pt>
                <c:pt idx="6">
                  <c:v>1.8716371665943099</c:v>
                </c:pt>
                <c:pt idx="7">
                  <c:v>1.8839223684875284</c:v>
                </c:pt>
                <c:pt idx="8">
                  <c:v>1.8964521607603475</c:v>
                </c:pt>
                <c:pt idx="9">
                  <c:v>1.9092347575403765</c:v>
                </c:pt>
                <c:pt idx="10">
                  <c:v>1.9222787640297823</c:v>
                </c:pt>
                <c:pt idx="11">
                  <c:v>1.9355932007554206</c:v>
                </c:pt>
                <c:pt idx="12">
                  <c:v>1.9491875296813344</c:v>
                </c:pt>
                <c:pt idx="13">
                  <c:v>1.9630716823549479</c:v>
                </c:pt>
                <c:pt idx="14">
                  <c:v>1.9772560902767258</c:v>
                </c:pt>
                <c:pt idx="15">
                  <c:v>1.9917517177037884</c:v>
                </c:pt>
                <c:pt idx="16">
                  <c:v>2.0065700971212852</c:v>
                </c:pt>
                <c:pt idx="17">
                  <c:v>2.0217233676416293</c:v>
                </c:pt>
                <c:pt idx="18">
                  <c:v>2.0372243166213782</c:v>
                </c:pt>
                <c:pt idx="19">
                  <c:v>2.0530864248191416</c:v>
                </c:pt>
                <c:pt idx="20">
                  <c:v>2.0693239154559566</c:v>
                </c:pt>
                <c:pt idx="21">
                  <c:v>2.0859518075828065</c:v>
                </c:pt>
                <c:pt idx="22">
                  <c:v>2.1029859742091319</c:v>
                </c:pt>
                <c:pt idx="23">
                  <c:v>2.1204432057022276</c:v>
                </c:pt>
                <c:pt idx="24">
                  <c:v>2.1383412790314793</c:v>
                </c:pt>
                <c:pt idx="25">
                  <c:v>2.1566990335046619</c:v>
                </c:pt>
                <c:pt idx="26">
                  <c:v>2.1755364537276156</c:v>
                </c:pt>
                <c:pt idx="27">
                  <c:v>2.1948747606152845</c:v>
                </c:pt>
                <c:pt idx="28">
                  <c:v>2.2147365113935207</c:v>
                </c:pt>
                <c:pt idx="29">
                  <c:v>2.235145709659736</c:v>
                </c:pt>
                <c:pt idx="30">
                  <c:v>2.2561279267195387</c:v>
                </c:pt>
                <c:pt idx="31">
                  <c:v>2.2777104355895292</c:v>
                </c:pt>
                <c:pt idx="32">
                  <c:v>2.2999223592578786</c:v>
                </c:pt>
                <c:pt idx="33">
                  <c:v>2.3227948350294727</c:v>
                </c:pt>
                <c:pt idx="34">
                  <c:v>2.3463611970577145</c:v>
                </c:pt>
                <c:pt idx="35">
                  <c:v>2.3706571794883424</c:v>
                </c:pt>
                <c:pt idx="36">
                  <c:v>2.3957211430213685</c:v>
                </c:pt>
                <c:pt idx="37">
                  <c:v>2.4215943281471302</c:v>
                </c:pt>
                <c:pt idx="38">
                  <c:v>2.4483211388458272</c:v>
                </c:pt>
                <c:pt idx="39">
                  <c:v>2.475949461174435</c:v>
                </c:pt>
                <c:pt idx="40">
                  <c:v>2.5045310219225265</c:v>
                </c:pt>
                <c:pt idx="41">
                  <c:v>2.5341217934264977</c:v>
                </c:pt>
                <c:pt idx="42">
                  <c:v>2.5647824517242257</c:v>
                </c:pt>
                <c:pt idx="43">
                  <c:v>2.5965788965520828</c:v>
                </c:pt>
                <c:pt idx="44">
                  <c:v>2.6295828432877419</c:v>
                </c:pt>
                <c:pt idx="45">
                  <c:v>2.6405868495230767</c:v>
                </c:pt>
                <c:pt idx="46">
                  <c:v>2.6405868495230767</c:v>
                </c:pt>
                <c:pt idx="47">
                  <c:v>2.6405868495230767</c:v>
                </c:pt>
                <c:pt idx="48">
                  <c:v>2.6405868495230767</c:v>
                </c:pt>
                <c:pt idx="49">
                  <c:v>2.6405868495230767</c:v>
                </c:pt>
                <c:pt idx="50">
                  <c:v>2.6405868495230767</c:v>
                </c:pt>
                <c:pt idx="51">
                  <c:v>2.6405868495230767</c:v>
                </c:pt>
                <c:pt idx="52">
                  <c:v>2.6405868495230767</c:v>
                </c:pt>
                <c:pt idx="53">
                  <c:v>2.6405868495230767</c:v>
                </c:pt>
                <c:pt idx="54">
                  <c:v>2.6405868495230767</c:v>
                </c:pt>
                <c:pt idx="55">
                  <c:v>2.6405868495230767</c:v>
                </c:pt>
                <c:pt idx="56">
                  <c:v>2.6405868495230767</c:v>
                </c:pt>
                <c:pt idx="57">
                  <c:v>2.6405868495230767</c:v>
                </c:pt>
                <c:pt idx="58">
                  <c:v>2.6405868495230767</c:v>
                </c:pt>
                <c:pt idx="59">
                  <c:v>2.6405868495230767</c:v>
                </c:pt>
                <c:pt idx="60">
                  <c:v>2.6405868495230767</c:v>
                </c:pt>
                <c:pt idx="61">
                  <c:v>2.6405868495230767</c:v>
                </c:pt>
                <c:pt idx="62">
                  <c:v>2.6405868495230767</c:v>
                </c:pt>
                <c:pt idx="63">
                  <c:v>2.6405868495230767</c:v>
                </c:pt>
                <c:pt idx="64">
                  <c:v>2.6405868495230767</c:v>
                </c:pt>
                <c:pt idx="65">
                  <c:v>2.6405868495230767</c:v>
                </c:pt>
                <c:pt idx="66">
                  <c:v>2.6405868495230767</c:v>
                </c:pt>
                <c:pt idx="67">
                  <c:v>2.6405868495230767</c:v>
                </c:pt>
                <c:pt idx="68">
                  <c:v>2.6405868495230767</c:v>
                </c:pt>
                <c:pt idx="69">
                  <c:v>2.6405868495230767</c:v>
                </c:pt>
                <c:pt idx="70">
                  <c:v>2.6405868495230767</c:v>
                </c:pt>
                <c:pt idx="71">
                  <c:v>2.6405868495230767</c:v>
                </c:pt>
                <c:pt idx="72">
                  <c:v>2.6405868495230767</c:v>
                </c:pt>
                <c:pt idx="73">
                  <c:v>2.6405868495230767</c:v>
                </c:pt>
                <c:pt idx="74">
                  <c:v>2.6405868495230767</c:v>
                </c:pt>
                <c:pt idx="75">
                  <c:v>2.6405868495230767</c:v>
                </c:pt>
                <c:pt idx="76">
                  <c:v>2.6405868495230767</c:v>
                </c:pt>
                <c:pt idx="77">
                  <c:v>2.6405868495230767</c:v>
                </c:pt>
                <c:pt idx="78">
                  <c:v>2.6405868495230767</c:v>
                </c:pt>
                <c:pt idx="79">
                  <c:v>2.6405868495230767</c:v>
                </c:pt>
                <c:pt idx="80">
                  <c:v>2.6405868495230767</c:v>
                </c:pt>
                <c:pt idx="81">
                  <c:v>2.6405868495230767</c:v>
                </c:pt>
                <c:pt idx="82">
                  <c:v>2.6405868495230767</c:v>
                </c:pt>
                <c:pt idx="83">
                  <c:v>2.6405868495230767</c:v>
                </c:pt>
                <c:pt idx="84">
                  <c:v>2.6405868495230767</c:v>
                </c:pt>
                <c:pt idx="85">
                  <c:v>2.6405868495230767</c:v>
                </c:pt>
                <c:pt idx="86">
                  <c:v>2.6405868495230767</c:v>
                </c:pt>
                <c:pt idx="87">
                  <c:v>2.6405868495230767</c:v>
                </c:pt>
                <c:pt idx="88">
                  <c:v>2.6405868495230767</c:v>
                </c:pt>
                <c:pt idx="89">
                  <c:v>2.6405868495230767</c:v>
                </c:pt>
                <c:pt idx="90">
                  <c:v>2.6405868495230767</c:v>
                </c:pt>
                <c:pt idx="91">
                  <c:v>2.6405868495230767</c:v>
                </c:pt>
                <c:pt idx="92">
                  <c:v>2.6405868495230767</c:v>
                </c:pt>
                <c:pt idx="93">
                  <c:v>2.6405868495230767</c:v>
                </c:pt>
                <c:pt idx="94">
                  <c:v>2.6405868495230767</c:v>
                </c:pt>
                <c:pt idx="95">
                  <c:v>2.6405868495230767</c:v>
                </c:pt>
                <c:pt idx="96">
                  <c:v>2.6405868495230767</c:v>
                </c:pt>
                <c:pt idx="97">
                  <c:v>2.6405868495230767</c:v>
                </c:pt>
                <c:pt idx="98">
                  <c:v>2.6405868495230767</c:v>
                </c:pt>
                <c:pt idx="99">
                  <c:v>2.6405868495230767</c:v>
                </c:pt>
                <c:pt idx="100">
                  <c:v>-1.4026890289223362</c:v>
                </c:pt>
                <c:pt idx="101">
                  <c:v>-1.4078455141222539</c:v>
                </c:pt>
                <c:pt idx="102">
                  <c:v>-1.4130592177363408</c:v>
                </c:pt>
                <c:pt idx="103">
                  <c:v>-1.4183312050521195</c:v>
                </c:pt>
                <c:pt idx="104">
                  <c:v>-1.4236625693172018</c:v>
                </c:pt>
                <c:pt idx="105">
                  <c:v>-1.4290544326895431</c:v>
                </c:pt>
                <c:pt idx="106">
                  <c:v>-1.434507947227458</c:v>
                </c:pt>
                <c:pt idx="107">
                  <c:v>-1.4400242959213727</c:v>
                </c:pt>
                <c:pt idx="108">
                  <c:v>-1.4456046937694138</c:v>
                </c:pt>
                <c:pt idx="109">
                  <c:v>-1.4512503888990476</c:v>
                </c:pt>
                <c:pt idx="110">
                  <c:v>-1.45696266373712</c:v>
                </c:pt>
                <c:pt idx="111">
                  <c:v>-1.4627428362307815</c:v>
                </c:pt>
                <c:pt idx="112">
                  <c:v>-1.4685922611219364</c:v>
                </c:pt>
                <c:pt idx="113">
                  <c:v>-1.474512331278006</c:v>
                </c:pt>
                <c:pt idx="114">
                  <c:v>-1.4805044790819728</c:v>
                </c:pt>
                <c:pt idx="115">
                  <c:v>-1.4865701778848526</c:v>
                </c:pt>
                <c:pt idx="116">
                  <c:v>-1.4927109435239272</c:v>
                </c:pt>
                <c:pt idx="117">
                  <c:v>-1.4989283359102932</c:v>
                </c:pt>
                <c:pt idx="118">
                  <c:v>-1.505223960689489</c:v>
                </c:pt>
                <c:pt idx="119">
                  <c:v>-1.5115994709792167</c:v>
                </c:pt>
                <c:pt idx="120">
                  <c:v>-1.518056569188412</c:v>
                </c:pt>
                <c:pt idx="121">
                  <c:v>-1.5245970089222114</c:v>
                </c:pt>
                <c:pt idx="122">
                  <c:v>-1.5312225969776427</c:v>
                </c:pt>
                <c:pt idx="123">
                  <c:v>-1.5379351954351892</c:v>
                </c:pt>
                <c:pt idx="124">
                  <c:v>-1.5447367238517193</c:v>
                </c:pt>
                <c:pt idx="125">
                  <c:v>-1.5516291615606344</c:v>
                </c:pt>
                <c:pt idx="126">
                  <c:v>-1.5586145500854856</c:v>
                </c:pt>
                <c:pt idx="127">
                  <c:v>-1.5656949956737292</c:v>
                </c:pt>
                <c:pt idx="128">
                  <c:v>-1.5728726719577548</c:v>
                </c:pt>
                <c:pt idx="129">
                  <c:v>-1.580149822750804</c:v>
                </c:pt>
                <c:pt idx="130">
                  <c:v>-1.5875287649859326</c:v>
                </c:pt>
                <c:pt idx="131">
                  <c:v>-1.5950118918067513</c:v>
                </c:pt>
                <c:pt idx="132">
                  <c:v>-1.6026016758192785</c:v>
                </c:pt>
                <c:pt idx="133">
                  <c:v>-1.6103006725149367</c:v>
                </c:pt>
                <c:pt idx="134">
                  <c:v>-1.6181115238754258</c:v>
                </c:pt>
                <c:pt idx="135">
                  <c:v>-1.6260369621710065</c:v>
                </c:pt>
                <c:pt idx="136">
                  <c:v>-1.63407981396457</c:v>
                </c:pt>
                <c:pt idx="137">
                  <c:v>-1.6422430043348013</c:v>
                </c:pt>
                <c:pt idx="138">
                  <c:v>-1.6505295613327331</c:v>
                </c:pt>
                <c:pt idx="139">
                  <c:v>-1.6589426206870912</c:v>
                </c:pt>
                <c:pt idx="140">
                  <c:v>-1.6674854307750013</c:v>
                </c:pt>
                <c:pt idx="141">
                  <c:v>2.02012523928382</c:v>
                </c:pt>
                <c:pt idx="142">
                  <c:v>2.035589270451017</c:v>
                </c:pt>
                <c:pt idx="143">
                  <c:v>2.0514130195240758</c:v>
                </c:pt>
                <c:pt idx="144">
                  <c:v>2.0676106297887484</c:v>
                </c:pt>
                <c:pt idx="145">
                  <c:v>2.0841970345744736</c:v>
                </c:pt>
                <c:pt idx="146">
                  <c:v>2.1011880148629922</c:v>
                </c:pt>
                <c:pt idx="147">
                  <c:v>2.1186002621117779</c:v>
                </c:pt>
                <c:pt idx="148">
                  <c:v>2.1364514468591134</c:v>
                </c:pt>
                <c:pt idx="149">
                  <c:v>2.1547602937499297</c:v>
                </c:pt>
                <c:pt idx="150">
                  <c:v>2.1735466637043768</c:v>
                </c:pt>
                <c:pt idx="151">
                  <c:v>2.1928316440463829</c:v>
                </c:pt>
                <c:pt idx="152">
                  <c:v>2.2126376475191951</c:v>
                </c:pt>
                <c:pt idx="153">
                  <c:v>2.2329885212416665</c:v>
                </c:pt>
                <c:pt idx="154">
                  <c:v>2.2539096668058041</c:v>
                </c:pt>
                <c:pt idx="155">
                  <c:v>2.2754281728864489</c:v>
                </c:pt>
                <c:pt idx="156">
                  <c:v>2.2975729619321923</c:v>
                </c:pt>
                <c:pt idx="157">
                  <c:v>2.320374952738006</c:v>
                </c:pt>
                <c:pt idx="158">
                  <c:v>2.3438672409708508</c:v>
                </c:pt>
                <c:pt idx="159">
                  <c:v>2.368085300037341</c:v>
                </c:pt>
                <c:pt idx="160">
                  <c:v>2.3930672050568282</c:v>
                </c:pt>
                <c:pt idx="161">
                  <c:v>2.4188538831452764</c:v>
                </c:pt>
                <c:pt idx="162">
                  <c:v>2.4454893937392246</c:v>
                </c:pt>
                <c:pt idx="163">
                  <c:v>2.4730212433121488</c:v>
                </c:pt>
                <c:pt idx="164">
                  <c:v>2.50150073957913</c:v>
                </c:pt>
                <c:pt idx="165">
                  <c:v>2.5309833911765613</c:v>
                </c:pt>
                <c:pt idx="166">
                  <c:v>2.5615293598750402</c:v>
                </c:pt>
                <c:pt idx="167">
                  <c:v>2.5932039736774306</c:v>
                </c:pt>
                <c:pt idx="168">
                  <c:v>2.6260783107232792</c:v>
                </c:pt>
                <c:pt idx="169">
                  <c:v>2.6405868495230767</c:v>
                </c:pt>
                <c:pt idx="170">
                  <c:v>2.6405868495230767</c:v>
                </c:pt>
                <c:pt idx="171">
                  <c:v>2.6405868495230767</c:v>
                </c:pt>
                <c:pt idx="172">
                  <c:v>2.6405868495230767</c:v>
                </c:pt>
                <c:pt idx="173">
                  <c:v>2.6405868495230767</c:v>
                </c:pt>
                <c:pt idx="174">
                  <c:v>2.6405868495230767</c:v>
                </c:pt>
                <c:pt idx="175">
                  <c:v>2.6405868495230767</c:v>
                </c:pt>
                <c:pt idx="176">
                  <c:v>2.6405868495230767</c:v>
                </c:pt>
                <c:pt idx="177">
                  <c:v>2.6405868495230767</c:v>
                </c:pt>
                <c:pt idx="178">
                  <c:v>2.6405868495230767</c:v>
                </c:pt>
                <c:pt idx="179">
                  <c:v>2.6405868495230767</c:v>
                </c:pt>
                <c:pt idx="180">
                  <c:v>2.6405868495230767</c:v>
                </c:pt>
                <c:pt idx="181">
                  <c:v>2.6405868495230767</c:v>
                </c:pt>
                <c:pt idx="182">
                  <c:v>2.6405868495230767</c:v>
                </c:pt>
                <c:pt idx="183">
                  <c:v>2.6405868495230767</c:v>
                </c:pt>
                <c:pt idx="184">
                  <c:v>2.6405868495230767</c:v>
                </c:pt>
                <c:pt idx="185">
                  <c:v>2.6405868495230767</c:v>
                </c:pt>
                <c:pt idx="186">
                  <c:v>2.6405868495230767</c:v>
                </c:pt>
                <c:pt idx="187">
                  <c:v>2.6405868495230767</c:v>
                </c:pt>
                <c:pt idx="188">
                  <c:v>2.6405868495230767</c:v>
                </c:pt>
                <c:pt idx="189">
                  <c:v>2.6405868495230767</c:v>
                </c:pt>
                <c:pt idx="190">
                  <c:v>2.6405868495230767</c:v>
                </c:pt>
                <c:pt idx="191">
                  <c:v>2.6405868495230767</c:v>
                </c:pt>
                <c:pt idx="192">
                  <c:v>2.6405868495230767</c:v>
                </c:pt>
                <c:pt idx="193">
                  <c:v>2.6405868495230767</c:v>
                </c:pt>
                <c:pt idx="194">
                  <c:v>2.6405868495230767</c:v>
                </c:pt>
                <c:pt idx="195">
                  <c:v>2.6405868495230767</c:v>
                </c:pt>
                <c:pt idx="196">
                  <c:v>2.6405868495230767</c:v>
                </c:pt>
                <c:pt idx="197">
                  <c:v>2.6405868495230767</c:v>
                </c:pt>
                <c:pt idx="198">
                  <c:v>2.6405868495230767</c:v>
                </c:pt>
                <c:pt idx="199">
                  <c:v>2.6405868495230767</c:v>
                </c:pt>
                <c:pt idx="200">
                  <c:v>2.6405868495230767</c:v>
                </c:pt>
                <c:pt idx="201">
                  <c:v>2.6405868495230767</c:v>
                </c:pt>
                <c:pt idx="202">
                  <c:v>2.6405868495230767</c:v>
                </c:pt>
                <c:pt idx="203">
                  <c:v>2.6405868495230767</c:v>
                </c:pt>
                <c:pt idx="204">
                  <c:v>2.6405868495230767</c:v>
                </c:pt>
                <c:pt idx="205">
                  <c:v>2.6405868495230767</c:v>
                </c:pt>
                <c:pt idx="206">
                  <c:v>2.6405868495230767</c:v>
                </c:pt>
                <c:pt idx="207">
                  <c:v>2.6405868495230767</c:v>
                </c:pt>
                <c:pt idx="208">
                  <c:v>2.6405868495230767</c:v>
                </c:pt>
                <c:pt idx="209">
                  <c:v>2.6405868495230767</c:v>
                </c:pt>
                <c:pt idx="210">
                  <c:v>2.6405868495230767</c:v>
                </c:pt>
                <c:pt idx="211">
                  <c:v>2.6405868495230767</c:v>
                </c:pt>
                <c:pt idx="212">
                  <c:v>2.6405868495230767</c:v>
                </c:pt>
                <c:pt idx="213">
                  <c:v>2.6405868495230767</c:v>
                </c:pt>
                <c:pt idx="214">
                  <c:v>2.6405868495230767</c:v>
                </c:pt>
                <c:pt idx="215">
                  <c:v>2.6405868495230767</c:v>
                </c:pt>
                <c:pt idx="216">
                  <c:v>2.6405868495230767</c:v>
                </c:pt>
                <c:pt idx="217">
                  <c:v>2.6405868495230767</c:v>
                </c:pt>
                <c:pt idx="218">
                  <c:v>2.6405868495230767</c:v>
                </c:pt>
                <c:pt idx="219">
                  <c:v>2.6405868495230767</c:v>
                </c:pt>
                <c:pt idx="220">
                  <c:v>2.6405868495230767</c:v>
                </c:pt>
                <c:pt idx="221">
                  <c:v>2.6405868495230767</c:v>
                </c:pt>
                <c:pt idx="222">
                  <c:v>2.6405868495230767</c:v>
                </c:pt>
                <c:pt idx="223">
                  <c:v>2.6405868495230767</c:v>
                </c:pt>
                <c:pt idx="224">
                  <c:v>2.6405868495230767</c:v>
                </c:pt>
                <c:pt idx="225">
                  <c:v>2.6405868495230767</c:v>
                </c:pt>
                <c:pt idx="226">
                  <c:v>2.6405868495230767</c:v>
                </c:pt>
                <c:pt idx="227">
                  <c:v>2.6405868495230767</c:v>
                </c:pt>
                <c:pt idx="228">
                  <c:v>2.6405868495230767</c:v>
                </c:pt>
                <c:pt idx="229">
                  <c:v>2.6405868495230767</c:v>
                </c:pt>
                <c:pt idx="230">
                  <c:v>2.6405868495230767</c:v>
                </c:pt>
                <c:pt idx="231">
                  <c:v>2.6405868495230767</c:v>
                </c:pt>
                <c:pt idx="232">
                  <c:v>2.6405868495230767</c:v>
                </c:pt>
                <c:pt idx="233">
                  <c:v>2.6405868495230767</c:v>
                </c:pt>
                <c:pt idx="234">
                  <c:v>2.6405868495230767</c:v>
                </c:pt>
                <c:pt idx="235">
                  <c:v>2.6405868495230767</c:v>
                </c:pt>
                <c:pt idx="236">
                  <c:v>2.6405868495230767</c:v>
                </c:pt>
                <c:pt idx="237">
                  <c:v>2.6405868495230767</c:v>
                </c:pt>
                <c:pt idx="238">
                  <c:v>2.6405868495230767</c:v>
                </c:pt>
                <c:pt idx="239">
                  <c:v>2.6405868495230767</c:v>
                </c:pt>
                <c:pt idx="240">
                  <c:v>2.6405868495230767</c:v>
                </c:pt>
                <c:pt idx="241">
                  <c:v>2.6405868495230767</c:v>
                </c:pt>
                <c:pt idx="242">
                  <c:v>2.6405868495230767</c:v>
                </c:pt>
                <c:pt idx="243">
                  <c:v>2.6405868495230767</c:v>
                </c:pt>
                <c:pt idx="244">
                  <c:v>2.6405868495230767</c:v>
                </c:pt>
                <c:pt idx="245">
                  <c:v>2.6405868495230767</c:v>
                </c:pt>
                <c:pt idx="246">
                  <c:v>2.6405868495230767</c:v>
                </c:pt>
                <c:pt idx="247">
                  <c:v>2.6405868495230767</c:v>
                </c:pt>
                <c:pt idx="248">
                  <c:v>2.6405868495230767</c:v>
                </c:pt>
                <c:pt idx="249">
                  <c:v>2.6405868495230767</c:v>
                </c:pt>
                <c:pt idx="250">
                  <c:v>2.6405868495230767</c:v>
                </c:pt>
                <c:pt idx="251">
                  <c:v>2.6405868495230767</c:v>
                </c:pt>
                <c:pt idx="252">
                  <c:v>2.6405868495230767</c:v>
                </c:pt>
                <c:pt idx="253">
                  <c:v>2.6405868495230767</c:v>
                </c:pt>
                <c:pt idx="254">
                  <c:v>2.6405868495230767</c:v>
                </c:pt>
                <c:pt idx="255">
                  <c:v>2.6405868495230767</c:v>
                </c:pt>
                <c:pt idx="256">
                  <c:v>2.6405868495230767</c:v>
                </c:pt>
                <c:pt idx="257">
                  <c:v>2.6405868495230767</c:v>
                </c:pt>
                <c:pt idx="258">
                  <c:v>2.6405868495230767</c:v>
                </c:pt>
                <c:pt idx="259">
                  <c:v>2.6405868495230767</c:v>
                </c:pt>
                <c:pt idx="260">
                  <c:v>2.6405868495230767</c:v>
                </c:pt>
                <c:pt idx="261">
                  <c:v>2.6405868495230767</c:v>
                </c:pt>
                <c:pt idx="262">
                  <c:v>2.6405868495230767</c:v>
                </c:pt>
                <c:pt idx="263">
                  <c:v>2.6405868495230767</c:v>
                </c:pt>
                <c:pt idx="264">
                  <c:v>2.6405868495230767</c:v>
                </c:pt>
                <c:pt idx="265">
                  <c:v>2.6405868495230767</c:v>
                </c:pt>
                <c:pt idx="266">
                  <c:v>2.6405868495230767</c:v>
                </c:pt>
                <c:pt idx="267">
                  <c:v>2.6405868495230767</c:v>
                </c:pt>
                <c:pt idx="268">
                  <c:v>2.6405868495230767</c:v>
                </c:pt>
                <c:pt idx="269">
                  <c:v>2.6405868495230767</c:v>
                </c:pt>
                <c:pt idx="270">
                  <c:v>2.6405868495230767</c:v>
                </c:pt>
                <c:pt idx="271">
                  <c:v>2.6405868495230767</c:v>
                </c:pt>
                <c:pt idx="272">
                  <c:v>2.6405868495230767</c:v>
                </c:pt>
                <c:pt idx="273">
                  <c:v>2.6405868495230767</c:v>
                </c:pt>
                <c:pt idx="274">
                  <c:v>2.6405868495230767</c:v>
                </c:pt>
                <c:pt idx="275">
                  <c:v>2.6405868495230767</c:v>
                </c:pt>
                <c:pt idx="276">
                  <c:v>2.6405868495230767</c:v>
                </c:pt>
                <c:pt idx="277">
                  <c:v>2.6405868495230767</c:v>
                </c:pt>
                <c:pt idx="278">
                  <c:v>2.6405868495230767</c:v>
                </c:pt>
                <c:pt idx="279">
                  <c:v>2.6405868495230767</c:v>
                </c:pt>
                <c:pt idx="280">
                  <c:v>2.6405868495230767</c:v>
                </c:pt>
                <c:pt idx="281">
                  <c:v>2.6405868495230767</c:v>
                </c:pt>
                <c:pt idx="282">
                  <c:v>2.6405868495230767</c:v>
                </c:pt>
                <c:pt idx="283">
                  <c:v>2.6405868495230767</c:v>
                </c:pt>
                <c:pt idx="284">
                  <c:v>2.6405868495230767</c:v>
                </c:pt>
                <c:pt idx="285">
                  <c:v>2.6405868495230767</c:v>
                </c:pt>
                <c:pt idx="286">
                  <c:v>2.6405868495230767</c:v>
                </c:pt>
                <c:pt idx="287">
                  <c:v>2.6405868495230767</c:v>
                </c:pt>
                <c:pt idx="288">
                  <c:v>2.6405868495230767</c:v>
                </c:pt>
                <c:pt idx="289">
                  <c:v>2.6405868495230767</c:v>
                </c:pt>
                <c:pt idx="290">
                  <c:v>2.6405868495230767</c:v>
                </c:pt>
                <c:pt idx="291">
                  <c:v>2.6405868495230767</c:v>
                </c:pt>
                <c:pt idx="292">
                  <c:v>2.6405868495230767</c:v>
                </c:pt>
                <c:pt idx="293">
                  <c:v>2.6405868495230767</c:v>
                </c:pt>
                <c:pt idx="294">
                  <c:v>2.6405868495230767</c:v>
                </c:pt>
                <c:pt idx="295">
                  <c:v>2.6405868495230767</c:v>
                </c:pt>
                <c:pt idx="296">
                  <c:v>2.6405868495230767</c:v>
                </c:pt>
                <c:pt idx="297">
                  <c:v>2.6405868495230767</c:v>
                </c:pt>
                <c:pt idx="298">
                  <c:v>2.6405868495230767</c:v>
                </c:pt>
                <c:pt idx="299">
                  <c:v>2.6405868495230767</c:v>
                </c:pt>
                <c:pt idx="300">
                  <c:v>2.6405868495230767</c:v>
                </c:pt>
                <c:pt idx="301">
                  <c:v>2.6405868495230767</c:v>
                </c:pt>
                <c:pt idx="302">
                  <c:v>2.6405868495230767</c:v>
                </c:pt>
                <c:pt idx="303">
                  <c:v>2.6405868495230767</c:v>
                </c:pt>
                <c:pt idx="304">
                  <c:v>2.6405868495230767</c:v>
                </c:pt>
                <c:pt idx="305">
                  <c:v>2.6405868495230767</c:v>
                </c:pt>
                <c:pt idx="306">
                  <c:v>2.6405868495230767</c:v>
                </c:pt>
                <c:pt idx="307">
                  <c:v>2.6405868495230767</c:v>
                </c:pt>
                <c:pt idx="308">
                  <c:v>2.6405868495230767</c:v>
                </c:pt>
                <c:pt idx="309">
                  <c:v>2.6405868495230767</c:v>
                </c:pt>
                <c:pt idx="310">
                  <c:v>2.6405868495230767</c:v>
                </c:pt>
                <c:pt idx="311">
                  <c:v>2.6405868495230767</c:v>
                </c:pt>
                <c:pt idx="312">
                  <c:v>2.6405868495230767</c:v>
                </c:pt>
                <c:pt idx="313">
                  <c:v>2.6405868495230767</c:v>
                </c:pt>
                <c:pt idx="314">
                  <c:v>2.6405868495230767</c:v>
                </c:pt>
                <c:pt idx="315">
                  <c:v>2.6405868495230767</c:v>
                </c:pt>
                <c:pt idx="316">
                  <c:v>2.6405868495230767</c:v>
                </c:pt>
                <c:pt idx="317">
                  <c:v>2.6405868495230767</c:v>
                </c:pt>
                <c:pt idx="318">
                  <c:v>2.6405868495230767</c:v>
                </c:pt>
                <c:pt idx="319">
                  <c:v>2.6405868495230767</c:v>
                </c:pt>
                <c:pt idx="320">
                  <c:v>2.6405868495230767</c:v>
                </c:pt>
                <c:pt idx="321">
                  <c:v>2.6405868495230767</c:v>
                </c:pt>
                <c:pt idx="322">
                  <c:v>2.6405868495230767</c:v>
                </c:pt>
                <c:pt idx="323">
                  <c:v>2.6405868495230767</c:v>
                </c:pt>
                <c:pt idx="324">
                  <c:v>2.6405868495230767</c:v>
                </c:pt>
                <c:pt idx="325">
                  <c:v>2.6405868495230767</c:v>
                </c:pt>
                <c:pt idx="326">
                  <c:v>2.6405868495230767</c:v>
                </c:pt>
                <c:pt idx="327">
                  <c:v>2.6405868495230767</c:v>
                </c:pt>
                <c:pt idx="328">
                  <c:v>2.6405868495230767</c:v>
                </c:pt>
                <c:pt idx="329">
                  <c:v>2.6405868495230767</c:v>
                </c:pt>
                <c:pt idx="330">
                  <c:v>2.6405868495230767</c:v>
                </c:pt>
                <c:pt idx="331">
                  <c:v>2.6405868495230767</c:v>
                </c:pt>
                <c:pt idx="332">
                  <c:v>2.6405868495230767</c:v>
                </c:pt>
                <c:pt idx="333">
                  <c:v>2.6405868495230767</c:v>
                </c:pt>
                <c:pt idx="334">
                  <c:v>2.6405868495230767</c:v>
                </c:pt>
                <c:pt idx="335">
                  <c:v>2.6405868495230767</c:v>
                </c:pt>
                <c:pt idx="336">
                  <c:v>2.6405868495230767</c:v>
                </c:pt>
                <c:pt idx="337">
                  <c:v>2.6405868495230767</c:v>
                </c:pt>
                <c:pt idx="338">
                  <c:v>2.6405868495230767</c:v>
                </c:pt>
                <c:pt idx="339">
                  <c:v>2.6405868495230767</c:v>
                </c:pt>
                <c:pt idx="340">
                  <c:v>2.6405868495230767</c:v>
                </c:pt>
                <c:pt idx="341">
                  <c:v>2.6405868495230767</c:v>
                </c:pt>
                <c:pt idx="342">
                  <c:v>2.6405868495230767</c:v>
                </c:pt>
                <c:pt idx="343">
                  <c:v>2.6405868495230767</c:v>
                </c:pt>
                <c:pt idx="344">
                  <c:v>2.6405868495230767</c:v>
                </c:pt>
                <c:pt idx="345">
                  <c:v>2.6405868495230767</c:v>
                </c:pt>
                <c:pt idx="346">
                  <c:v>2.6405868495230767</c:v>
                </c:pt>
                <c:pt idx="347">
                  <c:v>2.6405868495230767</c:v>
                </c:pt>
                <c:pt idx="348">
                  <c:v>2.6405868495230767</c:v>
                </c:pt>
                <c:pt idx="349">
                  <c:v>2.6405868495230767</c:v>
                </c:pt>
                <c:pt idx="350">
                  <c:v>2.6405868495230767</c:v>
                </c:pt>
                <c:pt idx="351">
                  <c:v>2.6405868495230767</c:v>
                </c:pt>
                <c:pt idx="352">
                  <c:v>2.6405868495230767</c:v>
                </c:pt>
                <c:pt idx="353">
                  <c:v>2.6405868495230767</c:v>
                </c:pt>
                <c:pt idx="354">
                  <c:v>2.6405868495230767</c:v>
                </c:pt>
                <c:pt idx="355">
                  <c:v>2.6405868495230767</c:v>
                </c:pt>
                <c:pt idx="356">
                  <c:v>2.6405868495230767</c:v>
                </c:pt>
                <c:pt idx="357">
                  <c:v>2.6405868495230767</c:v>
                </c:pt>
                <c:pt idx="358">
                  <c:v>2.6405868495230767</c:v>
                </c:pt>
                <c:pt idx="359">
                  <c:v>2.6405868495230767</c:v>
                </c:pt>
                <c:pt idx="360">
                  <c:v>2.6405868495230767</c:v>
                </c:pt>
                <c:pt idx="361">
                  <c:v>2.6405868495230767</c:v>
                </c:pt>
                <c:pt idx="362">
                  <c:v>2.6405868495230767</c:v>
                </c:pt>
                <c:pt idx="363">
                  <c:v>2.6405868495230767</c:v>
                </c:pt>
                <c:pt idx="364">
                  <c:v>2.6405868495230767</c:v>
                </c:pt>
                <c:pt idx="365">
                  <c:v>2.6405868495230767</c:v>
                </c:pt>
                <c:pt idx="366">
                  <c:v>2.6405868495230767</c:v>
                </c:pt>
                <c:pt idx="367">
                  <c:v>2.6405868495230767</c:v>
                </c:pt>
                <c:pt idx="368">
                  <c:v>2.6405868495230767</c:v>
                </c:pt>
                <c:pt idx="369">
                  <c:v>2.6405868495230767</c:v>
                </c:pt>
                <c:pt idx="370">
                  <c:v>2.6405868495230767</c:v>
                </c:pt>
                <c:pt idx="371">
                  <c:v>2.6405868495230767</c:v>
                </c:pt>
                <c:pt idx="372">
                  <c:v>2.6405868495230767</c:v>
                </c:pt>
                <c:pt idx="373">
                  <c:v>2.6405868495230767</c:v>
                </c:pt>
                <c:pt idx="374">
                  <c:v>2.6405868495230767</c:v>
                </c:pt>
                <c:pt idx="375">
                  <c:v>2.6405868495230767</c:v>
                </c:pt>
                <c:pt idx="376">
                  <c:v>2.6405868495230767</c:v>
                </c:pt>
                <c:pt idx="377">
                  <c:v>2.6405868495230767</c:v>
                </c:pt>
                <c:pt idx="378">
                  <c:v>2.6405868495230767</c:v>
                </c:pt>
                <c:pt idx="379">
                  <c:v>2.6405868495230767</c:v>
                </c:pt>
                <c:pt idx="380">
                  <c:v>2.6405868495230767</c:v>
                </c:pt>
                <c:pt idx="381">
                  <c:v>2.6405868495230767</c:v>
                </c:pt>
                <c:pt idx="382">
                  <c:v>2.6405868495230767</c:v>
                </c:pt>
                <c:pt idx="383">
                  <c:v>2.6405868495230767</c:v>
                </c:pt>
                <c:pt idx="384">
                  <c:v>2.6405868495230767</c:v>
                </c:pt>
                <c:pt idx="385">
                  <c:v>2.6405868495230767</c:v>
                </c:pt>
                <c:pt idx="386">
                  <c:v>2.6405868495230767</c:v>
                </c:pt>
                <c:pt idx="387">
                  <c:v>2.6405868495230767</c:v>
                </c:pt>
                <c:pt idx="388">
                  <c:v>2.6405868495230767</c:v>
                </c:pt>
                <c:pt idx="389">
                  <c:v>2.6405868495230767</c:v>
                </c:pt>
                <c:pt idx="390">
                  <c:v>2.6405868495230767</c:v>
                </c:pt>
                <c:pt idx="391">
                  <c:v>2.6405868495230767</c:v>
                </c:pt>
                <c:pt idx="392">
                  <c:v>2.6405868495230767</c:v>
                </c:pt>
                <c:pt idx="393">
                  <c:v>2.6405868495230767</c:v>
                </c:pt>
                <c:pt idx="394">
                  <c:v>2.6405868495230767</c:v>
                </c:pt>
                <c:pt idx="395">
                  <c:v>2.6405868495230767</c:v>
                </c:pt>
                <c:pt idx="396">
                  <c:v>2.6405868495230767</c:v>
                </c:pt>
                <c:pt idx="397">
                  <c:v>2.6405868495230767</c:v>
                </c:pt>
                <c:pt idx="398">
                  <c:v>2.6405868495230767</c:v>
                </c:pt>
                <c:pt idx="399">
                  <c:v>2.6405868495230767</c:v>
                </c:pt>
                <c:pt idx="400">
                  <c:v>3.9721027232106159</c:v>
                </c:pt>
                <c:pt idx="401">
                  <c:v>3.9721027232106159</c:v>
                </c:pt>
                <c:pt idx="402">
                  <c:v>3.9721027232106159</c:v>
                </c:pt>
                <c:pt idx="403">
                  <c:v>3.9721027232106159</c:v>
                </c:pt>
                <c:pt idx="404">
                  <c:v>3.9721027232106159</c:v>
                </c:pt>
                <c:pt idx="405">
                  <c:v>3.9721027232106159</c:v>
                </c:pt>
                <c:pt idx="406">
                  <c:v>3.9721027232106159</c:v>
                </c:pt>
                <c:pt idx="407">
                  <c:v>3.9721027232106159</c:v>
                </c:pt>
                <c:pt idx="408">
                  <c:v>3.9721027232106159</c:v>
                </c:pt>
                <c:pt idx="409">
                  <c:v>3.9721027232106159</c:v>
                </c:pt>
                <c:pt idx="410">
                  <c:v>3.9721027232106159</c:v>
                </c:pt>
                <c:pt idx="411">
                  <c:v>3.9721027232106159</c:v>
                </c:pt>
                <c:pt idx="412">
                  <c:v>3.9721027232106159</c:v>
                </c:pt>
                <c:pt idx="413">
                  <c:v>3.9721027232106159</c:v>
                </c:pt>
                <c:pt idx="414">
                  <c:v>3.9721027232106159</c:v>
                </c:pt>
                <c:pt idx="415">
                  <c:v>3.9721027232106159</c:v>
                </c:pt>
                <c:pt idx="416">
                  <c:v>3.9721027232106159</c:v>
                </c:pt>
                <c:pt idx="417">
                  <c:v>3.9721027232106159</c:v>
                </c:pt>
                <c:pt idx="418">
                  <c:v>3.9721027232106159</c:v>
                </c:pt>
                <c:pt idx="419">
                  <c:v>3.9721027232106159</c:v>
                </c:pt>
                <c:pt idx="420">
                  <c:v>3.9721027232106159</c:v>
                </c:pt>
                <c:pt idx="421">
                  <c:v>3.9721027232106159</c:v>
                </c:pt>
                <c:pt idx="422">
                  <c:v>3.9721027232106159</c:v>
                </c:pt>
                <c:pt idx="423">
                  <c:v>3.9721027232106159</c:v>
                </c:pt>
                <c:pt idx="424">
                  <c:v>3.9721027232106159</c:v>
                </c:pt>
                <c:pt idx="425">
                  <c:v>3.9721027232106159</c:v>
                </c:pt>
                <c:pt idx="426">
                  <c:v>3.9721027232106159</c:v>
                </c:pt>
                <c:pt idx="427">
                  <c:v>3.9721027232106159</c:v>
                </c:pt>
                <c:pt idx="428">
                  <c:v>3.9721027232106159</c:v>
                </c:pt>
                <c:pt idx="429">
                  <c:v>3.9721027232106159</c:v>
                </c:pt>
                <c:pt idx="430">
                  <c:v>3.9721027232106159</c:v>
                </c:pt>
                <c:pt idx="431">
                  <c:v>3.9721027232106159</c:v>
                </c:pt>
                <c:pt idx="432">
                  <c:v>3.9721027232106159</c:v>
                </c:pt>
                <c:pt idx="433">
                  <c:v>3.9721027232106159</c:v>
                </c:pt>
                <c:pt idx="434">
                  <c:v>3.9721027232106159</c:v>
                </c:pt>
                <c:pt idx="435">
                  <c:v>3.9721027232106159</c:v>
                </c:pt>
                <c:pt idx="436">
                  <c:v>3.9721027232106159</c:v>
                </c:pt>
                <c:pt idx="437">
                  <c:v>3.9721027232106159</c:v>
                </c:pt>
                <c:pt idx="438">
                  <c:v>3.9721027232106159</c:v>
                </c:pt>
                <c:pt idx="439">
                  <c:v>3.9721027232106159</c:v>
                </c:pt>
                <c:pt idx="440">
                  <c:v>3.9721027232106159</c:v>
                </c:pt>
                <c:pt idx="441">
                  <c:v>-5.9581540848159236</c:v>
                </c:pt>
                <c:pt idx="442">
                  <c:v>-5.7067363083981322</c:v>
                </c:pt>
                <c:pt idx="443">
                  <c:v>-5.4850489965458102</c:v>
                </c:pt>
                <c:pt idx="444">
                  <c:v>-5.2876221754044197</c:v>
                </c:pt>
                <c:pt idx="445">
                  <c:v>-5.110304383698578</c:v>
                </c:pt>
                <c:pt idx="446">
                  <c:v>-4.949879090108583</c:v>
                </c:pt>
                <c:pt idx="447">
                  <c:v>-4.8038095450007638</c:v>
                </c:pt>
                <c:pt idx="448">
                  <c:v>-4.6700640647274199</c:v>
                </c:pt>
                <c:pt idx="449">
                  <c:v>-4.5469933533796603</c:v>
                </c:pt>
                <c:pt idx="450">
                  <c:v>-4.4332424545317242</c:v>
                </c:pt>
                <c:pt idx="451">
                  <c:v>-4.3276863250790836</c:v>
                </c:pt>
                <c:pt idx="452">
                  <c:v>-4.2293818779167855</c:v>
                </c:pt>
                <c:pt idx="453">
                  <c:v>-4.137531731603076</c:v>
                </c:pt>
                <c:pt idx="454">
                  <c:v>-4.0514564281664631</c:v>
                </c:pt>
                <c:pt idx="455">
                  <c:v>-3.970572873163392</c:v>
                </c:pt>
                <c:pt idx="456">
                  <c:v>-3.8943774132384705</c:v>
                </c:pt>
                <c:pt idx="457">
                  <c:v>-3.8224324151201854</c:v>
                </c:pt>
                <c:pt idx="458">
                  <c:v>-3.7543555197957499</c:v>
                </c:pt>
                <c:pt idx="459">
                  <c:v>-3.6898109629388172</c:v>
                </c:pt>
                <c:pt idx="460">
                  <c:v>-3.6285025073447938</c:v>
                </c:pt>
                <c:pt idx="461">
                  <c:v>2.380111763132096</c:v>
                </c:pt>
                <c:pt idx="462">
                  <c:v>2.4054789457484191</c:v>
                </c:pt>
                <c:pt idx="463">
                  <c:v>2.4316718747407275</c:v>
                </c:pt>
                <c:pt idx="464">
                  <c:v>2.4587362408573954</c:v>
                </c:pt>
                <c:pt idx="465">
                  <c:v>2.4867213485086226</c:v>
                </c:pt>
                <c:pt idx="466">
                  <c:v>2.5156804912319619</c:v>
                </c:pt>
                <c:pt idx="467">
                  <c:v>2.5456713759119007</c:v>
                </c:pt>
                <c:pt idx="468">
                  <c:v>2.5767566034088181</c:v>
                </c:pt>
                <c:pt idx="469">
                  <c:v>2.6090042146727095</c:v>
                </c:pt>
                <c:pt idx="470">
                  <c:v>2.6424883131430463</c:v>
                </c:pt>
                <c:pt idx="471">
                  <c:v>2.6772897763434851</c:v>
                </c:pt>
                <c:pt idx="472">
                  <c:v>2.7134970721655161</c:v>
                </c:pt>
                <c:pt idx="473">
                  <c:v>2.7512071985229554</c:v>
                </c:pt>
                <c:pt idx="474">
                  <c:v>2.7905267690106128</c:v>
                </c:pt>
                <c:pt idx="475">
                  <c:v>2.8315732721257376</c:v>
                </c:pt>
                <c:pt idx="476">
                  <c:v>2.8744765377859594</c:v>
                </c:pt>
                <c:pt idx="477">
                  <c:v>2.91938045266747</c:v>
                </c:pt>
                <c:pt idx="478">
                  <c:v>2.9664449757787286</c:v>
                </c:pt>
                <c:pt idx="479">
                  <c:v>3.0158485183317771</c:v>
                </c:pt>
                <c:pt idx="480">
                  <c:v>3.0677907682613776</c:v>
                </c:pt>
                <c:pt idx="481">
                  <c:v>3.1224960608831873</c:v>
                </c:pt>
                <c:pt idx="482">
                  <c:v>3.180217424849173</c:v>
                </c:pt>
                <c:pt idx="483">
                  <c:v>3.2412414690852165</c:v>
                </c:pt>
                <c:pt idx="484">
                  <c:v>3.3058943250738646</c:v>
                </c:pt>
                <c:pt idx="485">
                  <c:v>3.3745489243710107</c:v>
                </c:pt>
                <c:pt idx="486">
                  <c:v>3.447633980404575</c:v>
                </c:pt>
                <c:pt idx="487">
                  <c:v>3.5256451663326627</c:v>
                </c:pt>
                <c:pt idx="488">
                  <c:v>3.609159151800184</c:v>
                </c:pt>
                <c:pt idx="489">
                  <c:v>3.6988514031025566</c:v>
                </c:pt>
                <c:pt idx="490">
                  <c:v>3.7955189977288053</c:v>
                </c:pt>
                <c:pt idx="491">
                  <c:v>3.9001102089497719</c:v>
                </c:pt>
                <c:pt idx="492">
                  <c:v>3.9721027232106159</c:v>
                </c:pt>
                <c:pt idx="493">
                  <c:v>3.9721027232106159</c:v>
                </c:pt>
                <c:pt idx="494">
                  <c:v>3.9721027232106159</c:v>
                </c:pt>
                <c:pt idx="495">
                  <c:v>3.9721027232106159</c:v>
                </c:pt>
                <c:pt idx="496">
                  <c:v>3.9721027232106159</c:v>
                </c:pt>
                <c:pt idx="497">
                  <c:v>3.9721027232106159</c:v>
                </c:pt>
                <c:pt idx="498">
                  <c:v>3.9721027232106159</c:v>
                </c:pt>
                <c:pt idx="499">
                  <c:v>3.9721027232106159</c:v>
                </c:pt>
                <c:pt idx="500">
                  <c:v>3.9721027232106159</c:v>
                </c:pt>
                <c:pt idx="501">
                  <c:v>3.9721027232106159</c:v>
                </c:pt>
                <c:pt idx="502">
                  <c:v>3.9721027232106159</c:v>
                </c:pt>
                <c:pt idx="503">
                  <c:v>3.9721027232106159</c:v>
                </c:pt>
                <c:pt idx="504">
                  <c:v>3.9721027232106159</c:v>
                </c:pt>
                <c:pt idx="505">
                  <c:v>3.9721027232106159</c:v>
                </c:pt>
                <c:pt idx="506">
                  <c:v>3.9721027232106159</c:v>
                </c:pt>
                <c:pt idx="507">
                  <c:v>3.9721027232106159</c:v>
                </c:pt>
                <c:pt idx="508">
                  <c:v>3.9721027232106159</c:v>
                </c:pt>
                <c:pt idx="509">
                  <c:v>3.9721027232106159</c:v>
                </c:pt>
                <c:pt idx="510">
                  <c:v>3.9721027232106159</c:v>
                </c:pt>
                <c:pt idx="511">
                  <c:v>3.9721027232106159</c:v>
                </c:pt>
                <c:pt idx="512">
                  <c:v>3.9721027232106159</c:v>
                </c:pt>
                <c:pt idx="513">
                  <c:v>3.9721027232106159</c:v>
                </c:pt>
                <c:pt idx="514">
                  <c:v>3.9721027232106159</c:v>
                </c:pt>
                <c:pt idx="515">
                  <c:v>3.9721027232106159</c:v>
                </c:pt>
                <c:pt idx="516">
                  <c:v>3.9721027232106159</c:v>
                </c:pt>
                <c:pt idx="517">
                  <c:v>3.9721027232106159</c:v>
                </c:pt>
                <c:pt idx="518">
                  <c:v>-5.9581540848159236</c:v>
                </c:pt>
                <c:pt idx="519">
                  <c:v>-5.7067363083981322</c:v>
                </c:pt>
                <c:pt idx="520">
                  <c:v>-5.4850489965458102</c:v>
                </c:pt>
                <c:pt idx="521">
                  <c:v>-5.2876221754044197</c:v>
                </c:pt>
                <c:pt idx="522">
                  <c:v>-5.110304383698578</c:v>
                </c:pt>
                <c:pt idx="523">
                  <c:v>-4.949879090108583</c:v>
                </c:pt>
                <c:pt idx="524">
                  <c:v>-4.8038095450007638</c:v>
                </c:pt>
                <c:pt idx="525">
                  <c:v>-4.6700640647274199</c:v>
                </c:pt>
                <c:pt idx="526">
                  <c:v>-4.5469933533796603</c:v>
                </c:pt>
                <c:pt idx="527">
                  <c:v>-4.4332424545317242</c:v>
                </c:pt>
                <c:pt idx="528">
                  <c:v>-4.3276863250790836</c:v>
                </c:pt>
                <c:pt idx="529">
                  <c:v>-4.2293818779167855</c:v>
                </c:pt>
                <c:pt idx="530">
                  <c:v>-4.137531731603076</c:v>
                </c:pt>
                <c:pt idx="531">
                  <c:v>-4.0514564281664631</c:v>
                </c:pt>
                <c:pt idx="532">
                  <c:v>-3.970572873163392</c:v>
                </c:pt>
                <c:pt idx="533">
                  <c:v>-3.8943774132384705</c:v>
                </c:pt>
                <c:pt idx="534">
                  <c:v>-3.8224324151201854</c:v>
                </c:pt>
                <c:pt idx="535">
                  <c:v>-3.7543555197957499</c:v>
                </c:pt>
                <c:pt idx="536">
                  <c:v>2.4598739752925449</c:v>
                </c:pt>
                <c:pt idx="537">
                  <c:v>2.4878982449490881</c:v>
                </c:pt>
                <c:pt idx="538">
                  <c:v>2.5168988435680881</c:v>
                </c:pt>
                <c:pt idx="539">
                  <c:v>2.5469336703125127</c:v>
                </c:pt>
                <c:pt idx="540">
                  <c:v>2.5780655395212495</c:v>
                </c:pt>
                <c:pt idx="541">
                  <c:v>2.6103627297478971</c:v>
                </c:pt>
                <c:pt idx="542">
                  <c:v>2.6438996095744001</c:v>
                </c:pt>
                <c:pt idx="543">
                  <c:v>2.6787573532048579</c:v>
                </c:pt>
                <c:pt idx="544">
                  <c:v>2.7150247614524039</c:v>
                </c:pt>
                <c:pt idx="545">
                  <c:v>2.7527992069479486</c:v>
                </c:pt>
                <c:pt idx="546">
                  <c:v>2.7921877263866901</c:v>
                </c:pt>
                <c:pt idx="547">
                  <c:v>2.8333082875992202</c:v>
                </c:pt>
                <c:pt idx="548">
                  <c:v>2.8762912654679473</c:v>
                </c:pt>
                <c:pt idx="549">
                  <c:v>2.92128116857582</c:v>
                </c:pt>
                <c:pt idx="550">
                  <c:v>2.9684386684654038</c:v>
                </c:pt>
                <c:pt idx="551">
                  <c:v>3.0179429961642263</c:v>
                </c:pt>
                <c:pt idx="552">
                  <c:v>3.0699947870942794</c:v>
                </c:pt>
                <c:pt idx="553">
                  <c:v>3.1248194768573265</c:v>
                </c:pt>
                <c:pt idx="554">
                  <c:v>3.1826713783691036</c:v>
                </c:pt>
                <c:pt idx="555">
                  <c:v>3.2438386077712016</c:v>
                </c:pt>
                <c:pt idx="556">
                  <c:v>3.308649075818932</c:v>
                </c:pt>
                <c:pt idx="557">
                  <c:v>3.3774778277939395</c:v>
                </c:pt>
                <c:pt idx="558">
                  <c:v>3.4507561053134701</c:v>
                </c:pt>
                <c:pt idx="559">
                  <c:v>3.5289826278013758</c:v>
                </c:pt>
                <c:pt idx="560">
                  <c:v>3.6127377648597019</c:v>
                </c:pt>
                <c:pt idx="561">
                  <c:v>3.702701515999816</c:v>
                </c:pt>
                <c:pt idx="562">
                  <c:v>3.7996765659682779</c:v>
                </c:pt>
                <c:pt idx="563">
                  <c:v>3.9046181966889053</c:v>
                </c:pt>
                <c:pt idx="564">
                  <c:v>3.9721027232106159</c:v>
                </c:pt>
                <c:pt idx="565">
                  <c:v>3.9721027232106159</c:v>
                </c:pt>
                <c:pt idx="566">
                  <c:v>3.9721027232106159</c:v>
                </c:pt>
                <c:pt idx="567">
                  <c:v>3.9721027232106159</c:v>
                </c:pt>
                <c:pt idx="568">
                  <c:v>3.9721027232106159</c:v>
                </c:pt>
                <c:pt idx="569">
                  <c:v>3.9721027232106159</c:v>
                </c:pt>
                <c:pt idx="570">
                  <c:v>3.9721027232106159</c:v>
                </c:pt>
                <c:pt idx="571">
                  <c:v>3.9721027232106159</c:v>
                </c:pt>
                <c:pt idx="572">
                  <c:v>3.9721027232106159</c:v>
                </c:pt>
                <c:pt idx="573">
                  <c:v>3.9721027232106159</c:v>
                </c:pt>
                <c:pt idx="574">
                  <c:v>3.9721027232106159</c:v>
                </c:pt>
                <c:pt idx="575">
                  <c:v>3.9721027232106159</c:v>
                </c:pt>
                <c:pt idx="576">
                  <c:v>3.9721027232106159</c:v>
                </c:pt>
                <c:pt idx="577">
                  <c:v>3.9721027232106159</c:v>
                </c:pt>
                <c:pt idx="578">
                  <c:v>3.9721027232106159</c:v>
                </c:pt>
                <c:pt idx="579">
                  <c:v>3.9721027232106159</c:v>
                </c:pt>
                <c:pt idx="580">
                  <c:v>3.9721027232106159</c:v>
                </c:pt>
                <c:pt idx="581">
                  <c:v>3.9721027232106159</c:v>
                </c:pt>
                <c:pt idx="582">
                  <c:v>3.9721027232106159</c:v>
                </c:pt>
                <c:pt idx="583">
                  <c:v>3.9721027232106159</c:v>
                </c:pt>
                <c:pt idx="584">
                  <c:v>3.9721027232106159</c:v>
                </c:pt>
                <c:pt idx="585">
                  <c:v>3.9721027232106159</c:v>
                </c:pt>
                <c:pt idx="586">
                  <c:v>3.9721027232106159</c:v>
                </c:pt>
                <c:pt idx="587">
                  <c:v>3.9721027232106159</c:v>
                </c:pt>
                <c:pt idx="588">
                  <c:v>3.9721027232106159</c:v>
                </c:pt>
                <c:pt idx="589">
                  <c:v>3.9721027232106159</c:v>
                </c:pt>
                <c:pt idx="590">
                  <c:v>3.9721027232106159</c:v>
                </c:pt>
                <c:pt idx="591">
                  <c:v>3.9721027232106159</c:v>
                </c:pt>
                <c:pt idx="592">
                  <c:v>3.9721027232106159</c:v>
                </c:pt>
                <c:pt idx="593">
                  <c:v>3.9721027232106159</c:v>
                </c:pt>
                <c:pt idx="594">
                  <c:v>3.9721027232106159</c:v>
                </c:pt>
                <c:pt idx="595">
                  <c:v>3.9721027232106159</c:v>
                </c:pt>
                <c:pt idx="596">
                  <c:v>3.9721027232106159</c:v>
                </c:pt>
                <c:pt idx="597">
                  <c:v>3.9721027232106159</c:v>
                </c:pt>
                <c:pt idx="598">
                  <c:v>3.9721027232106159</c:v>
                </c:pt>
                <c:pt idx="599">
                  <c:v>3.9721027232106159</c:v>
                </c:pt>
                <c:pt idx="600">
                  <c:v>3.9721027232106159</c:v>
                </c:pt>
                <c:pt idx="601">
                  <c:v>3.9721027232106159</c:v>
                </c:pt>
                <c:pt idx="602">
                  <c:v>3.9721027232106159</c:v>
                </c:pt>
                <c:pt idx="603">
                  <c:v>3.9721027232106159</c:v>
                </c:pt>
                <c:pt idx="604">
                  <c:v>3.9721027232106159</c:v>
                </c:pt>
                <c:pt idx="605">
                  <c:v>3.9721027232106159</c:v>
                </c:pt>
                <c:pt idx="606">
                  <c:v>3.9721027232106159</c:v>
                </c:pt>
                <c:pt idx="607">
                  <c:v>3.9721027232106159</c:v>
                </c:pt>
                <c:pt idx="608">
                  <c:v>3.9721027232106159</c:v>
                </c:pt>
                <c:pt idx="609">
                  <c:v>3.9721027232106159</c:v>
                </c:pt>
                <c:pt idx="610">
                  <c:v>3.9721027232106159</c:v>
                </c:pt>
                <c:pt idx="611">
                  <c:v>3.9721027232106159</c:v>
                </c:pt>
                <c:pt idx="612">
                  <c:v>3.9721027232106159</c:v>
                </c:pt>
                <c:pt idx="613">
                  <c:v>3.9721027232106159</c:v>
                </c:pt>
                <c:pt idx="614">
                  <c:v>3.9721027232106159</c:v>
                </c:pt>
                <c:pt idx="615">
                  <c:v>3.9721027232106159</c:v>
                </c:pt>
                <c:pt idx="616">
                  <c:v>3.9721027232106159</c:v>
                </c:pt>
                <c:pt idx="617">
                  <c:v>3.9721027232106159</c:v>
                </c:pt>
                <c:pt idx="618">
                  <c:v>3.9721027232106159</c:v>
                </c:pt>
                <c:pt idx="619">
                  <c:v>3.9721027232106159</c:v>
                </c:pt>
                <c:pt idx="620">
                  <c:v>3.9721027232106159</c:v>
                </c:pt>
                <c:pt idx="621">
                  <c:v>3.9721027232106159</c:v>
                </c:pt>
                <c:pt idx="622">
                  <c:v>3.9721027232106159</c:v>
                </c:pt>
                <c:pt idx="623">
                  <c:v>3.9721027232106159</c:v>
                </c:pt>
                <c:pt idx="624">
                  <c:v>3.9721027232106159</c:v>
                </c:pt>
                <c:pt idx="625">
                  <c:v>3.9721027232106159</c:v>
                </c:pt>
                <c:pt idx="626">
                  <c:v>3.9721027232106159</c:v>
                </c:pt>
                <c:pt idx="627">
                  <c:v>3.9721027232106159</c:v>
                </c:pt>
                <c:pt idx="628">
                  <c:v>3.9721027232106159</c:v>
                </c:pt>
                <c:pt idx="629">
                  <c:v>3.9721027232106159</c:v>
                </c:pt>
                <c:pt idx="630">
                  <c:v>3.9721027232106159</c:v>
                </c:pt>
                <c:pt idx="631">
                  <c:v>3.9721027232106159</c:v>
                </c:pt>
                <c:pt idx="632">
                  <c:v>3.9721027232106159</c:v>
                </c:pt>
                <c:pt idx="633">
                  <c:v>3.9721027232106159</c:v>
                </c:pt>
                <c:pt idx="634">
                  <c:v>3.9721027232106159</c:v>
                </c:pt>
                <c:pt idx="635">
                  <c:v>3.9721027232106159</c:v>
                </c:pt>
                <c:pt idx="636">
                  <c:v>3.9721027232106159</c:v>
                </c:pt>
                <c:pt idx="637">
                  <c:v>3.9721027232106159</c:v>
                </c:pt>
                <c:pt idx="638">
                  <c:v>3.9721027232106159</c:v>
                </c:pt>
                <c:pt idx="639">
                  <c:v>3.9721027232106159</c:v>
                </c:pt>
                <c:pt idx="640">
                  <c:v>3.9721027232106159</c:v>
                </c:pt>
                <c:pt idx="641">
                  <c:v>3.9721027232106159</c:v>
                </c:pt>
                <c:pt idx="642">
                  <c:v>3.9721027232106159</c:v>
                </c:pt>
                <c:pt idx="643">
                  <c:v>3.9721027232106159</c:v>
                </c:pt>
                <c:pt idx="644">
                  <c:v>-5.9581540848159236</c:v>
                </c:pt>
                <c:pt idx="645">
                  <c:v>-5.7067363083981322</c:v>
                </c:pt>
                <c:pt idx="646">
                  <c:v>-5.4850489965458102</c:v>
                </c:pt>
                <c:pt idx="647">
                  <c:v>-5.2876221754044197</c:v>
                </c:pt>
                <c:pt idx="648">
                  <c:v>-5.110304383698578</c:v>
                </c:pt>
                <c:pt idx="649">
                  <c:v>-4.949879090108583</c:v>
                </c:pt>
                <c:pt idx="650">
                  <c:v>-4.8038095450007638</c:v>
                </c:pt>
                <c:pt idx="651">
                  <c:v>-4.6700640647274199</c:v>
                </c:pt>
                <c:pt idx="652">
                  <c:v>-4.5469933533796603</c:v>
                </c:pt>
                <c:pt idx="653">
                  <c:v>-4.4332424545317242</c:v>
                </c:pt>
                <c:pt idx="654">
                  <c:v>-4.3276863250790836</c:v>
                </c:pt>
                <c:pt idx="655">
                  <c:v>-4.2293818779167855</c:v>
                </c:pt>
                <c:pt idx="656">
                  <c:v>-4.137531731603076</c:v>
                </c:pt>
                <c:pt idx="657">
                  <c:v>-4.0514564281664631</c:v>
                </c:pt>
                <c:pt idx="658">
                  <c:v>-3.970572873163392</c:v>
                </c:pt>
                <c:pt idx="659">
                  <c:v>-3.8943774132384705</c:v>
                </c:pt>
                <c:pt idx="660">
                  <c:v>-3.8224324151201854</c:v>
                </c:pt>
                <c:pt idx="661">
                  <c:v>-3.7543555197957499</c:v>
                </c:pt>
                <c:pt idx="662">
                  <c:v>-3.6898109629388172</c:v>
                </c:pt>
                <c:pt idx="663">
                  <c:v>-3.6285025073447938</c:v>
                </c:pt>
                <c:pt idx="664">
                  <c:v>2.380111763132096</c:v>
                </c:pt>
                <c:pt idx="665">
                  <c:v>2.4054789457484191</c:v>
                </c:pt>
                <c:pt idx="666">
                  <c:v>2.4316718747407275</c:v>
                </c:pt>
                <c:pt idx="667">
                  <c:v>2.4587362408573954</c:v>
                </c:pt>
                <c:pt idx="668">
                  <c:v>2.4867213485086226</c:v>
                </c:pt>
                <c:pt idx="669">
                  <c:v>2.5156804912319619</c:v>
                </c:pt>
                <c:pt idx="670">
                  <c:v>2.5456713759119007</c:v>
                </c:pt>
                <c:pt idx="671">
                  <c:v>2.5767566034088181</c:v>
                </c:pt>
                <c:pt idx="672">
                  <c:v>2.6090042146727095</c:v>
                </c:pt>
                <c:pt idx="673">
                  <c:v>2.6424883131430463</c:v>
                </c:pt>
                <c:pt idx="674">
                  <c:v>2.6772897763434851</c:v>
                </c:pt>
                <c:pt idx="675">
                  <c:v>2.7134970721655161</c:v>
                </c:pt>
                <c:pt idx="676">
                  <c:v>2.7512071985229554</c:v>
                </c:pt>
                <c:pt idx="677">
                  <c:v>2.7905267690106128</c:v>
                </c:pt>
                <c:pt idx="678">
                  <c:v>2.8315732721257376</c:v>
                </c:pt>
                <c:pt idx="679">
                  <c:v>2.8744765377859594</c:v>
                </c:pt>
                <c:pt idx="680">
                  <c:v>2.91938045266747</c:v>
                </c:pt>
                <c:pt idx="681">
                  <c:v>2.9664449757787286</c:v>
                </c:pt>
                <c:pt idx="682">
                  <c:v>3.0158485183317771</c:v>
                </c:pt>
                <c:pt idx="683">
                  <c:v>3.0677907682613776</c:v>
                </c:pt>
                <c:pt idx="684">
                  <c:v>3.1224960608831873</c:v>
                </c:pt>
                <c:pt idx="685">
                  <c:v>3.180217424849173</c:v>
                </c:pt>
                <c:pt idx="686">
                  <c:v>3.2412414690852165</c:v>
                </c:pt>
                <c:pt idx="687">
                  <c:v>3.3058943250738646</c:v>
                </c:pt>
                <c:pt idx="688">
                  <c:v>3.3745489243710107</c:v>
                </c:pt>
                <c:pt idx="689">
                  <c:v>3.447633980404575</c:v>
                </c:pt>
                <c:pt idx="690">
                  <c:v>3.5256451663326627</c:v>
                </c:pt>
                <c:pt idx="691">
                  <c:v>3.609159151800184</c:v>
                </c:pt>
                <c:pt idx="692">
                  <c:v>3.6988514031025566</c:v>
                </c:pt>
                <c:pt idx="693">
                  <c:v>3.7955189977288053</c:v>
                </c:pt>
                <c:pt idx="694">
                  <c:v>3.9001102089497719</c:v>
                </c:pt>
                <c:pt idx="695">
                  <c:v>3.9721027232106159</c:v>
                </c:pt>
                <c:pt idx="696">
                  <c:v>3.9721027232106159</c:v>
                </c:pt>
                <c:pt idx="697">
                  <c:v>3.9721027232106159</c:v>
                </c:pt>
                <c:pt idx="698">
                  <c:v>3.9721027232106159</c:v>
                </c:pt>
                <c:pt idx="699">
                  <c:v>3.9721027232106159</c:v>
                </c:pt>
                <c:pt idx="700">
                  <c:v>3.9721027232106159</c:v>
                </c:pt>
                <c:pt idx="701">
                  <c:v>2.6405868495230767</c:v>
                </c:pt>
                <c:pt idx="702">
                  <c:v>2.6405868495230767</c:v>
                </c:pt>
                <c:pt idx="703">
                  <c:v>2.6405868495230767</c:v>
                </c:pt>
                <c:pt idx="704">
                  <c:v>2.6405868495230767</c:v>
                </c:pt>
                <c:pt idx="705">
                  <c:v>2.6405868495230767</c:v>
                </c:pt>
                <c:pt idx="706">
                  <c:v>2.6405868495230767</c:v>
                </c:pt>
                <c:pt idx="707">
                  <c:v>2.6405868495230767</c:v>
                </c:pt>
                <c:pt idx="708">
                  <c:v>2.6405868495230767</c:v>
                </c:pt>
                <c:pt idx="709">
                  <c:v>2.6405868495230767</c:v>
                </c:pt>
                <c:pt idx="710">
                  <c:v>2.6405868495230767</c:v>
                </c:pt>
                <c:pt idx="711">
                  <c:v>2.6405868495230767</c:v>
                </c:pt>
                <c:pt idx="712">
                  <c:v>2.6405868495230767</c:v>
                </c:pt>
                <c:pt idx="713">
                  <c:v>2.6405868495230767</c:v>
                </c:pt>
                <c:pt idx="714">
                  <c:v>2.6405868495230767</c:v>
                </c:pt>
                <c:pt idx="715">
                  <c:v>2.6405868495230767</c:v>
                </c:pt>
                <c:pt idx="716">
                  <c:v>2.6405868495230767</c:v>
                </c:pt>
                <c:pt idx="717">
                  <c:v>2.6405868495230767</c:v>
                </c:pt>
                <c:pt idx="718">
                  <c:v>2.6405868495230767</c:v>
                </c:pt>
                <c:pt idx="719">
                  <c:v>2.6405868495230767</c:v>
                </c:pt>
                <c:pt idx="720">
                  <c:v>2.6405868495230767</c:v>
                </c:pt>
                <c:pt idx="721">
                  <c:v>2.6405868495230767</c:v>
                </c:pt>
                <c:pt idx="722">
                  <c:v>2.6405868495230767</c:v>
                </c:pt>
                <c:pt idx="723">
                  <c:v>2.6405868495230767</c:v>
                </c:pt>
                <c:pt idx="724">
                  <c:v>2.6405868495230767</c:v>
                </c:pt>
                <c:pt idx="725">
                  <c:v>2.6405868495230767</c:v>
                </c:pt>
                <c:pt idx="726">
                  <c:v>2.6405868495230767</c:v>
                </c:pt>
                <c:pt idx="727">
                  <c:v>2.6405868495230767</c:v>
                </c:pt>
                <c:pt idx="728">
                  <c:v>2.6405868495230767</c:v>
                </c:pt>
                <c:pt idx="729">
                  <c:v>2.6405868495230767</c:v>
                </c:pt>
                <c:pt idx="730">
                  <c:v>2.6405868495230767</c:v>
                </c:pt>
                <c:pt idx="731">
                  <c:v>2.6405868495230767</c:v>
                </c:pt>
                <c:pt idx="732">
                  <c:v>2.6405868495230767</c:v>
                </c:pt>
                <c:pt idx="733">
                  <c:v>2.6405868495230767</c:v>
                </c:pt>
                <c:pt idx="734">
                  <c:v>2.6405868495230767</c:v>
                </c:pt>
                <c:pt idx="735">
                  <c:v>2.6405868495230767</c:v>
                </c:pt>
                <c:pt idx="736">
                  <c:v>2.6405868495230767</c:v>
                </c:pt>
                <c:pt idx="737">
                  <c:v>2.6405868495230767</c:v>
                </c:pt>
                <c:pt idx="738">
                  <c:v>2.6405868495230767</c:v>
                </c:pt>
                <c:pt idx="739">
                  <c:v>2.6405868495230767</c:v>
                </c:pt>
                <c:pt idx="740">
                  <c:v>2.6405868495230767</c:v>
                </c:pt>
                <c:pt idx="741">
                  <c:v>2.6405868495230767</c:v>
                </c:pt>
                <c:pt idx="742">
                  <c:v>2.6405868495230767</c:v>
                </c:pt>
                <c:pt idx="743">
                  <c:v>2.6405868495230767</c:v>
                </c:pt>
                <c:pt idx="744">
                  <c:v>2.6405868495230767</c:v>
                </c:pt>
                <c:pt idx="745">
                  <c:v>2.6405868495230767</c:v>
                </c:pt>
                <c:pt idx="746">
                  <c:v>2.6405868495230767</c:v>
                </c:pt>
                <c:pt idx="747">
                  <c:v>2.6405868495230767</c:v>
                </c:pt>
                <c:pt idx="748">
                  <c:v>2.6405868495230767</c:v>
                </c:pt>
                <c:pt idx="749">
                  <c:v>2.6405868495230767</c:v>
                </c:pt>
                <c:pt idx="750">
                  <c:v>2.6405868495230767</c:v>
                </c:pt>
                <c:pt idx="751">
                  <c:v>2.6405868495230767</c:v>
                </c:pt>
                <c:pt idx="752">
                  <c:v>2.6405868495230767</c:v>
                </c:pt>
                <c:pt idx="753">
                  <c:v>2.6405868495230767</c:v>
                </c:pt>
                <c:pt idx="754">
                  <c:v>2.6405868495230767</c:v>
                </c:pt>
                <c:pt idx="755">
                  <c:v>2.6405868495230767</c:v>
                </c:pt>
                <c:pt idx="756">
                  <c:v>2.6405868495230767</c:v>
                </c:pt>
                <c:pt idx="757">
                  <c:v>2.6405868495230767</c:v>
                </c:pt>
                <c:pt idx="758">
                  <c:v>2.6405868495230767</c:v>
                </c:pt>
                <c:pt idx="759">
                  <c:v>2.6405868495230767</c:v>
                </c:pt>
                <c:pt idx="760">
                  <c:v>2.6405868495230767</c:v>
                </c:pt>
                <c:pt idx="761">
                  <c:v>2.6405868495230767</c:v>
                </c:pt>
                <c:pt idx="762">
                  <c:v>2.6405868495230767</c:v>
                </c:pt>
                <c:pt idx="763">
                  <c:v>2.6405868495230767</c:v>
                </c:pt>
                <c:pt idx="764">
                  <c:v>2.6405868495230767</c:v>
                </c:pt>
                <c:pt idx="765">
                  <c:v>2.6405868495230767</c:v>
                </c:pt>
                <c:pt idx="766">
                  <c:v>2.6405868495230767</c:v>
                </c:pt>
                <c:pt idx="767">
                  <c:v>2.6405868495230767</c:v>
                </c:pt>
                <c:pt idx="768">
                  <c:v>2.6405868495230767</c:v>
                </c:pt>
                <c:pt idx="769">
                  <c:v>2.6405868495230767</c:v>
                </c:pt>
                <c:pt idx="770">
                  <c:v>2.6405868495230767</c:v>
                </c:pt>
                <c:pt idx="771">
                  <c:v>2.6405868495230767</c:v>
                </c:pt>
                <c:pt idx="772">
                  <c:v>2.6405868495230767</c:v>
                </c:pt>
                <c:pt idx="773">
                  <c:v>2.6405868495230767</c:v>
                </c:pt>
                <c:pt idx="774">
                  <c:v>2.6405868495230767</c:v>
                </c:pt>
                <c:pt idx="775">
                  <c:v>2.6405868495230767</c:v>
                </c:pt>
                <c:pt idx="776">
                  <c:v>2.6405868495230767</c:v>
                </c:pt>
                <c:pt idx="777">
                  <c:v>2.6405868495230767</c:v>
                </c:pt>
                <c:pt idx="778">
                  <c:v>2.6405868495230767</c:v>
                </c:pt>
                <c:pt idx="779">
                  <c:v>2.6405868495230767</c:v>
                </c:pt>
                <c:pt idx="780">
                  <c:v>2.6405868495230767</c:v>
                </c:pt>
                <c:pt idx="781">
                  <c:v>2.6405868495230767</c:v>
                </c:pt>
                <c:pt idx="782">
                  <c:v>2.6405868495230767</c:v>
                </c:pt>
                <c:pt idx="783">
                  <c:v>2.6405868495230767</c:v>
                </c:pt>
                <c:pt idx="784">
                  <c:v>2.6405868495230767</c:v>
                </c:pt>
                <c:pt idx="785">
                  <c:v>2.6405868495230767</c:v>
                </c:pt>
                <c:pt idx="786">
                  <c:v>2.6405868495230767</c:v>
                </c:pt>
                <c:pt idx="787">
                  <c:v>2.6405868495230767</c:v>
                </c:pt>
                <c:pt idx="788">
                  <c:v>2.6405868495230767</c:v>
                </c:pt>
                <c:pt idx="789">
                  <c:v>2.6405868495230767</c:v>
                </c:pt>
                <c:pt idx="790">
                  <c:v>2.6405868495230767</c:v>
                </c:pt>
                <c:pt idx="791">
                  <c:v>2.6405868495230767</c:v>
                </c:pt>
                <c:pt idx="792">
                  <c:v>2.6405868495230767</c:v>
                </c:pt>
                <c:pt idx="793">
                  <c:v>2.6405868495230767</c:v>
                </c:pt>
                <c:pt idx="794">
                  <c:v>2.6405868495230767</c:v>
                </c:pt>
                <c:pt idx="795">
                  <c:v>2.6405868495230767</c:v>
                </c:pt>
                <c:pt idx="796">
                  <c:v>2.6405868495230767</c:v>
                </c:pt>
                <c:pt idx="797">
                  <c:v>2.6405868495230767</c:v>
                </c:pt>
                <c:pt idx="798">
                  <c:v>2.6405868495230767</c:v>
                </c:pt>
                <c:pt idx="799">
                  <c:v>2.6405868495230767</c:v>
                </c:pt>
                <c:pt idx="800">
                  <c:v>2.6405868495230767</c:v>
                </c:pt>
                <c:pt idx="801">
                  <c:v>2.6405868495230767</c:v>
                </c:pt>
                <c:pt idx="802">
                  <c:v>2.6405868495230767</c:v>
                </c:pt>
                <c:pt idx="803">
                  <c:v>2.6405868495230767</c:v>
                </c:pt>
                <c:pt idx="804">
                  <c:v>2.6405868495230767</c:v>
                </c:pt>
                <c:pt idx="805">
                  <c:v>2.6405868495230767</c:v>
                </c:pt>
                <c:pt idx="806">
                  <c:v>2.6405868495230767</c:v>
                </c:pt>
                <c:pt idx="807">
                  <c:v>-0.56934697133211598</c:v>
                </c:pt>
                <c:pt idx="808">
                  <c:v>-0.56969074227503969</c:v>
                </c:pt>
                <c:pt idx="809">
                  <c:v>-0.5700351365505294</c:v>
                </c:pt>
                <c:pt idx="810">
                  <c:v>-0.57038015604436931</c:v>
                </c:pt>
                <c:pt idx="811">
                  <c:v>-0.57072580265033901</c:v>
                </c:pt>
                <c:pt idx="812">
                  <c:v>-0.57107207827025874</c:v>
                </c:pt>
                <c:pt idx="813">
                  <c:v>-0.57141898481403197</c:v>
                </c:pt>
                <c:pt idx="814">
                  <c:v>-0.57176652419969021</c:v>
                </c:pt>
                <c:pt idx="815">
                  <c:v>-0.57211469835343765</c:v>
                </c:pt>
                <c:pt idx="816">
                  <c:v>-0.57246350920969524</c:v>
                </c:pt>
                <c:pt idx="817">
                  <c:v>-0.5728129587111469</c:v>
                </c:pt>
                <c:pt idx="818">
                  <c:v>-0.57316304880878421</c:v>
                </c:pt>
                <c:pt idx="819">
                  <c:v>-0.57351378146195231</c:v>
                </c:pt>
                <c:pt idx="820">
                  <c:v>-0.5738651586383956</c:v>
                </c:pt>
                <c:pt idx="821">
                  <c:v>-0.57421718231430507</c:v>
                </c:pt>
                <c:pt idx="822">
                  <c:v>-0.57456985447436404</c:v>
                </c:pt>
                <c:pt idx="823">
                  <c:v>-0.57492317711179519</c:v>
                </c:pt>
                <c:pt idx="824">
                  <c:v>-0.57527715222840847</c:v>
                </c:pt>
                <c:pt idx="825">
                  <c:v>-0.57563178183464825</c:v>
                </c:pt>
                <c:pt idx="826">
                  <c:v>-0.57598706794964138</c:v>
                </c:pt>
                <c:pt idx="827">
                  <c:v>-0.57634301260124521</c:v>
                </c:pt>
                <c:pt idx="828">
                  <c:v>-0.57669961782609658</c:v>
                </c:pt>
                <c:pt idx="829">
                  <c:v>-0.57705688566966085</c:v>
                </c:pt>
                <c:pt idx="830">
                  <c:v>-0.57741481818628049</c:v>
                </c:pt>
                <c:pt idx="831">
                  <c:v>-0.57777341743922495</c:v>
                </c:pt>
                <c:pt idx="832">
                  <c:v>-0.57813268550074115</c:v>
                </c:pt>
                <c:pt idx="833">
                  <c:v>-0.57849262445210325</c:v>
                </c:pt>
                <c:pt idx="834">
                  <c:v>-0.57885323638366304</c:v>
                </c:pt>
                <c:pt idx="835">
                  <c:v>-0.57921452339490154</c:v>
                </c:pt>
                <c:pt idx="836">
                  <c:v>-0.57957648759447966</c:v>
                </c:pt>
                <c:pt idx="837">
                  <c:v>-0.57993913110029049</c:v>
                </c:pt>
                <c:pt idx="838">
                  <c:v>-0.58030245603951103</c:v>
                </c:pt>
                <c:pt idx="839">
                  <c:v>-0.58066646454865445</c:v>
                </c:pt>
                <c:pt idx="840">
                  <c:v>-0.58103115877362288</c:v>
                </c:pt>
                <c:pt idx="841">
                  <c:v>-0.58139654086976089</c:v>
                </c:pt>
                <c:pt idx="842">
                  <c:v>-0.58176261300190846</c:v>
                </c:pt>
                <c:pt idx="843">
                  <c:v>-0.58212937734445536</c:v>
                </c:pt>
                <c:pt idx="844">
                  <c:v>-0.58249683608139458</c:v>
                </c:pt>
                <c:pt idx="845">
                  <c:v>-0.58286499140637815</c:v>
                </c:pt>
                <c:pt idx="846">
                  <c:v>-0.58323384552277058</c:v>
                </c:pt>
                <c:pt idx="847">
                  <c:v>-0.58360340064370564</c:v>
                </c:pt>
                <c:pt idx="848">
                  <c:v>-0.58397365899214138</c:v>
                </c:pt>
                <c:pt idx="849">
                  <c:v>-0.58434462280091637</c:v>
                </c:pt>
                <c:pt idx="850">
                  <c:v>-0.58471629431280625</c:v>
                </c:pt>
                <c:pt idx="851">
                  <c:v>-0.58508867578058066</c:v>
                </c:pt>
                <c:pt idx="852">
                  <c:v>-0.58546176946706063</c:v>
                </c:pt>
                <c:pt idx="853">
                  <c:v>-0.58583557764517635</c:v>
                </c:pt>
                <c:pt idx="854">
                  <c:v>-0.58621010259802508</c:v>
                </c:pt>
                <c:pt idx="855">
                  <c:v>-0.58658534661892991</c:v>
                </c:pt>
                <c:pt idx="856">
                  <c:v>-0.5869613120114987</c:v>
                </c:pt>
                <c:pt idx="857">
                  <c:v>-0.58733800108968315</c:v>
                </c:pt>
                <c:pt idx="858">
                  <c:v>-0.58771541617783929</c:v>
                </c:pt>
                <c:pt idx="859">
                  <c:v>-0.58809355961078669</c:v>
                </c:pt>
                <c:pt idx="860">
                  <c:v>-0.58847243373387004</c:v>
                </c:pt>
                <c:pt idx="861">
                  <c:v>-0.58885204090301979</c:v>
                </c:pt>
                <c:pt idx="862">
                  <c:v>-0.58923238348481366</c:v>
                </c:pt>
                <c:pt idx="863">
                  <c:v>-0.58961346385653857</c:v>
                </c:pt>
                <c:pt idx="864">
                  <c:v>-0.58999528440625326</c:v>
                </c:pt>
                <c:pt idx="865">
                  <c:v>-0.5903778475328505</c:v>
                </c:pt>
                <c:pt idx="866">
                  <c:v>-0.59076115564612142</c:v>
                </c:pt>
                <c:pt idx="867">
                  <c:v>-0.59114521116681829</c:v>
                </c:pt>
                <c:pt idx="868">
                  <c:v>-0.59153001652671877</c:v>
                </c:pt>
                <c:pt idx="869">
                  <c:v>-0.59191557416869156</c:v>
                </c:pt>
                <c:pt idx="870">
                  <c:v>-0.59230188654676019</c:v>
                </c:pt>
                <c:pt idx="871">
                  <c:v>-0.59268895612616923</c:v>
                </c:pt>
                <c:pt idx="872">
                  <c:v>-0.59307678538345054</c:v>
                </c:pt>
                <c:pt idx="873">
                  <c:v>-0.59346537680648936</c:v>
                </c:pt>
                <c:pt idx="874">
                  <c:v>-0.59385473289459167</c:v>
                </c:pt>
                <c:pt idx="875">
                  <c:v>-0.59424485615855127</c:v>
                </c:pt>
                <c:pt idx="876">
                  <c:v>-0.59463574912071826</c:v>
                </c:pt>
                <c:pt idx="877">
                  <c:v>-0.59502741431506678</c:v>
                </c:pt>
                <c:pt idx="878">
                  <c:v>-0.59541985428726518</c:v>
                </c:pt>
                <c:pt idx="879">
                  <c:v>-0.59581307159474406</c:v>
                </c:pt>
                <c:pt idx="880">
                  <c:v>-0.59620706880676733</c:v>
                </c:pt>
                <c:pt idx="881">
                  <c:v>-0.59660184850450204</c:v>
                </c:pt>
                <c:pt idx="882">
                  <c:v>-0.59699741328108979</c:v>
                </c:pt>
                <c:pt idx="883">
                  <c:v>-0.5973937657417181</c:v>
                </c:pt>
                <c:pt idx="884">
                  <c:v>-0.59779090850369232</c:v>
                </c:pt>
                <c:pt idx="885">
                  <c:v>-0.5981888441965082</c:v>
                </c:pt>
                <c:pt idx="886">
                  <c:v>-0.59858757546192509</c:v>
                </c:pt>
                <c:pt idx="887">
                  <c:v>-0.59898710495403973</c:v>
                </c:pt>
                <c:pt idx="888">
                  <c:v>2.1425575074620444</c:v>
                </c:pt>
                <c:pt idx="889">
                  <c:v>2.1610246915260816</c:v>
                </c:pt>
                <c:pt idx="890">
                  <c:v>2.1799763496788547</c:v>
                </c:pt>
                <c:pt idx="891">
                  <c:v>2.1994340035213504</c:v>
                </c:pt>
                <c:pt idx="892">
                  <c:v>2.2194205355549448</c:v>
                </c:pt>
                <c:pt idx="893">
                  <c:v>2.2399603017430754</c:v>
                </c:pt>
                <c:pt idx="894">
                  <c:v>2.2610792556549599</c:v>
                </c:pt>
                <c:pt idx="895">
                  <c:v>2.2828050856255504</c:v>
                </c:pt>
                <c:pt idx="896">
                  <c:v>2.3051673665746666</c:v>
                </c:pt>
                <c:pt idx="897">
                  <c:v>2.3281977283721202</c:v>
                </c:pt>
                <c:pt idx="898">
                  <c:v>2.3519300429213041</c:v>
                </c:pt>
                <c:pt idx="899">
                  <c:v>2.3764006324694003</c:v>
                </c:pt>
                <c:pt idx="900">
                  <c:v>2.4016485020480358</c:v>
                </c:pt>
                <c:pt idx="901">
                  <c:v>2.4277155994160546</c:v>
                </c:pt>
                <c:pt idx="902">
                  <c:v>2.4546471064312221</c:v>
                </c:pt>
                <c:pt idx="903">
                  <c:v>2.4824917664386046</c:v>
                </c:pt>
                <c:pt idx="904">
                  <c:v>2.5113022530532394</c:v>
                </c:pt>
                <c:pt idx="905">
                  <c:v>2.5411355866621315</c:v>
                </c:pt>
                <c:pt idx="906">
                  <c:v>2.5720536061117234</c:v>
                </c:pt>
                <c:pt idx="907">
                  <c:v>2.6041235044268642</c:v>
                </c:pt>
                <c:pt idx="908">
                  <c:v>2.6374184390833819</c:v>
                </c:pt>
                <c:pt idx="909">
                  <c:v>2.6405868495230767</c:v>
                </c:pt>
                <c:pt idx="910">
                  <c:v>2.6405868495230767</c:v>
                </c:pt>
                <c:pt idx="911">
                  <c:v>2.6405868495230767</c:v>
                </c:pt>
                <c:pt idx="912">
                  <c:v>2.6405868495230767</c:v>
                </c:pt>
                <c:pt idx="913">
                  <c:v>2.6405868495230767</c:v>
                </c:pt>
                <c:pt idx="914">
                  <c:v>2.6405868495230767</c:v>
                </c:pt>
                <c:pt idx="915">
                  <c:v>2.6405868495230767</c:v>
                </c:pt>
                <c:pt idx="916">
                  <c:v>2.6405868495230767</c:v>
                </c:pt>
                <c:pt idx="917">
                  <c:v>2.6405868495230767</c:v>
                </c:pt>
                <c:pt idx="918">
                  <c:v>2.6405868495230767</c:v>
                </c:pt>
                <c:pt idx="919">
                  <c:v>2.6405868495230767</c:v>
                </c:pt>
                <c:pt idx="920">
                  <c:v>2.6405868495230767</c:v>
                </c:pt>
                <c:pt idx="921">
                  <c:v>2.6405868495230767</c:v>
                </c:pt>
                <c:pt idx="922">
                  <c:v>2.6405868495230767</c:v>
                </c:pt>
                <c:pt idx="923">
                  <c:v>2.6405868495230767</c:v>
                </c:pt>
                <c:pt idx="924">
                  <c:v>2.6405868495230767</c:v>
                </c:pt>
                <c:pt idx="925">
                  <c:v>2.6405868495230767</c:v>
                </c:pt>
                <c:pt idx="926">
                  <c:v>2.6405868495230767</c:v>
                </c:pt>
                <c:pt idx="927">
                  <c:v>2.6405868495230767</c:v>
                </c:pt>
                <c:pt idx="928">
                  <c:v>2.6405868495230767</c:v>
                </c:pt>
                <c:pt idx="929">
                  <c:v>2.6405868495230767</c:v>
                </c:pt>
                <c:pt idx="930">
                  <c:v>2.6405868495230767</c:v>
                </c:pt>
                <c:pt idx="931">
                  <c:v>2.6405868495230767</c:v>
                </c:pt>
                <c:pt idx="932">
                  <c:v>2.6405868495230767</c:v>
                </c:pt>
                <c:pt idx="933">
                  <c:v>2.6405868495230767</c:v>
                </c:pt>
                <c:pt idx="934">
                  <c:v>2.6405868495230767</c:v>
                </c:pt>
                <c:pt idx="935">
                  <c:v>2.6405868495230767</c:v>
                </c:pt>
                <c:pt idx="936">
                  <c:v>2.6405868495230767</c:v>
                </c:pt>
                <c:pt idx="937">
                  <c:v>2.6405868495230767</c:v>
                </c:pt>
                <c:pt idx="938">
                  <c:v>2.6405868495230767</c:v>
                </c:pt>
                <c:pt idx="939">
                  <c:v>2.6405868495230767</c:v>
                </c:pt>
                <c:pt idx="940">
                  <c:v>2.6405868495230767</c:v>
                </c:pt>
                <c:pt idx="941">
                  <c:v>2.6405868495230767</c:v>
                </c:pt>
                <c:pt idx="942">
                  <c:v>2.6405868495230767</c:v>
                </c:pt>
                <c:pt idx="943">
                  <c:v>2.6405868495230767</c:v>
                </c:pt>
                <c:pt idx="944">
                  <c:v>2.6405868495230767</c:v>
                </c:pt>
                <c:pt idx="945">
                  <c:v>2.6405868495230767</c:v>
                </c:pt>
                <c:pt idx="946">
                  <c:v>2.6405868495230767</c:v>
                </c:pt>
                <c:pt idx="947">
                  <c:v>2.6405868495230767</c:v>
                </c:pt>
                <c:pt idx="948">
                  <c:v>2.6405868495230767</c:v>
                </c:pt>
                <c:pt idx="949">
                  <c:v>2.6405868495230767</c:v>
                </c:pt>
                <c:pt idx="950">
                  <c:v>2.6405868495230767</c:v>
                </c:pt>
                <c:pt idx="951">
                  <c:v>2.6405868495230767</c:v>
                </c:pt>
                <c:pt idx="952">
                  <c:v>2.6405868495230767</c:v>
                </c:pt>
                <c:pt idx="953">
                  <c:v>2.6405868495230767</c:v>
                </c:pt>
                <c:pt idx="954">
                  <c:v>2.6405868495230767</c:v>
                </c:pt>
                <c:pt idx="955">
                  <c:v>2.6405868495230767</c:v>
                </c:pt>
                <c:pt idx="956">
                  <c:v>2.6405868495230767</c:v>
                </c:pt>
                <c:pt idx="957">
                  <c:v>2.6405868495230767</c:v>
                </c:pt>
                <c:pt idx="958">
                  <c:v>2.6405868495230767</c:v>
                </c:pt>
                <c:pt idx="959">
                  <c:v>2.6405868495230767</c:v>
                </c:pt>
                <c:pt idx="960">
                  <c:v>2.6405868495230767</c:v>
                </c:pt>
                <c:pt idx="961">
                  <c:v>2.6405868495230767</c:v>
                </c:pt>
                <c:pt idx="962">
                  <c:v>2.6405868495230767</c:v>
                </c:pt>
                <c:pt idx="963">
                  <c:v>2.6405868495230767</c:v>
                </c:pt>
                <c:pt idx="964">
                  <c:v>2.6405868495230767</c:v>
                </c:pt>
                <c:pt idx="965">
                  <c:v>2.6405868495230767</c:v>
                </c:pt>
                <c:pt idx="966">
                  <c:v>2.6405868495230767</c:v>
                </c:pt>
                <c:pt idx="967">
                  <c:v>2.6405868495230767</c:v>
                </c:pt>
                <c:pt idx="968">
                  <c:v>2.6405868495230767</c:v>
                </c:pt>
                <c:pt idx="969">
                  <c:v>2.6405868495230767</c:v>
                </c:pt>
                <c:pt idx="970">
                  <c:v>2.6405868495230767</c:v>
                </c:pt>
                <c:pt idx="971">
                  <c:v>2.6405868495230767</c:v>
                </c:pt>
                <c:pt idx="972">
                  <c:v>2.6405868495230767</c:v>
                </c:pt>
                <c:pt idx="973">
                  <c:v>2.6405868495230767</c:v>
                </c:pt>
                <c:pt idx="974">
                  <c:v>2.6405868495230767</c:v>
                </c:pt>
                <c:pt idx="975">
                  <c:v>2.6405868495230767</c:v>
                </c:pt>
                <c:pt idx="976">
                  <c:v>2.6405868495230767</c:v>
                </c:pt>
                <c:pt idx="977">
                  <c:v>2.6405868495230767</c:v>
                </c:pt>
                <c:pt idx="978">
                  <c:v>2.6405868495230767</c:v>
                </c:pt>
                <c:pt idx="979">
                  <c:v>2.6405868495230767</c:v>
                </c:pt>
                <c:pt idx="980">
                  <c:v>2.6405868495230767</c:v>
                </c:pt>
                <c:pt idx="981">
                  <c:v>2.6405868495230767</c:v>
                </c:pt>
                <c:pt idx="982">
                  <c:v>2.6405868495230767</c:v>
                </c:pt>
                <c:pt idx="983">
                  <c:v>2.6405868495230767</c:v>
                </c:pt>
                <c:pt idx="984">
                  <c:v>2.6405868495230767</c:v>
                </c:pt>
                <c:pt idx="985">
                  <c:v>2.6405868495230767</c:v>
                </c:pt>
                <c:pt idx="986">
                  <c:v>2.6405868495230767</c:v>
                </c:pt>
                <c:pt idx="987">
                  <c:v>2.6405868495230767</c:v>
                </c:pt>
                <c:pt idx="988">
                  <c:v>2.6405868495230767</c:v>
                </c:pt>
                <c:pt idx="989">
                  <c:v>2.6405868495230767</c:v>
                </c:pt>
                <c:pt idx="990">
                  <c:v>2.6405868495230767</c:v>
                </c:pt>
                <c:pt idx="991">
                  <c:v>2.6405868495230767</c:v>
                </c:pt>
                <c:pt idx="992">
                  <c:v>2.6405868495230767</c:v>
                </c:pt>
                <c:pt idx="993">
                  <c:v>2.6405868495230767</c:v>
                </c:pt>
                <c:pt idx="994">
                  <c:v>2.6405868495230767</c:v>
                </c:pt>
                <c:pt idx="995">
                  <c:v>2.6405868495230767</c:v>
                </c:pt>
                <c:pt idx="996">
                  <c:v>2.6405868495230767</c:v>
                </c:pt>
                <c:pt idx="997">
                  <c:v>2.6405868495230767</c:v>
                </c:pt>
                <c:pt idx="998">
                  <c:v>2.6405868495230767</c:v>
                </c:pt>
                <c:pt idx="999">
                  <c:v>2.6405868495230767</c:v>
                </c:pt>
                <c:pt idx="1000">
                  <c:v>-1.4026890289223362</c:v>
                </c:pt>
                <c:pt idx="1001">
                  <c:v>-1.4078455141222539</c:v>
                </c:pt>
                <c:pt idx="1002">
                  <c:v>-1.4130592177363408</c:v>
                </c:pt>
                <c:pt idx="1003">
                  <c:v>-1.4183312050521195</c:v>
                </c:pt>
                <c:pt idx="1004">
                  <c:v>-1.4236625693172018</c:v>
                </c:pt>
                <c:pt idx="1005">
                  <c:v>-1.4290544326895431</c:v>
                </c:pt>
                <c:pt idx="1006">
                  <c:v>-1.434507947227458</c:v>
                </c:pt>
                <c:pt idx="1007">
                  <c:v>-1.4400242959213727</c:v>
                </c:pt>
                <c:pt idx="1008">
                  <c:v>-1.4456046937694138</c:v>
                </c:pt>
                <c:pt idx="1009">
                  <c:v>-1.4512503888990476</c:v>
                </c:pt>
                <c:pt idx="1010">
                  <c:v>-1.45696266373712</c:v>
                </c:pt>
                <c:pt idx="1011">
                  <c:v>-1.4627428362307815</c:v>
                </c:pt>
                <c:pt idx="1012">
                  <c:v>-1.4685922611219364</c:v>
                </c:pt>
                <c:pt idx="1013">
                  <c:v>-1.474512331278006</c:v>
                </c:pt>
                <c:pt idx="1014">
                  <c:v>-1.4805044790819728</c:v>
                </c:pt>
                <c:pt idx="1015">
                  <c:v>-1.4865701778848526</c:v>
                </c:pt>
                <c:pt idx="1016">
                  <c:v>-1.4927109435239272</c:v>
                </c:pt>
                <c:pt idx="1017">
                  <c:v>-1.4989283359102932</c:v>
                </c:pt>
                <c:pt idx="1018">
                  <c:v>-1.505223960689489</c:v>
                </c:pt>
                <c:pt idx="1019">
                  <c:v>-1.5115994709792167</c:v>
                </c:pt>
                <c:pt idx="1020">
                  <c:v>-1.518056569188412</c:v>
                </c:pt>
                <c:pt idx="1021">
                  <c:v>-1.5245970089222114</c:v>
                </c:pt>
                <c:pt idx="1022">
                  <c:v>-1.5312225969776427</c:v>
                </c:pt>
                <c:pt idx="1023">
                  <c:v>-1.5379351954351892</c:v>
                </c:pt>
                <c:pt idx="1024">
                  <c:v>-1.5447367238517193</c:v>
                </c:pt>
                <c:pt idx="1025">
                  <c:v>-1.5516291615606344</c:v>
                </c:pt>
                <c:pt idx="1026">
                  <c:v>-1.5586145500854856</c:v>
                </c:pt>
                <c:pt idx="1027">
                  <c:v>-1.5656949956737292</c:v>
                </c:pt>
                <c:pt idx="1028">
                  <c:v>-1.5728726719577548</c:v>
                </c:pt>
                <c:pt idx="1029">
                  <c:v>-1.580149822750804</c:v>
                </c:pt>
                <c:pt idx="1030">
                  <c:v>-1.5875287649859326</c:v>
                </c:pt>
                <c:pt idx="1031">
                  <c:v>-1.5950118918067513</c:v>
                </c:pt>
                <c:pt idx="1032">
                  <c:v>-1.6026016758192785</c:v>
                </c:pt>
                <c:pt idx="1033">
                  <c:v>-1.6103006725149367</c:v>
                </c:pt>
                <c:pt idx="1034">
                  <c:v>-1.6181115238754258</c:v>
                </c:pt>
                <c:pt idx="1035">
                  <c:v>-1.6260369621710065</c:v>
                </c:pt>
                <c:pt idx="1036">
                  <c:v>-1.63407981396457</c:v>
                </c:pt>
                <c:pt idx="1037">
                  <c:v>-1.6422430043348013</c:v>
                </c:pt>
                <c:pt idx="1038">
                  <c:v>-1.6505295613327331</c:v>
                </c:pt>
                <c:pt idx="1039">
                  <c:v>-1.6589426206870912</c:v>
                </c:pt>
                <c:pt idx="1040">
                  <c:v>-1.6674854307750013</c:v>
                </c:pt>
                <c:pt idx="1041">
                  <c:v>-1.6761613578759207</c:v>
                </c:pt>
                <c:pt idx="1042">
                  <c:v>2.0074714826547604</c:v>
                </c:pt>
                <c:pt idx="1043">
                  <c:v>2.0226452866479359</c:v>
                </c:pt>
                <c:pt idx="1044">
                  <c:v>2.0381675594652555</c:v>
                </c:pt>
                <c:pt idx="1045">
                  <c:v>2.0540518250730604</c:v>
                </c:pt>
                <c:pt idx="1046">
                  <c:v>2.0703123529824592</c:v>
                </c:pt>
                <c:pt idx="1047">
                  <c:v>2.0869642118897169</c:v>
                </c:pt>
                <c:pt idx="1048">
                  <c:v>2.1040233281066292</c:v>
                </c:pt>
                <c:pt idx="1049">
                  <c:v>2.1215065492944012</c:v>
                </c:pt>
                <c:pt idx="1050">
                  <c:v>2.1394317140790964</c:v>
                </c:pt>
                <c:pt idx="1051">
                  <c:v>2.157817728200623</c:v>
                </c:pt>
                <c:pt idx="1052">
                  <c:v>2.1766846479320043</c:v>
                </c:pt>
                <c:pt idx="1053">
                  <c:v>2.1960537716031872</c:v>
                </c:pt>
                <c:pt idx="1054">
                  <c:v>2.2159477401759924</c:v>
                </c:pt>
                <c:pt idx="1055">
                  <c:v>2.2363906479466564</c:v>
                </c:pt>
                <c:pt idx="1056">
                  <c:v>2.2574081646027877</c:v>
                </c:pt>
                <c:pt idx="1057">
                  <c:v>2.2790276700361565</c:v>
                </c:pt>
                <c:pt idx="1058">
                  <c:v>2.3012784035160831</c:v>
                </c:pt>
                <c:pt idx="1059">
                  <c:v>2.3241916290655471</c:v>
                </c:pt>
                <c:pt idx="1060">
                  <c:v>2.3478008191601023</c:v>
                </c:pt>
                <c:pt idx="1061">
                  <c:v>2.3721418591961174</c:v>
                </c:pt>
                <c:pt idx="1062">
                  <c:v>2.3972532755594114</c:v>
                </c:pt>
                <c:pt idx="1063">
                  <c:v>2.4231764905798179</c:v>
                </c:pt>
                <c:pt idx="1064">
                  <c:v>2.4499561081961541</c:v>
                </c:pt>
                <c:pt idx="1065">
                  <c:v>2.4776402347972977</c:v>
                </c:pt>
                <c:pt idx="1066">
                  <c:v>2.5062808404709447</c:v>
                </c:pt>
                <c:pt idx="1067">
                  <c:v>2.5359341668096258</c:v>
                </c:pt>
                <c:pt idx="1068">
                  <c:v>2.5666611885284549</c:v>
                </c:pt>
                <c:pt idx="1069">
                  <c:v>2.5985281374842391</c:v>
                </c:pt>
                <c:pt idx="1070">
                  <c:v>2.6316070993060734</c:v>
                </c:pt>
                <c:pt idx="1071">
                  <c:v>2.6405868495230767</c:v>
                </c:pt>
                <c:pt idx="1072">
                  <c:v>2.6405868495230767</c:v>
                </c:pt>
                <c:pt idx="1073">
                  <c:v>2.6405868495230767</c:v>
                </c:pt>
                <c:pt idx="1074">
                  <c:v>2.6405868495230767</c:v>
                </c:pt>
                <c:pt idx="1075">
                  <c:v>2.6405868495230767</c:v>
                </c:pt>
                <c:pt idx="1076">
                  <c:v>2.6405868495230767</c:v>
                </c:pt>
                <c:pt idx="1077">
                  <c:v>2.6405868495230767</c:v>
                </c:pt>
                <c:pt idx="1078">
                  <c:v>2.6405868495230767</c:v>
                </c:pt>
                <c:pt idx="1079">
                  <c:v>2.6405868495230767</c:v>
                </c:pt>
                <c:pt idx="1080">
                  <c:v>2.6405868495230767</c:v>
                </c:pt>
                <c:pt idx="1081">
                  <c:v>2.6405868495230767</c:v>
                </c:pt>
                <c:pt idx="1082">
                  <c:v>2.6405868495230767</c:v>
                </c:pt>
                <c:pt idx="1083">
                  <c:v>2.6405868495230767</c:v>
                </c:pt>
                <c:pt idx="1084">
                  <c:v>2.6405868495230767</c:v>
                </c:pt>
                <c:pt idx="1085">
                  <c:v>2.6405868495230767</c:v>
                </c:pt>
                <c:pt idx="1086">
                  <c:v>2.6405868495230767</c:v>
                </c:pt>
                <c:pt idx="1087">
                  <c:v>2.6405868495230767</c:v>
                </c:pt>
                <c:pt idx="1088">
                  <c:v>2.6405868495230767</c:v>
                </c:pt>
                <c:pt idx="1089">
                  <c:v>2.6405868495230767</c:v>
                </c:pt>
                <c:pt idx="1090">
                  <c:v>2.6405868495230767</c:v>
                </c:pt>
                <c:pt idx="1091">
                  <c:v>2.6405868495230767</c:v>
                </c:pt>
                <c:pt idx="1092">
                  <c:v>2.6405868495230767</c:v>
                </c:pt>
                <c:pt idx="1093">
                  <c:v>2.6405868495230767</c:v>
                </c:pt>
                <c:pt idx="1094">
                  <c:v>2.6405868495230767</c:v>
                </c:pt>
                <c:pt idx="1095">
                  <c:v>2.6405868495230767</c:v>
                </c:pt>
                <c:pt idx="1096">
                  <c:v>2.6405868495230767</c:v>
                </c:pt>
                <c:pt idx="1097">
                  <c:v>2.6405868495230767</c:v>
                </c:pt>
                <c:pt idx="1098">
                  <c:v>2.6405868495230767</c:v>
                </c:pt>
                <c:pt idx="1099">
                  <c:v>2.6405868495230767</c:v>
                </c:pt>
                <c:pt idx="1100">
                  <c:v>2.6405868495230767</c:v>
                </c:pt>
                <c:pt idx="1101">
                  <c:v>2.6405868495230767</c:v>
                </c:pt>
                <c:pt idx="1102">
                  <c:v>2.6405868495230767</c:v>
                </c:pt>
                <c:pt idx="1103">
                  <c:v>2.6405868495230767</c:v>
                </c:pt>
                <c:pt idx="1104">
                  <c:v>2.6405868495230767</c:v>
                </c:pt>
                <c:pt idx="1105">
                  <c:v>2.6405868495230767</c:v>
                </c:pt>
                <c:pt idx="1106">
                  <c:v>2.6405868495230767</c:v>
                </c:pt>
                <c:pt idx="1107">
                  <c:v>2.6405868495230767</c:v>
                </c:pt>
                <c:pt idx="1108">
                  <c:v>2.6405868495230767</c:v>
                </c:pt>
                <c:pt idx="1109">
                  <c:v>2.6405868495230767</c:v>
                </c:pt>
                <c:pt idx="1110">
                  <c:v>2.6405868495230767</c:v>
                </c:pt>
                <c:pt idx="1111">
                  <c:v>2.6405868495230767</c:v>
                </c:pt>
                <c:pt idx="1112">
                  <c:v>2.6405868495230767</c:v>
                </c:pt>
                <c:pt idx="1113">
                  <c:v>2.6405868495230767</c:v>
                </c:pt>
                <c:pt idx="1114">
                  <c:v>2.6405868495230767</c:v>
                </c:pt>
                <c:pt idx="1115">
                  <c:v>2.6405868495230767</c:v>
                </c:pt>
                <c:pt idx="1116">
                  <c:v>2.6405868495230767</c:v>
                </c:pt>
                <c:pt idx="1117">
                  <c:v>2.6405868495230767</c:v>
                </c:pt>
                <c:pt idx="1118">
                  <c:v>2.6405868495230767</c:v>
                </c:pt>
                <c:pt idx="1119">
                  <c:v>2.6405868495230767</c:v>
                </c:pt>
                <c:pt idx="1120">
                  <c:v>2.6405868495230767</c:v>
                </c:pt>
                <c:pt idx="1121">
                  <c:v>2.6405868495230767</c:v>
                </c:pt>
                <c:pt idx="1122">
                  <c:v>2.6405868495230767</c:v>
                </c:pt>
                <c:pt idx="1123">
                  <c:v>2.6405868495230767</c:v>
                </c:pt>
                <c:pt idx="1124">
                  <c:v>2.6405868495230767</c:v>
                </c:pt>
                <c:pt idx="1125">
                  <c:v>2.6405868495230767</c:v>
                </c:pt>
                <c:pt idx="1126">
                  <c:v>2.6405868495230767</c:v>
                </c:pt>
                <c:pt idx="1127">
                  <c:v>2.6405868495230767</c:v>
                </c:pt>
                <c:pt idx="1128">
                  <c:v>2.6405868495230767</c:v>
                </c:pt>
                <c:pt idx="1129">
                  <c:v>2.6405868495230767</c:v>
                </c:pt>
                <c:pt idx="1130">
                  <c:v>2.6405868495230767</c:v>
                </c:pt>
                <c:pt idx="1131">
                  <c:v>2.6405868495230767</c:v>
                </c:pt>
                <c:pt idx="1132">
                  <c:v>2.6405868495230767</c:v>
                </c:pt>
                <c:pt idx="1133">
                  <c:v>2.6405868495230767</c:v>
                </c:pt>
                <c:pt idx="1134">
                  <c:v>2.6405868495230767</c:v>
                </c:pt>
                <c:pt idx="1135">
                  <c:v>2.6405868495230767</c:v>
                </c:pt>
                <c:pt idx="1136">
                  <c:v>2.6405868495230767</c:v>
                </c:pt>
                <c:pt idx="1137">
                  <c:v>2.6405868495230767</c:v>
                </c:pt>
                <c:pt idx="1138">
                  <c:v>2.6405868495230767</c:v>
                </c:pt>
                <c:pt idx="1139">
                  <c:v>2.6405868495230767</c:v>
                </c:pt>
                <c:pt idx="1140">
                  <c:v>2.6405868495230767</c:v>
                </c:pt>
                <c:pt idx="1141">
                  <c:v>2.6405868495230767</c:v>
                </c:pt>
                <c:pt idx="1142">
                  <c:v>2.6405868495230767</c:v>
                </c:pt>
                <c:pt idx="1143">
                  <c:v>2.6405868495230767</c:v>
                </c:pt>
                <c:pt idx="1144">
                  <c:v>2.6405868495230767</c:v>
                </c:pt>
                <c:pt idx="1145">
                  <c:v>2.6405868495230767</c:v>
                </c:pt>
                <c:pt idx="1146">
                  <c:v>2.6405868495230767</c:v>
                </c:pt>
                <c:pt idx="1147">
                  <c:v>2.6405868495230767</c:v>
                </c:pt>
                <c:pt idx="1148">
                  <c:v>2.6405868495230767</c:v>
                </c:pt>
                <c:pt idx="1149">
                  <c:v>2.6405868495230767</c:v>
                </c:pt>
                <c:pt idx="1150">
                  <c:v>2.6405868495230767</c:v>
                </c:pt>
                <c:pt idx="1151">
                  <c:v>2.6405868495230767</c:v>
                </c:pt>
                <c:pt idx="1152">
                  <c:v>2.6405868495230767</c:v>
                </c:pt>
                <c:pt idx="1153">
                  <c:v>2.6405868495230767</c:v>
                </c:pt>
                <c:pt idx="1154">
                  <c:v>2.6405868495230767</c:v>
                </c:pt>
                <c:pt idx="1155">
                  <c:v>2.6405868495230767</c:v>
                </c:pt>
                <c:pt idx="1156">
                  <c:v>2.6405868495230767</c:v>
                </c:pt>
                <c:pt idx="1157">
                  <c:v>2.6405868495230767</c:v>
                </c:pt>
                <c:pt idx="1158">
                  <c:v>2.6405868495230767</c:v>
                </c:pt>
                <c:pt idx="1159">
                  <c:v>2.6405868495230767</c:v>
                </c:pt>
                <c:pt idx="1160">
                  <c:v>2.6405868495230767</c:v>
                </c:pt>
                <c:pt idx="1161">
                  <c:v>2.6405868495230767</c:v>
                </c:pt>
                <c:pt idx="1162">
                  <c:v>2.6405868495230767</c:v>
                </c:pt>
                <c:pt idx="1163">
                  <c:v>2.6405868495230767</c:v>
                </c:pt>
                <c:pt idx="1164">
                  <c:v>2.6405868495230767</c:v>
                </c:pt>
                <c:pt idx="1165">
                  <c:v>2.6405868495230767</c:v>
                </c:pt>
                <c:pt idx="1166">
                  <c:v>2.6405868495230767</c:v>
                </c:pt>
                <c:pt idx="1167">
                  <c:v>2.6405868495230767</c:v>
                </c:pt>
                <c:pt idx="1168">
                  <c:v>2.6405868495230767</c:v>
                </c:pt>
                <c:pt idx="1169">
                  <c:v>2.6405868495230767</c:v>
                </c:pt>
                <c:pt idx="1170">
                  <c:v>2.6405868495230767</c:v>
                </c:pt>
                <c:pt idx="1171">
                  <c:v>2.6405868495230767</c:v>
                </c:pt>
                <c:pt idx="1172">
                  <c:v>2.6405868495230767</c:v>
                </c:pt>
                <c:pt idx="1173">
                  <c:v>2.6405868495230767</c:v>
                </c:pt>
                <c:pt idx="1174">
                  <c:v>2.6405868495230767</c:v>
                </c:pt>
                <c:pt idx="1175">
                  <c:v>2.6405868495230767</c:v>
                </c:pt>
                <c:pt idx="1176">
                  <c:v>2.6405868495230767</c:v>
                </c:pt>
                <c:pt idx="1177">
                  <c:v>2.6405868495230767</c:v>
                </c:pt>
                <c:pt idx="1178">
                  <c:v>2.6405868495230767</c:v>
                </c:pt>
                <c:pt idx="1179">
                  <c:v>2.6405868495230767</c:v>
                </c:pt>
                <c:pt idx="1180">
                  <c:v>2.6405868495230767</c:v>
                </c:pt>
                <c:pt idx="1181">
                  <c:v>2.6405868495230767</c:v>
                </c:pt>
                <c:pt idx="1182">
                  <c:v>2.6405868495230767</c:v>
                </c:pt>
                <c:pt idx="1183">
                  <c:v>2.6405868495230767</c:v>
                </c:pt>
                <c:pt idx="1184">
                  <c:v>2.6405868495230767</c:v>
                </c:pt>
                <c:pt idx="1185">
                  <c:v>2.6405868495230767</c:v>
                </c:pt>
                <c:pt idx="1186">
                  <c:v>2.6405868495230767</c:v>
                </c:pt>
                <c:pt idx="1187">
                  <c:v>2.6405868495230767</c:v>
                </c:pt>
                <c:pt idx="1188">
                  <c:v>2.6405868495230767</c:v>
                </c:pt>
                <c:pt idx="1189">
                  <c:v>2.6405868495230767</c:v>
                </c:pt>
                <c:pt idx="1190">
                  <c:v>2.6405868495230767</c:v>
                </c:pt>
                <c:pt idx="1191">
                  <c:v>2.6405868495230767</c:v>
                </c:pt>
                <c:pt idx="1192">
                  <c:v>2.6405868495230767</c:v>
                </c:pt>
                <c:pt idx="1193">
                  <c:v>2.6405868495230767</c:v>
                </c:pt>
                <c:pt idx="1194">
                  <c:v>2.6405868495230767</c:v>
                </c:pt>
                <c:pt idx="1195">
                  <c:v>2.6405868495230767</c:v>
                </c:pt>
                <c:pt idx="1196">
                  <c:v>2.6405868495230767</c:v>
                </c:pt>
                <c:pt idx="1197">
                  <c:v>2.6405868495230767</c:v>
                </c:pt>
                <c:pt idx="1198">
                  <c:v>2.6405868495230767</c:v>
                </c:pt>
                <c:pt idx="1199">
                  <c:v>2.6405868495230767</c:v>
                </c:pt>
                <c:pt idx="1200">
                  <c:v>2.6405868495230767</c:v>
                </c:pt>
                <c:pt idx="1201">
                  <c:v>2.6405868495230767</c:v>
                </c:pt>
                <c:pt idx="1202">
                  <c:v>2.6405868495230767</c:v>
                </c:pt>
                <c:pt idx="1203">
                  <c:v>2.6405868495230767</c:v>
                </c:pt>
                <c:pt idx="1204">
                  <c:v>2.6405868495230767</c:v>
                </c:pt>
                <c:pt idx="1205">
                  <c:v>2.6405868495230767</c:v>
                </c:pt>
                <c:pt idx="1206">
                  <c:v>2.6405868495230767</c:v>
                </c:pt>
                <c:pt idx="1207">
                  <c:v>2.6405868495230767</c:v>
                </c:pt>
                <c:pt idx="1208">
                  <c:v>2.6405868495230767</c:v>
                </c:pt>
                <c:pt idx="1209">
                  <c:v>2.6405868495230767</c:v>
                </c:pt>
                <c:pt idx="1210">
                  <c:v>2.6405868495230767</c:v>
                </c:pt>
                <c:pt idx="1211">
                  <c:v>2.6405868495230767</c:v>
                </c:pt>
                <c:pt idx="1212">
                  <c:v>2.6405868495230767</c:v>
                </c:pt>
                <c:pt idx="1213">
                  <c:v>2.6405868495230767</c:v>
                </c:pt>
                <c:pt idx="1214">
                  <c:v>2.6405868495230767</c:v>
                </c:pt>
                <c:pt idx="1215">
                  <c:v>2.6405868495230767</c:v>
                </c:pt>
                <c:pt idx="1216">
                  <c:v>2.6405868495230767</c:v>
                </c:pt>
                <c:pt idx="1217">
                  <c:v>2.6405868495230767</c:v>
                </c:pt>
                <c:pt idx="1218">
                  <c:v>-0.56934697133211598</c:v>
                </c:pt>
                <c:pt idx="1219">
                  <c:v>-0.56969074227503969</c:v>
                </c:pt>
                <c:pt idx="1220">
                  <c:v>-0.5700351365505294</c:v>
                </c:pt>
                <c:pt idx="1221">
                  <c:v>-0.57038015604436931</c:v>
                </c:pt>
                <c:pt idx="1222">
                  <c:v>-0.57072580265033901</c:v>
                </c:pt>
                <c:pt idx="1223">
                  <c:v>-0.57107207827025874</c:v>
                </c:pt>
                <c:pt idx="1224">
                  <c:v>-0.57141898481403197</c:v>
                </c:pt>
                <c:pt idx="1225">
                  <c:v>-0.57176652419969021</c:v>
                </c:pt>
                <c:pt idx="1226">
                  <c:v>-0.57211469835343765</c:v>
                </c:pt>
                <c:pt idx="1227">
                  <c:v>-0.57246350920969524</c:v>
                </c:pt>
                <c:pt idx="1228">
                  <c:v>-0.5728129587111469</c:v>
                </c:pt>
                <c:pt idx="1229">
                  <c:v>-0.57316304880878421</c:v>
                </c:pt>
                <c:pt idx="1230">
                  <c:v>-0.57351378146195231</c:v>
                </c:pt>
                <c:pt idx="1231">
                  <c:v>-0.5738651586383956</c:v>
                </c:pt>
                <c:pt idx="1232">
                  <c:v>-0.57421718231430507</c:v>
                </c:pt>
                <c:pt idx="1233">
                  <c:v>-0.57456985447436404</c:v>
                </c:pt>
                <c:pt idx="1234">
                  <c:v>-0.57492317711179519</c:v>
                </c:pt>
                <c:pt idx="1235">
                  <c:v>-0.57527715222840847</c:v>
                </c:pt>
                <c:pt idx="1236">
                  <c:v>-0.57563178183464825</c:v>
                </c:pt>
                <c:pt idx="1237">
                  <c:v>-0.57598706794964138</c:v>
                </c:pt>
                <c:pt idx="1238">
                  <c:v>-0.57634301260124521</c:v>
                </c:pt>
                <c:pt idx="1239">
                  <c:v>-0.57669961782609658</c:v>
                </c:pt>
                <c:pt idx="1240">
                  <c:v>-0.57705688566966085</c:v>
                </c:pt>
                <c:pt idx="1241">
                  <c:v>-0.57741481818628049</c:v>
                </c:pt>
                <c:pt idx="1242">
                  <c:v>-0.57777341743922495</c:v>
                </c:pt>
                <c:pt idx="1243">
                  <c:v>-0.57813268550074115</c:v>
                </c:pt>
                <c:pt idx="1244">
                  <c:v>-0.57849262445210325</c:v>
                </c:pt>
                <c:pt idx="1245">
                  <c:v>-0.57885323638366304</c:v>
                </c:pt>
                <c:pt idx="1246">
                  <c:v>-0.57921452339490154</c:v>
                </c:pt>
                <c:pt idx="1247">
                  <c:v>-0.57957648759447966</c:v>
                </c:pt>
                <c:pt idx="1248">
                  <c:v>-0.57993913110029049</c:v>
                </c:pt>
                <c:pt idx="1249">
                  <c:v>-0.58030245603951103</c:v>
                </c:pt>
                <c:pt idx="1250">
                  <c:v>-0.58066646454865445</c:v>
                </c:pt>
                <c:pt idx="1251">
                  <c:v>-0.58103115877362288</c:v>
                </c:pt>
                <c:pt idx="1252">
                  <c:v>-0.58139654086976089</c:v>
                </c:pt>
                <c:pt idx="1253">
                  <c:v>-0.58176261300190846</c:v>
                </c:pt>
                <c:pt idx="1254">
                  <c:v>-0.58212937734445536</c:v>
                </c:pt>
                <c:pt idx="1255">
                  <c:v>-0.58249683608139458</c:v>
                </c:pt>
                <c:pt idx="1256">
                  <c:v>-0.58286499140637815</c:v>
                </c:pt>
                <c:pt idx="1257">
                  <c:v>-0.58323384552277058</c:v>
                </c:pt>
                <c:pt idx="1258">
                  <c:v>-0.58360340064370564</c:v>
                </c:pt>
                <c:pt idx="1259">
                  <c:v>-0.58397365899214138</c:v>
                </c:pt>
                <c:pt idx="1260">
                  <c:v>-0.58434462280091637</c:v>
                </c:pt>
                <c:pt idx="1261">
                  <c:v>-0.58471629431280625</c:v>
                </c:pt>
                <c:pt idx="1262">
                  <c:v>-0.58508867578058066</c:v>
                </c:pt>
                <c:pt idx="1263">
                  <c:v>-0.58546176946706063</c:v>
                </c:pt>
                <c:pt idx="1264">
                  <c:v>-0.58583557764517635</c:v>
                </c:pt>
                <c:pt idx="1265">
                  <c:v>-0.58621010259802508</c:v>
                </c:pt>
                <c:pt idx="1266">
                  <c:v>-0.58658534661892991</c:v>
                </c:pt>
                <c:pt idx="1267">
                  <c:v>-0.5869613120114987</c:v>
                </c:pt>
                <c:pt idx="1268">
                  <c:v>-0.58733800108968315</c:v>
                </c:pt>
                <c:pt idx="1269">
                  <c:v>-0.58771541617783929</c:v>
                </c:pt>
                <c:pt idx="1270">
                  <c:v>-0.58809355961078669</c:v>
                </c:pt>
                <c:pt idx="1271">
                  <c:v>-0.58847243373387004</c:v>
                </c:pt>
                <c:pt idx="1272">
                  <c:v>-0.58885204090301979</c:v>
                </c:pt>
                <c:pt idx="1273">
                  <c:v>-0.58923238348481366</c:v>
                </c:pt>
                <c:pt idx="1274">
                  <c:v>-0.58961346385653857</c:v>
                </c:pt>
                <c:pt idx="1275">
                  <c:v>-0.58999528440625326</c:v>
                </c:pt>
                <c:pt idx="1276">
                  <c:v>-0.5903778475328505</c:v>
                </c:pt>
                <c:pt idx="1277">
                  <c:v>-0.59076115564612142</c:v>
                </c:pt>
                <c:pt idx="1278">
                  <c:v>-0.59114521116681829</c:v>
                </c:pt>
                <c:pt idx="1279">
                  <c:v>-0.59153001652671877</c:v>
                </c:pt>
                <c:pt idx="1280">
                  <c:v>-0.59191557416869156</c:v>
                </c:pt>
                <c:pt idx="1281">
                  <c:v>-0.59230188654676019</c:v>
                </c:pt>
                <c:pt idx="1282">
                  <c:v>-0.59268895612616923</c:v>
                </c:pt>
                <c:pt idx="1283">
                  <c:v>-0.59307678538345054</c:v>
                </c:pt>
                <c:pt idx="1284">
                  <c:v>-0.59346537680648936</c:v>
                </c:pt>
                <c:pt idx="1285">
                  <c:v>-0.59385473289459167</c:v>
                </c:pt>
                <c:pt idx="1286">
                  <c:v>-0.59424485615855127</c:v>
                </c:pt>
                <c:pt idx="1287">
                  <c:v>-0.59463574912071826</c:v>
                </c:pt>
                <c:pt idx="1288">
                  <c:v>-0.59502741431506678</c:v>
                </c:pt>
                <c:pt idx="1289">
                  <c:v>-0.59541985428726518</c:v>
                </c:pt>
                <c:pt idx="1290">
                  <c:v>-0.59581307159474406</c:v>
                </c:pt>
                <c:pt idx="1291">
                  <c:v>-0.59620706880676733</c:v>
                </c:pt>
                <c:pt idx="1292">
                  <c:v>-0.59660184850450204</c:v>
                </c:pt>
                <c:pt idx="1293">
                  <c:v>-0.59699741328108979</c:v>
                </c:pt>
                <c:pt idx="1294">
                  <c:v>-0.5973937657417181</c:v>
                </c:pt>
                <c:pt idx="1295">
                  <c:v>-0.59779090850369232</c:v>
                </c:pt>
                <c:pt idx="1296">
                  <c:v>-0.5981888441965082</c:v>
                </c:pt>
                <c:pt idx="1297">
                  <c:v>-0.59858757546192509</c:v>
                </c:pt>
                <c:pt idx="1298">
                  <c:v>-0.59898710495403973</c:v>
                </c:pt>
                <c:pt idx="1299">
                  <c:v>2.1425575074620444</c:v>
                </c:pt>
                <c:pt idx="1300">
                  <c:v>2.1610246915260816</c:v>
                </c:pt>
                <c:pt idx="1301">
                  <c:v>2.1799763496788547</c:v>
                </c:pt>
                <c:pt idx="1302">
                  <c:v>2.1994340035213504</c:v>
                </c:pt>
                <c:pt idx="1303">
                  <c:v>2.2194205355549448</c:v>
                </c:pt>
                <c:pt idx="1304">
                  <c:v>2.2399603017430754</c:v>
                </c:pt>
                <c:pt idx="1305">
                  <c:v>2.2610792556549599</c:v>
                </c:pt>
                <c:pt idx="1306">
                  <c:v>2.2828050856255504</c:v>
                </c:pt>
                <c:pt idx="1307">
                  <c:v>2.3051673665746666</c:v>
                </c:pt>
                <c:pt idx="1308">
                  <c:v>2.3281977283721202</c:v>
                </c:pt>
                <c:pt idx="1309">
                  <c:v>2.3519300429213041</c:v>
                </c:pt>
                <c:pt idx="1310">
                  <c:v>2.3764006324694003</c:v>
                </c:pt>
                <c:pt idx="1311">
                  <c:v>2.4016485020480358</c:v>
                </c:pt>
                <c:pt idx="1312">
                  <c:v>2.4277155994160546</c:v>
                </c:pt>
                <c:pt idx="1313">
                  <c:v>2.4546471064312221</c:v>
                </c:pt>
                <c:pt idx="1314">
                  <c:v>2.4824917664386046</c:v>
                </c:pt>
                <c:pt idx="1315">
                  <c:v>2.5113022530532394</c:v>
                </c:pt>
                <c:pt idx="1316">
                  <c:v>2.5411355866621315</c:v>
                </c:pt>
                <c:pt idx="1317">
                  <c:v>2.5720536061117234</c:v>
                </c:pt>
                <c:pt idx="1318">
                  <c:v>2.6041235044268642</c:v>
                </c:pt>
                <c:pt idx="1319">
                  <c:v>2.6374184390833819</c:v>
                </c:pt>
                <c:pt idx="1320">
                  <c:v>2.6405868495230767</c:v>
                </c:pt>
                <c:pt idx="1321">
                  <c:v>2.6405868495230767</c:v>
                </c:pt>
                <c:pt idx="1322">
                  <c:v>2.6405868495230767</c:v>
                </c:pt>
                <c:pt idx="1323">
                  <c:v>2.6405868495230767</c:v>
                </c:pt>
                <c:pt idx="1324">
                  <c:v>2.6405868495230767</c:v>
                </c:pt>
                <c:pt idx="1325">
                  <c:v>2.6405868495230767</c:v>
                </c:pt>
                <c:pt idx="1326">
                  <c:v>2.6405868495230767</c:v>
                </c:pt>
                <c:pt idx="1327">
                  <c:v>2.6405868495230767</c:v>
                </c:pt>
                <c:pt idx="1328">
                  <c:v>2.6405868495230767</c:v>
                </c:pt>
                <c:pt idx="1329">
                  <c:v>2.6405868495230767</c:v>
                </c:pt>
                <c:pt idx="1330">
                  <c:v>2.6405868495230767</c:v>
                </c:pt>
                <c:pt idx="1331">
                  <c:v>2.6405868495230767</c:v>
                </c:pt>
                <c:pt idx="1332">
                  <c:v>2.6405868495230767</c:v>
                </c:pt>
                <c:pt idx="1333">
                  <c:v>2.6405868495230767</c:v>
                </c:pt>
                <c:pt idx="1334">
                  <c:v>2.6405868495230767</c:v>
                </c:pt>
                <c:pt idx="1335">
                  <c:v>2.6405868495230767</c:v>
                </c:pt>
                <c:pt idx="1336">
                  <c:v>2.6405868495230767</c:v>
                </c:pt>
                <c:pt idx="1337">
                  <c:v>2.6405868495230767</c:v>
                </c:pt>
                <c:pt idx="1338">
                  <c:v>2.6405868495230767</c:v>
                </c:pt>
                <c:pt idx="1339">
                  <c:v>2.6405868495230767</c:v>
                </c:pt>
                <c:pt idx="1340">
                  <c:v>2.6405868495230767</c:v>
                </c:pt>
                <c:pt idx="1341">
                  <c:v>2.6405868495230767</c:v>
                </c:pt>
                <c:pt idx="1342">
                  <c:v>2.6405868495230767</c:v>
                </c:pt>
                <c:pt idx="1343">
                  <c:v>2.6405868495230767</c:v>
                </c:pt>
                <c:pt idx="1344">
                  <c:v>2.6405868495230767</c:v>
                </c:pt>
                <c:pt idx="1345">
                  <c:v>2.6405868495230767</c:v>
                </c:pt>
                <c:pt idx="1346">
                  <c:v>2.6405868495230767</c:v>
                </c:pt>
                <c:pt idx="1347">
                  <c:v>2.6405868495230767</c:v>
                </c:pt>
                <c:pt idx="1348">
                  <c:v>2.6405868495230767</c:v>
                </c:pt>
                <c:pt idx="1349">
                  <c:v>2.6405868495230767</c:v>
                </c:pt>
                <c:pt idx="1350">
                  <c:v>2.6405868495230767</c:v>
                </c:pt>
                <c:pt idx="1351">
                  <c:v>2.6405868495230767</c:v>
                </c:pt>
                <c:pt idx="1352">
                  <c:v>2.6405868495230767</c:v>
                </c:pt>
                <c:pt idx="1353">
                  <c:v>2.6405868495230767</c:v>
                </c:pt>
                <c:pt idx="1354">
                  <c:v>2.6405868495230767</c:v>
                </c:pt>
                <c:pt idx="1355">
                  <c:v>2.6405868495230767</c:v>
                </c:pt>
                <c:pt idx="1356">
                  <c:v>2.6405868495230767</c:v>
                </c:pt>
                <c:pt idx="1357">
                  <c:v>2.6405868495230767</c:v>
                </c:pt>
                <c:pt idx="1358">
                  <c:v>2.6405868495230767</c:v>
                </c:pt>
                <c:pt idx="1359">
                  <c:v>2.6405868495230767</c:v>
                </c:pt>
                <c:pt idx="1360">
                  <c:v>2.6405868495230767</c:v>
                </c:pt>
                <c:pt idx="1361">
                  <c:v>2.6405868495230767</c:v>
                </c:pt>
                <c:pt idx="1362">
                  <c:v>2.6405868495230767</c:v>
                </c:pt>
                <c:pt idx="1363">
                  <c:v>2.6405868495230767</c:v>
                </c:pt>
                <c:pt idx="1364">
                  <c:v>2.6405868495230767</c:v>
                </c:pt>
                <c:pt idx="1365">
                  <c:v>2.6405868495230767</c:v>
                </c:pt>
                <c:pt idx="1366">
                  <c:v>2.6405868495230767</c:v>
                </c:pt>
                <c:pt idx="1367">
                  <c:v>2.6405868495230767</c:v>
                </c:pt>
                <c:pt idx="1368">
                  <c:v>2.6405868495230767</c:v>
                </c:pt>
                <c:pt idx="1369">
                  <c:v>2.6405868495230767</c:v>
                </c:pt>
                <c:pt idx="1370">
                  <c:v>2.6405868495230767</c:v>
                </c:pt>
                <c:pt idx="1371">
                  <c:v>2.6405868495230767</c:v>
                </c:pt>
                <c:pt idx="1372">
                  <c:v>2.6405868495230767</c:v>
                </c:pt>
                <c:pt idx="1373">
                  <c:v>2.6405868495230767</c:v>
                </c:pt>
                <c:pt idx="1374">
                  <c:v>2.6405868495230767</c:v>
                </c:pt>
                <c:pt idx="1375">
                  <c:v>2.6405868495230767</c:v>
                </c:pt>
                <c:pt idx="1376">
                  <c:v>2.6405868495230767</c:v>
                </c:pt>
                <c:pt idx="1377">
                  <c:v>2.6405868495230767</c:v>
                </c:pt>
                <c:pt idx="1378">
                  <c:v>2.6405868495230767</c:v>
                </c:pt>
                <c:pt idx="1379">
                  <c:v>2.6405868495230767</c:v>
                </c:pt>
                <c:pt idx="1380">
                  <c:v>2.6405868495230767</c:v>
                </c:pt>
                <c:pt idx="1381">
                  <c:v>2.6405868495230767</c:v>
                </c:pt>
                <c:pt idx="1382">
                  <c:v>2.6405868495230767</c:v>
                </c:pt>
                <c:pt idx="1383">
                  <c:v>2.6405868495230767</c:v>
                </c:pt>
                <c:pt idx="1384">
                  <c:v>2.6405868495230767</c:v>
                </c:pt>
                <c:pt idx="1385">
                  <c:v>2.6405868495230767</c:v>
                </c:pt>
                <c:pt idx="1386">
                  <c:v>2.6405868495230767</c:v>
                </c:pt>
                <c:pt idx="1387">
                  <c:v>2.6405868495230767</c:v>
                </c:pt>
                <c:pt idx="1388">
                  <c:v>2.6405868495230767</c:v>
                </c:pt>
                <c:pt idx="1389">
                  <c:v>2.6405868495230767</c:v>
                </c:pt>
                <c:pt idx="1390">
                  <c:v>2.6405868495230767</c:v>
                </c:pt>
                <c:pt idx="1391">
                  <c:v>2.6405868495230767</c:v>
                </c:pt>
                <c:pt idx="1392">
                  <c:v>2.6405868495230767</c:v>
                </c:pt>
                <c:pt idx="1393">
                  <c:v>2.6405868495230767</c:v>
                </c:pt>
                <c:pt idx="1394">
                  <c:v>2.6405868495230767</c:v>
                </c:pt>
                <c:pt idx="1395">
                  <c:v>2.6405868495230767</c:v>
                </c:pt>
                <c:pt idx="1396">
                  <c:v>2.6405868495230767</c:v>
                </c:pt>
                <c:pt idx="1397">
                  <c:v>2.6405868495230767</c:v>
                </c:pt>
                <c:pt idx="1398">
                  <c:v>2.6405868495230767</c:v>
                </c:pt>
                <c:pt idx="1399">
                  <c:v>2.6405868495230767</c:v>
                </c:pt>
                <c:pt idx="1400">
                  <c:v>2.6405868495230767</c:v>
                </c:pt>
                <c:pt idx="1401">
                  <c:v>2.6405868495230767</c:v>
                </c:pt>
                <c:pt idx="1402">
                  <c:v>2.6405868495230767</c:v>
                </c:pt>
                <c:pt idx="1403">
                  <c:v>2.6405868495230767</c:v>
                </c:pt>
                <c:pt idx="1404">
                  <c:v>2.6405868495230767</c:v>
                </c:pt>
                <c:pt idx="1405">
                  <c:v>2.6405868495230767</c:v>
                </c:pt>
                <c:pt idx="1406">
                  <c:v>2.6405868495230767</c:v>
                </c:pt>
                <c:pt idx="1407">
                  <c:v>2.6405868495230767</c:v>
                </c:pt>
                <c:pt idx="1408">
                  <c:v>2.6405868495230767</c:v>
                </c:pt>
                <c:pt idx="1409">
                  <c:v>2.6405868495230767</c:v>
                </c:pt>
                <c:pt idx="1410">
                  <c:v>2.6405868495230767</c:v>
                </c:pt>
                <c:pt idx="1411">
                  <c:v>2.6405868495230767</c:v>
                </c:pt>
                <c:pt idx="1412">
                  <c:v>2.6405868495230767</c:v>
                </c:pt>
                <c:pt idx="1413">
                  <c:v>2.6405868495230767</c:v>
                </c:pt>
                <c:pt idx="1414">
                  <c:v>2.6405868495230767</c:v>
                </c:pt>
                <c:pt idx="1415">
                  <c:v>2.6405868495230767</c:v>
                </c:pt>
                <c:pt idx="1416">
                  <c:v>2.6405868495230767</c:v>
                </c:pt>
                <c:pt idx="1417">
                  <c:v>2.6405868495230767</c:v>
                </c:pt>
                <c:pt idx="1418">
                  <c:v>2.6405868495230767</c:v>
                </c:pt>
                <c:pt idx="1419">
                  <c:v>2.6405868495230767</c:v>
                </c:pt>
                <c:pt idx="1420">
                  <c:v>2.6405868495230767</c:v>
                </c:pt>
                <c:pt idx="1421">
                  <c:v>2.6405868495230767</c:v>
                </c:pt>
                <c:pt idx="1422">
                  <c:v>2.6405868495230767</c:v>
                </c:pt>
                <c:pt idx="1423">
                  <c:v>2.6405868495230767</c:v>
                </c:pt>
                <c:pt idx="1424">
                  <c:v>2.6405868495230767</c:v>
                </c:pt>
                <c:pt idx="1425">
                  <c:v>2.6405868495230767</c:v>
                </c:pt>
                <c:pt idx="1426">
                  <c:v>2.6405868495230767</c:v>
                </c:pt>
                <c:pt idx="1427">
                  <c:v>2.6405868495230767</c:v>
                </c:pt>
                <c:pt idx="1428">
                  <c:v>2.6405868495230767</c:v>
                </c:pt>
                <c:pt idx="1429">
                  <c:v>2.6405868495230767</c:v>
                </c:pt>
                <c:pt idx="1430">
                  <c:v>2.6405868495230767</c:v>
                </c:pt>
                <c:pt idx="1431">
                  <c:v>2.6405868495230767</c:v>
                </c:pt>
                <c:pt idx="1432">
                  <c:v>2.6405868495230767</c:v>
                </c:pt>
                <c:pt idx="1433">
                  <c:v>2.6405868495230767</c:v>
                </c:pt>
                <c:pt idx="1434">
                  <c:v>2.6405868495230767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DB0-4FA4-8F63-B1A9B73BA0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705912"/>
        <c:axId val="799701976"/>
      </c:scatterChart>
      <c:valAx>
        <c:axId val="799705912"/>
        <c:scaling>
          <c:orientation val="minMax"/>
          <c:max val="125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1976"/>
        <c:crosses val="autoZero"/>
        <c:crossBetween val="midCat"/>
      </c:valAx>
      <c:valAx>
        <c:axId val="79970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</a:t>
                </a:r>
                <a:r>
                  <a:rPr lang="en-US" baseline="0"/>
                  <a:t> (m/s^2</a:t>
                </a:r>
                <a:r>
                  <a:rPr lang="en-US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5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Resistive</a:t>
            </a:r>
            <a:r>
              <a:rPr lang="en-US" baseline="0"/>
              <a:t> Forces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Aero Reistance</c:v>
          </c:tx>
          <c:spPr>
            <a:ln w="9525" cap="rnd">
              <a:solidFill>
                <a:srgbClr val="92D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Forces!$C$2:$C$1436</c:f>
              <c:numCache>
                <c:formatCode>0.000</c:formatCode>
                <c:ptCount val="1435"/>
                <c:pt idx="0">
                  <c:v>0</c:v>
                </c:pt>
                <c:pt idx="1">
                  <c:v>2.119912014802273</c:v>
                </c:pt>
                <c:pt idx="2">
                  <c:v>4.2527258189260619</c:v>
                </c:pt>
                <c:pt idx="3">
                  <c:v>6.3986793862017901</c:v>
                </c:pt>
                <c:pt idx="4">
                  <c:v>8.5580180880090087</c:v>
                </c:pt>
                <c:pt idx="5">
                  <c:v>10.730995018974506</c:v>
                </c:pt>
                <c:pt idx="6">
                  <c:v>12.917871341328842</c:v>
                </c:pt>
                <c:pt idx="7">
                  <c:v>15.118916649243751</c:v>
                </c:pt>
                <c:pt idx="8">
                  <c:v>17.334409354585084</c:v>
                </c:pt>
                <c:pt idx="9">
                  <c:v>19.564637095639256</c:v>
                </c:pt>
                <c:pt idx="10">
                  <c:v>21.809897170506737</c:v>
                </c:pt>
                <c:pt idx="11">
                  <c:v>24.070496997005762</c:v>
                </c:pt>
                <c:pt idx="12">
                  <c:v>26.346754601094133</c:v>
                </c:pt>
                <c:pt idx="13">
                  <c:v>28.638999135999381</c:v>
                </c:pt>
                <c:pt idx="14">
                  <c:v>30.9475714344488</c:v>
                </c:pt>
                <c:pt idx="15">
                  <c:v>33.272824596614235</c:v>
                </c:pt>
                <c:pt idx="16">
                  <c:v>35.615124616633892</c:v>
                </c:pt>
                <c:pt idx="17">
                  <c:v>37.974851050848528</c:v>
                </c:pt>
                <c:pt idx="18">
                  <c:v>40.352397731195083</c:v>
                </c:pt>
                <c:pt idx="19">
                  <c:v>42.748173527541823</c:v>
                </c:pt>
                <c:pt idx="20">
                  <c:v>45.162603163129148</c:v>
                </c:pt>
                <c:pt idx="21">
                  <c:v>47.596128087705338</c:v>
                </c:pt>
                <c:pt idx="22">
                  <c:v>50.049207413422714</c:v>
                </c:pt>
                <c:pt idx="23">
                  <c:v>52.522318919092655</c:v>
                </c:pt>
                <c:pt idx="24">
                  <c:v>55.015960128998465</c:v>
                </c:pt>
                <c:pt idx="25">
                  <c:v>57.530649473139476</c:v>
                </c:pt>
                <c:pt idx="26">
                  <c:v>60.066927536540945</c:v>
                </c:pt>
                <c:pt idx="27">
                  <c:v>62.625358406124612</c:v>
                </c:pt>
                <c:pt idx="28">
                  <c:v>65.206531124608176</c:v>
                </c:pt>
                <c:pt idx="29">
                  <c:v>67.811061262006959</c:v>
                </c:pt>
                <c:pt idx="30">
                  <c:v>70.439592616566813</c:v>
                </c:pt>
                <c:pt idx="31">
                  <c:v>73.092799058388977</c:v>
                </c:pt>
                <c:pt idx="32">
                  <c:v>75.771386530642275</c:v>
                </c:pt>
                <c:pt idx="33">
                  <c:v>78.476095225129541</c:v>
                </c:pt>
                <c:pt idx="34">
                  <c:v>81.207701951124193</c:v>
                </c:pt>
                <c:pt idx="35">
                  <c:v>83.967022718864072</c:v>
                </c:pt>
                <c:pt idx="36">
                  <c:v>86.754915561942369</c:v>
                </c:pt>
                <c:pt idx="37">
                  <c:v>89.572283626135473</c:v>
                </c:pt>
                <c:pt idx="38">
                  <c:v>92.420078556036515</c:v>
                </c:pt>
                <c:pt idx="39">
                  <c:v>95.299304215319211</c:v>
                </c:pt>
                <c:pt idx="40">
                  <c:v>98.211020781660352</c:v>
                </c:pt>
                <c:pt idx="41">
                  <c:v>101.15634926344124</c:v>
                </c:pt>
                <c:pt idx="42">
                  <c:v>104.13647649251079</c:v>
                </c:pt>
                <c:pt idx="43">
                  <c:v>107.15266065573849</c:v>
                </c:pt>
                <c:pt idx="44">
                  <c:v>110.20623743808376</c:v>
                </c:pt>
                <c:pt idx="45">
                  <c:v>111.2073775495362</c:v>
                </c:pt>
                <c:pt idx="46">
                  <c:v>111.2073775495362</c:v>
                </c:pt>
                <c:pt idx="47">
                  <c:v>111.2073775495362</c:v>
                </c:pt>
                <c:pt idx="48">
                  <c:v>111.2073775495362</c:v>
                </c:pt>
                <c:pt idx="49">
                  <c:v>111.2073775495362</c:v>
                </c:pt>
                <c:pt idx="50">
                  <c:v>111.2073775495362</c:v>
                </c:pt>
                <c:pt idx="51">
                  <c:v>111.2073775495362</c:v>
                </c:pt>
                <c:pt idx="52">
                  <c:v>111.2073775495362</c:v>
                </c:pt>
                <c:pt idx="53">
                  <c:v>111.2073775495362</c:v>
                </c:pt>
                <c:pt idx="54">
                  <c:v>111.2073775495362</c:v>
                </c:pt>
                <c:pt idx="55">
                  <c:v>111.2073775495362</c:v>
                </c:pt>
                <c:pt idx="56">
                  <c:v>111.2073775495362</c:v>
                </c:pt>
                <c:pt idx="57">
                  <c:v>111.2073775495362</c:v>
                </c:pt>
                <c:pt idx="58">
                  <c:v>111.2073775495362</c:v>
                </c:pt>
                <c:pt idx="59">
                  <c:v>111.2073775495362</c:v>
                </c:pt>
                <c:pt idx="60">
                  <c:v>111.2073775495362</c:v>
                </c:pt>
                <c:pt idx="61">
                  <c:v>111.2073775495362</c:v>
                </c:pt>
                <c:pt idx="62">
                  <c:v>111.2073775495362</c:v>
                </c:pt>
                <c:pt idx="63">
                  <c:v>111.2073775495362</c:v>
                </c:pt>
                <c:pt idx="64">
                  <c:v>111.2073775495362</c:v>
                </c:pt>
                <c:pt idx="65">
                  <c:v>111.2073775495362</c:v>
                </c:pt>
                <c:pt idx="66">
                  <c:v>111.2073775495362</c:v>
                </c:pt>
                <c:pt idx="67">
                  <c:v>111.2073775495362</c:v>
                </c:pt>
                <c:pt idx="68">
                  <c:v>111.2073775495362</c:v>
                </c:pt>
                <c:pt idx="69">
                  <c:v>111.2073775495362</c:v>
                </c:pt>
                <c:pt idx="70">
                  <c:v>111.2073775495362</c:v>
                </c:pt>
                <c:pt idx="71">
                  <c:v>111.2073775495362</c:v>
                </c:pt>
                <c:pt idx="72">
                  <c:v>111.2073775495362</c:v>
                </c:pt>
                <c:pt idx="73">
                  <c:v>111.2073775495362</c:v>
                </c:pt>
                <c:pt idx="74">
                  <c:v>111.2073775495362</c:v>
                </c:pt>
                <c:pt idx="75">
                  <c:v>111.2073775495362</c:v>
                </c:pt>
                <c:pt idx="76">
                  <c:v>111.2073775495362</c:v>
                </c:pt>
                <c:pt idx="77">
                  <c:v>111.2073775495362</c:v>
                </c:pt>
                <c:pt idx="78">
                  <c:v>111.2073775495362</c:v>
                </c:pt>
                <c:pt idx="79">
                  <c:v>111.2073775495362</c:v>
                </c:pt>
                <c:pt idx="80">
                  <c:v>111.2073775495362</c:v>
                </c:pt>
                <c:pt idx="81">
                  <c:v>111.2073775495362</c:v>
                </c:pt>
                <c:pt idx="82">
                  <c:v>111.2073775495362</c:v>
                </c:pt>
                <c:pt idx="83">
                  <c:v>111.2073775495362</c:v>
                </c:pt>
                <c:pt idx="84">
                  <c:v>111.2073775495362</c:v>
                </c:pt>
                <c:pt idx="85">
                  <c:v>111.2073775495362</c:v>
                </c:pt>
                <c:pt idx="86">
                  <c:v>111.2073775495362</c:v>
                </c:pt>
                <c:pt idx="87">
                  <c:v>111.2073775495362</c:v>
                </c:pt>
                <c:pt idx="88">
                  <c:v>111.2073775495362</c:v>
                </c:pt>
                <c:pt idx="89">
                  <c:v>111.2073775495362</c:v>
                </c:pt>
                <c:pt idx="90">
                  <c:v>111.2073775495362</c:v>
                </c:pt>
                <c:pt idx="91">
                  <c:v>111.2073775495362</c:v>
                </c:pt>
                <c:pt idx="92">
                  <c:v>111.2073775495362</c:v>
                </c:pt>
                <c:pt idx="93">
                  <c:v>111.2073775495362</c:v>
                </c:pt>
                <c:pt idx="94">
                  <c:v>111.2073775495362</c:v>
                </c:pt>
                <c:pt idx="95">
                  <c:v>111.2073775495362</c:v>
                </c:pt>
                <c:pt idx="96">
                  <c:v>111.2073775495362</c:v>
                </c:pt>
                <c:pt idx="97">
                  <c:v>111.2073775495362</c:v>
                </c:pt>
                <c:pt idx="98">
                  <c:v>111.2073775495362</c:v>
                </c:pt>
                <c:pt idx="99">
                  <c:v>111.2073775495362</c:v>
                </c:pt>
                <c:pt idx="100">
                  <c:v>111.2073775495362</c:v>
                </c:pt>
                <c:pt idx="101">
                  <c:v>109.55781525152354</c:v>
                </c:pt>
                <c:pt idx="102">
                  <c:v>107.90218892691576</c:v>
                </c:pt>
                <c:pt idx="103">
                  <c:v>106.2404312868578</c:v>
                </c:pt>
                <c:pt idx="104">
                  <c:v>104.57247378971653</c:v>
                </c:pt>
                <c:pt idx="105">
                  <c:v>102.8982466081995</c:v>
                </c:pt>
                <c:pt idx="106">
                  <c:v>101.2176785953566</c:v>
                </c:pt>
                <c:pt idx="107">
                  <c:v>99.53069724941713</c:v>
                </c:pt>
                <c:pt idx="108">
                  <c:v>97.837228677413577</c:v>
                </c:pt>
                <c:pt idx="109">
                  <c:v>96.137197557540759</c:v>
                </c:pt>
                <c:pt idx="110">
                  <c:v>94.430527100195505</c:v>
                </c:pt>
                <c:pt idx="111">
                  <c:v>92.71713900764064</c:v>
                </c:pt>
                <c:pt idx="112">
                  <c:v>90.996953432233241</c:v>
                </c:pt>
                <c:pt idx="113">
                  <c:v>89.269888933153837</c:v>
                </c:pt>
                <c:pt idx="114">
                  <c:v>87.535862431570905</c:v>
                </c:pt>
                <c:pt idx="115">
                  <c:v>85.794789164170496</c:v>
                </c:pt>
                <c:pt idx="116">
                  <c:v>84.046582634977909</c:v>
                </c:pt>
                <c:pt idx="117">
                  <c:v>82.291154565393768</c:v>
                </c:pt>
                <c:pt idx="118">
                  <c:v>80.528414842363262</c:v>
                </c:pt>
                <c:pt idx="119">
                  <c:v>78.758271464592426</c:v>
                </c:pt>
                <c:pt idx="120">
                  <c:v>76.980630486720855</c:v>
                </c:pt>
                <c:pt idx="121">
                  <c:v>75.195395961355302</c:v>
                </c:pt>
                <c:pt idx="122">
                  <c:v>73.40246987886276</c:v>
                </c:pt>
                <c:pt idx="123">
                  <c:v>71.601752104817052</c:v>
                </c:pt>
                <c:pt idx="124">
                  <c:v>69.793140314985266</c:v>
                </c:pt>
                <c:pt idx="125">
                  <c:v>67.976529927735655</c:v>
                </c:pt>
                <c:pt idx="126">
                  <c:v>66.151814033740337</c:v>
                </c:pt>
                <c:pt idx="127">
                  <c:v>64.31888332283981</c:v>
                </c:pt>
                <c:pt idx="128">
                  <c:v>62.477626007927512</c:v>
                </c:pt>
                <c:pt idx="129">
                  <c:v>60.627927745705186</c:v>
                </c:pt>
                <c:pt idx="130">
                  <c:v>58.769671554150236</c:v>
                </c:pt>
                <c:pt idx="131">
                  <c:v>56.90273772652678</c:v>
                </c:pt>
                <c:pt idx="132">
                  <c:v>55.027003741762051</c:v>
                </c:pt>
                <c:pt idx="133">
                  <c:v>53.142344170998577</c:v>
                </c:pt>
                <c:pt idx="134">
                  <c:v>51.248630580121024</c:v>
                </c:pt>
                <c:pt idx="135">
                  <c:v>49.345731428043528</c:v>
                </c:pt>
                <c:pt idx="136">
                  <c:v>47.433511960530424</c:v>
                </c:pt>
                <c:pt idx="137">
                  <c:v>45.511834099308089</c:v>
                </c:pt>
                <c:pt idx="138">
                  <c:v>43.580556326210363</c:v>
                </c:pt>
                <c:pt idx="139">
                  <c:v>41.639533562083074</c:v>
                </c:pt>
                <c:pt idx="140">
                  <c:v>39.688617040155044</c:v>
                </c:pt>
                <c:pt idx="141">
                  <c:v>37.727654173563636</c:v>
                </c:pt>
                <c:pt idx="142">
                  <c:v>40.10332145496141</c:v>
                </c:pt>
                <c:pt idx="143">
                  <c:v>42.497174437011807</c:v>
                </c:pt>
                <c:pt idx="144">
                  <c:v>44.909636147972122</c:v>
                </c:pt>
                <c:pt idx="145">
                  <c:v>47.341146248603685</c:v>
                </c:pt>
                <c:pt idx="146">
                  <c:v>49.792161961263261</c:v>
                </c:pt>
                <c:pt idx="147">
                  <c:v>52.263159066742134</c:v>
                </c:pt>
                <c:pt idx="148">
                  <c:v>54.754632974985583</c:v>
                </c:pt>
                <c:pt idx="149">
                  <c:v>57.267099876491898</c:v>
                </c:pt>
                <c:pt idx="150">
                  <c:v>59.801097981941815</c:v>
                </c:pt>
                <c:pt idx="151">
                  <c:v>62.357188858458166</c:v>
                </c:pt>
                <c:pt idx="152">
                  <c:v>64.935958871856698</c:v>
                </c:pt>
                <c:pt idx="153">
                  <c:v>67.538020745339267</c:v>
                </c:pt>
                <c:pt idx="154">
                  <c:v>70.164015246319465</c:v>
                </c:pt>
                <c:pt idx="155">
                  <c:v>72.814613014483086</c:v>
                </c:pt>
                <c:pt idx="156">
                  <c:v>75.490516545797533</c:v>
                </c:pt>
                <c:pt idx="157">
                  <c:v>78.192462349029796</c:v>
                </c:pt>
                <c:pt idx="158">
                  <c:v>80.9212232934497</c:v>
                </c:pt>
                <c:pt idx="159">
                  <c:v>83.677611168831405</c:v>
                </c:pt>
                <c:pt idx="160">
                  <c:v>86.462479481675317</c:v>
                </c:pt>
                <c:pt idx="161">
                  <c:v>89.276726514822144</c:v>
                </c:pt>
                <c:pt idx="162">
                  <c:v>92.121298681401001</c:v>
                </c:pt>
                <c:pt idx="163">
                  <c:v>94.997194208438316</c:v>
                </c:pt>
                <c:pt idx="164">
                  <c:v>97.905467190573404</c:v>
                </c:pt>
                <c:pt idx="165">
                  <c:v>100.84723206031846</c:v>
                </c:pt>
                <c:pt idx="166">
                  <c:v>103.82366852834208</c:v>
                </c:pt>
                <c:pt idx="167">
                  <c:v>106.83602705555514</c:v>
                </c:pt>
                <c:pt idx="168">
                  <c:v>109.8856349285998</c:v>
                </c:pt>
                <c:pt idx="169">
                  <c:v>111.2073775495362</c:v>
                </c:pt>
                <c:pt idx="170">
                  <c:v>111.2073775495362</c:v>
                </c:pt>
                <c:pt idx="171">
                  <c:v>111.2073775495362</c:v>
                </c:pt>
                <c:pt idx="172">
                  <c:v>111.2073775495362</c:v>
                </c:pt>
                <c:pt idx="173">
                  <c:v>111.2073775495362</c:v>
                </c:pt>
                <c:pt idx="174">
                  <c:v>111.2073775495362</c:v>
                </c:pt>
                <c:pt idx="175">
                  <c:v>111.2073775495362</c:v>
                </c:pt>
                <c:pt idx="176">
                  <c:v>111.2073775495362</c:v>
                </c:pt>
                <c:pt idx="177">
                  <c:v>111.2073775495362</c:v>
                </c:pt>
                <c:pt idx="178">
                  <c:v>111.2073775495362</c:v>
                </c:pt>
                <c:pt idx="179">
                  <c:v>111.2073775495362</c:v>
                </c:pt>
                <c:pt idx="180">
                  <c:v>111.2073775495362</c:v>
                </c:pt>
                <c:pt idx="181">
                  <c:v>111.2073775495362</c:v>
                </c:pt>
                <c:pt idx="182">
                  <c:v>111.2073775495362</c:v>
                </c:pt>
                <c:pt idx="183">
                  <c:v>111.2073775495362</c:v>
                </c:pt>
                <c:pt idx="184">
                  <c:v>111.2073775495362</c:v>
                </c:pt>
                <c:pt idx="185">
                  <c:v>111.2073775495362</c:v>
                </c:pt>
                <c:pt idx="186">
                  <c:v>111.2073775495362</c:v>
                </c:pt>
                <c:pt idx="187">
                  <c:v>111.2073775495362</c:v>
                </c:pt>
                <c:pt idx="188">
                  <c:v>111.2073775495362</c:v>
                </c:pt>
                <c:pt idx="189">
                  <c:v>111.2073775495362</c:v>
                </c:pt>
                <c:pt idx="190">
                  <c:v>111.2073775495362</c:v>
                </c:pt>
                <c:pt idx="191">
                  <c:v>111.2073775495362</c:v>
                </c:pt>
                <c:pt idx="192">
                  <c:v>111.2073775495362</c:v>
                </c:pt>
                <c:pt idx="193">
                  <c:v>111.2073775495362</c:v>
                </c:pt>
                <c:pt idx="194">
                  <c:v>111.2073775495362</c:v>
                </c:pt>
                <c:pt idx="195">
                  <c:v>111.2073775495362</c:v>
                </c:pt>
                <c:pt idx="196">
                  <c:v>111.2073775495362</c:v>
                </c:pt>
                <c:pt idx="197">
                  <c:v>111.2073775495362</c:v>
                </c:pt>
                <c:pt idx="198">
                  <c:v>111.2073775495362</c:v>
                </c:pt>
                <c:pt idx="199">
                  <c:v>111.2073775495362</c:v>
                </c:pt>
                <c:pt idx="200">
                  <c:v>111.2073775495362</c:v>
                </c:pt>
                <c:pt idx="201">
                  <c:v>111.2073775495362</c:v>
                </c:pt>
                <c:pt idx="202">
                  <c:v>111.2073775495362</c:v>
                </c:pt>
                <c:pt idx="203">
                  <c:v>111.2073775495362</c:v>
                </c:pt>
                <c:pt idx="204">
                  <c:v>111.2073775495362</c:v>
                </c:pt>
                <c:pt idx="205">
                  <c:v>111.2073775495362</c:v>
                </c:pt>
                <c:pt idx="206">
                  <c:v>111.2073775495362</c:v>
                </c:pt>
                <c:pt idx="207">
                  <c:v>111.2073775495362</c:v>
                </c:pt>
                <c:pt idx="208">
                  <c:v>111.2073775495362</c:v>
                </c:pt>
                <c:pt idx="209">
                  <c:v>111.2073775495362</c:v>
                </c:pt>
                <c:pt idx="210">
                  <c:v>111.2073775495362</c:v>
                </c:pt>
                <c:pt idx="211">
                  <c:v>111.2073775495362</c:v>
                </c:pt>
                <c:pt idx="212">
                  <c:v>111.2073775495362</c:v>
                </c:pt>
                <c:pt idx="213">
                  <c:v>111.2073775495362</c:v>
                </c:pt>
                <c:pt idx="214">
                  <c:v>111.2073775495362</c:v>
                </c:pt>
                <c:pt idx="215">
                  <c:v>111.2073775495362</c:v>
                </c:pt>
                <c:pt idx="216">
                  <c:v>111.2073775495362</c:v>
                </c:pt>
                <c:pt idx="217">
                  <c:v>111.2073775495362</c:v>
                </c:pt>
                <c:pt idx="218">
                  <c:v>111.2073775495362</c:v>
                </c:pt>
                <c:pt idx="219">
                  <c:v>111.2073775495362</c:v>
                </c:pt>
                <c:pt idx="220">
                  <c:v>111.2073775495362</c:v>
                </c:pt>
                <c:pt idx="221">
                  <c:v>111.2073775495362</c:v>
                </c:pt>
                <c:pt idx="222">
                  <c:v>111.2073775495362</c:v>
                </c:pt>
                <c:pt idx="223">
                  <c:v>111.2073775495362</c:v>
                </c:pt>
                <c:pt idx="224">
                  <c:v>111.2073775495362</c:v>
                </c:pt>
                <c:pt idx="225">
                  <c:v>111.2073775495362</c:v>
                </c:pt>
                <c:pt idx="226">
                  <c:v>111.2073775495362</c:v>
                </c:pt>
                <c:pt idx="227">
                  <c:v>111.2073775495362</c:v>
                </c:pt>
                <c:pt idx="228">
                  <c:v>111.2073775495362</c:v>
                </c:pt>
                <c:pt idx="229">
                  <c:v>111.2073775495362</c:v>
                </c:pt>
                <c:pt idx="230">
                  <c:v>111.2073775495362</c:v>
                </c:pt>
                <c:pt idx="231">
                  <c:v>111.2073775495362</c:v>
                </c:pt>
                <c:pt idx="232">
                  <c:v>111.2073775495362</c:v>
                </c:pt>
                <c:pt idx="233">
                  <c:v>111.2073775495362</c:v>
                </c:pt>
                <c:pt idx="234">
                  <c:v>111.2073775495362</c:v>
                </c:pt>
                <c:pt idx="235">
                  <c:v>111.2073775495362</c:v>
                </c:pt>
                <c:pt idx="236">
                  <c:v>111.2073775495362</c:v>
                </c:pt>
                <c:pt idx="237">
                  <c:v>111.2073775495362</c:v>
                </c:pt>
                <c:pt idx="238">
                  <c:v>111.2073775495362</c:v>
                </c:pt>
                <c:pt idx="239">
                  <c:v>111.2073775495362</c:v>
                </c:pt>
                <c:pt idx="240">
                  <c:v>111.2073775495362</c:v>
                </c:pt>
                <c:pt idx="241">
                  <c:v>111.2073775495362</c:v>
                </c:pt>
                <c:pt idx="242">
                  <c:v>111.2073775495362</c:v>
                </c:pt>
                <c:pt idx="243">
                  <c:v>111.2073775495362</c:v>
                </c:pt>
                <c:pt idx="244">
                  <c:v>111.2073775495362</c:v>
                </c:pt>
                <c:pt idx="245">
                  <c:v>111.2073775495362</c:v>
                </c:pt>
                <c:pt idx="246">
                  <c:v>111.2073775495362</c:v>
                </c:pt>
                <c:pt idx="247">
                  <c:v>111.2073775495362</c:v>
                </c:pt>
                <c:pt idx="248">
                  <c:v>111.2073775495362</c:v>
                </c:pt>
                <c:pt idx="249">
                  <c:v>111.2073775495362</c:v>
                </c:pt>
                <c:pt idx="250">
                  <c:v>111.2073775495362</c:v>
                </c:pt>
                <c:pt idx="251">
                  <c:v>111.2073775495362</c:v>
                </c:pt>
                <c:pt idx="252">
                  <c:v>111.2073775495362</c:v>
                </c:pt>
                <c:pt idx="253">
                  <c:v>111.2073775495362</c:v>
                </c:pt>
                <c:pt idx="254">
                  <c:v>111.2073775495362</c:v>
                </c:pt>
                <c:pt idx="255">
                  <c:v>111.2073775495362</c:v>
                </c:pt>
                <c:pt idx="256">
                  <c:v>111.2073775495362</c:v>
                </c:pt>
                <c:pt idx="257">
                  <c:v>111.2073775495362</c:v>
                </c:pt>
                <c:pt idx="258">
                  <c:v>111.2073775495362</c:v>
                </c:pt>
                <c:pt idx="259">
                  <c:v>111.2073775495362</c:v>
                </c:pt>
                <c:pt idx="260">
                  <c:v>111.2073775495362</c:v>
                </c:pt>
                <c:pt idx="261">
                  <c:v>111.2073775495362</c:v>
                </c:pt>
                <c:pt idx="262">
                  <c:v>111.2073775495362</c:v>
                </c:pt>
                <c:pt idx="263">
                  <c:v>111.2073775495362</c:v>
                </c:pt>
                <c:pt idx="264">
                  <c:v>111.2073775495362</c:v>
                </c:pt>
                <c:pt idx="265">
                  <c:v>111.2073775495362</c:v>
                </c:pt>
                <c:pt idx="266">
                  <c:v>111.2073775495362</c:v>
                </c:pt>
                <c:pt idx="267">
                  <c:v>111.2073775495362</c:v>
                </c:pt>
                <c:pt idx="268">
                  <c:v>111.2073775495362</c:v>
                </c:pt>
                <c:pt idx="269">
                  <c:v>111.2073775495362</c:v>
                </c:pt>
                <c:pt idx="270">
                  <c:v>111.2073775495362</c:v>
                </c:pt>
                <c:pt idx="271">
                  <c:v>111.2073775495362</c:v>
                </c:pt>
                <c:pt idx="272">
                  <c:v>111.2073775495362</c:v>
                </c:pt>
                <c:pt idx="273">
                  <c:v>111.2073775495362</c:v>
                </c:pt>
                <c:pt idx="274">
                  <c:v>111.2073775495362</c:v>
                </c:pt>
                <c:pt idx="275">
                  <c:v>111.2073775495362</c:v>
                </c:pt>
                <c:pt idx="276">
                  <c:v>111.2073775495362</c:v>
                </c:pt>
                <c:pt idx="277">
                  <c:v>111.2073775495362</c:v>
                </c:pt>
                <c:pt idx="278">
                  <c:v>111.2073775495362</c:v>
                </c:pt>
                <c:pt idx="279">
                  <c:v>111.2073775495362</c:v>
                </c:pt>
                <c:pt idx="280">
                  <c:v>111.2073775495362</c:v>
                </c:pt>
                <c:pt idx="281">
                  <c:v>111.2073775495362</c:v>
                </c:pt>
                <c:pt idx="282">
                  <c:v>111.2073775495362</c:v>
                </c:pt>
                <c:pt idx="283">
                  <c:v>111.2073775495362</c:v>
                </c:pt>
                <c:pt idx="284">
                  <c:v>111.2073775495362</c:v>
                </c:pt>
                <c:pt idx="285">
                  <c:v>111.2073775495362</c:v>
                </c:pt>
                <c:pt idx="286">
                  <c:v>111.2073775495362</c:v>
                </c:pt>
                <c:pt idx="287">
                  <c:v>111.2073775495362</c:v>
                </c:pt>
                <c:pt idx="288">
                  <c:v>111.2073775495362</c:v>
                </c:pt>
                <c:pt idx="289">
                  <c:v>111.2073775495362</c:v>
                </c:pt>
                <c:pt idx="290">
                  <c:v>111.2073775495362</c:v>
                </c:pt>
                <c:pt idx="291">
                  <c:v>111.2073775495362</c:v>
                </c:pt>
                <c:pt idx="292">
                  <c:v>111.2073775495362</c:v>
                </c:pt>
                <c:pt idx="293">
                  <c:v>111.2073775495362</c:v>
                </c:pt>
                <c:pt idx="294">
                  <c:v>111.2073775495362</c:v>
                </c:pt>
                <c:pt idx="295">
                  <c:v>111.2073775495362</c:v>
                </c:pt>
                <c:pt idx="296">
                  <c:v>111.2073775495362</c:v>
                </c:pt>
                <c:pt idx="297">
                  <c:v>111.2073775495362</c:v>
                </c:pt>
                <c:pt idx="298">
                  <c:v>111.2073775495362</c:v>
                </c:pt>
                <c:pt idx="299">
                  <c:v>111.2073775495362</c:v>
                </c:pt>
                <c:pt idx="300">
                  <c:v>111.2073775495362</c:v>
                </c:pt>
                <c:pt idx="301">
                  <c:v>111.2073775495362</c:v>
                </c:pt>
                <c:pt idx="302">
                  <c:v>111.2073775495362</c:v>
                </c:pt>
                <c:pt idx="303">
                  <c:v>111.2073775495362</c:v>
                </c:pt>
                <c:pt idx="304">
                  <c:v>111.2073775495362</c:v>
                </c:pt>
                <c:pt idx="305">
                  <c:v>111.2073775495362</c:v>
                </c:pt>
                <c:pt idx="306">
                  <c:v>111.2073775495362</c:v>
                </c:pt>
                <c:pt idx="307">
                  <c:v>111.2073775495362</c:v>
                </c:pt>
                <c:pt idx="308">
                  <c:v>111.2073775495362</c:v>
                </c:pt>
                <c:pt idx="309">
                  <c:v>111.2073775495362</c:v>
                </c:pt>
                <c:pt idx="310">
                  <c:v>111.2073775495362</c:v>
                </c:pt>
                <c:pt idx="311">
                  <c:v>111.2073775495362</c:v>
                </c:pt>
                <c:pt idx="312">
                  <c:v>111.2073775495362</c:v>
                </c:pt>
                <c:pt idx="313">
                  <c:v>111.2073775495362</c:v>
                </c:pt>
                <c:pt idx="314">
                  <c:v>111.2073775495362</c:v>
                </c:pt>
                <c:pt idx="315">
                  <c:v>111.2073775495362</c:v>
                </c:pt>
                <c:pt idx="316">
                  <c:v>111.2073775495362</c:v>
                </c:pt>
                <c:pt idx="317">
                  <c:v>111.2073775495362</c:v>
                </c:pt>
                <c:pt idx="318">
                  <c:v>111.2073775495362</c:v>
                </c:pt>
                <c:pt idx="319">
                  <c:v>111.2073775495362</c:v>
                </c:pt>
                <c:pt idx="320">
                  <c:v>111.2073775495362</c:v>
                </c:pt>
                <c:pt idx="321">
                  <c:v>111.2073775495362</c:v>
                </c:pt>
                <c:pt idx="322">
                  <c:v>111.2073775495362</c:v>
                </c:pt>
                <c:pt idx="323">
                  <c:v>111.2073775495362</c:v>
                </c:pt>
                <c:pt idx="324">
                  <c:v>111.2073775495362</c:v>
                </c:pt>
                <c:pt idx="325">
                  <c:v>111.2073775495362</c:v>
                </c:pt>
                <c:pt idx="326">
                  <c:v>111.2073775495362</c:v>
                </c:pt>
                <c:pt idx="327">
                  <c:v>111.2073775495362</c:v>
                </c:pt>
                <c:pt idx="328">
                  <c:v>111.2073775495362</c:v>
                </c:pt>
                <c:pt idx="329">
                  <c:v>111.2073775495362</c:v>
                </c:pt>
                <c:pt idx="330">
                  <c:v>111.2073775495362</c:v>
                </c:pt>
                <c:pt idx="331">
                  <c:v>111.2073775495362</c:v>
                </c:pt>
                <c:pt idx="332">
                  <c:v>111.2073775495362</c:v>
                </c:pt>
                <c:pt idx="333">
                  <c:v>111.2073775495362</c:v>
                </c:pt>
                <c:pt idx="334">
                  <c:v>111.2073775495362</c:v>
                </c:pt>
                <c:pt idx="335">
                  <c:v>111.2073775495362</c:v>
                </c:pt>
                <c:pt idx="336">
                  <c:v>111.2073775495362</c:v>
                </c:pt>
                <c:pt idx="337">
                  <c:v>111.2073775495362</c:v>
                </c:pt>
                <c:pt idx="338">
                  <c:v>111.2073775495362</c:v>
                </c:pt>
                <c:pt idx="339">
                  <c:v>111.2073775495362</c:v>
                </c:pt>
                <c:pt idx="340">
                  <c:v>111.2073775495362</c:v>
                </c:pt>
                <c:pt idx="341">
                  <c:v>111.2073775495362</c:v>
                </c:pt>
                <c:pt idx="342">
                  <c:v>111.2073775495362</c:v>
                </c:pt>
                <c:pt idx="343">
                  <c:v>111.2073775495362</c:v>
                </c:pt>
                <c:pt idx="344">
                  <c:v>111.2073775495362</c:v>
                </c:pt>
                <c:pt idx="345">
                  <c:v>111.2073775495362</c:v>
                </c:pt>
                <c:pt idx="346">
                  <c:v>111.2073775495362</c:v>
                </c:pt>
                <c:pt idx="347">
                  <c:v>111.2073775495362</c:v>
                </c:pt>
                <c:pt idx="348">
                  <c:v>111.2073775495362</c:v>
                </c:pt>
                <c:pt idx="349">
                  <c:v>111.2073775495362</c:v>
                </c:pt>
                <c:pt idx="350">
                  <c:v>111.2073775495362</c:v>
                </c:pt>
                <c:pt idx="351">
                  <c:v>111.2073775495362</c:v>
                </c:pt>
                <c:pt idx="352">
                  <c:v>111.2073775495362</c:v>
                </c:pt>
                <c:pt idx="353">
                  <c:v>111.2073775495362</c:v>
                </c:pt>
                <c:pt idx="354">
                  <c:v>111.2073775495362</c:v>
                </c:pt>
                <c:pt idx="355">
                  <c:v>111.2073775495362</c:v>
                </c:pt>
                <c:pt idx="356">
                  <c:v>111.2073775495362</c:v>
                </c:pt>
                <c:pt idx="357">
                  <c:v>111.2073775495362</c:v>
                </c:pt>
                <c:pt idx="358">
                  <c:v>111.2073775495362</c:v>
                </c:pt>
                <c:pt idx="359">
                  <c:v>111.2073775495362</c:v>
                </c:pt>
                <c:pt idx="360">
                  <c:v>111.2073775495362</c:v>
                </c:pt>
                <c:pt idx="361">
                  <c:v>111.2073775495362</c:v>
                </c:pt>
                <c:pt idx="362">
                  <c:v>111.2073775495362</c:v>
                </c:pt>
                <c:pt idx="363">
                  <c:v>111.2073775495362</c:v>
                </c:pt>
                <c:pt idx="364">
                  <c:v>111.2073775495362</c:v>
                </c:pt>
                <c:pt idx="365">
                  <c:v>111.2073775495362</c:v>
                </c:pt>
                <c:pt idx="366">
                  <c:v>111.2073775495362</c:v>
                </c:pt>
                <c:pt idx="367">
                  <c:v>111.2073775495362</c:v>
                </c:pt>
                <c:pt idx="368">
                  <c:v>111.2073775495362</c:v>
                </c:pt>
                <c:pt idx="369">
                  <c:v>111.2073775495362</c:v>
                </c:pt>
                <c:pt idx="370">
                  <c:v>111.2073775495362</c:v>
                </c:pt>
                <c:pt idx="371">
                  <c:v>111.2073775495362</c:v>
                </c:pt>
                <c:pt idx="372">
                  <c:v>111.2073775495362</c:v>
                </c:pt>
                <c:pt idx="373">
                  <c:v>111.2073775495362</c:v>
                </c:pt>
                <c:pt idx="374">
                  <c:v>111.2073775495362</c:v>
                </c:pt>
                <c:pt idx="375">
                  <c:v>111.2073775495362</c:v>
                </c:pt>
                <c:pt idx="376">
                  <c:v>111.2073775495362</c:v>
                </c:pt>
                <c:pt idx="377">
                  <c:v>111.2073775495362</c:v>
                </c:pt>
                <c:pt idx="378">
                  <c:v>111.2073775495362</c:v>
                </c:pt>
                <c:pt idx="379">
                  <c:v>111.2073775495362</c:v>
                </c:pt>
                <c:pt idx="380">
                  <c:v>111.2073775495362</c:v>
                </c:pt>
                <c:pt idx="381">
                  <c:v>111.2073775495362</c:v>
                </c:pt>
                <c:pt idx="382">
                  <c:v>111.2073775495362</c:v>
                </c:pt>
                <c:pt idx="383">
                  <c:v>111.2073775495362</c:v>
                </c:pt>
                <c:pt idx="384">
                  <c:v>111.2073775495362</c:v>
                </c:pt>
                <c:pt idx="385">
                  <c:v>111.2073775495362</c:v>
                </c:pt>
                <c:pt idx="386">
                  <c:v>111.2073775495362</c:v>
                </c:pt>
                <c:pt idx="387">
                  <c:v>111.2073775495362</c:v>
                </c:pt>
                <c:pt idx="388">
                  <c:v>111.2073775495362</c:v>
                </c:pt>
                <c:pt idx="389">
                  <c:v>111.2073775495362</c:v>
                </c:pt>
                <c:pt idx="390">
                  <c:v>111.2073775495362</c:v>
                </c:pt>
                <c:pt idx="391">
                  <c:v>111.2073775495362</c:v>
                </c:pt>
                <c:pt idx="392">
                  <c:v>111.2073775495362</c:v>
                </c:pt>
                <c:pt idx="393">
                  <c:v>111.2073775495362</c:v>
                </c:pt>
                <c:pt idx="394">
                  <c:v>111.2073775495362</c:v>
                </c:pt>
                <c:pt idx="395">
                  <c:v>111.2073775495362</c:v>
                </c:pt>
                <c:pt idx="396">
                  <c:v>111.2073775495362</c:v>
                </c:pt>
                <c:pt idx="397">
                  <c:v>111.2073775495362</c:v>
                </c:pt>
                <c:pt idx="398">
                  <c:v>111.2073775495362</c:v>
                </c:pt>
                <c:pt idx="399">
                  <c:v>111.2073775495362</c:v>
                </c:pt>
                <c:pt idx="400">
                  <c:v>111.2073775495362</c:v>
                </c:pt>
                <c:pt idx="401">
                  <c:v>111.2073775495362</c:v>
                </c:pt>
                <c:pt idx="402">
                  <c:v>111.2073775495362</c:v>
                </c:pt>
                <c:pt idx="403">
                  <c:v>111.2073775495362</c:v>
                </c:pt>
                <c:pt idx="404">
                  <c:v>111.2073775495362</c:v>
                </c:pt>
                <c:pt idx="405">
                  <c:v>111.2073775495362</c:v>
                </c:pt>
                <c:pt idx="406">
                  <c:v>111.2073775495362</c:v>
                </c:pt>
                <c:pt idx="407">
                  <c:v>111.2073775495362</c:v>
                </c:pt>
                <c:pt idx="408">
                  <c:v>111.2073775495362</c:v>
                </c:pt>
                <c:pt idx="409">
                  <c:v>111.2073775495362</c:v>
                </c:pt>
                <c:pt idx="410">
                  <c:v>111.2073775495362</c:v>
                </c:pt>
                <c:pt idx="411">
                  <c:v>111.2073775495362</c:v>
                </c:pt>
                <c:pt idx="412">
                  <c:v>111.2073775495362</c:v>
                </c:pt>
                <c:pt idx="413">
                  <c:v>111.2073775495362</c:v>
                </c:pt>
                <c:pt idx="414">
                  <c:v>111.2073775495362</c:v>
                </c:pt>
                <c:pt idx="415">
                  <c:v>111.2073775495362</c:v>
                </c:pt>
                <c:pt idx="416">
                  <c:v>111.2073775495362</c:v>
                </c:pt>
                <c:pt idx="417">
                  <c:v>111.2073775495362</c:v>
                </c:pt>
                <c:pt idx="418">
                  <c:v>111.2073775495362</c:v>
                </c:pt>
                <c:pt idx="419">
                  <c:v>111.2073775495362</c:v>
                </c:pt>
                <c:pt idx="420">
                  <c:v>111.2073775495362</c:v>
                </c:pt>
                <c:pt idx="421">
                  <c:v>111.2073775495362</c:v>
                </c:pt>
                <c:pt idx="422">
                  <c:v>111.2073775495362</c:v>
                </c:pt>
                <c:pt idx="423">
                  <c:v>111.2073775495362</c:v>
                </c:pt>
                <c:pt idx="424">
                  <c:v>111.2073775495362</c:v>
                </c:pt>
                <c:pt idx="425">
                  <c:v>111.2073775495362</c:v>
                </c:pt>
                <c:pt idx="426">
                  <c:v>111.2073775495362</c:v>
                </c:pt>
                <c:pt idx="427">
                  <c:v>111.2073775495362</c:v>
                </c:pt>
                <c:pt idx="428">
                  <c:v>111.2073775495362</c:v>
                </c:pt>
                <c:pt idx="429">
                  <c:v>111.2073775495362</c:v>
                </c:pt>
                <c:pt idx="430">
                  <c:v>111.2073775495362</c:v>
                </c:pt>
                <c:pt idx="431">
                  <c:v>111.2073775495362</c:v>
                </c:pt>
                <c:pt idx="432">
                  <c:v>111.2073775495362</c:v>
                </c:pt>
                <c:pt idx="433">
                  <c:v>111.2073775495362</c:v>
                </c:pt>
                <c:pt idx="434">
                  <c:v>111.2073775495362</c:v>
                </c:pt>
                <c:pt idx="435">
                  <c:v>111.2073775495362</c:v>
                </c:pt>
                <c:pt idx="436">
                  <c:v>111.2073775495362</c:v>
                </c:pt>
                <c:pt idx="437">
                  <c:v>111.2073775495362</c:v>
                </c:pt>
                <c:pt idx="438">
                  <c:v>111.2073775495362</c:v>
                </c:pt>
                <c:pt idx="439">
                  <c:v>111.2073775495362</c:v>
                </c:pt>
                <c:pt idx="440">
                  <c:v>111.2073775495362</c:v>
                </c:pt>
                <c:pt idx="441">
                  <c:v>111.2073775495362</c:v>
                </c:pt>
                <c:pt idx="442">
                  <c:v>104.20058834579268</c:v>
                </c:pt>
                <c:pt idx="443">
                  <c:v>97.489466447116456</c:v>
                </c:pt>
                <c:pt idx="444">
                  <c:v>91.03904882717859</c:v>
                </c:pt>
                <c:pt idx="445">
                  <c:v>84.820805148902991</c:v>
                </c:pt>
                <c:pt idx="446">
                  <c:v>78.811087193673458</c:v>
                </c:pt>
                <c:pt idx="447">
                  <c:v>72.990029383705789</c:v>
                </c:pt>
                <c:pt idx="448">
                  <c:v>67.340749358784876</c:v>
                </c:pt>
                <c:pt idx="449">
                  <c:v>61.848754018665439</c:v>
                </c:pt>
                <c:pt idx="450">
                  <c:v>56.501489835090958</c:v>
                </c:pt>
                <c:pt idx="451">
                  <c:v>51.287996708561643</c:v>
                </c:pt>
                <c:pt idx="452">
                  <c:v>46.198637590268632</c:v>
                </c:pt>
                <c:pt idx="453">
                  <c:v>41.224884501838503</c:v>
                </c:pt>
                <c:pt idx="454">
                  <c:v>36.359147185473283</c:v>
                </c:pt>
                <c:pt idx="455">
                  <c:v>31.594634425949515</c:v>
                </c:pt>
                <c:pt idx="456">
                  <c:v>26.925240727109369</c:v>
                </c:pt>
                <c:pt idx="457">
                  <c:v>22.345452889140926</c:v>
                </c:pt>
                <c:pt idx="458">
                  <c:v>17.850272368959587</c:v>
                </c:pt>
                <c:pt idx="459">
                  <c:v>13.435150277679785</c:v>
                </c:pt>
                <c:pt idx="460">
                  <c:v>9.0959325852637374</c:v>
                </c:pt>
                <c:pt idx="461">
                  <c:v>4.8288136366262604</c:v>
                </c:pt>
                <c:pt idx="462">
                  <c:v>7.627825070069604</c:v>
                </c:pt>
                <c:pt idx="463">
                  <c:v>10.456668310269743</c:v>
                </c:pt>
                <c:pt idx="464">
                  <c:v>13.316314434964838</c:v>
                </c:pt>
                <c:pt idx="465">
                  <c:v>16.207788254213135</c:v>
                </c:pt>
                <c:pt idx="466">
                  <c:v>19.132172560059278</c:v>
                </c:pt>
                <c:pt idx="467">
                  <c:v>22.090612817748063</c:v>
                </c:pt>
                <c:pt idx="468">
                  <c:v>25.084322355820454</c:v>
                </c:pt>
                <c:pt idx="469">
                  <c:v>28.114588121429225</c:v>
                </c:pt>
                <c:pt idx="470">
                  <c:v>31.182777077884332</c:v>
                </c:pt>
                <c:pt idx="471">
                  <c:v>34.290343334140552</c:v>
                </c:pt>
                <c:pt idx="472">
                  <c:v>37.438836111120494</c:v>
                </c:pt>
                <c:pt idx="473">
                  <c:v>40.629908667987138</c:v>
                </c:pt>
                <c:pt idx="474">
                  <c:v>43.865328333450122</c:v>
                </c:pt>
                <c:pt idx="475">
                  <c:v>47.146987813806604</c:v>
                </c:pt>
                <c:pt idx="476">
                  <c:v>50.476917981826467</c:v>
                </c:pt>
                <c:pt idx="477">
                  <c:v>53.857302390262767</c:v>
                </c:pt>
                <c:pt idx="478">
                  <c:v>57.290493802599698</c:v>
                </c:pt>
                <c:pt idx="479">
                  <c:v>60.779033094115483</c:v>
                </c:pt>
                <c:pt idx="480">
                  <c:v>64.325670951673658</c:v>
                </c:pt>
                <c:pt idx="481">
                  <c:v>67.933392895149041</c:v>
                </c:pt>
                <c:pt idx="482">
                  <c:v>71.605448262747657</c:v>
                </c:pt>
                <c:pt idx="483">
                  <c:v>75.345383954370277</c:v>
                </c:pt>
                <c:pt idx="484">
                  <c:v>79.157083922014479</c:v>
                </c:pt>
                <c:pt idx="485">
                  <c:v>83.044815648301352</c:v>
                </c:pt>
                <c:pt idx="486">
                  <c:v>87.01328518336166</c:v>
                </c:pt>
                <c:pt idx="487">
                  <c:v>91.067702744317444</c:v>
                </c:pt>
                <c:pt idx="488">
                  <c:v>95.21386145992463</c:v>
                </c:pt>
                <c:pt idx="489">
                  <c:v>99.458232622441656</c:v>
                </c:pt>
                <c:pt idx="490">
                  <c:v>103.80808187249025</c:v>
                </c:pt>
                <c:pt idx="491">
                  <c:v>108.27161221381932</c:v>
                </c:pt>
                <c:pt idx="492">
                  <c:v>111.2073775495362</c:v>
                </c:pt>
                <c:pt idx="493">
                  <c:v>111.2073775495362</c:v>
                </c:pt>
                <c:pt idx="494">
                  <c:v>111.2073775495362</c:v>
                </c:pt>
                <c:pt idx="495">
                  <c:v>111.2073775495362</c:v>
                </c:pt>
                <c:pt idx="496">
                  <c:v>111.2073775495362</c:v>
                </c:pt>
                <c:pt idx="497">
                  <c:v>111.2073775495362</c:v>
                </c:pt>
                <c:pt idx="498">
                  <c:v>111.2073775495362</c:v>
                </c:pt>
                <c:pt idx="499">
                  <c:v>111.2073775495362</c:v>
                </c:pt>
                <c:pt idx="500">
                  <c:v>111.2073775495362</c:v>
                </c:pt>
                <c:pt idx="501">
                  <c:v>111.2073775495362</c:v>
                </c:pt>
                <c:pt idx="502">
                  <c:v>111.2073775495362</c:v>
                </c:pt>
                <c:pt idx="503">
                  <c:v>111.2073775495362</c:v>
                </c:pt>
                <c:pt idx="504">
                  <c:v>111.2073775495362</c:v>
                </c:pt>
                <c:pt idx="505">
                  <c:v>111.2073775495362</c:v>
                </c:pt>
                <c:pt idx="506">
                  <c:v>111.2073775495362</c:v>
                </c:pt>
                <c:pt idx="507">
                  <c:v>111.2073775495362</c:v>
                </c:pt>
                <c:pt idx="508">
                  <c:v>111.2073775495362</c:v>
                </c:pt>
                <c:pt idx="509">
                  <c:v>111.2073775495362</c:v>
                </c:pt>
                <c:pt idx="510">
                  <c:v>111.2073775495362</c:v>
                </c:pt>
                <c:pt idx="511">
                  <c:v>111.2073775495362</c:v>
                </c:pt>
                <c:pt idx="512">
                  <c:v>111.2073775495362</c:v>
                </c:pt>
                <c:pt idx="513">
                  <c:v>111.2073775495362</c:v>
                </c:pt>
                <c:pt idx="514">
                  <c:v>111.2073775495362</c:v>
                </c:pt>
                <c:pt idx="515">
                  <c:v>111.2073775495362</c:v>
                </c:pt>
                <c:pt idx="516">
                  <c:v>111.2073775495362</c:v>
                </c:pt>
                <c:pt idx="517">
                  <c:v>111.2073775495362</c:v>
                </c:pt>
                <c:pt idx="518">
                  <c:v>111.2073775495362</c:v>
                </c:pt>
                <c:pt idx="519">
                  <c:v>104.20058834579268</c:v>
                </c:pt>
                <c:pt idx="520">
                  <c:v>97.489466447116456</c:v>
                </c:pt>
                <c:pt idx="521">
                  <c:v>91.03904882717859</c:v>
                </c:pt>
                <c:pt idx="522">
                  <c:v>84.820805148902991</c:v>
                </c:pt>
                <c:pt idx="523">
                  <c:v>78.811087193673458</c:v>
                </c:pt>
                <c:pt idx="524">
                  <c:v>72.990029383705789</c:v>
                </c:pt>
                <c:pt idx="525">
                  <c:v>67.340749358784876</c:v>
                </c:pt>
                <c:pt idx="526">
                  <c:v>61.848754018665439</c:v>
                </c:pt>
                <c:pt idx="527">
                  <c:v>56.501489835090958</c:v>
                </c:pt>
                <c:pt idx="528">
                  <c:v>51.287996708561643</c:v>
                </c:pt>
                <c:pt idx="529">
                  <c:v>46.198637590268632</c:v>
                </c:pt>
                <c:pt idx="530">
                  <c:v>41.224884501838503</c:v>
                </c:pt>
                <c:pt idx="531">
                  <c:v>36.359147185473283</c:v>
                </c:pt>
                <c:pt idx="532">
                  <c:v>31.594634425949515</c:v>
                </c:pt>
                <c:pt idx="533">
                  <c:v>26.925240727109369</c:v>
                </c:pt>
                <c:pt idx="534">
                  <c:v>22.345452889140926</c:v>
                </c:pt>
                <c:pt idx="535">
                  <c:v>17.850272368959587</c:v>
                </c:pt>
                <c:pt idx="536">
                  <c:v>13.435150277679785</c:v>
                </c:pt>
                <c:pt idx="537">
                  <c:v>16.327962072623819</c:v>
                </c:pt>
                <c:pt idx="538">
                  <c:v>19.253730408683946</c:v>
                </c:pt>
                <c:pt idx="539">
                  <c:v>22.213603448720022</c:v>
                </c:pt>
                <c:pt idx="540">
                  <c:v>25.208797445007534</c:v>
                </c:pt>
                <c:pt idx="541">
                  <c:v>28.240602519484522</c:v>
                </c:pt>
                <c:pt idx="542">
                  <c:v>31.31038908966805</c:v>
                </c:pt>
                <c:pt idx="543">
                  <c:v>34.419615030527538</c:v>
                </c:pt>
                <c:pt idx="544">
                  <c:v>37.569833677896455</c:v>
                </c:pt>
                <c:pt idx="545">
                  <c:v>40.762702797364476</c:v>
                </c:pt>
                <c:pt idx="546">
                  <c:v>43.999994664735269</c:v>
                </c:pt>
                <c:pt idx="547">
                  <c:v>47.283607430966022</c:v>
                </c:pt>
                <c:pt idx="548">
                  <c:v>50.61557797718271</c:v>
                </c:pt>
                <c:pt idx="549">
                  <c:v>53.998096505373013</c:v>
                </c:pt>
                <c:pt idx="550">
                  <c:v>57.433523159618176</c:v>
                </c:pt>
                <c:pt idx="551">
                  <c:v>60.92440703373348</c:v>
                </c:pt>
                <c:pt idx="552">
                  <c:v>64.473507997222612</c:v>
                </c:pt>
                <c:pt idx="553">
                  <c:v>68.083821866845497</c:v>
                </c:pt>
                <c:pt idx="554">
                  <c:v>71.758609571629705</c:v>
                </c:pt>
                <c:pt idx="555">
                  <c:v>75.501431112591774</c:v>
                </c:pt>
                <c:pt idx="556">
                  <c:v>79.316185315330699</c:v>
                </c:pt>
                <c:pt idx="557">
                  <c:v>83.207156628493763</c:v>
                </c:pt>
                <c:pt idx="558">
                  <c:v>87.179070553979429</c:v>
                </c:pt>
                <c:pt idx="559">
                  <c:v>91.237159733828079</c:v>
                </c:pt>
                <c:pt idx="560">
                  <c:v>95.387243304122478</c:v>
                </c:pt>
                <c:pt idx="561">
                  <c:v>99.635822915597487</c:v>
                </c:pt>
                <c:pt idx="562">
                  <c:v>103.99019989841328</c:v>
                </c:pt>
                <c:pt idx="563">
                  <c:v>108.45861953999199</c:v>
                </c:pt>
                <c:pt idx="564">
                  <c:v>111.2073775495362</c:v>
                </c:pt>
                <c:pt idx="565">
                  <c:v>111.2073775495362</c:v>
                </c:pt>
                <c:pt idx="566">
                  <c:v>111.2073775495362</c:v>
                </c:pt>
                <c:pt idx="567">
                  <c:v>111.2073775495362</c:v>
                </c:pt>
                <c:pt idx="568">
                  <c:v>111.2073775495362</c:v>
                </c:pt>
                <c:pt idx="569">
                  <c:v>111.2073775495362</c:v>
                </c:pt>
                <c:pt idx="570">
                  <c:v>111.2073775495362</c:v>
                </c:pt>
                <c:pt idx="571">
                  <c:v>111.2073775495362</c:v>
                </c:pt>
                <c:pt idx="572">
                  <c:v>111.2073775495362</c:v>
                </c:pt>
                <c:pt idx="573">
                  <c:v>111.2073775495362</c:v>
                </c:pt>
                <c:pt idx="574">
                  <c:v>111.2073775495362</c:v>
                </c:pt>
                <c:pt idx="575">
                  <c:v>111.2073775495362</c:v>
                </c:pt>
                <c:pt idx="576">
                  <c:v>111.2073775495362</c:v>
                </c:pt>
                <c:pt idx="577">
                  <c:v>111.2073775495362</c:v>
                </c:pt>
                <c:pt idx="578">
                  <c:v>111.2073775495362</c:v>
                </c:pt>
                <c:pt idx="579">
                  <c:v>111.2073775495362</c:v>
                </c:pt>
                <c:pt idx="580">
                  <c:v>111.2073775495362</c:v>
                </c:pt>
                <c:pt idx="581">
                  <c:v>111.2073775495362</c:v>
                </c:pt>
                <c:pt idx="582">
                  <c:v>111.2073775495362</c:v>
                </c:pt>
                <c:pt idx="583">
                  <c:v>111.2073775495362</c:v>
                </c:pt>
                <c:pt idx="584">
                  <c:v>111.2073775495362</c:v>
                </c:pt>
                <c:pt idx="585">
                  <c:v>111.2073775495362</c:v>
                </c:pt>
                <c:pt idx="586">
                  <c:v>111.2073775495362</c:v>
                </c:pt>
                <c:pt idx="587">
                  <c:v>111.2073775495362</c:v>
                </c:pt>
                <c:pt idx="588">
                  <c:v>111.2073775495362</c:v>
                </c:pt>
                <c:pt idx="589">
                  <c:v>111.2073775495362</c:v>
                </c:pt>
                <c:pt idx="590">
                  <c:v>111.2073775495362</c:v>
                </c:pt>
                <c:pt idx="591">
                  <c:v>111.2073775495362</c:v>
                </c:pt>
                <c:pt idx="592">
                  <c:v>111.2073775495362</c:v>
                </c:pt>
                <c:pt idx="593">
                  <c:v>111.2073775495362</c:v>
                </c:pt>
                <c:pt idx="594">
                  <c:v>111.2073775495362</c:v>
                </c:pt>
                <c:pt idx="595">
                  <c:v>111.2073775495362</c:v>
                </c:pt>
                <c:pt idx="596">
                  <c:v>111.2073775495362</c:v>
                </c:pt>
                <c:pt idx="597">
                  <c:v>111.2073775495362</c:v>
                </c:pt>
                <c:pt idx="598">
                  <c:v>111.2073775495362</c:v>
                </c:pt>
                <c:pt idx="599">
                  <c:v>111.2073775495362</c:v>
                </c:pt>
                <c:pt idx="600">
                  <c:v>111.2073775495362</c:v>
                </c:pt>
                <c:pt idx="601">
                  <c:v>111.2073775495362</c:v>
                </c:pt>
                <c:pt idx="602">
                  <c:v>111.2073775495362</c:v>
                </c:pt>
                <c:pt idx="603">
                  <c:v>111.2073775495362</c:v>
                </c:pt>
                <c:pt idx="604">
                  <c:v>111.2073775495362</c:v>
                </c:pt>
                <c:pt idx="605">
                  <c:v>111.2073775495362</c:v>
                </c:pt>
                <c:pt idx="606">
                  <c:v>111.2073775495362</c:v>
                </c:pt>
                <c:pt idx="607">
                  <c:v>111.2073775495362</c:v>
                </c:pt>
                <c:pt idx="608">
                  <c:v>111.2073775495362</c:v>
                </c:pt>
                <c:pt idx="609">
                  <c:v>111.2073775495362</c:v>
                </c:pt>
                <c:pt idx="610">
                  <c:v>111.2073775495362</c:v>
                </c:pt>
                <c:pt idx="611">
                  <c:v>111.2073775495362</c:v>
                </c:pt>
                <c:pt idx="612">
                  <c:v>111.2073775495362</c:v>
                </c:pt>
                <c:pt idx="613">
                  <c:v>111.2073775495362</c:v>
                </c:pt>
                <c:pt idx="614">
                  <c:v>111.2073775495362</c:v>
                </c:pt>
                <c:pt idx="615">
                  <c:v>111.2073775495362</c:v>
                </c:pt>
                <c:pt idx="616">
                  <c:v>111.2073775495362</c:v>
                </c:pt>
                <c:pt idx="617">
                  <c:v>111.2073775495362</c:v>
                </c:pt>
                <c:pt idx="618">
                  <c:v>111.2073775495362</c:v>
                </c:pt>
                <c:pt idx="619">
                  <c:v>111.2073775495362</c:v>
                </c:pt>
                <c:pt idx="620">
                  <c:v>111.2073775495362</c:v>
                </c:pt>
                <c:pt idx="621">
                  <c:v>111.2073775495362</c:v>
                </c:pt>
                <c:pt idx="622">
                  <c:v>111.2073775495362</c:v>
                </c:pt>
                <c:pt idx="623">
                  <c:v>111.2073775495362</c:v>
                </c:pt>
                <c:pt idx="624">
                  <c:v>111.2073775495362</c:v>
                </c:pt>
                <c:pt idx="625">
                  <c:v>111.2073775495362</c:v>
                </c:pt>
                <c:pt idx="626">
                  <c:v>111.2073775495362</c:v>
                </c:pt>
                <c:pt idx="627">
                  <c:v>111.2073775495362</c:v>
                </c:pt>
                <c:pt idx="628">
                  <c:v>111.2073775495362</c:v>
                </c:pt>
                <c:pt idx="629">
                  <c:v>111.2073775495362</c:v>
                </c:pt>
                <c:pt idx="630">
                  <c:v>111.2073775495362</c:v>
                </c:pt>
                <c:pt idx="631">
                  <c:v>111.2073775495362</c:v>
                </c:pt>
                <c:pt idx="632">
                  <c:v>111.2073775495362</c:v>
                </c:pt>
                <c:pt idx="633">
                  <c:v>111.2073775495362</c:v>
                </c:pt>
                <c:pt idx="634">
                  <c:v>111.2073775495362</c:v>
                </c:pt>
                <c:pt idx="635">
                  <c:v>111.2073775495362</c:v>
                </c:pt>
                <c:pt idx="636">
                  <c:v>111.2073775495362</c:v>
                </c:pt>
                <c:pt idx="637">
                  <c:v>111.2073775495362</c:v>
                </c:pt>
                <c:pt idx="638">
                  <c:v>111.2073775495362</c:v>
                </c:pt>
                <c:pt idx="639">
                  <c:v>111.2073775495362</c:v>
                </c:pt>
                <c:pt idx="640">
                  <c:v>111.2073775495362</c:v>
                </c:pt>
                <c:pt idx="641">
                  <c:v>111.2073775495362</c:v>
                </c:pt>
                <c:pt idx="642">
                  <c:v>111.2073775495362</c:v>
                </c:pt>
                <c:pt idx="643">
                  <c:v>111.2073775495362</c:v>
                </c:pt>
                <c:pt idx="644">
                  <c:v>111.2073775495362</c:v>
                </c:pt>
                <c:pt idx="645">
                  <c:v>104.20058834579268</c:v>
                </c:pt>
                <c:pt idx="646">
                  <c:v>97.489466447116456</c:v>
                </c:pt>
                <c:pt idx="647">
                  <c:v>91.03904882717859</c:v>
                </c:pt>
                <c:pt idx="648">
                  <c:v>84.820805148902991</c:v>
                </c:pt>
                <c:pt idx="649">
                  <c:v>78.811087193673458</c:v>
                </c:pt>
                <c:pt idx="650">
                  <c:v>72.990029383705789</c:v>
                </c:pt>
                <c:pt idx="651">
                  <c:v>67.340749358784876</c:v>
                </c:pt>
                <c:pt idx="652">
                  <c:v>61.848754018665439</c:v>
                </c:pt>
                <c:pt idx="653">
                  <c:v>56.501489835090958</c:v>
                </c:pt>
                <c:pt idx="654">
                  <c:v>51.287996708561643</c:v>
                </c:pt>
                <c:pt idx="655">
                  <c:v>46.198637590268632</c:v>
                </c:pt>
                <c:pt idx="656">
                  <c:v>41.224884501838503</c:v>
                </c:pt>
                <c:pt idx="657">
                  <c:v>36.359147185473283</c:v>
                </c:pt>
                <c:pt idx="658">
                  <c:v>31.594634425949515</c:v>
                </c:pt>
                <c:pt idx="659">
                  <c:v>26.925240727109369</c:v>
                </c:pt>
                <c:pt idx="660">
                  <c:v>22.345452889140926</c:v>
                </c:pt>
                <c:pt idx="661">
                  <c:v>17.850272368959587</c:v>
                </c:pt>
                <c:pt idx="662">
                  <c:v>13.435150277679785</c:v>
                </c:pt>
                <c:pt idx="663">
                  <c:v>9.0959325852637374</c:v>
                </c:pt>
                <c:pt idx="664">
                  <c:v>4.8288136366262604</c:v>
                </c:pt>
                <c:pt idx="665">
                  <c:v>7.627825070069604</c:v>
                </c:pt>
                <c:pt idx="666">
                  <c:v>10.456668310269743</c:v>
                </c:pt>
                <c:pt idx="667">
                  <c:v>13.316314434964838</c:v>
                </c:pt>
                <c:pt idx="668">
                  <c:v>16.207788254213135</c:v>
                </c:pt>
                <c:pt idx="669">
                  <c:v>19.132172560059278</c:v>
                </c:pt>
                <c:pt idx="670">
                  <c:v>22.090612817748063</c:v>
                </c:pt>
                <c:pt idx="671">
                  <c:v>25.084322355820454</c:v>
                </c:pt>
                <c:pt idx="672">
                  <c:v>28.114588121429225</c:v>
                </c:pt>
                <c:pt idx="673">
                  <c:v>31.182777077884332</c:v>
                </c:pt>
                <c:pt idx="674">
                  <c:v>34.290343334140552</c:v>
                </c:pt>
                <c:pt idx="675">
                  <c:v>37.438836111120494</c:v>
                </c:pt>
                <c:pt idx="676">
                  <c:v>40.629908667987138</c:v>
                </c:pt>
                <c:pt idx="677">
                  <c:v>43.865328333450122</c:v>
                </c:pt>
                <c:pt idx="678">
                  <c:v>47.146987813806604</c:v>
                </c:pt>
                <c:pt idx="679">
                  <c:v>50.476917981826467</c:v>
                </c:pt>
                <c:pt idx="680">
                  <c:v>53.857302390262767</c:v>
                </c:pt>
                <c:pt idx="681">
                  <c:v>57.290493802599698</c:v>
                </c:pt>
                <c:pt idx="682">
                  <c:v>60.779033094115483</c:v>
                </c:pt>
                <c:pt idx="683">
                  <c:v>64.325670951673658</c:v>
                </c:pt>
                <c:pt idx="684">
                  <c:v>67.933392895149041</c:v>
                </c:pt>
                <c:pt idx="685">
                  <c:v>71.605448262747657</c:v>
                </c:pt>
                <c:pt idx="686">
                  <c:v>75.345383954370277</c:v>
                </c:pt>
                <c:pt idx="687">
                  <c:v>79.157083922014479</c:v>
                </c:pt>
                <c:pt idx="688">
                  <c:v>83.044815648301352</c:v>
                </c:pt>
                <c:pt idx="689">
                  <c:v>87.01328518336166</c:v>
                </c:pt>
                <c:pt idx="690">
                  <c:v>91.067702744317444</c:v>
                </c:pt>
                <c:pt idx="691">
                  <c:v>95.21386145992463</c:v>
                </c:pt>
                <c:pt idx="692">
                  <c:v>99.458232622441656</c:v>
                </c:pt>
                <c:pt idx="693">
                  <c:v>103.80808187249025</c:v>
                </c:pt>
                <c:pt idx="694">
                  <c:v>108.27161221381932</c:v>
                </c:pt>
                <c:pt idx="695">
                  <c:v>111.2073775495362</c:v>
                </c:pt>
                <c:pt idx="696">
                  <c:v>111.2073775495362</c:v>
                </c:pt>
                <c:pt idx="697">
                  <c:v>111.2073775495362</c:v>
                </c:pt>
                <c:pt idx="698">
                  <c:v>111.2073775495362</c:v>
                </c:pt>
                <c:pt idx="699">
                  <c:v>111.2073775495362</c:v>
                </c:pt>
                <c:pt idx="700">
                  <c:v>111.2073775495362</c:v>
                </c:pt>
                <c:pt idx="701">
                  <c:v>111.2073775495362</c:v>
                </c:pt>
                <c:pt idx="702">
                  <c:v>111.2073775495362</c:v>
                </c:pt>
                <c:pt idx="703">
                  <c:v>111.2073775495362</c:v>
                </c:pt>
                <c:pt idx="704">
                  <c:v>111.2073775495362</c:v>
                </c:pt>
                <c:pt idx="705">
                  <c:v>111.2073775495362</c:v>
                </c:pt>
                <c:pt idx="706">
                  <c:v>111.2073775495362</c:v>
                </c:pt>
                <c:pt idx="707">
                  <c:v>111.2073775495362</c:v>
                </c:pt>
                <c:pt idx="708">
                  <c:v>111.2073775495362</c:v>
                </c:pt>
                <c:pt idx="709">
                  <c:v>111.2073775495362</c:v>
                </c:pt>
                <c:pt idx="710">
                  <c:v>111.2073775495362</c:v>
                </c:pt>
                <c:pt idx="711">
                  <c:v>111.2073775495362</c:v>
                </c:pt>
                <c:pt idx="712">
                  <c:v>111.2073775495362</c:v>
                </c:pt>
                <c:pt idx="713">
                  <c:v>111.2073775495362</c:v>
                </c:pt>
                <c:pt idx="714">
                  <c:v>111.2073775495362</c:v>
                </c:pt>
                <c:pt idx="715">
                  <c:v>111.2073775495362</c:v>
                </c:pt>
                <c:pt idx="716">
                  <c:v>111.2073775495362</c:v>
                </c:pt>
                <c:pt idx="717">
                  <c:v>111.2073775495362</c:v>
                </c:pt>
                <c:pt idx="718">
                  <c:v>111.2073775495362</c:v>
                </c:pt>
                <c:pt idx="719">
                  <c:v>111.2073775495362</c:v>
                </c:pt>
                <c:pt idx="720">
                  <c:v>111.2073775495362</c:v>
                </c:pt>
                <c:pt idx="721">
                  <c:v>111.2073775495362</c:v>
                </c:pt>
                <c:pt idx="722">
                  <c:v>111.2073775495362</c:v>
                </c:pt>
                <c:pt idx="723">
                  <c:v>111.2073775495362</c:v>
                </c:pt>
                <c:pt idx="724">
                  <c:v>111.2073775495362</c:v>
                </c:pt>
                <c:pt idx="725">
                  <c:v>111.2073775495362</c:v>
                </c:pt>
                <c:pt idx="726">
                  <c:v>111.2073775495362</c:v>
                </c:pt>
                <c:pt idx="727">
                  <c:v>111.2073775495362</c:v>
                </c:pt>
                <c:pt idx="728">
                  <c:v>111.2073775495362</c:v>
                </c:pt>
                <c:pt idx="729">
                  <c:v>111.2073775495362</c:v>
                </c:pt>
                <c:pt idx="730">
                  <c:v>111.2073775495362</c:v>
                </c:pt>
                <c:pt idx="731">
                  <c:v>111.2073775495362</c:v>
                </c:pt>
                <c:pt idx="732">
                  <c:v>111.2073775495362</c:v>
                </c:pt>
                <c:pt idx="733">
                  <c:v>111.2073775495362</c:v>
                </c:pt>
                <c:pt idx="734">
                  <c:v>111.2073775495362</c:v>
                </c:pt>
                <c:pt idx="735">
                  <c:v>111.2073775495362</c:v>
                </c:pt>
                <c:pt idx="736">
                  <c:v>111.2073775495362</c:v>
                </c:pt>
                <c:pt idx="737">
                  <c:v>111.2073775495362</c:v>
                </c:pt>
                <c:pt idx="738">
                  <c:v>111.2073775495362</c:v>
                </c:pt>
                <c:pt idx="739">
                  <c:v>111.2073775495362</c:v>
                </c:pt>
                <c:pt idx="740">
                  <c:v>111.2073775495362</c:v>
                </c:pt>
                <c:pt idx="741">
                  <c:v>111.2073775495362</c:v>
                </c:pt>
                <c:pt idx="742">
                  <c:v>111.2073775495362</c:v>
                </c:pt>
                <c:pt idx="743">
                  <c:v>111.2073775495362</c:v>
                </c:pt>
                <c:pt idx="744">
                  <c:v>111.2073775495362</c:v>
                </c:pt>
                <c:pt idx="745">
                  <c:v>111.2073775495362</c:v>
                </c:pt>
                <c:pt idx="746">
                  <c:v>111.2073775495362</c:v>
                </c:pt>
                <c:pt idx="747">
                  <c:v>111.2073775495362</c:v>
                </c:pt>
                <c:pt idx="748">
                  <c:v>111.2073775495362</c:v>
                </c:pt>
                <c:pt idx="749">
                  <c:v>111.2073775495362</c:v>
                </c:pt>
                <c:pt idx="750">
                  <c:v>111.2073775495362</c:v>
                </c:pt>
                <c:pt idx="751">
                  <c:v>111.2073775495362</c:v>
                </c:pt>
                <c:pt idx="752">
                  <c:v>111.2073775495362</c:v>
                </c:pt>
                <c:pt idx="753">
                  <c:v>111.2073775495362</c:v>
                </c:pt>
                <c:pt idx="754">
                  <c:v>111.2073775495362</c:v>
                </c:pt>
                <c:pt idx="755">
                  <c:v>111.2073775495362</c:v>
                </c:pt>
                <c:pt idx="756">
                  <c:v>111.2073775495362</c:v>
                </c:pt>
                <c:pt idx="757">
                  <c:v>111.2073775495362</c:v>
                </c:pt>
                <c:pt idx="758">
                  <c:v>111.2073775495362</c:v>
                </c:pt>
                <c:pt idx="759">
                  <c:v>111.2073775495362</c:v>
                </c:pt>
                <c:pt idx="760">
                  <c:v>111.2073775495362</c:v>
                </c:pt>
                <c:pt idx="761">
                  <c:v>111.2073775495362</c:v>
                </c:pt>
                <c:pt idx="762">
                  <c:v>111.2073775495362</c:v>
                </c:pt>
                <c:pt idx="763">
                  <c:v>111.2073775495362</c:v>
                </c:pt>
                <c:pt idx="764">
                  <c:v>111.2073775495362</c:v>
                </c:pt>
                <c:pt idx="765">
                  <c:v>111.2073775495362</c:v>
                </c:pt>
                <c:pt idx="766">
                  <c:v>111.2073775495362</c:v>
                </c:pt>
                <c:pt idx="767">
                  <c:v>111.2073775495362</c:v>
                </c:pt>
                <c:pt idx="768">
                  <c:v>111.2073775495362</c:v>
                </c:pt>
                <c:pt idx="769">
                  <c:v>111.2073775495362</c:v>
                </c:pt>
                <c:pt idx="770">
                  <c:v>111.2073775495362</c:v>
                </c:pt>
                <c:pt idx="771">
                  <c:v>111.2073775495362</c:v>
                </c:pt>
                <c:pt idx="772">
                  <c:v>111.2073775495362</c:v>
                </c:pt>
                <c:pt idx="773">
                  <c:v>111.2073775495362</c:v>
                </c:pt>
                <c:pt idx="774">
                  <c:v>111.2073775495362</c:v>
                </c:pt>
                <c:pt idx="775">
                  <c:v>111.2073775495362</c:v>
                </c:pt>
                <c:pt idx="776">
                  <c:v>111.2073775495362</c:v>
                </c:pt>
                <c:pt idx="777">
                  <c:v>111.2073775495362</c:v>
                </c:pt>
                <c:pt idx="778">
                  <c:v>111.2073775495362</c:v>
                </c:pt>
                <c:pt idx="779">
                  <c:v>111.2073775495362</c:v>
                </c:pt>
                <c:pt idx="780">
                  <c:v>111.2073775495362</c:v>
                </c:pt>
                <c:pt idx="781">
                  <c:v>111.2073775495362</c:v>
                </c:pt>
                <c:pt idx="782">
                  <c:v>111.2073775495362</c:v>
                </c:pt>
                <c:pt idx="783">
                  <c:v>111.2073775495362</c:v>
                </c:pt>
                <c:pt idx="784">
                  <c:v>111.2073775495362</c:v>
                </c:pt>
                <c:pt idx="785">
                  <c:v>111.2073775495362</c:v>
                </c:pt>
                <c:pt idx="786">
                  <c:v>111.2073775495362</c:v>
                </c:pt>
                <c:pt idx="787">
                  <c:v>111.2073775495362</c:v>
                </c:pt>
                <c:pt idx="788">
                  <c:v>111.2073775495362</c:v>
                </c:pt>
                <c:pt idx="789">
                  <c:v>111.2073775495362</c:v>
                </c:pt>
                <c:pt idx="790">
                  <c:v>111.2073775495362</c:v>
                </c:pt>
                <c:pt idx="791">
                  <c:v>111.2073775495362</c:v>
                </c:pt>
                <c:pt idx="792">
                  <c:v>111.2073775495362</c:v>
                </c:pt>
                <c:pt idx="793">
                  <c:v>111.2073775495362</c:v>
                </c:pt>
                <c:pt idx="794">
                  <c:v>111.2073775495362</c:v>
                </c:pt>
                <c:pt idx="795">
                  <c:v>111.2073775495362</c:v>
                </c:pt>
                <c:pt idx="796">
                  <c:v>111.2073775495362</c:v>
                </c:pt>
                <c:pt idx="797">
                  <c:v>111.2073775495362</c:v>
                </c:pt>
                <c:pt idx="798">
                  <c:v>111.2073775495362</c:v>
                </c:pt>
                <c:pt idx="799">
                  <c:v>111.2073775495362</c:v>
                </c:pt>
                <c:pt idx="800">
                  <c:v>111.2073775495362</c:v>
                </c:pt>
                <c:pt idx="801">
                  <c:v>111.2073775495362</c:v>
                </c:pt>
                <c:pt idx="802">
                  <c:v>111.2073775495362</c:v>
                </c:pt>
                <c:pt idx="803">
                  <c:v>111.2073775495362</c:v>
                </c:pt>
                <c:pt idx="804">
                  <c:v>111.2073775495362</c:v>
                </c:pt>
                <c:pt idx="805">
                  <c:v>111.2073775495362</c:v>
                </c:pt>
                <c:pt idx="806">
                  <c:v>111.2073775495362</c:v>
                </c:pt>
                <c:pt idx="807">
                  <c:v>111.2073775495362</c:v>
                </c:pt>
                <c:pt idx="808">
                  <c:v>110.53782551124964</c:v>
                </c:pt>
                <c:pt idx="809">
                  <c:v>109.86786919833419</c:v>
                </c:pt>
                <c:pt idx="810">
                  <c:v>109.19750787775078</c:v>
                </c:pt>
                <c:pt idx="811">
                  <c:v>108.5267408142426</c:v>
                </c:pt>
                <c:pt idx="812">
                  <c:v>107.85556727032578</c:v>
                </c:pt>
                <c:pt idx="813">
                  <c:v>107.18398650627995</c:v>
                </c:pt>
                <c:pt idx="814">
                  <c:v>106.51199778013863</c:v>
                </c:pt>
                <c:pt idx="815">
                  <c:v>105.83960034767979</c:v>
                </c:pt>
                <c:pt idx="816">
                  <c:v>105.16679346241617</c:v>
                </c:pt>
                <c:pt idx="817">
                  <c:v>104.49357637558556</c:v>
                </c:pt>
                <c:pt idx="818">
                  <c:v>103.81994833614124</c:v>
                </c:pt>
                <c:pt idx="819">
                  <c:v>103.1459085907421</c:v>
                </c:pt>
                <c:pt idx="820">
                  <c:v>102.47145638374283</c:v>
                </c:pt>
                <c:pt idx="821">
                  <c:v>101.79659095718407</c:v>
                </c:pt>
                <c:pt idx="822">
                  <c:v>101.12131155078245</c:v>
                </c:pt>
                <c:pt idx="823">
                  <c:v>100.44561740192059</c:v>
                </c:pt>
                <c:pt idx="824">
                  <c:v>99.769507745637128</c:v>
                </c:pt>
                <c:pt idx="825">
                  <c:v>99.092981814616522</c:v>
                </c:pt>
                <c:pt idx="826">
                  <c:v>98.416038839178967</c:v>
                </c:pt>
                <c:pt idx="827">
                  <c:v>97.738678047270213</c:v>
                </c:pt>
                <c:pt idx="828">
                  <c:v>97.060898664451173</c:v>
                </c:pt>
                <c:pt idx="829">
                  <c:v>96.382699913887677</c:v>
                </c:pt>
                <c:pt idx="830">
                  <c:v>95.704081016340155</c:v>
                </c:pt>
                <c:pt idx="831">
                  <c:v>95.02504119015309</c:v>
                </c:pt>
                <c:pt idx="832">
                  <c:v>94.345579651244563</c:v>
                </c:pt>
                <c:pt idx="833">
                  <c:v>93.665695613095693</c:v>
                </c:pt>
                <c:pt idx="834">
                  <c:v>92.985388286740005</c:v>
                </c:pt>
                <c:pt idx="835">
                  <c:v>92.30465688075283</c:v>
                </c:pt>
                <c:pt idx="836">
                  <c:v>91.623500601240451</c:v>
                </c:pt>
                <c:pt idx="837">
                  <c:v>90.941918651829354</c:v>
                </c:pt>
                <c:pt idx="838">
                  <c:v>90.259910233655404</c:v>
                </c:pt>
                <c:pt idx="839">
                  <c:v>89.577474545352956</c:v>
                </c:pt>
                <c:pt idx="840">
                  <c:v>88.894610783043731</c:v>
                </c:pt>
                <c:pt idx="841">
                  <c:v>88.211318140325943</c:v>
                </c:pt>
                <c:pt idx="842">
                  <c:v>87.527595808263101</c:v>
                </c:pt>
                <c:pt idx="843">
                  <c:v>86.843442975372852</c:v>
                </c:pt>
                <c:pt idx="844">
                  <c:v>86.158858827615774</c:v>
                </c:pt>
                <c:pt idx="845">
                  <c:v>85.473842548384056</c:v>
                </c:pt>
                <c:pt idx="846">
                  <c:v>84.788393318490151</c:v>
                </c:pt>
                <c:pt idx="847">
                  <c:v>84.10251031615536</c:v>
                </c:pt>
                <c:pt idx="848">
                  <c:v>83.416192716998353</c:v>
                </c:pt>
                <c:pt idx="849">
                  <c:v>82.729439694023583</c:v>
                </c:pt>
                <c:pt idx="850">
                  <c:v>82.042250417609722</c:v>
                </c:pt>
                <c:pt idx="851">
                  <c:v>81.354624055497865</c:v>
                </c:pt>
                <c:pt idx="852">
                  <c:v>80.666559772779891</c:v>
                </c:pt>
                <c:pt idx="853">
                  <c:v>79.97805673188661</c:v>
                </c:pt>
                <c:pt idx="854">
                  <c:v>79.2891140925759</c:v>
                </c:pt>
                <c:pt idx="855">
                  <c:v>78.599731011920625</c:v>
                </c:pt>
                <c:pt idx="856">
                  <c:v>77.909906644296754</c:v>
                </c:pt>
                <c:pt idx="857">
                  <c:v>77.219640141371229</c:v>
                </c:pt>
                <c:pt idx="858">
                  <c:v>76.52893065208977</c:v>
                </c:pt>
                <c:pt idx="859">
                  <c:v>75.837777322664635</c:v>
                </c:pt>
                <c:pt idx="860">
                  <c:v>75.146179296562352</c:v>
                </c:pt>
                <c:pt idx="861">
                  <c:v>74.454135714491329</c:v>
                </c:pt>
                <c:pt idx="862">
                  <c:v>73.761645714389388</c:v>
                </c:pt>
                <c:pt idx="863">
                  <c:v>73.068708431411238</c:v>
                </c:pt>
                <c:pt idx="864">
                  <c:v>72.375322997915944</c:v>
                </c:pt>
                <c:pt idx="865">
                  <c:v>71.681488543454179</c:v>
                </c:pt>
                <c:pt idx="866">
                  <c:v>70.987204194755549</c:v>
                </c:pt>
                <c:pt idx="867">
                  <c:v>70.292469075715729</c:v>
                </c:pt>
                <c:pt idx="868">
                  <c:v>69.597282307383537</c:v>
                </c:pt>
                <c:pt idx="869">
                  <c:v>68.901643007948124</c:v>
                </c:pt>
                <c:pt idx="870">
                  <c:v>68.205550292725732</c:v>
                </c:pt>
                <c:pt idx="871">
                  <c:v>67.50900327414675</c:v>
                </c:pt>
                <c:pt idx="872">
                  <c:v>66.812001061742379</c:v>
                </c:pt>
                <c:pt idx="873">
                  <c:v>66.114542762131421</c:v>
                </c:pt>
                <c:pt idx="874">
                  <c:v>65.416627479006991</c:v>
                </c:pt>
                <c:pt idx="875">
                  <c:v>64.718254313122955</c:v>
                </c:pt>
                <c:pt idx="876">
                  <c:v>64.019422362280494</c:v>
                </c:pt>
                <c:pt idx="877">
                  <c:v>63.320130721314534</c:v>
                </c:pt>
                <c:pt idx="878">
                  <c:v>62.620378482080014</c:v>
                </c:pt>
                <c:pt idx="879">
                  <c:v>61.920164733438192</c:v>
                </c:pt>
                <c:pt idx="880">
                  <c:v>61.219488561242784</c:v>
                </c:pt>
                <c:pt idx="881">
                  <c:v>60.518349048326023</c:v>
                </c:pt>
                <c:pt idx="882">
                  <c:v>59.816745274484731</c:v>
                </c:pt>
                <c:pt idx="883">
                  <c:v>59.114676316466181</c:v>
                </c:pt>
                <c:pt idx="884">
                  <c:v>58.412141247953912</c:v>
                </c:pt>
                <c:pt idx="885">
                  <c:v>57.709139139553578</c:v>
                </c:pt>
                <c:pt idx="886">
                  <c:v>57.005669058778487</c:v>
                </c:pt>
                <c:pt idx="887">
                  <c:v>56.301730070035255</c:v>
                </c:pt>
                <c:pt idx="888">
                  <c:v>55.597321234609304</c:v>
                </c:pt>
                <c:pt idx="889">
                  <c:v>58.11696886338467</c:v>
                </c:pt>
                <c:pt idx="890">
                  <c:v>60.65833390061934</c:v>
                </c:pt>
                <c:pt idx="891">
                  <c:v>63.221986087841678</c:v>
                </c:pt>
                <c:pt idx="892">
                  <c:v>65.808520475982789</c:v>
                </c:pt>
                <c:pt idx="893">
                  <c:v>68.418559025795403</c:v>
                </c:pt>
                <c:pt idx="894">
                  <c:v>71.052752340645242</c:v>
                </c:pt>
                <c:pt idx="895">
                  <c:v>73.711781545295466</c:v>
                </c:pt>
                <c:pt idx="896">
                  <c:v>76.396360325991111</c:v>
                </c:pt>
                <c:pt idx="897">
                  <c:v>79.107237149082906</c:v>
                </c:pt>
                <c:pt idx="898">
                  <c:v>81.845197677648514</c:v>
                </c:pt>
                <c:pt idx="899">
                  <c:v>84.611067408123972</c:v>
                </c:pt>
                <c:pt idx="900">
                  <c:v>87.405714551907991</c:v>
                </c:pt>
                <c:pt idx="901">
                  <c:v>90.230053190316482</c:v>
                </c:pt>
                <c:pt idx="902">
                  <c:v>93.085046735229781</c:v>
                </c:pt>
                <c:pt idx="903">
                  <c:v>95.97171173239289</c:v>
                </c:pt>
                <c:pt idx="904">
                  <c:v>98.891122049724686</c:v>
                </c:pt>
                <c:pt idx="905">
                  <c:v>101.84441349931528</c:v>
                </c:pt>
                <c:pt idx="906">
                  <c:v>104.83278894922998</c:v>
                </c:pt>
                <c:pt idx="907">
                  <c:v>107.85752399001736</c:v>
                </c:pt>
                <c:pt idx="908">
                  <c:v>110.91997323122335</c:v>
                </c:pt>
                <c:pt idx="909">
                  <c:v>111.2073775495362</c:v>
                </c:pt>
                <c:pt idx="910">
                  <c:v>111.2073775495362</c:v>
                </c:pt>
                <c:pt idx="911">
                  <c:v>111.2073775495362</c:v>
                </c:pt>
                <c:pt idx="912">
                  <c:v>111.2073775495362</c:v>
                </c:pt>
                <c:pt idx="913">
                  <c:v>111.2073775495362</c:v>
                </c:pt>
                <c:pt idx="914">
                  <c:v>111.2073775495362</c:v>
                </c:pt>
                <c:pt idx="915">
                  <c:v>111.2073775495362</c:v>
                </c:pt>
                <c:pt idx="916">
                  <c:v>111.2073775495362</c:v>
                </c:pt>
                <c:pt idx="917">
                  <c:v>111.2073775495362</c:v>
                </c:pt>
                <c:pt idx="918">
                  <c:v>111.2073775495362</c:v>
                </c:pt>
                <c:pt idx="919">
                  <c:v>111.2073775495362</c:v>
                </c:pt>
                <c:pt idx="920">
                  <c:v>111.2073775495362</c:v>
                </c:pt>
                <c:pt idx="921">
                  <c:v>111.2073775495362</c:v>
                </c:pt>
                <c:pt idx="922">
                  <c:v>111.2073775495362</c:v>
                </c:pt>
                <c:pt idx="923">
                  <c:v>111.2073775495362</c:v>
                </c:pt>
                <c:pt idx="924">
                  <c:v>111.2073775495362</c:v>
                </c:pt>
                <c:pt idx="925">
                  <c:v>111.2073775495362</c:v>
                </c:pt>
                <c:pt idx="926">
                  <c:v>111.2073775495362</c:v>
                </c:pt>
                <c:pt idx="927">
                  <c:v>111.2073775495362</c:v>
                </c:pt>
                <c:pt idx="928">
                  <c:v>111.2073775495362</c:v>
                </c:pt>
                <c:pt idx="929">
                  <c:v>111.2073775495362</c:v>
                </c:pt>
                <c:pt idx="930">
                  <c:v>111.2073775495362</c:v>
                </c:pt>
                <c:pt idx="931">
                  <c:v>111.2073775495362</c:v>
                </c:pt>
                <c:pt idx="932">
                  <c:v>111.2073775495362</c:v>
                </c:pt>
                <c:pt idx="933">
                  <c:v>111.2073775495362</c:v>
                </c:pt>
                <c:pt idx="934">
                  <c:v>111.2073775495362</c:v>
                </c:pt>
                <c:pt idx="935">
                  <c:v>111.2073775495362</c:v>
                </c:pt>
                <c:pt idx="936">
                  <c:v>111.2073775495362</c:v>
                </c:pt>
                <c:pt idx="937">
                  <c:v>111.2073775495362</c:v>
                </c:pt>
                <c:pt idx="938">
                  <c:v>111.2073775495362</c:v>
                </c:pt>
                <c:pt idx="939">
                  <c:v>111.2073775495362</c:v>
                </c:pt>
                <c:pt idx="940">
                  <c:v>111.2073775495362</c:v>
                </c:pt>
                <c:pt idx="941">
                  <c:v>111.2073775495362</c:v>
                </c:pt>
                <c:pt idx="942">
                  <c:v>111.2073775495362</c:v>
                </c:pt>
                <c:pt idx="943">
                  <c:v>111.2073775495362</c:v>
                </c:pt>
                <c:pt idx="944">
                  <c:v>111.2073775495362</c:v>
                </c:pt>
                <c:pt idx="945">
                  <c:v>111.2073775495362</c:v>
                </c:pt>
                <c:pt idx="946">
                  <c:v>111.2073775495362</c:v>
                </c:pt>
                <c:pt idx="947">
                  <c:v>111.2073775495362</c:v>
                </c:pt>
                <c:pt idx="948">
                  <c:v>111.2073775495362</c:v>
                </c:pt>
                <c:pt idx="949">
                  <c:v>111.2073775495362</c:v>
                </c:pt>
                <c:pt idx="950">
                  <c:v>111.2073775495362</c:v>
                </c:pt>
                <c:pt idx="951">
                  <c:v>111.2073775495362</c:v>
                </c:pt>
                <c:pt idx="952">
                  <c:v>111.2073775495362</c:v>
                </c:pt>
                <c:pt idx="953">
                  <c:v>111.2073775495362</c:v>
                </c:pt>
                <c:pt idx="954">
                  <c:v>111.2073775495362</c:v>
                </c:pt>
                <c:pt idx="955">
                  <c:v>111.2073775495362</c:v>
                </c:pt>
                <c:pt idx="956">
                  <c:v>111.2073775495362</c:v>
                </c:pt>
                <c:pt idx="957">
                  <c:v>111.2073775495362</c:v>
                </c:pt>
                <c:pt idx="958">
                  <c:v>111.2073775495362</c:v>
                </c:pt>
                <c:pt idx="959">
                  <c:v>111.2073775495362</c:v>
                </c:pt>
                <c:pt idx="960">
                  <c:v>111.2073775495362</c:v>
                </c:pt>
                <c:pt idx="961">
                  <c:v>111.2073775495362</c:v>
                </c:pt>
                <c:pt idx="962">
                  <c:v>111.2073775495362</c:v>
                </c:pt>
                <c:pt idx="963">
                  <c:v>111.2073775495362</c:v>
                </c:pt>
                <c:pt idx="964">
                  <c:v>111.2073775495362</c:v>
                </c:pt>
                <c:pt idx="965">
                  <c:v>111.2073775495362</c:v>
                </c:pt>
                <c:pt idx="966">
                  <c:v>111.2073775495362</c:v>
                </c:pt>
                <c:pt idx="967">
                  <c:v>111.2073775495362</c:v>
                </c:pt>
                <c:pt idx="968">
                  <c:v>111.2073775495362</c:v>
                </c:pt>
                <c:pt idx="969">
                  <c:v>111.2073775495362</c:v>
                </c:pt>
                <c:pt idx="970">
                  <c:v>111.2073775495362</c:v>
                </c:pt>
                <c:pt idx="971">
                  <c:v>111.2073775495362</c:v>
                </c:pt>
                <c:pt idx="972">
                  <c:v>111.2073775495362</c:v>
                </c:pt>
                <c:pt idx="973">
                  <c:v>111.2073775495362</c:v>
                </c:pt>
                <c:pt idx="974">
                  <c:v>111.2073775495362</c:v>
                </c:pt>
                <c:pt idx="975">
                  <c:v>111.2073775495362</c:v>
                </c:pt>
                <c:pt idx="976">
                  <c:v>111.2073775495362</c:v>
                </c:pt>
                <c:pt idx="977">
                  <c:v>111.2073775495362</c:v>
                </c:pt>
                <c:pt idx="978">
                  <c:v>111.2073775495362</c:v>
                </c:pt>
                <c:pt idx="979">
                  <c:v>111.2073775495362</c:v>
                </c:pt>
                <c:pt idx="980">
                  <c:v>111.2073775495362</c:v>
                </c:pt>
                <c:pt idx="981">
                  <c:v>111.2073775495362</c:v>
                </c:pt>
                <c:pt idx="982">
                  <c:v>111.2073775495362</c:v>
                </c:pt>
                <c:pt idx="983">
                  <c:v>111.2073775495362</c:v>
                </c:pt>
                <c:pt idx="984">
                  <c:v>111.2073775495362</c:v>
                </c:pt>
                <c:pt idx="985">
                  <c:v>111.2073775495362</c:v>
                </c:pt>
                <c:pt idx="986">
                  <c:v>111.2073775495362</c:v>
                </c:pt>
                <c:pt idx="987">
                  <c:v>111.2073775495362</c:v>
                </c:pt>
                <c:pt idx="988">
                  <c:v>111.2073775495362</c:v>
                </c:pt>
                <c:pt idx="989">
                  <c:v>111.2073775495362</c:v>
                </c:pt>
                <c:pt idx="990">
                  <c:v>111.2073775495362</c:v>
                </c:pt>
                <c:pt idx="991">
                  <c:v>111.2073775495362</c:v>
                </c:pt>
                <c:pt idx="992">
                  <c:v>111.2073775495362</c:v>
                </c:pt>
                <c:pt idx="993">
                  <c:v>111.2073775495362</c:v>
                </c:pt>
                <c:pt idx="994">
                  <c:v>111.2073775495362</c:v>
                </c:pt>
                <c:pt idx="995">
                  <c:v>111.2073775495362</c:v>
                </c:pt>
                <c:pt idx="996">
                  <c:v>111.2073775495362</c:v>
                </c:pt>
                <c:pt idx="997">
                  <c:v>111.2073775495362</c:v>
                </c:pt>
                <c:pt idx="998">
                  <c:v>111.2073775495362</c:v>
                </c:pt>
                <c:pt idx="999">
                  <c:v>111.2073775495362</c:v>
                </c:pt>
                <c:pt idx="1000">
                  <c:v>111.2073775495362</c:v>
                </c:pt>
                <c:pt idx="1001">
                  <c:v>109.55781525152354</c:v>
                </c:pt>
                <c:pt idx="1002">
                  <c:v>107.90218892691576</c:v>
                </c:pt>
                <c:pt idx="1003">
                  <c:v>106.2404312868578</c:v>
                </c:pt>
                <c:pt idx="1004">
                  <c:v>104.57247378971653</c:v>
                </c:pt>
                <c:pt idx="1005">
                  <c:v>102.8982466081995</c:v>
                </c:pt>
                <c:pt idx="1006">
                  <c:v>101.2176785953566</c:v>
                </c:pt>
                <c:pt idx="1007">
                  <c:v>99.53069724941713</c:v>
                </c:pt>
                <c:pt idx="1008">
                  <c:v>97.837228677413577</c:v>
                </c:pt>
                <c:pt idx="1009">
                  <c:v>96.137197557540759</c:v>
                </c:pt>
                <c:pt idx="1010">
                  <c:v>94.430527100195505</c:v>
                </c:pt>
                <c:pt idx="1011">
                  <c:v>92.71713900764064</c:v>
                </c:pt>
                <c:pt idx="1012">
                  <c:v>90.996953432233241</c:v>
                </c:pt>
                <c:pt idx="1013">
                  <c:v>89.269888933153837</c:v>
                </c:pt>
                <c:pt idx="1014">
                  <c:v>87.535862431570905</c:v>
                </c:pt>
                <c:pt idx="1015">
                  <c:v>85.794789164170496</c:v>
                </c:pt>
                <c:pt idx="1016">
                  <c:v>84.046582634977909</c:v>
                </c:pt>
                <c:pt idx="1017">
                  <c:v>82.291154565393768</c:v>
                </c:pt>
                <c:pt idx="1018">
                  <c:v>80.528414842363262</c:v>
                </c:pt>
                <c:pt idx="1019">
                  <c:v>78.758271464592426</c:v>
                </c:pt>
                <c:pt idx="1020">
                  <c:v>76.980630486720855</c:v>
                </c:pt>
                <c:pt idx="1021">
                  <c:v>75.195395961355302</c:v>
                </c:pt>
                <c:pt idx="1022">
                  <c:v>73.40246987886276</c:v>
                </c:pt>
                <c:pt idx="1023">
                  <c:v>71.601752104817052</c:v>
                </c:pt>
                <c:pt idx="1024">
                  <c:v>69.793140314985266</c:v>
                </c:pt>
                <c:pt idx="1025">
                  <c:v>67.976529927735655</c:v>
                </c:pt>
                <c:pt idx="1026">
                  <c:v>66.151814033740337</c:v>
                </c:pt>
                <c:pt idx="1027">
                  <c:v>64.31888332283981</c:v>
                </c:pt>
                <c:pt idx="1028">
                  <c:v>62.477626007927512</c:v>
                </c:pt>
                <c:pt idx="1029">
                  <c:v>60.627927745705186</c:v>
                </c:pt>
                <c:pt idx="1030">
                  <c:v>58.769671554150236</c:v>
                </c:pt>
                <c:pt idx="1031">
                  <c:v>56.90273772652678</c:v>
                </c:pt>
                <c:pt idx="1032">
                  <c:v>55.027003741762051</c:v>
                </c:pt>
                <c:pt idx="1033">
                  <c:v>53.142344170998577</c:v>
                </c:pt>
                <c:pt idx="1034">
                  <c:v>51.248630580121024</c:v>
                </c:pt>
                <c:pt idx="1035">
                  <c:v>49.345731428043528</c:v>
                </c:pt>
                <c:pt idx="1036">
                  <c:v>47.433511960530424</c:v>
                </c:pt>
                <c:pt idx="1037">
                  <c:v>45.511834099308089</c:v>
                </c:pt>
                <c:pt idx="1038">
                  <c:v>43.580556326210363</c:v>
                </c:pt>
                <c:pt idx="1039">
                  <c:v>41.639533562083074</c:v>
                </c:pt>
                <c:pt idx="1040">
                  <c:v>39.688617040155044</c:v>
                </c:pt>
                <c:pt idx="1041">
                  <c:v>37.727654173563636</c:v>
                </c:pt>
                <c:pt idx="1042">
                  <c:v>35.756488416701551</c:v>
                </c:pt>
                <c:pt idx="1043">
                  <c:v>38.117274880303547</c:v>
                </c:pt>
                <c:pt idx="1044">
                  <c:v>40.495905737401529</c:v>
                </c:pt>
                <c:pt idx="1045">
                  <c:v>42.892790787332665</c:v>
                </c:pt>
                <c:pt idx="1046">
                  <c:v>45.308355733618569</c:v>
                </c:pt>
                <c:pt idx="1047">
                  <c:v>47.743043060725945</c:v>
                </c:pt>
                <c:pt idx="1048">
                  <c:v>50.197312973908254</c:v>
                </c:pt>
                <c:pt idx="1049">
                  <c:v>52.671644407761647</c:v>
                </c:pt>
                <c:pt idx="1050">
                  <c:v>55.166536109731872</c:v>
                </c:pt>
                <c:pt idx="1051">
                  <c:v>57.682507805488882</c:v>
                </c:pt>
                <c:pt idx="1052">
                  <c:v>60.220101453852813</c:v>
                </c:pt>
                <c:pt idx="1053">
                  <c:v>62.779882599820844</c:v>
                </c:pt>
                <c:pt idx="1054">
                  <c:v>65.362441835226193</c:v>
                </c:pt>
                <c:pt idx="1055">
                  <c:v>67.968396377673159</c:v>
                </c:pt>
                <c:pt idx="1056">
                  <c:v>70.598391779658428</c:v>
                </c:pt>
                <c:pt idx="1057">
                  <c:v>73.253103781231303</c:v>
                </c:pt>
                <c:pt idx="1058">
                  <c:v>75.933240321193807</c:v>
                </c:pt>
                <c:pt idx="1059">
                  <c:v>78.639543723728721</c:v>
                </c:pt>
                <c:pt idx="1060">
                  <c:v>81.372793079509833</c:v>
                </c:pt>
                <c:pt idx="1061">
                  <c:v>84.133806842842105</c:v>
                </c:pt>
                <c:pt idx="1062">
                  <c:v>86.923445669256736</c:v>
                </c:pt>
                <c:pt idx="1063">
                  <c:v>89.742615521314605</c:v>
                </c:pt>
                <c:pt idx="1064">
                  <c:v>92.592271074236464</c:v>
                </c:pt>
                <c:pt idx="1065">
                  <c:v>95.473419457475131</c:v>
                </c:pt>
                <c:pt idx="1066">
                  <c:v>98.387124373596748</c:v>
                </c:pt>
                <c:pt idx="1067">
                  <c:v>101.33451064199059</c:v>
                </c:pt>
                <c:pt idx="1068">
                  <c:v>104.31676922215873</c:v>
                </c:pt>
                <c:pt idx="1069">
                  <c:v>107.33516277986818</c:v>
                </c:pt>
                <c:pt idx="1070">
                  <c:v>110.39103186954965</c:v>
                </c:pt>
                <c:pt idx="1071">
                  <c:v>111.2073775495362</c:v>
                </c:pt>
                <c:pt idx="1072">
                  <c:v>111.2073775495362</c:v>
                </c:pt>
                <c:pt idx="1073">
                  <c:v>111.2073775495362</c:v>
                </c:pt>
                <c:pt idx="1074">
                  <c:v>111.2073775495362</c:v>
                </c:pt>
                <c:pt idx="1075">
                  <c:v>111.2073775495362</c:v>
                </c:pt>
                <c:pt idx="1076">
                  <c:v>111.2073775495362</c:v>
                </c:pt>
                <c:pt idx="1077">
                  <c:v>111.2073775495362</c:v>
                </c:pt>
                <c:pt idx="1078">
                  <c:v>111.2073775495362</c:v>
                </c:pt>
                <c:pt idx="1079">
                  <c:v>111.2073775495362</c:v>
                </c:pt>
                <c:pt idx="1080">
                  <c:v>111.2073775495362</c:v>
                </c:pt>
                <c:pt idx="1081">
                  <c:v>111.2073775495362</c:v>
                </c:pt>
                <c:pt idx="1082">
                  <c:v>111.2073775495362</c:v>
                </c:pt>
                <c:pt idx="1083">
                  <c:v>111.2073775495362</c:v>
                </c:pt>
                <c:pt idx="1084">
                  <c:v>111.2073775495362</c:v>
                </c:pt>
                <c:pt idx="1085">
                  <c:v>111.2073775495362</c:v>
                </c:pt>
                <c:pt idx="1086">
                  <c:v>111.2073775495362</c:v>
                </c:pt>
                <c:pt idx="1087">
                  <c:v>111.2073775495362</c:v>
                </c:pt>
                <c:pt idx="1088">
                  <c:v>111.2073775495362</c:v>
                </c:pt>
                <c:pt idx="1089">
                  <c:v>111.2073775495362</c:v>
                </c:pt>
                <c:pt idx="1090">
                  <c:v>111.2073775495362</c:v>
                </c:pt>
                <c:pt idx="1091">
                  <c:v>111.2073775495362</c:v>
                </c:pt>
                <c:pt idx="1092">
                  <c:v>111.2073775495362</c:v>
                </c:pt>
                <c:pt idx="1093">
                  <c:v>111.2073775495362</c:v>
                </c:pt>
                <c:pt idx="1094">
                  <c:v>111.2073775495362</c:v>
                </c:pt>
                <c:pt idx="1095">
                  <c:v>111.2073775495362</c:v>
                </c:pt>
                <c:pt idx="1096">
                  <c:v>111.2073775495362</c:v>
                </c:pt>
                <c:pt idx="1097">
                  <c:v>111.2073775495362</c:v>
                </c:pt>
                <c:pt idx="1098">
                  <c:v>111.2073775495362</c:v>
                </c:pt>
                <c:pt idx="1099">
                  <c:v>111.2073775495362</c:v>
                </c:pt>
                <c:pt idx="1100">
                  <c:v>111.2073775495362</c:v>
                </c:pt>
                <c:pt idx="1101">
                  <c:v>111.2073775495362</c:v>
                </c:pt>
                <c:pt idx="1102">
                  <c:v>111.2073775495362</c:v>
                </c:pt>
                <c:pt idx="1103">
                  <c:v>111.2073775495362</c:v>
                </c:pt>
                <c:pt idx="1104">
                  <c:v>111.2073775495362</c:v>
                </c:pt>
                <c:pt idx="1105">
                  <c:v>111.2073775495362</c:v>
                </c:pt>
                <c:pt idx="1106">
                  <c:v>111.2073775495362</c:v>
                </c:pt>
                <c:pt idx="1107">
                  <c:v>111.2073775495362</c:v>
                </c:pt>
                <c:pt idx="1108">
                  <c:v>111.2073775495362</c:v>
                </c:pt>
                <c:pt idx="1109">
                  <c:v>111.2073775495362</c:v>
                </c:pt>
                <c:pt idx="1110">
                  <c:v>111.2073775495362</c:v>
                </c:pt>
                <c:pt idx="1111">
                  <c:v>111.2073775495362</c:v>
                </c:pt>
                <c:pt idx="1112">
                  <c:v>111.2073775495362</c:v>
                </c:pt>
                <c:pt idx="1113">
                  <c:v>111.2073775495362</c:v>
                </c:pt>
                <c:pt idx="1114">
                  <c:v>111.2073775495362</c:v>
                </c:pt>
                <c:pt idx="1115">
                  <c:v>111.2073775495362</c:v>
                </c:pt>
                <c:pt idx="1116">
                  <c:v>111.2073775495362</c:v>
                </c:pt>
                <c:pt idx="1117">
                  <c:v>111.2073775495362</c:v>
                </c:pt>
                <c:pt idx="1118">
                  <c:v>111.2073775495362</c:v>
                </c:pt>
                <c:pt idx="1119">
                  <c:v>111.2073775495362</c:v>
                </c:pt>
                <c:pt idx="1120">
                  <c:v>111.2073775495362</c:v>
                </c:pt>
                <c:pt idx="1121">
                  <c:v>111.2073775495362</c:v>
                </c:pt>
                <c:pt idx="1122">
                  <c:v>111.2073775495362</c:v>
                </c:pt>
                <c:pt idx="1123">
                  <c:v>111.2073775495362</c:v>
                </c:pt>
                <c:pt idx="1124">
                  <c:v>111.2073775495362</c:v>
                </c:pt>
                <c:pt idx="1125">
                  <c:v>111.2073775495362</c:v>
                </c:pt>
                <c:pt idx="1126">
                  <c:v>111.2073775495362</c:v>
                </c:pt>
                <c:pt idx="1127">
                  <c:v>111.2073775495362</c:v>
                </c:pt>
                <c:pt idx="1128">
                  <c:v>111.2073775495362</c:v>
                </c:pt>
                <c:pt idx="1129">
                  <c:v>111.2073775495362</c:v>
                </c:pt>
                <c:pt idx="1130">
                  <c:v>111.2073775495362</c:v>
                </c:pt>
                <c:pt idx="1131">
                  <c:v>111.2073775495362</c:v>
                </c:pt>
                <c:pt idx="1132">
                  <c:v>111.2073775495362</c:v>
                </c:pt>
                <c:pt idx="1133">
                  <c:v>111.2073775495362</c:v>
                </c:pt>
                <c:pt idx="1134">
                  <c:v>111.2073775495362</c:v>
                </c:pt>
                <c:pt idx="1135">
                  <c:v>111.2073775495362</c:v>
                </c:pt>
                <c:pt idx="1136">
                  <c:v>111.2073775495362</c:v>
                </c:pt>
                <c:pt idx="1137">
                  <c:v>111.2073775495362</c:v>
                </c:pt>
                <c:pt idx="1138">
                  <c:v>111.2073775495362</c:v>
                </c:pt>
                <c:pt idx="1139">
                  <c:v>111.2073775495362</c:v>
                </c:pt>
                <c:pt idx="1140">
                  <c:v>111.2073775495362</c:v>
                </c:pt>
                <c:pt idx="1141">
                  <c:v>111.2073775495362</c:v>
                </c:pt>
                <c:pt idx="1142">
                  <c:v>111.2073775495362</c:v>
                </c:pt>
                <c:pt idx="1143">
                  <c:v>111.2073775495362</c:v>
                </c:pt>
                <c:pt idx="1144">
                  <c:v>111.2073775495362</c:v>
                </c:pt>
                <c:pt idx="1145">
                  <c:v>111.2073775495362</c:v>
                </c:pt>
                <c:pt idx="1146">
                  <c:v>111.2073775495362</c:v>
                </c:pt>
                <c:pt idx="1147">
                  <c:v>111.2073775495362</c:v>
                </c:pt>
                <c:pt idx="1148">
                  <c:v>111.2073775495362</c:v>
                </c:pt>
                <c:pt idx="1149">
                  <c:v>111.2073775495362</c:v>
                </c:pt>
                <c:pt idx="1150">
                  <c:v>111.2073775495362</c:v>
                </c:pt>
                <c:pt idx="1151">
                  <c:v>111.2073775495362</c:v>
                </c:pt>
                <c:pt idx="1152">
                  <c:v>111.2073775495362</c:v>
                </c:pt>
                <c:pt idx="1153">
                  <c:v>111.2073775495362</c:v>
                </c:pt>
                <c:pt idx="1154">
                  <c:v>111.2073775495362</c:v>
                </c:pt>
                <c:pt idx="1155">
                  <c:v>111.2073775495362</c:v>
                </c:pt>
                <c:pt idx="1156">
                  <c:v>111.2073775495362</c:v>
                </c:pt>
                <c:pt idx="1157">
                  <c:v>111.2073775495362</c:v>
                </c:pt>
                <c:pt idx="1158">
                  <c:v>111.2073775495362</c:v>
                </c:pt>
                <c:pt idx="1159">
                  <c:v>111.2073775495362</c:v>
                </c:pt>
                <c:pt idx="1160">
                  <c:v>111.2073775495362</c:v>
                </c:pt>
                <c:pt idx="1161">
                  <c:v>111.2073775495362</c:v>
                </c:pt>
                <c:pt idx="1162">
                  <c:v>111.2073775495362</c:v>
                </c:pt>
                <c:pt idx="1163">
                  <c:v>111.2073775495362</c:v>
                </c:pt>
                <c:pt idx="1164">
                  <c:v>111.2073775495362</c:v>
                </c:pt>
                <c:pt idx="1165">
                  <c:v>111.2073775495362</c:v>
                </c:pt>
                <c:pt idx="1166">
                  <c:v>111.2073775495362</c:v>
                </c:pt>
                <c:pt idx="1167">
                  <c:v>111.2073775495362</c:v>
                </c:pt>
                <c:pt idx="1168">
                  <c:v>111.2073775495362</c:v>
                </c:pt>
                <c:pt idx="1169">
                  <c:v>111.2073775495362</c:v>
                </c:pt>
                <c:pt idx="1170">
                  <c:v>111.2073775495362</c:v>
                </c:pt>
                <c:pt idx="1171">
                  <c:v>111.2073775495362</c:v>
                </c:pt>
                <c:pt idx="1172">
                  <c:v>111.2073775495362</c:v>
                </c:pt>
                <c:pt idx="1173">
                  <c:v>111.2073775495362</c:v>
                </c:pt>
                <c:pt idx="1174">
                  <c:v>111.2073775495362</c:v>
                </c:pt>
                <c:pt idx="1175">
                  <c:v>111.2073775495362</c:v>
                </c:pt>
                <c:pt idx="1176">
                  <c:v>111.2073775495362</c:v>
                </c:pt>
                <c:pt idx="1177">
                  <c:v>111.2073775495362</c:v>
                </c:pt>
                <c:pt idx="1178">
                  <c:v>111.2073775495362</c:v>
                </c:pt>
                <c:pt idx="1179">
                  <c:v>111.2073775495362</c:v>
                </c:pt>
                <c:pt idx="1180">
                  <c:v>111.2073775495362</c:v>
                </c:pt>
                <c:pt idx="1181">
                  <c:v>111.2073775495362</c:v>
                </c:pt>
                <c:pt idx="1182">
                  <c:v>111.2073775495362</c:v>
                </c:pt>
                <c:pt idx="1183">
                  <c:v>111.2073775495362</c:v>
                </c:pt>
                <c:pt idx="1184">
                  <c:v>111.2073775495362</c:v>
                </c:pt>
                <c:pt idx="1185">
                  <c:v>111.2073775495362</c:v>
                </c:pt>
                <c:pt idx="1186">
                  <c:v>111.2073775495362</c:v>
                </c:pt>
                <c:pt idx="1187">
                  <c:v>111.2073775495362</c:v>
                </c:pt>
                <c:pt idx="1188">
                  <c:v>111.2073775495362</c:v>
                </c:pt>
                <c:pt idx="1189">
                  <c:v>111.2073775495362</c:v>
                </c:pt>
                <c:pt idx="1190">
                  <c:v>111.2073775495362</c:v>
                </c:pt>
                <c:pt idx="1191">
                  <c:v>111.2073775495362</c:v>
                </c:pt>
                <c:pt idx="1192">
                  <c:v>111.2073775495362</c:v>
                </c:pt>
                <c:pt idx="1193">
                  <c:v>111.2073775495362</c:v>
                </c:pt>
                <c:pt idx="1194">
                  <c:v>111.2073775495362</c:v>
                </c:pt>
                <c:pt idx="1195">
                  <c:v>111.2073775495362</c:v>
                </c:pt>
                <c:pt idx="1196">
                  <c:v>111.2073775495362</c:v>
                </c:pt>
                <c:pt idx="1197">
                  <c:v>111.2073775495362</c:v>
                </c:pt>
                <c:pt idx="1198">
                  <c:v>111.2073775495362</c:v>
                </c:pt>
                <c:pt idx="1199">
                  <c:v>111.2073775495362</c:v>
                </c:pt>
                <c:pt idx="1200">
                  <c:v>111.2073775495362</c:v>
                </c:pt>
                <c:pt idx="1201">
                  <c:v>111.2073775495362</c:v>
                </c:pt>
                <c:pt idx="1202">
                  <c:v>111.2073775495362</c:v>
                </c:pt>
                <c:pt idx="1203">
                  <c:v>111.2073775495362</c:v>
                </c:pt>
                <c:pt idx="1204">
                  <c:v>111.2073775495362</c:v>
                </c:pt>
                <c:pt idx="1205">
                  <c:v>111.2073775495362</c:v>
                </c:pt>
                <c:pt idx="1206">
                  <c:v>111.2073775495362</c:v>
                </c:pt>
                <c:pt idx="1207">
                  <c:v>111.2073775495362</c:v>
                </c:pt>
                <c:pt idx="1208">
                  <c:v>111.2073775495362</c:v>
                </c:pt>
                <c:pt idx="1209">
                  <c:v>111.2073775495362</c:v>
                </c:pt>
                <c:pt idx="1210">
                  <c:v>111.2073775495362</c:v>
                </c:pt>
                <c:pt idx="1211">
                  <c:v>111.2073775495362</c:v>
                </c:pt>
                <c:pt idx="1212">
                  <c:v>111.2073775495362</c:v>
                </c:pt>
                <c:pt idx="1213">
                  <c:v>111.2073775495362</c:v>
                </c:pt>
                <c:pt idx="1214">
                  <c:v>111.2073775495362</c:v>
                </c:pt>
                <c:pt idx="1215">
                  <c:v>111.2073775495362</c:v>
                </c:pt>
                <c:pt idx="1216">
                  <c:v>111.2073775495362</c:v>
                </c:pt>
                <c:pt idx="1217">
                  <c:v>111.2073775495362</c:v>
                </c:pt>
                <c:pt idx="1218">
                  <c:v>111.2073775495362</c:v>
                </c:pt>
                <c:pt idx="1219">
                  <c:v>110.53782551124964</c:v>
                </c:pt>
                <c:pt idx="1220">
                  <c:v>109.86786919833419</c:v>
                </c:pt>
                <c:pt idx="1221">
                  <c:v>109.19750787775078</c:v>
                </c:pt>
                <c:pt idx="1222">
                  <c:v>108.5267408142426</c:v>
                </c:pt>
                <c:pt idx="1223">
                  <c:v>107.85556727032578</c:v>
                </c:pt>
                <c:pt idx="1224">
                  <c:v>107.18398650627995</c:v>
                </c:pt>
                <c:pt idx="1225">
                  <c:v>106.51199778013863</c:v>
                </c:pt>
                <c:pt idx="1226">
                  <c:v>105.83960034767979</c:v>
                </c:pt>
                <c:pt idx="1227">
                  <c:v>105.16679346241617</c:v>
                </c:pt>
                <c:pt idx="1228">
                  <c:v>104.49357637558556</c:v>
                </c:pt>
                <c:pt idx="1229">
                  <c:v>103.81994833614124</c:v>
                </c:pt>
                <c:pt idx="1230">
                  <c:v>103.1459085907421</c:v>
                </c:pt>
                <c:pt idx="1231">
                  <c:v>102.47145638374283</c:v>
                </c:pt>
                <c:pt idx="1232">
                  <c:v>101.79659095718407</c:v>
                </c:pt>
                <c:pt idx="1233">
                  <c:v>101.12131155078245</c:v>
                </c:pt>
                <c:pt idx="1234">
                  <c:v>100.44561740192059</c:v>
                </c:pt>
                <c:pt idx="1235">
                  <c:v>99.769507745637128</c:v>
                </c:pt>
                <c:pt idx="1236">
                  <c:v>99.092981814616522</c:v>
                </c:pt>
                <c:pt idx="1237">
                  <c:v>98.416038839178967</c:v>
                </c:pt>
                <c:pt idx="1238">
                  <c:v>97.738678047270213</c:v>
                </c:pt>
                <c:pt idx="1239">
                  <c:v>97.060898664451173</c:v>
                </c:pt>
                <c:pt idx="1240">
                  <c:v>96.382699913887677</c:v>
                </c:pt>
                <c:pt idx="1241">
                  <c:v>95.704081016340155</c:v>
                </c:pt>
                <c:pt idx="1242">
                  <c:v>95.02504119015309</c:v>
                </c:pt>
                <c:pt idx="1243">
                  <c:v>94.345579651244563</c:v>
                </c:pt>
                <c:pt idx="1244">
                  <c:v>93.665695613095693</c:v>
                </c:pt>
                <c:pt idx="1245">
                  <c:v>92.985388286740005</c:v>
                </c:pt>
                <c:pt idx="1246">
                  <c:v>92.30465688075283</c:v>
                </c:pt>
                <c:pt idx="1247">
                  <c:v>91.623500601240451</c:v>
                </c:pt>
                <c:pt idx="1248">
                  <c:v>90.941918651829354</c:v>
                </c:pt>
                <c:pt idx="1249">
                  <c:v>90.259910233655404</c:v>
                </c:pt>
                <c:pt idx="1250">
                  <c:v>89.577474545352956</c:v>
                </c:pt>
                <c:pt idx="1251">
                  <c:v>88.894610783043731</c:v>
                </c:pt>
                <c:pt idx="1252">
                  <c:v>88.211318140325943</c:v>
                </c:pt>
                <c:pt idx="1253">
                  <c:v>87.527595808263101</c:v>
                </c:pt>
                <c:pt idx="1254">
                  <c:v>86.843442975372852</c:v>
                </c:pt>
                <c:pt idx="1255">
                  <c:v>86.158858827615774</c:v>
                </c:pt>
                <c:pt idx="1256">
                  <c:v>85.473842548384056</c:v>
                </c:pt>
                <c:pt idx="1257">
                  <c:v>84.788393318490151</c:v>
                </c:pt>
                <c:pt idx="1258">
                  <c:v>84.10251031615536</c:v>
                </c:pt>
                <c:pt idx="1259">
                  <c:v>83.416192716998353</c:v>
                </c:pt>
                <c:pt idx="1260">
                  <c:v>82.729439694023583</c:v>
                </c:pt>
                <c:pt idx="1261">
                  <c:v>82.042250417609722</c:v>
                </c:pt>
                <c:pt idx="1262">
                  <c:v>81.354624055497865</c:v>
                </c:pt>
                <c:pt idx="1263">
                  <c:v>80.666559772779891</c:v>
                </c:pt>
                <c:pt idx="1264">
                  <c:v>79.97805673188661</c:v>
                </c:pt>
                <c:pt idx="1265">
                  <c:v>79.2891140925759</c:v>
                </c:pt>
                <c:pt idx="1266">
                  <c:v>78.599731011920625</c:v>
                </c:pt>
                <c:pt idx="1267">
                  <c:v>77.909906644296754</c:v>
                </c:pt>
                <c:pt idx="1268">
                  <c:v>77.219640141371229</c:v>
                </c:pt>
                <c:pt idx="1269">
                  <c:v>76.52893065208977</c:v>
                </c:pt>
                <c:pt idx="1270">
                  <c:v>75.837777322664635</c:v>
                </c:pt>
                <c:pt idx="1271">
                  <c:v>75.146179296562352</c:v>
                </c:pt>
                <c:pt idx="1272">
                  <c:v>74.454135714491329</c:v>
                </c:pt>
                <c:pt idx="1273">
                  <c:v>73.761645714389388</c:v>
                </c:pt>
                <c:pt idx="1274">
                  <c:v>73.068708431411238</c:v>
                </c:pt>
                <c:pt idx="1275">
                  <c:v>72.375322997915944</c:v>
                </c:pt>
                <c:pt idx="1276">
                  <c:v>71.681488543454179</c:v>
                </c:pt>
                <c:pt idx="1277">
                  <c:v>70.987204194755549</c:v>
                </c:pt>
                <c:pt idx="1278">
                  <c:v>70.292469075715729</c:v>
                </c:pt>
                <c:pt idx="1279">
                  <c:v>69.597282307383537</c:v>
                </c:pt>
                <c:pt idx="1280">
                  <c:v>68.901643007948124</c:v>
                </c:pt>
                <c:pt idx="1281">
                  <c:v>68.205550292725732</c:v>
                </c:pt>
                <c:pt idx="1282">
                  <c:v>67.50900327414675</c:v>
                </c:pt>
                <c:pt idx="1283">
                  <c:v>66.812001061742379</c:v>
                </c:pt>
                <c:pt idx="1284">
                  <c:v>66.114542762131421</c:v>
                </c:pt>
                <c:pt idx="1285">
                  <c:v>65.416627479006991</c:v>
                </c:pt>
                <c:pt idx="1286">
                  <c:v>64.718254313122955</c:v>
                </c:pt>
                <c:pt idx="1287">
                  <c:v>64.019422362280494</c:v>
                </c:pt>
                <c:pt idx="1288">
                  <c:v>63.320130721314534</c:v>
                </c:pt>
                <c:pt idx="1289">
                  <c:v>62.620378482080014</c:v>
                </c:pt>
                <c:pt idx="1290">
                  <c:v>61.920164733438192</c:v>
                </c:pt>
                <c:pt idx="1291">
                  <c:v>61.219488561242784</c:v>
                </c:pt>
                <c:pt idx="1292">
                  <c:v>60.518349048326023</c:v>
                </c:pt>
                <c:pt idx="1293">
                  <c:v>59.816745274484731</c:v>
                </c:pt>
                <c:pt idx="1294">
                  <c:v>59.114676316466181</c:v>
                </c:pt>
                <c:pt idx="1295">
                  <c:v>58.412141247953912</c:v>
                </c:pt>
                <c:pt idx="1296">
                  <c:v>57.709139139553578</c:v>
                </c:pt>
                <c:pt idx="1297">
                  <c:v>57.005669058778487</c:v>
                </c:pt>
                <c:pt idx="1298">
                  <c:v>56.301730070035255</c:v>
                </c:pt>
                <c:pt idx="1299">
                  <c:v>55.597321234609304</c:v>
                </c:pt>
                <c:pt idx="1300">
                  <c:v>58.11696886338467</c:v>
                </c:pt>
                <c:pt idx="1301">
                  <c:v>60.65833390061934</c:v>
                </c:pt>
                <c:pt idx="1302">
                  <c:v>63.221986087841678</c:v>
                </c:pt>
                <c:pt idx="1303">
                  <c:v>65.808520475982789</c:v>
                </c:pt>
                <c:pt idx="1304">
                  <c:v>68.418559025795403</c:v>
                </c:pt>
                <c:pt idx="1305">
                  <c:v>71.052752340645242</c:v>
                </c:pt>
                <c:pt idx="1306">
                  <c:v>73.711781545295466</c:v>
                </c:pt>
                <c:pt idx="1307">
                  <c:v>76.396360325991111</c:v>
                </c:pt>
                <c:pt idx="1308">
                  <c:v>79.107237149082906</c:v>
                </c:pt>
                <c:pt idx="1309">
                  <c:v>81.845197677648514</c:v>
                </c:pt>
                <c:pt idx="1310">
                  <c:v>84.611067408123972</c:v>
                </c:pt>
                <c:pt idx="1311">
                  <c:v>87.405714551907991</c:v>
                </c:pt>
                <c:pt idx="1312">
                  <c:v>90.230053190316482</c:v>
                </c:pt>
                <c:pt idx="1313">
                  <c:v>93.085046735229781</c:v>
                </c:pt>
                <c:pt idx="1314">
                  <c:v>95.97171173239289</c:v>
                </c:pt>
                <c:pt idx="1315">
                  <c:v>98.891122049724686</c:v>
                </c:pt>
                <c:pt idx="1316">
                  <c:v>101.84441349931528</c:v>
                </c:pt>
                <c:pt idx="1317">
                  <c:v>104.83278894922998</c:v>
                </c:pt>
                <c:pt idx="1318">
                  <c:v>107.85752399001736</c:v>
                </c:pt>
                <c:pt idx="1319">
                  <c:v>110.91997323122335</c:v>
                </c:pt>
                <c:pt idx="1320">
                  <c:v>111.2073775495362</c:v>
                </c:pt>
                <c:pt idx="1321">
                  <c:v>111.2073775495362</c:v>
                </c:pt>
                <c:pt idx="1322">
                  <c:v>111.2073775495362</c:v>
                </c:pt>
                <c:pt idx="1323">
                  <c:v>111.2073775495362</c:v>
                </c:pt>
                <c:pt idx="1324">
                  <c:v>111.2073775495362</c:v>
                </c:pt>
                <c:pt idx="1325">
                  <c:v>111.2073775495362</c:v>
                </c:pt>
                <c:pt idx="1326">
                  <c:v>111.2073775495362</c:v>
                </c:pt>
                <c:pt idx="1327">
                  <c:v>111.2073775495362</c:v>
                </c:pt>
                <c:pt idx="1328">
                  <c:v>111.2073775495362</c:v>
                </c:pt>
                <c:pt idx="1329">
                  <c:v>111.2073775495362</c:v>
                </c:pt>
                <c:pt idx="1330">
                  <c:v>111.2073775495362</c:v>
                </c:pt>
                <c:pt idx="1331">
                  <c:v>111.2073775495362</c:v>
                </c:pt>
                <c:pt idx="1332">
                  <c:v>111.2073775495362</c:v>
                </c:pt>
                <c:pt idx="1333">
                  <c:v>111.2073775495362</c:v>
                </c:pt>
                <c:pt idx="1334">
                  <c:v>111.2073775495362</c:v>
                </c:pt>
                <c:pt idx="1335">
                  <c:v>111.2073775495362</c:v>
                </c:pt>
                <c:pt idx="1336">
                  <c:v>111.2073775495362</c:v>
                </c:pt>
                <c:pt idx="1337">
                  <c:v>111.2073775495362</c:v>
                </c:pt>
                <c:pt idx="1338">
                  <c:v>111.2073775495362</c:v>
                </c:pt>
                <c:pt idx="1339">
                  <c:v>111.2073775495362</c:v>
                </c:pt>
                <c:pt idx="1340">
                  <c:v>111.2073775495362</c:v>
                </c:pt>
                <c:pt idx="1341">
                  <c:v>111.2073775495362</c:v>
                </c:pt>
                <c:pt idx="1342">
                  <c:v>111.2073775495362</c:v>
                </c:pt>
                <c:pt idx="1343">
                  <c:v>111.2073775495362</c:v>
                </c:pt>
                <c:pt idx="1344">
                  <c:v>111.2073775495362</c:v>
                </c:pt>
                <c:pt idx="1345">
                  <c:v>111.2073775495362</c:v>
                </c:pt>
                <c:pt idx="1346">
                  <c:v>111.2073775495362</c:v>
                </c:pt>
                <c:pt idx="1347">
                  <c:v>111.2073775495362</c:v>
                </c:pt>
                <c:pt idx="1348">
                  <c:v>111.2073775495362</c:v>
                </c:pt>
                <c:pt idx="1349">
                  <c:v>111.2073775495362</c:v>
                </c:pt>
                <c:pt idx="1350">
                  <c:v>111.2073775495362</c:v>
                </c:pt>
                <c:pt idx="1351">
                  <c:v>111.2073775495362</c:v>
                </c:pt>
                <c:pt idx="1352">
                  <c:v>111.2073775495362</c:v>
                </c:pt>
                <c:pt idx="1353">
                  <c:v>111.2073775495362</c:v>
                </c:pt>
                <c:pt idx="1354">
                  <c:v>111.2073775495362</c:v>
                </c:pt>
                <c:pt idx="1355">
                  <c:v>111.2073775495362</c:v>
                </c:pt>
                <c:pt idx="1356">
                  <c:v>111.2073775495362</c:v>
                </c:pt>
                <c:pt idx="1357">
                  <c:v>111.2073775495362</c:v>
                </c:pt>
                <c:pt idx="1358">
                  <c:v>111.2073775495362</c:v>
                </c:pt>
                <c:pt idx="1359">
                  <c:v>111.2073775495362</c:v>
                </c:pt>
                <c:pt idx="1360">
                  <c:v>111.2073775495362</c:v>
                </c:pt>
                <c:pt idx="1361">
                  <c:v>111.2073775495362</c:v>
                </c:pt>
                <c:pt idx="1362">
                  <c:v>111.2073775495362</c:v>
                </c:pt>
                <c:pt idx="1363">
                  <c:v>111.2073775495362</c:v>
                </c:pt>
                <c:pt idx="1364">
                  <c:v>111.2073775495362</c:v>
                </c:pt>
                <c:pt idx="1365">
                  <c:v>111.2073775495362</c:v>
                </c:pt>
                <c:pt idx="1366">
                  <c:v>111.2073775495362</c:v>
                </c:pt>
                <c:pt idx="1367">
                  <c:v>111.2073775495362</c:v>
                </c:pt>
                <c:pt idx="1368">
                  <c:v>111.2073775495362</c:v>
                </c:pt>
                <c:pt idx="1369">
                  <c:v>111.2073775495362</c:v>
                </c:pt>
                <c:pt idx="1370">
                  <c:v>111.2073775495362</c:v>
                </c:pt>
                <c:pt idx="1371">
                  <c:v>111.2073775495362</c:v>
                </c:pt>
                <c:pt idx="1372">
                  <c:v>111.2073775495362</c:v>
                </c:pt>
                <c:pt idx="1373">
                  <c:v>111.2073775495362</c:v>
                </c:pt>
                <c:pt idx="1374">
                  <c:v>111.2073775495362</c:v>
                </c:pt>
                <c:pt idx="1375">
                  <c:v>111.2073775495362</c:v>
                </c:pt>
                <c:pt idx="1376">
                  <c:v>111.2073775495362</c:v>
                </c:pt>
                <c:pt idx="1377">
                  <c:v>111.2073775495362</c:v>
                </c:pt>
                <c:pt idx="1378">
                  <c:v>111.2073775495362</c:v>
                </c:pt>
                <c:pt idx="1379">
                  <c:v>111.2073775495362</c:v>
                </c:pt>
                <c:pt idx="1380">
                  <c:v>111.2073775495362</c:v>
                </c:pt>
                <c:pt idx="1381">
                  <c:v>111.2073775495362</c:v>
                </c:pt>
                <c:pt idx="1382">
                  <c:v>111.2073775495362</c:v>
                </c:pt>
                <c:pt idx="1383">
                  <c:v>111.2073775495362</c:v>
                </c:pt>
                <c:pt idx="1384">
                  <c:v>111.2073775495362</c:v>
                </c:pt>
                <c:pt idx="1385">
                  <c:v>111.2073775495362</c:v>
                </c:pt>
                <c:pt idx="1386">
                  <c:v>111.2073775495362</c:v>
                </c:pt>
                <c:pt idx="1387">
                  <c:v>111.2073775495362</c:v>
                </c:pt>
                <c:pt idx="1388">
                  <c:v>111.2073775495362</c:v>
                </c:pt>
                <c:pt idx="1389">
                  <c:v>111.2073775495362</c:v>
                </c:pt>
                <c:pt idx="1390">
                  <c:v>111.2073775495362</c:v>
                </c:pt>
                <c:pt idx="1391">
                  <c:v>111.2073775495362</c:v>
                </c:pt>
                <c:pt idx="1392">
                  <c:v>111.2073775495362</c:v>
                </c:pt>
                <c:pt idx="1393">
                  <c:v>111.2073775495362</c:v>
                </c:pt>
                <c:pt idx="1394">
                  <c:v>111.2073775495362</c:v>
                </c:pt>
                <c:pt idx="1395">
                  <c:v>111.2073775495362</c:v>
                </c:pt>
                <c:pt idx="1396">
                  <c:v>111.2073775495362</c:v>
                </c:pt>
                <c:pt idx="1397">
                  <c:v>111.2073775495362</c:v>
                </c:pt>
                <c:pt idx="1398">
                  <c:v>111.2073775495362</c:v>
                </c:pt>
                <c:pt idx="1399">
                  <c:v>111.2073775495362</c:v>
                </c:pt>
                <c:pt idx="1400">
                  <c:v>111.2073775495362</c:v>
                </c:pt>
                <c:pt idx="1401">
                  <c:v>111.2073775495362</c:v>
                </c:pt>
                <c:pt idx="1402">
                  <c:v>111.2073775495362</c:v>
                </c:pt>
                <c:pt idx="1403">
                  <c:v>111.2073775495362</c:v>
                </c:pt>
                <c:pt idx="1404">
                  <c:v>111.2073775495362</c:v>
                </c:pt>
                <c:pt idx="1405">
                  <c:v>111.2073775495362</c:v>
                </c:pt>
                <c:pt idx="1406">
                  <c:v>111.2073775495362</c:v>
                </c:pt>
                <c:pt idx="1407">
                  <c:v>111.2073775495362</c:v>
                </c:pt>
                <c:pt idx="1408">
                  <c:v>111.2073775495362</c:v>
                </c:pt>
                <c:pt idx="1409">
                  <c:v>111.2073775495362</c:v>
                </c:pt>
                <c:pt idx="1410">
                  <c:v>111.2073775495362</c:v>
                </c:pt>
                <c:pt idx="1411">
                  <c:v>111.2073775495362</c:v>
                </c:pt>
                <c:pt idx="1412">
                  <c:v>111.2073775495362</c:v>
                </c:pt>
                <c:pt idx="1413">
                  <c:v>111.2073775495362</c:v>
                </c:pt>
                <c:pt idx="1414">
                  <c:v>111.2073775495362</c:v>
                </c:pt>
                <c:pt idx="1415">
                  <c:v>111.2073775495362</c:v>
                </c:pt>
                <c:pt idx="1416">
                  <c:v>111.2073775495362</c:v>
                </c:pt>
                <c:pt idx="1417">
                  <c:v>111.2073775495362</c:v>
                </c:pt>
                <c:pt idx="1418">
                  <c:v>111.2073775495362</c:v>
                </c:pt>
                <c:pt idx="1419">
                  <c:v>111.2073775495362</c:v>
                </c:pt>
                <c:pt idx="1420">
                  <c:v>111.2073775495362</c:v>
                </c:pt>
                <c:pt idx="1421">
                  <c:v>111.2073775495362</c:v>
                </c:pt>
                <c:pt idx="1422">
                  <c:v>111.2073775495362</c:v>
                </c:pt>
                <c:pt idx="1423">
                  <c:v>111.2073775495362</c:v>
                </c:pt>
                <c:pt idx="1424">
                  <c:v>111.2073775495362</c:v>
                </c:pt>
                <c:pt idx="1425">
                  <c:v>111.2073775495362</c:v>
                </c:pt>
                <c:pt idx="1426">
                  <c:v>111.2073775495362</c:v>
                </c:pt>
                <c:pt idx="1427">
                  <c:v>111.2073775495362</c:v>
                </c:pt>
                <c:pt idx="1428">
                  <c:v>111.2073775495362</c:v>
                </c:pt>
                <c:pt idx="1429">
                  <c:v>111.2073775495362</c:v>
                </c:pt>
                <c:pt idx="1430">
                  <c:v>111.2073775495362</c:v>
                </c:pt>
                <c:pt idx="1431">
                  <c:v>111.2073775495362</c:v>
                </c:pt>
                <c:pt idx="1432">
                  <c:v>111.2073775495362</c:v>
                </c:pt>
                <c:pt idx="1433">
                  <c:v>111.2073775495362</c:v>
                </c:pt>
                <c:pt idx="1434">
                  <c:v>111.2073775495362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32-4D35-8D2E-B3C0AC257611}"/>
            </c:ext>
          </c:extLst>
        </c:ser>
        <c:ser>
          <c:idx val="1"/>
          <c:order val="1"/>
          <c:tx>
            <c:v>Rolling Resistance</c:v>
          </c:tx>
          <c:spPr>
            <a:ln w="9525" cap="rnd">
              <a:solidFill>
                <a:srgbClr val="00CCFF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Forces!$D$2:$D$1436</c:f>
              <c:numCache>
                <c:formatCode>0.000</c:formatCode>
                <c:ptCount val="1435"/>
                <c:pt idx="0">
                  <c:v>133.66125</c:v>
                </c:pt>
                <c:pt idx="1">
                  <c:v>133.66125</c:v>
                </c:pt>
                <c:pt idx="2">
                  <c:v>133.66125</c:v>
                </c:pt>
                <c:pt idx="3">
                  <c:v>133.66125</c:v>
                </c:pt>
                <c:pt idx="4">
                  <c:v>133.66125</c:v>
                </c:pt>
                <c:pt idx="5">
                  <c:v>133.66125</c:v>
                </c:pt>
                <c:pt idx="6">
                  <c:v>133.66125</c:v>
                </c:pt>
                <c:pt idx="7">
                  <c:v>133.66125</c:v>
                </c:pt>
                <c:pt idx="8">
                  <c:v>133.66125</c:v>
                </c:pt>
                <c:pt idx="9">
                  <c:v>133.66125</c:v>
                </c:pt>
                <c:pt idx="10">
                  <c:v>133.66125</c:v>
                </c:pt>
                <c:pt idx="11">
                  <c:v>133.66125</c:v>
                </c:pt>
                <c:pt idx="12">
                  <c:v>133.66125</c:v>
                </c:pt>
                <c:pt idx="13">
                  <c:v>133.66125</c:v>
                </c:pt>
                <c:pt idx="14">
                  <c:v>133.66125</c:v>
                </c:pt>
                <c:pt idx="15">
                  <c:v>133.66125</c:v>
                </c:pt>
                <c:pt idx="16">
                  <c:v>133.66125</c:v>
                </c:pt>
                <c:pt idx="17">
                  <c:v>133.66125</c:v>
                </c:pt>
                <c:pt idx="18">
                  <c:v>133.66125</c:v>
                </c:pt>
                <c:pt idx="19">
                  <c:v>133.66125</c:v>
                </c:pt>
                <c:pt idx="20">
                  <c:v>133.66125</c:v>
                </c:pt>
                <c:pt idx="21">
                  <c:v>133.66125</c:v>
                </c:pt>
                <c:pt idx="22">
                  <c:v>133.66125</c:v>
                </c:pt>
                <c:pt idx="23">
                  <c:v>133.66125</c:v>
                </c:pt>
                <c:pt idx="24">
                  <c:v>133.66125</c:v>
                </c:pt>
                <c:pt idx="25">
                  <c:v>133.66125</c:v>
                </c:pt>
                <c:pt idx="26">
                  <c:v>133.66125</c:v>
                </c:pt>
                <c:pt idx="27">
                  <c:v>133.66125</c:v>
                </c:pt>
                <c:pt idx="28">
                  <c:v>133.66125</c:v>
                </c:pt>
                <c:pt idx="29">
                  <c:v>133.66125</c:v>
                </c:pt>
                <c:pt idx="30">
                  <c:v>133.66125</c:v>
                </c:pt>
                <c:pt idx="31">
                  <c:v>133.66125</c:v>
                </c:pt>
                <c:pt idx="32">
                  <c:v>133.66125</c:v>
                </c:pt>
                <c:pt idx="33">
                  <c:v>133.66125</c:v>
                </c:pt>
                <c:pt idx="34">
                  <c:v>133.66125</c:v>
                </c:pt>
                <c:pt idx="35">
                  <c:v>133.66125</c:v>
                </c:pt>
                <c:pt idx="36">
                  <c:v>133.66125</c:v>
                </c:pt>
                <c:pt idx="37">
                  <c:v>133.66125</c:v>
                </c:pt>
                <c:pt idx="38">
                  <c:v>133.66125</c:v>
                </c:pt>
                <c:pt idx="39">
                  <c:v>133.66125</c:v>
                </c:pt>
                <c:pt idx="40">
                  <c:v>133.66125</c:v>
                </c:pt>
                <c:pt idx="41">
                  <c:v>133.66125</c:v>
                </c:pt>
                <c:pt idx="42">
                  <c:v>133.66125</c:v>
                </c:pt>
                <c:pt idx="43">
                  <c:v>133.66125</c:v>
                </c:pt>
                <c:pt idx="44">
                  <c:v>133.66125</c:v>
                </c:pt>
                <c:pt idx="45">
                  <c:v>133.66125</c:v>
                </c:pt>
                <c:pt idx="46">
                  <c:v>133.66125</c:v>
                </c:pt>
                <c:pt idx="47">
                  <c:v>133.66125</c:v>
                </c:pt>
                <c:pt idx="48">
                  <c:v>133.66125</c:v>
                </c:pt>
                <c:pt idx="49">
                  <c:v>133.66125</c:v>
                </c:pt>
                <c:pt idx="50">
                  <c:v>133.66125</c:v>
                </c:pt>
                <c:pt idx="51">
                  <c:v>133.66125</c:v>
                </c:pt>
                <c:pt idx="52">
                  <c:v>133.66125</c:v>
                </c:pt>
                <c:pt idx="53">
                  <c:v>133.66125</c:v>
                </c:pt>
                <c:pt idx="54">
                  <c:v>133.66125</c:v>
                </c:pt>
                <c:pt idx="55">
                  <c:v>133.66125</c:v>
                </c:pt>
                <c:pt idx="56">
                  <c:v>133.66125</c:v>
                </c:pt>
                <c:pt idx="57">
                  <c:v>133.66125</c:v>
                </c:pt>
                <c:pt idx="58">
                  <c:v>133.66125</c:v>
                </c:pt>
                <c:pt idx="59">
                  <c:v>133.66125</c:v>
                </c:pt>
                <c:pt idx="60">
                  <c:v>133.66125</c:v>
                </c:pt>
                <c:pt idx="61">
                  <c:v>133.66125</c:v>
                </c:pt>
                <c:pt idx="62">
                  <c:v>133.66125</c:v>
                </c:pt>
                <c:pt idx="63">
                  <c:v>133.66125</c:v>
                </c:pt>
                <c:pt idx="64">
                  <c:v>133.66125</c:v>
                </c:pt>
                <c:pt idx="65">
                  <c:v>133.66125</c:v>
                </c:pt>
                <c:pt idx="66">
                  <c:v>133.66125</c:v>
                </c:pt>
                <c:pt idx="67">
                  <c:v>133.66125</c:v>
                </c:pt>
                <c:pt idx="68">
                  <c:v>133.66125</c:v>
                </c:pt>
                <c:pt idx="69">
                  <c:v>133.66125</c:v>
                </c:pt>
                <c:pt idx="70">
                  <c:v>133.66125</c:v>
                </c:pt>
                <c:pt idx="71">
                  <c:v>133.66125</c:v>
                </c:pt>
                <c:pt idx="72">
                  <c:v>133.66125</c:v>
                </c:pt>
                <c:pt idx="73">
                  <c:v>133.66125</c:v>
                </c:pt>
                <c:pt idx="74">
                  <c:v>133.66125</c:v>
                </c:pt>
                <c:pt idx="75">
                  <c:v>133.66125</c:v>
                </c:pt>
                <c:pt idx="76">
                  <c:v>133.66125</c:v>
                </c:pt>
                <c:pt idx="77">
                  <c:v>133.66125</c:v>
                </c:pt>
                <c:pt idx="78">
                  <c:v>133.66125</c:v>
                </c:pt>
                <c:pt idx="79">
                  <c:v>133.66125</c:v>
                </c:pt>
                <c:pt idx="80">
                  <c:v>133.66125</c:v>
                </c:pt>
                <c:pt idx="81">
                  <c:v>133.66125</c:v>
                </c:pt>
                <c:pt idx="82">
                  <c:v>133.66125</c:v>
                </c:pt>
                <c:pt idx="83">
                  <c:v>133.66125</c:v>
                </c:pt>
                <c:pt idx="84">
                  <c:v>133.66125</c:v>
                </c:pt>
                <c:pt idx="85">
                  <c:v>133.66125</c:v>
                </c:pt>
                <c:pt idx="86">
                  <c:v>133.66125</c:v>
                </c:pt>
                <c:pt idx="87">
                  <c:v>133.66125</c:v>
                </c:pt>
                <c:pt idx="88">
                  <c:v>133.66125</c:v>
                </c:pt>
                <c:pt idx="89">
                  <c:v>133.66125</c:v>
                </c:pt>
                <c:pt idx="90">
                  <c:v>133.66125</c:v>
                </c:pt>
                <c:pt idx="91">
                  <c:v>133.66125</c:v>
                </c:pt>
                <c:pt idx="92">
                  <c:v>133.66125</c:v>
                </c:pt>
                <c:pt idx="93">
                  <c:v>133.66125</c:v>
                </c:pt>
                <c:pt idx="94">
                  <c:v>133.66125</c:v>
                </c:pt>
                <c:pt idx="95">
                  <c:v>133.66125</c:v>
                </c:pt>
                <c:pt idx="96">
                  <c:v>133.66125</c:v>
                </c:pt>
                <c:pt idx="97">
                  <c:v>133.66125</c:v>
                </c:pt>
                <c:pt idx="98">
                  <c:v>133.66125</c:v>
                </c:pt>
                <c:pt idx="99">
                  <c:v>133.66125</c:v>
                </c:pt>
                <c:pt idx="100">
                  <c:v>133.66125</c:v>
                </c:pt>
                <c:pt idx="101">
                  <c:v>133.66125</c:v>
                </c:pt>
                <c:pt idx="102">
                  <c:v>133.66125</c:v>
                </c:pt>
                <c:pt idx="103">
                  <c:v>133.66125</c:v>
                </c:pt>
                <c:pt idx="104">
                  <c:v>133.66125</c:v>
                </c:pt>
                <c:pt idx="105">
                  <c:v>133.66125</c:v>
                </c:pt>
                <c:pt idx="106">
                  <c:v>133.66125</c:v>
                </c:pt>
                <c:pt idx="107">
                  <c:v>133.66125</c:v>
                </c:pt>
                <c:pt idx="108">
                  <c:v>133.66125</c:v>
                </c:pt>
                <c:pt idx="109">
                  <c:v>133.66125</c:v>
                </c:pt>
                <c:pt idx="110">
                  <c:v>133.66125</c:v>
                </c:pt>
                <c:pt idx="111">
                  <c:v>133.66125</c:v>
                </c:pt>
                <c:pt idx="112">
                  <c:v>133.66125</c:v>
                </c:pt>
                <c:pt idx="113">
                  <c:v>133.66125</c:v>
                </c:pt>
                <c:pt idx="114">
                  <c:v>133.66125</c:v>
                </c:pt>
                <c:pt idx="115">
                  <c:v>133.66125</c:v>
                </c:pt>
                <c:pt idx="116">
                  <c:v>133.66125</c:v>
                </c:pt>
                <c:pt idx="117">
                  <c:v>133.66125</c:v>
                </c:pt>
                <c:pt idx="118">
                  <c:v>133.66125</c:v>
                </c:pt>
                <c:pt idx="119">
                  <c:v>133.66125</c:v>
                </c:pt>
                <c:pt idx="120">
                  <c:v>133.66125</c:v>
                </c:pt>
                <c:pt idx="121">
                  <c:v>133.66125</c:v>
                </c:pt>
                <c:pt idx="122">
                  <c:v>133.66125</c:v>
                </c:pt>
                <c:pt idx="123">
                  <c:v>133.66125</c:v>
                </c:pt>
                <c:pt idx="124">
                  <c:v>133.66125</c:v>
                </c:pt>
                <c:pt idx="125">
                  <c:v>133.66125</c:v>
                </c:pt>
                <c:pt idx="126">
                  <c:v>133.66125</c:v>
                </c:pt>
                <c:pt idx="127">
                  <c:v>133.66125</c:v>
                </c:pt>
                <c:pt idx="128">
                  <c:v>133.66125</c:v>
                </c:pt>
                <c:pt idx="129">
                  <c:v>133.66125</c:v>
                </c:pt>
                <c:pt idx="130">
                  <c:v>133.66125</c:v>
                </c:pt>
                <c:pt idx="131">
                  <c:v>133.66125</c:v>
                </c:pt>
                <c:pt idx="132">
                  <c:v>133.66125</c:v>
                </c:pt>
                <c:pt idx="133">
                  <c:v>133.66125</c:v>
                </c:pt>
                <c:pt idx="134">
                  <c:v>133.66125</c:v>
                </c:pt>
                <c:pt idx="135">
                  <c:v>133.66125</c:v>
                </c:pt>
                <c:pt idx="136">
                  <c:v>133.66125</c:v>
                </c:pt>
                <c:pt idx="137">
                  <c:v>133.66125</c:v>
                </c:pt>
                <c:pt idx="138">
                  <c:v>133.66125</c:v>
                </c:pt>
                <c:pt idx="139">
                  <c:v>133.66125</c:v>
                </c:pt>
                <c:pt idx="140">
                  <c:v>133.66125</c:v>
                </c:pt>
                <c:pt idx="141">
                  <c:v>133.66125</c:v>
                </c:pt>
                <c:pt idx="142">
                  <c:v>133.66125</c:v>
                </c:pt>
                <c:pt idx="143">
                  <c:v>133.66125</c:v>
                </c:pt>
                <c:pt idx="144">
                  <c:v>133.66125</c:v>
                </c:pt>
                <c:pt idx="145">
                  <c:v>133.66125</c:v>
                </c:pt>
                <c:pt idx="146">
                  <c:v>133.66125</c:v>
                </c:pt>
                <c:pt idx="147">
                  <c:v>133.66125</c:v>
                </c:pt>
                <c:pt idx="148">
                  <c:v>133.66125</c:v>
                </c:pt>
                <c:pt idx="149">
                  <c:v>133.66125</c:v>
                </c:pt>
                <c:pt idx="150">
                  <c:v>133.66125</c:v>
                </c:pt>
                <c:pt idx="151">
                  <c:v>133.66125</c:v>
                </c:pt>
                <c:pt idx="152">
                  <c:v>133.66125</c:v>
                </c:pt>
                <c:pt idx="153">
                  <c:v>133.66125</c:v>
                </c:pt>
                <c:pt idx="154">
                  <c:v>133.66125</c:v>
                </c:pt>
                <c:pt idx="155">
                  <c:v>133.66125</c:v>
                </c:pt>
                <c:pt idx="156">
                  <c:v>133.66125</c:v>
                </c:pt>
                <c:pt idx="157">
                  <c:v>133.66125</c:v>
                </c:pt>
                <c:pt idx="158">
                  <c:v>133.66125</c:v>
                </c:pt>
                <c:pt idx="159">
                  <c:v>133.66125</c:v>
                </c:pt>
                <c:pt idx="160">
                  <c:v>133.66125</c:v>
                </c:pt>
                <c:pt idx="161">
                  <c:v>133.66125</c:v>
                </c:pt>
                <c:pt idx="162">
                  <c:v>133.66125</c:v>
                </c:pt>
                <c:pt idx="163">
                  <c:v>133.66125</c:v>
                </c:pt>
                <c:pt idx="164">
                  <c:v>133.66125</c:v>
                </c:pt>
                <c:pt idx="165">
                  <c:v>133.66125</c:v>
                </c:pt>
                <c:pt idx="166">
                  <c:v>133.66125</c:v>
                </c:pt>
                <c:pt idx="167">
                  <c:v>133.66125</c:v>
                </c:pt>
                <c:pt idx="168">
                  <c:v>133.66125</c:v>
                </c:pt>
                <c:pt idx="169">
                  <c:v>133.66125</c:v>
                </c:pt>
                <c:pt idx="170">
                  <c:v>133.66125</c:v>
                </c:pt>
                <c:pt idx="171">
                  <c:v>133.66125</c:v>
                </c:pt>
                <c:pt idx="172">
                  <c:v>133.66125</c:v>
                </c:pt>
                <c:pt idx="173">
                  <c:v>133.66125</c:v>
                </c:pt>
                <c:pt idx="174">
                  <c:v>133.66125</c:v>
                </c:pt>
                <c:pt idx="175">
                  <c:v>133.66125</c:v>
                </c:pt>
                <c:pt idx="176">
                  <c:v>133.66125</c:v>
                </c:pt>
                <c:pt idx="177">
                  <c:v>133.66125</c:v>
                </c:pt>
                <c:pt idx="178">
                  <c:v>133.66125</c:v>
                </c:pt>
                <c:pt idx="179">
                  <c:v>133.66125</c:v>
                </c:pt>
                <c:pt idx="180">
                  <c:v>133.66125</c:v>
                </c:pt>
                <c:pt idx="181">
                  <c:v>133.66125</c:v>
                </c:pt>
                <c:pt idx="182">
                  <c:v>133.66125</c:v>
                </c:pt>
                <c:pt idx="183">
                  <c:v>133.66125</c:v>
                </c:pt>
                <c:pt idx="184">
                  <c:v>133.66125</c:v>
                </c:pt>
                <c:pt idx="185">
                  <c:v>133.66125</c:v>
                </c:pt>
                <c:pt idx="186">
                  <c:v>133.66125</c:v>
                </c:pt>
                <c:pt idx="187">
                  <c:v>133.66125</c:v>
                </c:pt>
                <c:pt idx="188">
                  <c:v>133.66125</c:v>
                </c:pt>
                <c:pt idx="189">
                  <c:v>133.66125</c:v>
                </c:pt>
                <c:pt idx="190">
                  <c:v>133.66125</c:v>
                </c:pt>
                <c:pt idx="191">
                  <c:v>133.66125</c:v>
                </c:pt>
                <c:pt idx="192">
                  <c:v>133.66125</c:v>
                </c:pt>
                <c:pt idx="193">
                  <c:v>133.66125</c:v>
                </c:pt>
                <c:pt idx="194">
                  <c:v>133.66125</c:v>
                </c:pt>
                <c:pt idx="195">
                  <c:v>133.66125</c:v>
                </c:pt>
                <c:pt idx="196">
                  <c:v>133.66125</c:v>
                </c:pt>
                <c:pt idx="197">
                  <c:v>133.66125</c:v>
                </c:pt>
                <c:pt idx="198">
                  <c:v>133.66125</c:v>
                </c:pt>
                <c:pt idx="199">
                  <c:v>133.66125</c:v>
                </c:pt>
                <c:pt idx="200">
                  <c:v>133.66125</c:v>
                </c:pt>
                <c:pt idx="201">
                  <c:v>133.66125</c:v>
                </c:pt>
                <c:pt idx="202">
                  <c:v>133.66125</c:v>
                </c:pt>
                <c:pt idx="203">
                  <c:v>133.66125</c:v>
                </c:pt>
                <c:pt idx="204">
                  <c:v>133.66125</c:v>
                </c:pt>
                <c:pt idx="205">
                  <c:v>133.66125</c:v>
                </c:pt>
                <c:pt idx="206">
                  <c:v>133.66125</c:v>
                </c:pt>
                <c:pt idx="207">
                  <c:v>133.66125</c:v>
                </c:pt>
                <c:pt idx="208">
                  <c:v>133.66125</c:v>
                </c:pt>
                <c:pt idx="209">
                  <c:v>133.66125</c:v>
                </c:pt>
                <c:pt idx="210">
                  <c:v>133.66125</c:v>
                </c:pt>
                <c:pt idx="211">
                  <c:v>133.66125</c:v>
                </c:pt>
                <c:pt idx="212">
                  <c:v>133.66125</c:v>
                </c:pt>
                <c:pt idx="213">
                  <c:v>133.66125</c:v>
                </c:pt>
                <c:pt idx="214">
                  <c:v>133.66125</c:v>
                </c:pt>
                <c:pt idx="215">
                  <c:v>133.66125</c:v>
                </c:pt>
                <c:pt idx="216">
                  <c:v>133.66125</c:v>
                </c:pt>
                <c:pt idx="217">
                  <c:v>133.66125</c:v>
                </c:pt>
                <c:pt idx="218">
                  <c:v>133.66125</c:v>
                </c:pt>
                <c:pt idx="219">
                  <c:v>133.66125</c:v>
                </c:pt>
                <c:pt idx="220">
                  <c:v>133.66125</c:v>
                </c:pt>
                <c:pt idx="221">
                  <c:v>133.66125</c:v>
                </c:pt>
                <c:pt idx="222">
                  <c:v>133.66125</c:v>
                </c:pt>
                <c:pt idx="223">
                  <c:v>133.66125</c:v>
                </c:pt>
                <c:pt idx="224">
                  <c:v>133.66125</c:v>
                </c:pt>
                <c:pt idx="225">
                  <c:v>133.66125</c:v>
                </c:pt>
                <c:pt idx="226">
                  <c:v>133.66125</c:v>
                </c:pt>
                <c:pt idx="227">
                  <c:v>133.66125</c:v>
                </c:pt>
                <c:pt idx="228">
                  <c:v>133.66125</c:v>
                </c:pt>
                <c:pt idx="229">
                  <c:v>133.66125</c:v>
                </c:pt>
                <c:pt idx="230">
                  <c:v>133.66125</c:v>
                </c:pt>
                <c:pt idx="231">
                  <c:v>133.66125</c:v>
                </c:pt>
                <c:pt idx="232">
                  <c:v>133.66125</c:v>
                </c:pt>
                <c:pt idx="233">
                  <c:v>133.66125</c:v>
                </c:pt>
                <c:pt idx="234">
                  <c:v>133.66125</c:v>
                </c:pt>
                <c:pt idx="235">
                  <c:v>133.66125</c:v>
                </c:pt>
                <c:pt idx="236">
                  <c:v>133.66125</c:v>
                </c:pt>
                <c:pt idx="237">
                  <c:v>133.66125</c:v>
                </c:pt>
                <c:pt idx="238">
                  <c:v>133.66125</c:v>
                </c:pt>
                <c:pt idx="239">
                  <c:v>133.66125</c:v>
                </c:pt>
                <c:pt idx="240">
                  <c:v>133.66125</c:v>
                </c:pt>
                <c:pt idx="241">
                  <c:v>133.66125</c:v>
                </c:pt>
                <c:pt idx="242">
                  <c:v>133.66125</c:v>
                </c:pt>
                <c:pt idx="243">
                  <c:v>133.66125</c:v>
                </c:pt>
                <c:pt idx="244">
                  <c:v>133.66125</c:v>
                </c:pt>
                <c:pt idx="245">
                  <c:v>133.66125</c:v>
                </c:pt>
                <c:pt idx="246">
                  <c:v>133.66125</c:v>
                </c:pt>
                <c:pt idx="247">
                  <c:v>133.66125</c:v>
                </c:pt>
                <c:pt idx="248">
                  <c:v>133.66125</c:v>
                </c:pt>
                <c:pt idx="249">
                  <c:v>133.66125</c:v>
                </c:pt>
                <c:pt idx="250">
                  <c:v>133.66125</c:v>
                </c:pt>
                <c:pt idx="251">
                  <c:v>133.66125</c:v>
                </c:pt>
                <c:pt idx="252">
                  <c:v>133.66125</c:v>
                </c:pt>
                <c:pt idx="253">
                  <c:v>133.66125</c:v>
                </c:pt>
                <c:pt idx="254">
                  <c:v>133.66125</c:v>
                </c:pt>
                <c:pt idx="255">
                  <c:v>133.66125</c:v>
                </c:pt>
                <c:pt idx="256">
                  <c:v>133.66125</c:v>
                </c:pt>
                <c:pt idx="257">
                  <c:v>133.66125</c:v>
                </c:pt>
                <c:pt idx="258">
                  <c:v>133.66125</c:v>
                </c:pt>
                <c:pt idx="259">
                  <c:v>133.66125</c:v>
                </c:pt>
                <c:pt idx="260">
                  <c:v>133.66125</c:v>
                </c:pt>
                <c:pt idx="261">
                  <c:v>133.66125</c:v>
                </c:pt>
                <c:pt idx="262">
                  <c:v>133.66125</c:v>
                </c:pt>
                <c:pt idx="263">
                  <c:v>133.66125</c:v>
                </c:pt>
                <c:pt idx="264">
                  <c:v>133.66125</c:v>
                </c:pt>
                <c:pt idx="265">
                  <c:v>133.66125</c:v>
                </c:pt>
                <c:pt idx="266">
                  <c:v>133.66125</c:v>
                </c:pt>
                <c:pt idx="267">
                  <c:v>133.66125</c:v>
                </c:pt>
                <c:pt idx="268">
                  <c:v>133.66125</c:v>
                </c:pt>
                <c:pt idx="269">
                  <c:v>133.66125</c:v>
                </c:pt>
                <c:pt idx="270">
                  <c:v>133.66125</c:v>
                </c:pt>
                <c:pt idx="271">
                  <c:v>133.66125</c:v>
                </c:pt>
                <c:pt idx="272">
                  <c:v>133.66125</c:v>
                </c:pt>
                <c:pt idx="273">
                  <c:v>133.66125</c:v>
                </c:pt>
                <c:pt idx="274">
                  <c:v>133.66125</c:v>
                </c:pt>
                <c:pt idx="275">
                  <c:v>133.66125</c:v>
                </c:pt>
                <c:pt idx="276">
                  <c:v>133.66125</c:v>
                </c:pt>
                <c:pt idx="277">
                  <c:v>133.66125</c:v>
                </c:pt>
                <c:pt idx="278">
                  <c:v>133.66125</c:v>
                </c:pt>
                <c:pt idx="279">
                  <c:v>133.66125</c:v>
                </c:pt>
                <c:pt idx="280">
                  <c:v>133.66125</c:v>
                </c:pt>
                <c:pt idx="281">
                  <c:v>133.66125</c:v>
                </c:pt>
                <c:pt idx="282">
                  <c:v>133.66125</c:v>
                </c:pt>
                <c:pt idx="283">
                  <c:v>133.66125</c:v>
                </c:pt>
                <c:pt idx="284">
                  <c:v>133.66125</c:v>
                </c:pt>
                <c:pt idx="285">
                  <c:v>133.66125</c:v>
                </c:pt>
                <c:pt idx="286">
                  <c:v>133.66125</c:v>
                </c:pt>
                <c:pt idx="287">
                  <c:v>133.66125</c:v>
                </c:pt>
                <c:pt idx="288">
                  <c:v>133.66125</c:v>
                </c:pt>
                <c:pt idx="289">
                  <c:v>133.66125</c:v>
                </c:pt>
                <c:pt idx="290">
                  <c:v>133.66125</c:v>
                </c:pt>
                <c:pt idx="291">
                  <c:v>133.66125</c:v>
                </c:pt>
                <c:pt idx="292">
                  <c:v>133.66125</c:v>
                </c:pt>
                <c:pt idx="293">
                  <c:v>133.66125</c:v>
                </c:pt>
                <c:pt idx="294">
                  <c:v>133.66125</c:v>
                </c:pt>
                <c:pt idx="295">
                  <c:v>133.66125</c:v>
                </c:pt>
                <c:pt idx="296">
                  <c:v>133.66125</c:v>
                </c:pt>
                <c:pt idx="297">
                  <c:v>133.66125</c:v>
                </c:pt>
                <c:pt idx="298">
                  <c:v>133.66125</c:v>
                </c:pt>
                <c:pt idx="299">
                  <c:v>133.66125</c:v>
                </c:pt>
                <c:pt idx="300">
                  <c:v>133.66125</c:v>
                </c:pt>
                <c:pt idx="301">
                  <c:v>133.66125</c:v>
                </c:pt>
                <c:pt idx="302">
                  <c:v>133.66125</c:v>
                </c:pt>
                <c:pt idx="303">
                  <c:v>133.66125</c:v>
                </c:pt>
                <c:pt idx="304">
                  <c:v>133.66125</c:v>
                </c:pt>
                <c:pt idx="305">
                  <c:v>133.66125</c:v>
                </c:pt>
                <c:pt idx="306">
                  <c:v>133.66125</c:v>
                </c:pt>
                <c:pt idx="307">
                  <c:v>133.66125</c:v>
                </c:pt>
                <c:pt idx="308">
                  <c:v>133.66125</c:v>
                </c:pt>
                <c:pt idx="309">
                  <c:v>133.66125</c:v>
                </c:pt>
                <c:pt idx="310">
                  <c:v>133.66125</c:v>
                </c:pt>
                <c:pt idx="311">
                  <c:v>133.66125</c:v>
                </c:pt>
                <c:pt idx="312">
                  <c:v>133.66125</c:v>
                </c:pt>
                <c:pt idx="313">
                  <c:v>133.66125</c:v>
                </c:pt>
                <c:pt idx="314">
                  <c:v>133.66125</c:v>
                </c:pt>
                <c:pt idx="315">
                  <c:v>133.66125</c:v>
                </c:pt>
                <c:pt idx="316">
                  <c:v>133.66125</c:v>
                </c:pt>
                <c:pt idx="317">
                  <c:v>133.66125</c:v>
                </c:pt>
                <c:pt idx="318">
                  <c:v>133.66125</c:v>
                </c:pt>
                <c:pt idx="319">
                  <c:v>133.66125</c:v>
                </c:pt>
                <c:pt idx="320">
                  <c:v>133.66125</c:v>
                </c:pt>
                <c:pt idx="321">
                  <c:v>133.66125</c:v>
                </c:pt>
                <c:pt idx="322">
                  <c:v>133.66125</c:v>
                </c:pt>
                <c:pt idx="323">
                  <c:v>133.66125</c:v>
                </c:pt>
                <c:pt idx="324">
                  <c:v>133.66125</c:v>
                </c:pt>
                <c:pt idx="325">
                  <c:v>133.66125</c:v>
                </c:pt>
                <c:pt idx="326">
                  <c:v>133.66125</c:v>
                </c:pt>
                <c:pt idx="327">
                  <c:v>133.66125</c:v>
                </c:pt>
                <c:pt idx="328">
                  <c:v>133.66125</c:v>
                </c:pt>
                <c:pt idx="329">
                  <c:v>133.66125</c:v>
                </c:pt>
                <c:pt idx="330">
                  <c:v>133.66125</c:v>
                </c:pt>
                <c:pt idx="331">
                  <c:v>133.66125</c:v>
                </c:pt>
                <c:pt idx="332">
                  <c:v>133.66125</c:v>
                </c:pt>
                <c:pt idx="333">
                  <c:v>133.66125</c:v>
                </c:pt>
                <c:pt idx="334">
                  <c:v>133.66125</c:v>
                </c:pt>
                <c:pt idx="335">
                  <c:v>133.66125</c:v>
                </c:pt>
                <c:pt idx="336">
                  <c:v>133.66125</c:v>
                </c:pt>
                <c:pt idx="337">
                  <c:v>133.66125</c:v>
                </c:pt>
                <c:pt idx="338">
                  <c:v>133.66125</c:v>
                </c:pt>
                <c:pt idx="339">
                  <c:v>133.66125</c:v>
                </c:pt>
                <c:pt idx="340">
                  <c:v>133.66125</c:v>
                </c:pt>
                <c:pt idx="341">
                  <c:v>133.66125</c:v>
                </c:pt>
                <c:pt idx="342">
                  <c:v>133.66125</c:v>
                </c:pt>
                <c:pt idx="343">
                  <c:v>133.66125</c:v>
                </c:pt>
                <c:pt idx="344">
                  <c:v>133.66125</c:v>
                </c:pt>
                <c:pt idx="345">
                  <c:v>133.66125</c:v>
                </c:pt>
                <c:pt idx="346">
                  <c:v>133.66125</c:v>
                </c:pt>
                <c:pt idx="347">
                  <c:v>133.66125</c:v>
                </c:pt>
                <c:pt idx="348">
                  <c:v>133.66125</c:v>
                </c:pt>
                <c:pt idx="349">
                  <c:v>133.66125</c:v>
                </c:pt>
                <c:pt idx="350">
                  <c:v>133.66125</c:v>
                </c:pt>
                <c:pt idx="351">
                  <c:v>133.66125</c:v>
                </c:pt>
                <c:pt idx="352">
                  <c:v>133.66125</c:v>
                </c:pt>
                <c:pt idx="353">
                  <c:v>133.66125</c:v>
                </c:pt>
                <c:pt idx="354">
                  <c:v>133.66125</c:v>
                </c:pt>
                <c:pt idx="355">
                  <c:v>133.66125</c:v>
                </c:pt>
                <c:pt idx="356">
                  <c:v>133.66125</c:v>
                </c:pt>
                <c:pt idx="357">
                  <c:v>133.66125</c:v>
                </c:pt>
                <c:pt idx="358">
                  <c:v>133.66125</c:v>
                </c:pt>
                <c:pt idx="359">
                  <c:v>133.66125</c:v>
                </c:pt>
                <c:pt idx="360">
                  <c:v>133.66125</c:v>
                </c:pt>
                <c:pt idx="361">
                  <c:v>133.66125</c:v>
                </c:pt>
                <c:pt idx="362">
                  <c:v>133.66125</c:v>
                </c:pt>
                <c:pt idx="363">
                  <c:v>133.66125</c:v>
                </c:pt>
                <c:pt idx="364">
                  <c:v>133.66125</c:v>
                </c:pt>
                <c:pt idx="365">
                  <c:v>133.66125</c:v>
                </c:pt>
                <c:pt idx="366">
                  <c:v>133.66125</c:v>
                </c:pt>
                <c:pt idx="367">
                  <c:v>133.66125</c:v>
                </c:pt>
                <c:pt idx="368">
                  <c:v>133.66125</c:v>
                </c:pt>
                <c:pt idx="369">
                  <c:v>133.66125</c:v>
                </c:pt>
                <c:pt idx="370">
                  <c:v>133.66125</c:v>
                </c:pt>
                <c:pt idx="371">
                  <c:v>133.66125</c:v>
                </c:pt>
                <c:pt idx="372">
                  <c:v>133.66125</c:v>
                </c:pt>
                <c:pt idx="373">
                  <c:v>133.66125</c:v>
                </c:pt>
                <c:pt idx="374">
                  <c:v>133.66125</c:v>
                </c:pt>
                <c:pt idx="375">
                  <c:v>133.66125</c:v>
                </c:pt>
                <c:pt idx="376">
                  <c:v>133.66125</c:v>
                </c:pt>
                <c:pt idx="377">
                  <c:v>133.66125</c:v>
                </c:pt>
                <c:pt idx="378">
                  <c:v>133.66125</c:v>
                </c:pt>
                <c:pt idx="379">
                  <c:v>133.66125</c:v>
                </c:pt>
                <c:pt idx="380">
                  <c:v>133.66125</c:v>
                </c:pt>
                <c:pt idx="381">
                  <c:v>133.66125</c:v>
                </c:pt>
                <c:pt idx="382">
                  <c:v>133.66125</c:v>
                </c:pt>
                <c:pt idx="383">
                  <c:v>133.66125</c:v>
                </c:pt>
                <c:pt idx="384">
                  <c:v>133.66125</c:v>
                </c:pt>
                <c:pt idx="385">
                  <c:v>133.66125</c:v>
                </c:pt>
                <c:pt idx="386">
                  <c:v>133.66125</c:v>
                </c:pt>
                <c:pt idx="387">
                  <c:v>133.66125</c:v>
                </c:pt>
                <c:pt idx="388">
                  <c:v>133.66125</c:v>
                </c:pt>
                <c:pt idx="389">
                  <c:v>133.66125</c:v>
                </c:pt>
                <c:pt idx="390">
                  <c:v>133.66125</c:v>
                </c:pt>
                <c:pt idx="391">
                  <c:v>133.66125</c:v>
                </c:pt>
                <c:pt idx="392">
                  <c:v>133.66125</c:v>
                </c:pt>
                <c:pt idx="393">
                  <c:v>133.66125</c:v>
                </c:pt>
                <c:pt idx="394">
                  <c:v>133.66125</c:v>
                </c:pt>
                <c:pt idx="395">
                  <c:v>133.66125</c:v>
                </c:pt>
                <c:pt idx="396">
                  <c:v>133.66125</c:v>
                </c:pt>
                <c:pt idx="397">
                  <c:v>133.66125</c:v>
                </c:pt>
                <c:pt idx="398">
                  <c:v>133.66125</c:v>
                </c:pt>
                <c:pt idx="399">
                  <c:v>133.66125</c:v>
                </c:pt>
                <c:pt idx="400">
                  <c:v>213.858</c:v>
                </c:pt>
                <c:pt idx="401">
                  <c:v>213.858</c:v>
                </c:pt>
                <c:pt idx="402">
                  <c:v>213.858</c:v>
                </c:pt>
                <c:pt idx="403">
                  <c:v>213.858</c:v>
                </c:pt>
                <c:pt idx="404">
                  <c:v>213.858</c:v>
                </c:pt>
                <c:pt idx="405">
                  <c:v>213.858</c:v>
                </c:pt>
                <c:pt idx="406">
                  <c:v>213.858</c:v>
                </c:pt>
                <c:pt idx="407">
                  <c:v>213.858</c:v>
                </c:pt>
                <c:pt idx="408">
                  <c:v>213.858</c:v>
                </c:pt>
                <c:pt idx="409">
                  <c:v>213.858</c:v>
                </c:pt>
                <c:pt idx="410">
                  <c:v>213.858</c:v>
                </c:pt>
                <c:pt idx="411">
                  <c:v>213.858</c:v>
                </c:pt>
                <c:pt idx="412">
                  <c:v>213.858</c:v>
                </c:pt>
                <c:pt idx="413">
                  <c:v>213.858</c:v>
                </c:pt>
                <c:pt idx="414">
                  <c:v>213.858</c:v>
                </c:pt>
                <c:pt idx="415">
                  <c:v>213.858</c:v>
                </c:pt>
                <c:pt idx="416">
                  <c:v>213.858</c:v>
                </c:pt>
                <c:pt idx="417">
                  <c:v>213.858</c:v>
                </c:pt>
                <c:pt idx="418">
                  <c:v>213.858</c:v>
                </c:pt>
                <c:pt idx="419">
                  <c:v>213.858</c:v>
                </c:pt>
                <c:pt idx="420">
                  <c:v>213.858</c:v>
                </c:pt>
                <c:pt idx="421">
                  <c:v>213.858</c:v>
                </c:pt>
                <c:pt idx="422">
                  <c:v>213.858</c:v>
                </c:pt>
                <c:pt idx="423">
                  <c:v>213.858</c:v>
                </c:pt>
                <c:pt idx="424">
                  <c:v>213.858</c:v>
                </c:pt>
                <c:pt idx="425">
                  <c:v>213.858</c:v>
                </c:pt>
                <c:pt idx="426">
                  <c:v>213.858</c:v>
                </c:pt>
                <c:pt idx="427">
                  <c:v>213.858</c:v>
                </c:pt>
                <c:pt idx="428">
                  <c:v>213.858</c:v>
                </c:pt>
                <c:pt idx="429">
                  <c:v>213.858</c:v>
                </c:pt>
                <c:pt idx="430">
                  <c:v>213.858</c:v>
                </c:pt>
                <c:pt idx="431">
                  <c:v>213.858</c:v>
                </c:pt>
                <c:pt idx="432">
                  <c:v>213.858</c:v>
                </c:pt>
                <c:pt idx="433">
                  <c:v>213.858</c:v>
                </c:pt>
                <c:pt idx="434">
                  <c:v>213.858</c:v>
                </c:pt>
                <c:pt idx="435">
                  <c:v>213.858</c:v>
                </c:pt>
                <c:pt idx="436">
                  <c:v>213.858</c:v>
                </c:pt>
                <c:pt idx="437">
                  <c:v>213.858</c:v>
                </c:pt>
                <c:pt idx="438">
                  <c:v>213.858</c:v>
                </c:pt>
                <c:pt idx="439">
                  <c:v>213.858</c:v>
                </c:pt>
                <c:pt idx="440">
                  <c:v>213.858</c:v>
                </c:pt>
                <c:pt idx="441">
                  <c:v>213.858</c:v>
                </c:pt>
                <c:pt idx="442">
                  <c:v>213.858</c:v>
                </c:pt>
                <c:pt idx="443">
                  <c:v>213.858</c:v>
                </c:pt>
                <c:pt idx="444">
                  <c:v>213.858</c:v>
                </c:pt>
                <c:pt idx="445">
                  <c:v>213.858</c:v>
                </c:pt>
                <c:pt idx="446">
                  <c:v>213.858</c:v>
                </c:pt>
                <c:pt idx="447">
                  <c:v>213.858</c:v>
                </c:pt>
                <c:pt idx="448">
                  <c:v>213.858</c:v>
                </c:pt>
                <c:pt idx="449">
                  <c:v>213.858</c:v>
                </c:pt>
                <c:pt idx="450">
                  <c:v>213.858</c:v>
                </c:pt>
                <c:pt idx="451">
                  <c:v>213.858</c:v>
                </c:pt>
                <c:pt idx="452">
                  <c:v>213.858</c:v>
                </c:pt>
                <c:pt idx="453">
                  <c:v>213.858</c:v>
                </c:pt>
                <c:pt idx="454">
                  <c:v>213.858</c:v>
                </c:pt>
                <c:pt idx="455">
                  <c:v>213.858</c:v>
                </c:pt>
                <c:pt idx="456">
                  <c:v>213.858</c:v>
                </c:pt>
                <c:pt idx="457">
                  <c:v>213.858</c:v>
                </c:pt>
                <c:pt idx="458">
                  <c:v>213.858</c:v>
                </c:pt>
                <c:pt idx="459">
                  <c:v>213.858</c:v>
                </c:pt>
                <c:pt idx="460">
                  <c:v>213.858</c:v>
                </c:pt>
                <c:pt idx="461">
                  <c:v>213.858</c:v>
                </c:pt>
                <c:pt idx="462">
                  <c:v>213.858</c:v>
                </c:pt>
                <c:pt idx="463">
                  <c:v>213.858</c:v>
                </c:pt>
                <c:pt idx="464">
                  <c:v>213.858</c:v>
                </c:pt>
                <c:pt idx="465">
                  <c:v>213.858</c:v>
                </c:pt>
                <c:pt idx="466">
                  <c:v>213.858</c:v>
                </c:pt>
                <c:pt idx="467">
                  <c:v>213.858</c:v>
                </c:pt>
                <c:pt idx="468">
                  <c:v>213.858</c:v>
                </c:pt>
                <c:pt idx="469">
                  <c:v>213.858</c:v>
                </c:pt>
                <c:pt idx="470">
                  <c:v>213.858</c:v>
                </c:pt>
                <c:pt idx="471">
                  <c:v>213.858</c:v>
                </c:pt>
                <c:pt idx="472">
                  <c:v>213.858</c:v>
                </c:pt>
                <c:pt idx="473">
                  <c:v>213.858</c:v>
                </c:pt>
                <c:pt idx="474">
                  <c:v>213.858</c:v>
                </c:pt>
                <c:pt idx="475">
                  <c:v>213.858</c:v>
                </c:pt>
                <c:pt idx="476">
                  <c:v>213.858</c:v>
                </c:pt>
                <c:pt idx="477">
                  <c:v>213.858</c:v>
                </c:pt>
                <c:pt idx="478">
                  <c:v>213.858</c:v>
                </c:pt>
                <c:pt idx="479">
                  <c:v>213.858</c:v>
                </c:pt>
                <c:pt idx="480">
                  <c:v>213.858</c:v>
                </c:pt>
                <c:pt idx="481">
                  <c:v>213.858</c:v>
                </c:pt>
                <c:pt idx="482">
                  <c:v>213.858</c:v>
                </c:pt>
                <c:pt idx="483">
                  <c:v>213.858</c:v>
                </c:pt>
                <c:pt idx="484">
                  <c:v>213.858</c:v>
                </c:pt>
                <c:pt idx="485">
                  <c:v>213.858</c:v>
                </c:pt>
                <c:pt idx="486">
                  <c:v>213.858</c:v>
                </c:pt>
                <c:pt idx="487">
                  <c:v>213.858</c:v>
                </c:pt>
                <c:pt idx="488">
                  <c:v>213.858</c:v>
                </c:pt>
                <c:pt idx="489">
                  <c:v>213.858</c:v>
                </c:pt>
                <c:pt idx="490">
                  <c:v>213.858</c:v>
                </c:pt>
                <c:pt idx="491">
                  <c:v>213.858</c:v>
                </c:pt>
                <c:pt idx="492">
                  <c:v>213.858</c:v>
                </c:pt>
                <c:pt idx="493">
                  <c:v>213.858</c:v>
                </c:pt>
                <c:pt idx="494">
                  <c:v>213.858</c:v>
                </c:pt>
                <c:pt idx="495">
                  <c:v>213.858</c:v>
                </c:pt>
                <c:pt idx="496">
                  <c:v>213.858</c:v>
                </c:pt>
                <c:pt idx="497">
                  <c:v>213.858</c:v>
                </c:pt>
                <c:pt idx="498">
                  <c:v>213.858</c:v>
                </c:pt>
                <c:pt idx="499">
                  <c:v>213.858</c:v>
                </c:pt>
                <c:pt idx="500">
                  <c:v>213.858</c:v>
                </c:pt>
                <c:pt idx="501">
                  <c:v>213.858</c:v>
                </c:pt>
                <c:pt idx="502">
                  <c:v>213.858</c:v>
                </c:pt>
                <c:pt idx="503">
                  <c:v>213.858</c:v>
                </c:pt>
                <c:pt idx="504">
                  <c:v>213.858</c:v>
                </c:pt>
                <c:pt idx="505">
                  <c:v>213.858</c:v>
                </c:pt>
                <c:pt idx="506">
                  <c:v>213.858</c:v>
                </c:pt>
                <c:pt idx="507">
                  <c:v>213.858</c:v>
                </c:pt>
                <c:pt idx="508">
                  <c:v>213.858</c:v>
                </c:pt>
                <c:pt idx="509">
                  <c:v>213.858</c:v>
                </c:pt>
                <c:pt idx="510">
                  <c:v>213.858</c:v>
                </c:pt>
                <c:pt idx="511">
                  <c:v>213.858</c:v>
                </c:pt>
                <c:pt idx="512">
                  <c:v>213.858</c:v>
                </c:pt>
                <c:pt idx="513">
                  <c:v>213.858</c:v>
                </c:pt>
                <c:pt idx="514">
                  <c:v>213.858</c:v>
                </c:pt>
                <c:pt idx="515">
                  <c:v>213.858</c:v>
                </c:pt>
                <c:pt idx="516">
                  <c:v>213.858</c:v>
                </c:pt>
                <c:pt idx="517">
                  <c:v>213.858</c:v>
                </c:pt>
                <c:pt idx="518">
                  <c:v>213.858</c:v>
                </c:pt>
                <c:pt idx="519">
                  <c:v>213.858</c:v>
                </c:pt>
                <c:pt idx="520">
                  <c:v>213.858</c:v>
                </c:pt>
                <c:pt idx="521">
                  <c:v>213.858</c:v>
                </c:pt>
                <c:pt idx="522">
                  <c:v>213.858</c:v>
                </c:pt>
                <c:pt idx="523">
                  <c:v>213.858</c:v>
                </c:pt>
                <c:pt idx="524">
                  <c:v>213.858</c:v>
                </c:pt>
                <c:pt idx="525">
                  <c:v>213.858</c:v>
                </c:pt>
                <c:pt idx="526">
                  <c:v>213.858</c:v>
                </c:pt>
                <c:pt idx="527">
                  <c:v>213.858</c:v>
                </c:pt>
                <c:pt idx="528">
                  <c:v>213.858</c:v>
                </c:pt>
                <c:pt idx="529">
                  <c:v>213.858</c:v>
                </c:pt>
                <c:pt idx="530">
                  <c:v>213.858</c:v>
                </c:pt>
                <c:pt idx="531">
                  <c:v>213.858</c:v>
                </c:pt>
                <c:pt idx="532">
                  <c:v>213.858</c:v>
                </c:pt>
                <c:pt idx="533">
                  <c:v>213.858</c:v>
                </c:pt>
                <c:pt idx="534">
                  <c:v>213.858</c:v>
                </c:pt>
                <c:pt idx="535">
                  <c:v>213.858</c:v>
                </c:pt>
                <c:pt idx="536">
                  <c:v>213.858</c:v>
                </c:pt>
                <c:pt idx="537">
                  <c:v>213.858</c:v>
                </c:pt>
                <c:pt idx="538">
                  <c:v>213.858</c:v>
                </c:pt>
                <c:pt idx="539">
                  <c:v>213.858</c:v>
                </c:pt>
                <c:pt idx="540">
                  <c:v>213.858</c:v>
                </c:pt>
                <c:pt idx="541">
                  <c:v>213.858</c:v>
                </c:pt>
                <c:pt idx="542">
                  <c:v>213.858</c:v>
                </c:pt>
                <c:pt idx="543">
                  <c:v>213.858</c:v>
                </c:pt>
                <c:pt idx="544">
                  <c:v>213.858</c:v>
                </c:pt>
                <c:pt idx="545">
                  <c:v>213.858</c:v>
                </c:pt>
                <c:pt idx="546">
                  <c:v>213.858</c:v>
                </c:pt>
                <c:pt idx="547">
                  <c:v>213.858</c:v>
                </c:pt>
                <c:pt idx="548">
                  <c:v>213.858</c:v>
                </c:pt>
                <c:pt idx="549">
                  <c:v>213.858</c:v>
                </c:pt>
                <c:pt idx="550">
                  <c:v>213.858</c:v>
                </c:pt>
                <c:pt idx="551">
                  <c:v>213.858</c:v>
                </c:pt>
                <c:pt idx="552">
                  <c:v>213.858</c:v>
                </c:pt>
                <c:pt idx="553">
                  <c:v>213.858</c:v>
                </c:pt>
                <c:pt idx="554">
                  <c:v>213.858</c:v>
                </c:pt>
                <c:pt idx="555">
                  <c:v>213.858</c:v>
                </c:pt>
                <c:pt idx="556">
                  <c:v>213.858</c:v>
                </c:pt>
                <c:pt idx="557">
                  <c:v>213.858</c:v>
                </c:pt>
                <c:pt idx="558">
                  <c:v>213.858</c:v>
                </c:pt>
                <c:pt idx="559">
                  <c:v>213.858</c:v>
                </c:pt>
                <c:pt idx="560">
                  <c:v>213.858</c:v>
                </c:pt>
                <c:pt idx="561">
                  <c:v>213.858</c:v>
                </c:pt>
                <c:pt idx="562">
                  <c:v>213.858</c:v>
                </c:pt>
                <c:pt idx="563">
                  <c:v>213.858</c:v>
                </c:pt>
                <c:pt idx="564">
                  <c:v>213.858</c:v>
                </c:pt>
                <c:pt idx="565">
                  <c:v>213.858</c:v>
                </c:pt>
                <c:pt idx="566">
                  <c:v>213.858</c:v>
                </c:pt>
                <c:pt idx="567">
                  <c:v>213.858</c:v>
                </c:pt>
                <c:pt idx="568">
                  <c:v>213.858</c:v>
                </c:pt>
                <c:pt idx="569">
                  <c:v>213.858</c:v>
                </c:pt>
                <c:pt idx="570">
                  <c:v>213.858</c:v>
                </c:pt>
                <c:pt idx="571">
                  <c:v>213.858</c:v>
                </c:pt>
                <c:pt idx="572">
                  <c:v>213.858</c:v>
                </c:pt>
                <c:pt idx="573">
                  <c:v>213.858</c:v>
                </c:pt>
                <c:pt idx="574">
                  <c:v>213.858</c:v>
                </c:pt>
                <c:pt idx="575">
                  <c:v>213.858</c:v>
                </c:pt>
                <c:pt idx="576">
                  <c:v>213.858</c:v>
                </c:pt>
                <c:pt idx="577">
                  <c:v>213.858</c:v>
                </c:pt>
                <c:pt idx="578">
                  <c:v>213.858</c:v>
                </c:pt>
                <c:pt idx="579">
                  <c:v>213.858</c:v>
                </c:pt>
                <c:pt idx="580">
                  <c:v>213.858</c:v>
                </c:pt>
                <c:pt idx="581">
                  <c:v>213.858</c:v>
                </c:pt>
                <c:pt idx="582">
                  <c:v>213.858</c:v>
                </c:pt>
                <c:pt idx="583">
                  <c:v>213.858</c:v>
                </c:pt>
                <c:pt idx="584">
                  <c:v>213.858</c:v>
                </c:pt>
                <c:pt idx="585">
                  <c:v>213.858</c:v>
                </c:pt>
                <c:pt idx="586">
                  <c:v>213.858</c:v>
                </c:pt>
                <c:pt idx="587">
                  <c:v>213.858</c:v>
                </c:pt>
                <c:pt idx="588">
                  <c:v>213.858</c:v>
                </c:pt>
                <c:pt idx="589">
                  <c:v>213.858</c:v>
                </c:pt>
                <c:pt idx="590">
                  <c:v>213.858</c:v>
                </c:pt>
                <c:pt idx="591">
                  <c:v>213.858</c:v>
                </c:pt>
                <c:pt idx="592">
                  <c:v>213.858</c:v>
                </c:pt>
                <c:pt idx="593">
                  <c:v>213.858</c:v>
                </c:pt>
                <c:pt idx="594">
                  <c:v>213.858</c:v>
                </c:pt>
                <c:pt idx="595">
                  <c:v>213.858</c:v>
                </c:pt>
                <c:pt idx="596">
                  <c:v>213.858</c:v>
                </c:pt>
                <c:pt idx="597">
                  <c:v>213.858</c:v>
                </c:pt>
                <c:pt idx="598">
                  <c:v>213.858</c:v>
                </c:pt>
                <c:pt idx="599">
                  <c:v>213.858</c:v>
                </c:pt>
                <c:pt idx="600">
                  <c:v>213.858</c:v>
                </c:pt>
                <c:pt idx="601">
                  <c:v>213.858</c:v>
                </c:pt>
                <c:pt idx="602">
                  <c:v>213.858</c:v>
                </c:pt>
                <c:pt idx="603">
                  <c:v>213.858</c:v>
                </c:pt>
                <c:pt idx="604">
                  <c:v>213.858</c:v>
                </c:pt>
                <c:pt idx="605">
                  <c:v>213.858</c:v>
                </c:pt>
                <c:pt idx="606">
                  <c:v>213.858</c:v>
                </c:pt>
                <c:pt idx="607">
                  <c:v>213.858</c:v>
                </c:pt>
                <c:pt idx="608">
                  <c:v>213.858</c:v>
                </c:pt>
                <c:pt idx="609">
                  <c:v>213.858</c:v>
                </c:pt>
                <c:pt idx="610">
                  <c:v>213.858</c:v>
                </c:pt>
                <c:pt idx="611">
                  <c:v>213.858</c:v>
                </c:pt>
                <c:pt idx="612">
                  <c:v>213.858</c:v>
                </c:pt>
                <c:pt idx="613">
                  <c:v>213.858</c:v>
                </c:pt>
                <c:pt idx="614">
                  <c:v>213.858</c:v>
                </c:pt>
                <c:pt idx="615">
                  <c:v>213.858</c:v>
                </c:pt>
                <c:pt idx="616">
                  <c:v>213.858</c:v>
                </c:pt>
                <c:pt idx="617">
                  <c:v>213.858</c:v>
                </c:pt>
                <c:pt idx="618">
                  <c:v>213.858</c:v>
                </c:pt>
                <c:pt idx="619">
                  <c:v>213.858</c:v>
                </c:pt>
                <c:pt idx="620">
                  <c:v>213.858</c:v>
                </c:pt>
                <c:pt idx="621">
                  <c:v>213.858</c:v>
                </c:pt>
                <c:pt idx="622">
                  <c:v>213.858</c:v>
                </c:pt>
                <c:pt idx="623">
                  <c:v>213.858</c:v>
                </c:pt>
                <c:pt idx="624">
                  <c:v>213.858</c:v>
                </c:pt>
                <c:pt idx="625">
                  <c:v>213.858</c:v>
                </c:pt>
                <c:pt idx="626">
                  <c:v>213.858</c:v>
                </c:pt>
                <c:pt idx="627">
                  <c:v>213.858</c:v>
                </c:pt>
                <c:pt idx="628">
                  <c:v>213.858</c:v>
                </c:pt>
                <c:pt idx="629">
                  <c:v>213.858</c:v>
                </c:pt>
                <c:pt idx="630">
                  <c:v>213.858</c:v>
                </c:pt>
                <c:pt idx="631">
                  <c:v>213.858</c:v>
                </c:pt>
                <c:pt idx="632">
                  <c:v>213.858</c:v>
                </c:pt>
                <c:pt idx="633">
                  <c:v>213.858</c:v>
                </c:pt>
                <c:pt idx="634">
                  <c:v>213.858</c:v>
                </c:pt>
                <c:pt idx="635">
                  <c:v>213.858</c:v>
                </c:pt>
                <c:pt idx="636">
                  <c:v>213.858</c:v>
                </c:pt>
                <c:pt idx="637">
                  <c:v>213.858</c:v>
                </c:pt>
                <c:pt idx="638">
                  <c:v>213.858</c:v>
                </c:pt>
                <c:pt idx="639">
                  <c:v>213.858</c:v>
                </c:pt>
                <c:pt idx="640">
                  <c:v>213.858</c:v>
                </c:pt>
                <c:pt idx="641">
                  <c:v>213.858</c:v>
                </c:pt>
                <c:pt idx="642">
                  <c:v>213.858</c:v>
                </c:pt>
                <c:pt idx="643">
                  <c:v>213.858</c:v>
                </c:pt>
                <c:pt idx="644">
                  <c:v>213.858</c:v>
                </c:pt>
                <c:pt idx="645">
                  <c:v>213.858</c:v>
                </c:pt>
                <c:pt idx="646">
                  <c:v>213.858</c:v>
                </c:pt>
                <c:pt idx="647">
                  <c:v>213.858</c:v>
                </c:pt>
                <c:pt idx="648">
                  <c:v>213.858</c:v>
                </c:pt>
                <c:pt idx="649">
                  <c:v>213.858</c:v>
                </c:pt>
                <c:pt idx="650">
                  <c:v>213.858</c:v>
                </c:pt>
                <c:pt idx="651">
                  <c:v>213.858</c:v>
                </c:pt>
                <c:pt idx="652">
                  <c:v>213.858</c:v>
                </c:pt>
                <c:pt idx="653">
                  <c:v>213.858</c:v>
                </c:pt>
                <c:pt idx="654">
                  <c:v>213.858</c:v>
                </c:pt>
                <c:pt idx="655">
                  <c:v>213.858</c:v>
                </c:pt>
                <c:pt idx="656">
                  <c:v>213.858</c:v>
                </c:pt>
                <c:pt idx="657">
                  <c:v>213.858</c:v>
                </c:pt>
                <c:pt idx="658">
                  <c:v>213.858</c:v>
                </c:pt>
                <c:pt idx="659">
                  <c:v>213.858</c:v>
                </c:pt>
                <c:pt idx="660">
                  <c:v>213.858</c:v>
                </c:pt>
                <c:pt idx="661">
                  <c:v>213.858</c:v>
                </c:pt>
                <c:pt idx="662">
                  <c:v>213.858</c:v>
                </c:pt>
                <c:pt idx="663">
                  <c:v>213.858</c:v>
                </c:pt>
                <c:pt idx="664">
                  <c:v>213.858</c:v>
                </c:pt>
                <c:pt idx="665">
                  <c:v>213.858</c:v>
                </c:pt>
                <c:pt idx="666">
                  <c:v>213.858</c:v>
                </c:pt>
                <c:pt idx="667">
                  <c:v>213.858</c:v>
                </c:pt>
                <c:pt idx="668">
                  <c:v>213.858</c:v>
                </c:pt>
                <c:pt idx="669">
                  <c:v>213.858</c:v>
                </c:pt>
                <c:pt idx="670">
                  <c:v>213.858</c:v>
                </c:pt>
                <c:pt idx="671">
                  <c:v>213.858</c:v>
                </c:pt>
                <c:pt idx="672">
                  <c:v>213.858</c:v>
                </c:pt>
                <c:pt idx="673">
                  <c:v>213.858</c:v>
                </c:pt>
                <c:pt idx="674">
                  <c:v>213.858</c:v>
                </c:pt>
                <c:pt idx="675">
                  <c:v>213.858</c:v>
                </c:pt>
                <c:pt idx="676">
                  <c:v>213.858</c:v>
                </c:pt>
                <c:pt idx="677">
                  <c:v>213.858</c:v>
                </c:pt>
                <c:pt idx="678">
                  <c:v>213.858</c:v>
                </c:pt>
                <c:pt idx="679">
                  <c:v>213.858</c:v>
                </c:pt>
                <c:pt idx="680">
                  <c:v>213.858</c:v>
                </c:pt>
                <c:pt idx="681">
                  <c:v>213.858</c:v>
                </c:pt>
                <c:pt idx="682">
                  <c:v>213.858</c:v>
                </c:pt>
                <c:pt idx="683">
                  <c:v>213.858</c:v>
                </c:pt>
                <c:pt idx="684">
                  <c:v>213.858</c:v>
                </c:pt>
                <c:pt idx="685">
                  <c:v>213.858</c:v>
                </c:pt>
                <c:pt idx="686">
                  <c:v>213.858</c:v>
                </c:pt>
                <c:pt idx="687">
                  <c:v>213.858</c:v>
                </c:pt>
                <c:pt idx="688">
                  <c:v>213.858</c:v>
                </c:pt>
                <c:pt idx="689">
                  <c:v>213.858</c:v>
                </c:pt>
                <c:pt idx="690">
                  <c:v>213.858</c:v>
                </c:pt>
                <c:pt idx="691">
                  <c:v>213.858</c:v>
                </c:pt>
                <c:pt idx="692">
                  <c:v>213.858</c:v>
                </c:pt>
                <c:pt idx="693">
                  <c:v>213.858</c:v>
                </c:pt>
                <c:pt idx="694">
                  <c:v>213.858</c:v>
                </c:pt>
                <c:pt idx="695">
                  <c:v>213.858</c:v>
                </c:pt>
                <c:pt idx="696">
                  <c:v>213.858</c:v>
                </c:pt>
                <c:pt idx="697">
                  <c:v>213.858</c:v>
                </c:pt>
                <c:pt idx="698">
                  <c:v>213.858</c:v>
                </c:pt>
                <c:pt idx="699">
                  <c:v>213.858</c:v>
                </c:pt>
                <c:pt idx="700">
                  <c:v>213.858</c:v>
                </c:pt>
                <c:pt idx="701">
                  <c:v>133.66125</c:v>
                </c:pt>
                <c:pt idx="702">
                  <c:v>133.66125</c:v>
                </c:pt>
                <c:pt idx="703">
                  <c:v>133.66125</c:v>
                </c:pt>
                <c:pt idx="704">
                  <c:v>133.66125</c:v>
                </c:pt>
                <c:pt idx="705">
                  <c:v>133.66125</c:v>
                </c:pt>
                <c:pt idx="706">
                  <c:v>133.66125</c:v>
                </c:pt>
                <c:pt idx="707">
                  <c:v>133.66125</c:v>
                </c:pt>
                <c:pt idx="708">
                  <c:v>133.66125</c:v>
                </c:pt>
                <c:pt idx="709">
                  <c:v>133.66125</c:v>
                </c:pt>
                <c:pt idx="710">
                  <c:v>133.66125</c:v>
                </c:pt>
                <c:pt idx="711">
                  <c:v>133.66125</c:v>
                </c:pt>
                <c:pt idx="712">
                  <c:v>133.66125</c:v>
                </c:pt>
                <c:pt idx="713">
                  <c:v>133.66125</c:v>
                </c:pt>
                <c:pt idx="714">
                  <c:v>133.66125</c:v>
                </c:pt>
                <c:pt idx="715">
                  <c:v>133.66125</c:v>
                </c:pt>
                <c:pt idx="716">
                  <c:v>133.66125</c:v>
                </c:pt>
                <c:pt idx="717">
                  <c:v>133.66125</c:v>
                </c:pt>
                <c:pt idx="718">
                  <c:v>133.66125</c:v>
                </c:pt>
                <c:pt idx="719">
                  <c:v>133.66125</c:v>
                </c:pt>
                <c:pt idx="720">
                  <c:v>133.66125</c:v>
                </c:pt>
                <c:pt idx="721">
                  <c:v>133.66125</c:v>
                </c:pt>
                <c:pt idx="722">
                  <c:v>133.66125</c:v>
                </c:pt>
                <c:pt idx="723">
                  <c:v>133.66125</c:v>
                </c:pt>
                <c:pt idx="724">
                  <c:v>133.66125</c:v>
                </c:pt>
                <c:pt idx="725">
                  <c:v>133.66125</c:v>
                </c:pt>
                <c:pt idx="726">
                  <c:v>133.66125</c:v>
                </c:pt>
                <c:pt idx="727">
                  <c:v>133.66125</c:v>
                </c:pt>
                <c:pt idx="728">
                  <c:v>133.66125</c:v>
                </c:pt>
                <c:pt idx="729">
                  <c:v>133.66125</c:v>
                </c:pt>
                <c:pt idx="730">
                  <c:v>133.66125</c:v>
                </c:pt>
                <c:pt idx="731">
                  <c:v>133.66125</c:v>
                </c:pt>
                <c:pt idx="732">
                  <c:v>133.66125</c:v>
                </c:pt>
                <c:pt idx="733">
                  <c:v>133.66125</c:v>
                </c:pt>
                <c:pt idx="734">
                  <c:v>133.66125</c:v>
                </c:pt>
                <c:pt idx="735">
                  <c:v>133.66125</c:v>
                </c:pt>
                <c:pt idx="736">
                  <c:v>133.66125</c:v>
                </c:pt>
                <c:pt idx="737">
                  <c:v>133.66125</c:v>
                </c:pt>
                <c:pt idx="738">
                  <c:v>133.66125</c:v>
                </c:pt>
                <c:pt idx="739">
                  <c:v>133.66125</c:v>
                </c:pt>
                <c:pt idx="740">
                  <c:v>133.66125</c:v>
                </c:pt>
                <c:pt idx="741">
                  <c:v>133.66125</c:v>
                </c:pt>
                <c:pt idx="742">
                  <c:v>133.66125</c:v>
                </c:pt>
                <c:pt idx="743">
                  <c:v>133.66125</c:v>
                </c:pt>
                <c:pt idx="744">
                  <c:v>133.66125</c:v>
                </c:pt>
                <c:pt idx="745">
                  <c:v>133.66125</c:v>
                </c:pt>
                <c:pt idx="746">
                  <c:v>133.66125</c:v>
                </c:pt>
                <c:pt idx="747">
                  <c:v>133.66125</c:v>
                </c:pt>
                <c:pt idx="748">
                  <c:v>133.66125</c:v>
                </c:pt>
                <c:pt idx="749">
                  <c:v>133.66125</c:v>
                </c:pt>
                <c:pt idx="750">
                  <c:v>133.66125</c:v>
                </c:pt>
                <c:pt idx="751">
                  <c:v>133.66125</c:v>
                </c:pt>
                <c:pt idx="752">
                  <c:v>133.66125</c:v>
                </c:pt>
                <c:pt idx="753">
                  <c:v>133.66125</c:v>
                </c:pt>
                <c:pt idx="754">
                  <c:v>133.66125</c:v>
                </c:pt>
                <c:pt idx="755">
                  <c:v>133.66125</c:v>
                </c:pt>
                <c:pt idx="756">
                  <c:v>133.66125</c:v>
                </c:pt>
                <c:pt idx="757">
                  <c:v>133.66125</c:v>
                </c:pt>
                <c:pt idx="758">
                  <c:v>133.66125</c:v>
                </c:pt>
                <c:pt idx="759">
                  <c:v>133.66125</c:v>
                </c:pt>
                <c:pt idx="760">
                  <c:v>133.66125</c:v>
                </c:pt>
                <c:pt idx="761">
                  <c:v>133.66125</c:v>
                </c:pt>
                <c:pt idx="762">
                  <c:v>133.66125</c:v>
                </c:pt>
                <c:pt idx="763">
                  <c:v>133.66125</c:v>
                </c:pt>
                <c:pt idx="764">
                  <c:v>133.66125</c:v>
                </c:pt>
                <c:pt idx="765">
                  <c:v>133.66125</c:v>
                </c:pt>
                <c:pt idx="766">
                  <c:v>133.66125</c:v>
                </c:pt>
                <c:pt idx="767">
                  <c:v>133.66125</c:v>
                </c:pt>
                <c:pt idx="768">
                  <c:v>133.66125</c:v>
                </c:pt>
                <c:pt idx="769">
                  <c:v>133.66125</c:v>
                </c:pt>
                <c:pt idx="770">
                  <c:v>133.66125</c:v>
                </c:pt>
                <c:pt idx="771">
                  <c:v>133.66125</c:v>
                </c:pt>
                <c:pt idx="772">
                  <c:v>133.66125</c:v>
                </c:pt>
                <c:pt idx="773">
                  <c:v>133.66125</c:v>
                </c:pt>
                <c:pt idx="774">
                  <c:v>133.66125</c:v>
                </c:pt>
                <c:pt idx="775">
                  <c:v>133.66125</c:v>
                </c:pt>
                <c:pt idx="776">
                  <c:v>133.66125</c:v>
                </c:pt>
                <c:pt idx="777">
                  <c:v>133.66125</c:v>
                </c:pt>
                <c:pt idx="778">
                  <c:v>133.66125</c:v>
                </c:pt>
                <c:pt idx="779">
                  <c:v>133.66125</c:v>
                </c:pt>
                <c:pt idx="780">
                  <c:v>133.66125</c:v>
                </c:pt>
                <c:pt idx="781">
                  <c:v>133.66125</c:v>
                </c:pt>
                <c:pt idx="782">
                  <c:v>133.66125</c:v>
                </c:pt>
                <c:pt idx="783">
                  <c:v>133.66125</c:v>
                </c:pt>
                <c:pt idx="784">
                  <c:v>133.66125</c:v>
                </c:pt>
                <c:pt idx="785">
                  <c:v>133.66125</c:v>
                </c:pt>
                <c:pt idx="786">
                  <c:v>133.66125</c:v>
                </c:pt>
                <c:pt idx="787">
                  <c:v>133.66125</c:v>
                </c:pt>
                <c:pt idx="788">
                  <c:v>133.66125</c:v>
                </c:pt>
                <c:pt idx="789">
                  <c:v>133.66125</c:v>
                </c:pt>
                <c:pt idx="790">
                  <c:v>133.66125</c:v>
                </c:pt>
                <c:pt idx="791">
                  <c:v>133.66125</c:v>
                </c:pt>
                <c:pt idx="792">
                  <c:v>133.66125</c:v>
                </c:pt>
                <c:pt idx="793">
                  <c:v>133.66125</c:v>
                </c:pt>
                <c:pt idx="794">
                  <c:v>133.66125</c:v>
                </c:pt>
                <c:pt idx="795">
                  <c:v>133.66125</c:v>
                </c:pt>
                <c:pt idx="796">
                  <c:v>133.66125</c:v>
                </c:pt>
                <c:pt idx="797">
                  <c:v>133.66125</c:v>
                </c:pt>
                <c:pt idx="798">
                  <c:v>133.66125</c:v>
                </c:pt>
                <c:pt idx="799">
                  <c:v>133.66125</c:v>
                </c:pt>
                <c:pt idx="800">
                  <c:v>133.66125</c:v>
                </c:pt>
                <c:pt idx="801">
                  <c:v>133.66125</c:v>
                </c:pt>
                <c:pt idx="802">
                  <c:v>133.66125</c:v>
                </c:pt>
                <c:pt idx="803">
                  <c:v>133.66125</c:v>
                </c:pt>
                <c:pt idx="804">
                  <c:v>133.66125</c:v>
                </c:pt>
                <c:pt idx="805">
                  <c:v>133.66125</c:v>
                </c:pt>
                <c:pt idx="806">
                  <c:v>133.66125</c:v>
                </c:pt>
                <c:pt idx="807">
                  <c:v>133.66125</c:v>
                </c:pt>
                <c:pt idx="808">
                  <c:v>133.66125</c:v>
                </c:pt>
                <c:pt idx="809">
                  <c:v>133.66125</c:v>
                </c:pt>
                <c:pt idx="810">
                  <c:v>133.66125</c:v>
                </c:pt>
                <c:pt idx="811">
                  <c:v>133.66125</c:v>
                </c:pt>
                <c:pt idx="812">
                  <c:v>133.66125</c:v>
                </c:pt>
                <c:pt idx="813">
                  <c:v>133.66125</c:v>
                </c:pt>
                <c:pt idx="814">
                  <c:v>133.66125</c:v>
                </c:pt>
                <c:pt idx="815">
                  <c:v>133.66125</c:v>
                </c:pt>
                <c:pt idx="816">
                  <c:v>133.66125</c:v>
                </c:pt>
                <c:pt idx="817">
                  <c:v>133.66125</c:v>
                </c:pt>
                <c:pt idx="818">
                  <c:v>133.66125</c:v>
                </c:pt>
                <c:pt idx="819">
                  <c:v>133.66125</c:v>
                </c:pt>
                <c:pt idx="820">
                  <c:v>133.66125</c:v>
                </c:pt>
                <c:pt idx="821">
                  <c:v>133.66125</c:v>
                </c:pt>
                <c:pt idx="822">
                  <c:v>133.66125</c:v>
                </c:pt>
                <c:pt idx="823">
                  <c:v>133.66125</c:v>
                </c:pt>
                <c:pt idx="824">
                  <c:v>133.66125</c:v>
                </c:pt>
                <c:pt idx="825">
                  <c:v>133.66125</c:v>
                </c:pt>
                <c:pt idx="826">
                  <c:v>133.66125</c:v>
                </c:pt>
                <c:pt idx="827">
                  <c:v>133.66125</c:v>
                </c:pt>
                <c:pt idx="828">
                  <c:v>133.66125</c:v>
                </c:pt>
                <c:pt idx="829">
                  <c:v>133.66125</c:v>
                </c:pt>
                <c:pt idx="830">
                  <c:v>133.66125</c:v>
                </c:pt>
                <c:pt idx="831">
                  <c:v>133.66125</c:v>
                </c:pt>
                <c:pt idx="832">
                  <c:v>133.66125</c:v>
                </c:pt>
                <c:pt idx="833">
                  <c:v>133.66125</c:v>
                </c:pt>
                <c:pt idx="834">
                  <c:v>133.66125</c:v>
                </c:pt>
                <c:pt idx="835">
                  <c:v>133.66125</c:v>
                </c:pt>
                <c:pt idx="836">
                  <c:v>133.66125</c:v>
                </c:pt>
                <c:pt idx="837">
                  <c:v>133.66125</c:v>
                </c:pt>
                <c:pt idx="838">
                  <c:v>133.66125</c:v>
                </c:pt>
                <c:pt idx="839">
                  <c:v>133.66125</c:v>
                </c:pt>
                <c:pt idx="840">
                  <c:v>133.66125</c:v>
                </c:pt>
                <c:pt idx="841">
                  <c:v>133.66125</c:v>
                </c:pt>
                <c:pt idx="842">
                  <c:v>133.66125</c:v>
                </c:pt>
                <c:pt idx="843">
                  <c:v>133.66125</c:v>
                </c:pt>
                <c:pt idx="844">
                  <c:v>133.66125</c:v>
                </c:pt>
                <c:pt idx="845">
                  <c:v>133.66125</c:v>
                </c:pt>
                <c:pt idx="846">
                  <c:v>133.66125</c:v>
                </c:pt>
                <c:pt idx="847">
                  <c:v>133.66125</c:v>
                </c:pt>
                <c:pt idx="848">
                  <c:v>133.66125</c:v>
                </c:pt>
                <c:pt idx="849">
                  <c:v>133.66125</c:v>
                </c:pt>
                <c:pt idx="850">
                  <c:v>133.66125</c:v>
                </c:pt>
                <c:pt idx="851">
                  <c:v>133.66125</c:v>
                </c:pt>
                <c:pt idx="852">
                  <c:v>133.66125</c:v>
                </c:pt>
                <c:pt idx="853">
                  <c:v>133.66125</c:v>
                </c:pt>
                <c:pt idx="854">
                  <c:v>133.66125</c:v>
                </c:pt>
                <c:pt idx="855">
                  <c:v>133.66125</c:v>
                </c:pt>
                <c:pt idx="856">
                  <c:v>133.66125</c:v>
                </c:pt>
                <c:pt idx="857">
                  <c:v>133.66125</c:v>
                </c:pt>
                <c:pt idx="858">
                  <c:v>133.66125</c:v>
                </c:pt>
                <c:pt idx="859">
                  <c:v>133.66125</c:v>
                </c:pt>
                <c:pt idx="860">
                  <c:v>133.66125</c:v>
                </c:pt>
                <c:pt idx="861">
                  <c:v>133.66125</c:v>
                </c:pt>
                <c:pt idx="862">
                  <c:v>133.66125</c:v>
                </c:pt>
                <c:pt idx="863">
                  <c:v>133.66125</c:v>
                </c:pt>
                <c:pt idx="864">
                  <c:v>133.66125</c:v>
                </c:pt>
                <c:pt idx="865">
                  <c:v>133.66125</c:v>
                </c:pt>
                <c:pt idx="866">
                  <c:v>133.66125</c:v>
                </c:pt>
                <c:pt idx="867">
                  <c:v>133.66125</c:v>
                </c:pt>
                <c:pt idx="868">
                  <c:v>133.66125</c:v>
                </c:pt>
                <c:pt idx="869">
                  <c:v>133.66125</c:v>
                </c:pt>
                <c:pt idx="870">
                  <c:v>133.66125</c:v>
                </c:pt>
                <c:pt idx="871">
                  <c:v>133.66125</c:v>
                </c:pt>
                <c:pt idx="872">
                  <c:v>133.66125</c:v>
                </c:pt>
                <c:pt idx="873">
                  <c:v>133.66125</c:v>
                </c:pt>
                <c:pt idx="874">
                  <c:v>133.66125</c:v>
                </c:pt>
                <c:pt idx="875">
                  <c:v>133.66125</c:v>
                </c:pt>
                <c:pt idx="876">
                  <c:v>133.66125</c:v>
                </c:pt>
                <c:pt idx="877">
                  <c:v>133.66125</c:v>
                </c:pt>
                <c:pt idx="878">
                  <c:v>133.66125</c:v>
                </c:pt>
                <c:pt idx="879">
                  <c:v>133.66125</c:v>
                </c:pt>
                <c:pt idx="880">
                  <c:v>133.66125</c:v>
                </c:pt>
                <c:pt idx="881">
                  <c:v>133.66125</c:v>
                </c:pt>
                <c:pt idx="882">
                  <c:v>133.66125</c:v>
                </c:pt>
                <c:pt idx="883">
                  <c:v>133.66125</c:v>
                </c:pt>
                <c:pt idx="884">
                  <c:v>133.66125</c:v>
                </c:pt>
                <c:pt idx="885">
                  <c:v>133.66125</c:v>
                </c:pt>
                <c:pt idx="886">
                  <c:v>133.66125</c:v>
                </c:pt>
                <c:pt idx="887">
                  <c:v>133.66125</c:v>
                </c:pt>
                <c:pt idx="888">
                  <c:v>133.66125</c:v>
                </c:pt>
                <c:pt idx="889">
                  <c:v>133.66125</c:v>
                </c:pt>
                <c:pt idx="890">
                  <c:v>133.66125</c:v>
                </c:pt>
                <c:pt idx="891">
                  <c:v>133.66125</c:v>
                </c:pt>
                <c:pt idx="892">
                  <c:v>133.66125</c:v>
                </c:pt>
                <c:pt idx="893">
                  <c:v>133.66125</c:v>
                </c:pt>
                <c:pt idx="894">
                  <c:v>133.66125</c:v>
                </c:pt>
                <c:pt idx="895">
                  <c:v>133.66125</c:v>
                </c:pt>
                <c:pt idx="896">
                  <c:v>133.66125</c:v>
                </c:pt>
                <c:pt idx="897">
                  <c:v>133.66125</c:v>
                </c:pt>
                <c:pt idx="898">
                  <c:v>133.66125</c:v>
                </c:pt>
                <c:pt idx="899">
                  <c:v>133.66125</c:v>
                </c:pt>
                <c:pt idx="900">
                  <c:v>133.66125</c:v>
                </c:pt>
                <c:pt idx="901">
                  <c:v>133.66125</c:v>
                </c:pt>
                <c:pt idx="902">
                  <c:v>133.66125</c:v>
                </c:pt>
                <c:pt idx="903">
                  <c:v>133.66125</c:v>
                </c:pt>
                <c:pt idx="904">
                  <c:v>133.66125</c:v>
                </c:pt>
                <c:pt idx="905">
                  <c:v>133.66125</c:v>
                </c:pt>
                <c:pt idx="906">
                  <c:v>133.66125</c:v>
                </c:pt>
                <c:pt idx="907">
                  <c:v>133.66125</c:v>
                </c:pt>
                <c:pt idx="908">
                  <c:v>133.66125</c:v>
                </c:pt>
                <c:pt idx="909">
                  <c:v>133.66125</c:v>
                </c:pt>
                <c:pt idx="910">
                  <c:v>133.66125</c:v>
                </c:pt>
                <c:pt idx="911">
                  <c:v>133.66125</c:v>
                </c:pt>
                <c:pt idx="912">
                  <c:v>133.66125</c:v>
                </c:pt>
                <c:pt idx="913">
                  <c:v>133.66125</c:v>
                </c:pt>
                <c:pt idx="914">
                  <c:v>133.66125</c:v>
                </c:pt>
                <c:pt idx="915">
                  <c:v>133.66125</c:v>
                </c:pt>
                <c:pt idx="916">
                  <c:v>133.66125</c:v>
                </c:pt>
                <c:pt idx="917">
                  <c:v>133.66125</c:v>
                </c:pt>
                <c:pt idx="918">
                  <c:v>133.66125</c:v>
                </c:pt>
                <c:pt idx="919">
                  <c:v>133.66125</c:v>
                </c:pt>
                <c:pt idx="920">
                  <c:v>133.66125</c:v>
                </c:pt>
                <c:pt idx="921">
                  <c:v>133.66125</c:v>
                </c:pt>
                <c:pt idx="922">
                  <c:v>133.66125</c:v>
                </c:pt>
                <c:pt idx="923">
                  <c:v>133.66125</c:v>
                </c:pt>
                <c:pt idx="924">
                  <c:v>133.66125</c:v>
                </c:pt>
                <c:pt idx="925">
                  <c:v>133.66125</c:v>
                </c:pt>
                <c:pt idx="926">
                  <c:v>133.66125</c:v>
                </c:pt>
                <c:pt idx="927">
                  <c:v>133.66125</c:v>
                </c:pt>
                <c:pt idx="928">
                  <c:v>133.66125</c:v>
                </c:pt>
                <c:pt idx="929">
                  <c:v>133.66125</c:v>
                </c:pt>
                <c:pt idx="930">
                  <c:v>133.66125</c:v>
                </c:pt>
                <c:pt idx="931">
                  <c:v>133.66125</c:v>
                </c:pt>
                <c:pt idx="932">
                  <c:v>133.66125</c:v>
                </c:pt>
                <c:pt idx="933">
                  <c:v>133.66125</c:v>
                </c:pt>
                <c:pt idx="934">
                  <c:v>133.66125</c:v>
                </c:pt>
                <c:pt idx="935">
                  <c:v>133.66125</c:v>
                </c:pt>
                <c:pt idx="936">
                  <c:v>133.66125</c:v>
                </c:pt>
                <c:pt idx="937">
                  <c:v>133.66125</c:v>
                </c:pt>
                <c:pt idx="938">
                  <c:v>133.66125</c:v>
                </c:pt>
                <c:pt idx="939">
                  <c:v>133.66125</c:v>
                </c:pt>
                <c:pt idx="940">
                  <c:v>133.66125</c:v>
                </c:pt>
                <c:pt idx="941">
                  <c:v>133.66125</c:v>
                </c:pt>
                <c:pt idx="942">
                  <c:v>133.66125</c:v>
                </c:pt>
                <c:pt idx="943">
                  <c:v>133.66125</c:v>
                </c:pt>
                <c:pt idx="944">
                  <c:v>133.66125</c:v>
                </c:pt>
                <c:pt idx="945">
                  <c:v>133.66125</c:v>
                </c:pt>
                <c:pt idx="946">
                  <c:v>133.66125</c:v>
                </c:pt>
                <c:pt idx="947">
                  <c:v>133.66125</c:v>
                </c:pt>
                <c:pt idx="948">
                  <c:v>133.66125</c:v>
                </c:pt>
                <c:pt idx="949">
                  <c:v>133.66125</c:v>
                </c:pt>
                <c:pt idx="950">
                  <c:v>133.66125</c:v>
                </c:pt>
                <c:pt idx="951">
                  <c:v>133.66125</c:v>
                </c:pt>
                <c:pt idx="952">
                  <c:v>133.66125</c:v>
                </c:pt>
                <c:pt idx="953">
                  <c:v>133.66125</c:v>
                </c:pt>
                <c:pt idx="954">
                  <c:v>133.66125</c:v>
                </c:pt>
                <c:pt idx="955">
                  <c:v>133.66125</c:v>
                </c:pt>
                <c:pt idx="956">
                  <c:v>133.66125</c:v>
                </c:pt>
                <c:pt idx="957">
                  <c:v>133.66125</c:v>
                </c:pt>
                <c:pt idx="958">
                  <c:v>133.66125</c:v>
                </c:pt>
                <c:pt idx="959">
                  <c:v>133.66125</c:v>
                </c:pt>
                <c:pt idx="960">
                  <c:v>133.66125</c:v>
                </c:pt>
                <c:pt idx="961">
                  <c:v>133.66125</c:v>
                </c:pt>
                <c:pt idx="962">
                  <c:v>133.66125</c:v>
                </c:pt>
                <c:pt idx="963">
                  <c:v>133.66125</c:v>
                </c:pt>
                <c:pt idx="964">
                  <c:v>133.66125</c:v>
                </c:pt>
                <c:pt idx="965">
                  <c:v>133.66125</c:v>
                </c:pt>
                <c:pt idx="966">
                  <c:v>133.66125</c:v>
                </c:pt>
                <c:pt idx="967">
                  <c:v>133.66125</c:v>
                </c:pt>
                <c:pt idx="968">
                  <c:v>133.66125</c:v>
                </c:pt>
                <c:pt idx="969">
                  <c:v>133.66125</c:v>
                </c:pt>
                <c:pt idx="970">
                  <c:v>133.66125</c:v>
                </c:pt>
                <c:pt idx="971">
                  <c:v>133.66125</c:v>
                </c:pt>
                <c:pt idx="972">
                  <c:v>133.66125</c:v>
                </c:pt>
                <c:pt idx="973">
                  <c:v>133.66125</c:v>
                </c:pt>
                <c:pt idx="974">
                  <c:v>133.66125</c:v>
                </c:pt>
                <c:pt idx="975">
                  <c:v>133.66125</c:v>
                </c:pt>
                <c:pt idx="976">
                  <c:v>133.66125</c:v>
                </c:pt>
                <c:pt idx="977">
                  <c:v>133.66125</c:v>
                </c:pt>
                <c:pt idx="978">
                  <c:v>133.66125</c:v>
                </c:pt>
                <c:pt idx="979">
                  <c:v>133.66125</c:v>
                </c:pt>
                <c:pt idx="980">
                  <c:v>133.66125</c:v>
                </c:pt>
                <c:pt idx="981">
                  <c:v>133.66125</c:v>
                </c:pt>
                <c:pt idx="982">
                  <c:v>133.66125</c:v>
                </c:pt>
                <c:pt idx="983">
                  <c:v>133.66125</c:v>
                </c:pt>
                <c:pt idx="984">
                  <c:v>133.66125</c:v>
                </c:pt>
                <c:pt idx="985">
                  <c:v>133.66125</c:v>
                </c:pt>
                <c:pt idx="986">
                  <c:v>133.66125</c:v>
                </c:pt>
                <c:pt idx="987">
                  <c:v>133.66125</c:v>
                </c:pt>
                <c:pt idx="988">
                  <c:v>133.66125</c:v>
                </c:pt>
                <c:pt idx="989">
                  <c:v>133.66125</c:v>
                </c:pt>
                <c:pt idx="990">
                  <c:v>133.66125</c:v>
                </c:pt>
                <c:pt idx="991">
                  <c:v>133.66125</c:v>
                </c:pt>
                <c:pt idx="992">
                  <c:v>133.66125</c:v>
                </c:pt>
                <c:pt idx="993">
                  <c:v>133.66125</c:v>
                </c:pt>
                <c:pt idx="994">
                  <c:v>133.66125</c:v>
                </c:pt>
                <c:pt idx="995">
                  <c:v>133.66125</c:v>
                </c:pt>
                <c:pt idx="996">
                  <c:v>133.66125</c:v>
                </c:pt>
                <c:pt idx="997">
                  <c:v>133.66125</c:v>
                </c:pt>
                <c:pt idx="998">
                  <c:v>133.66125</c:v>
                </c:pt>
                <c:pt idx="999">
                  <c:v>133.66125</c:v>
                </c:pt>
                <c:pt idx="1000">
                  <c:v>133.66125</c:v>
                </c:pt>
                <c:pt idx="1001">
                  <c:v>133.66125</c:v>
                </c:pt>
                <c:pt idx="1002">
                  <c:v>133.66125</c:v>
                </c:pt>
                <c:pt idx="1003">
                  <c:v>133.66125</c:v>
                </c:pt>
                <c:pt idx="1004">
                  <c:v>133.66125</c:v>
                </c:pt>
                <c:pt idx="1005">
                  <c:v>133.66125</c:v>
                </c:pt>
                <c:pt idx="1006">
                  <c:v>133.66125</c:v>
                </c:pt>
                <c:pt idx="1007">
                  <c:v>133.66125</c:v>
                </c:pt>
                <c:pt idx="1008">
                  <c:v>133.66125</c:v>
                </c:pt>
                <c:pt idx="1009">
                  <c:v>133.66125</c:v>
                </c:pt>
                <c:pt idx="1010">
                  <c:v>133.66125</c:v>
                </c:pt>
                <c:pt idx="1011">
                  <c:v>133.66125</c:v>
                </c:pt>
                <c:pt idx="1012">
                  <c:v>133.66125</c:v>
                </c:pt>
                <c:pt idx="1013">
                  <c:v>133.66125</c:v>
                </c:pt>
                <c:pt idx="1014">
                  <c:v>133.66125</c:v>
                </c:pt>
                <c:pt idx="1015">
                  <c:v>133.66125</c:v>
                </c:pt>
                <c:pt idx="1016">
                  <c:v>133.66125</c:v>
                </c:pt>
                <c:pt idx="1017">
                  <c:v>133.66125</c:v>
                </c:pt>
                <c:pt idx="1018">
                  <c:v>133.66125</c:v>
                </c:pt>
                <c:pt idx="1019">
                  <c:v>133.66125</c:v>
                </c:pt>
                <c:pt idx="1020">
                  <c:v>133.66125</c:v>
                </c:pt>
                <c:pt idx="1021">
                  <c:v>133.66125</c:v>
                </c:pt>
                <c:pt idx="1022">
                  <c:v>133.66125</c:v>
                </c:pt>
                <c:pt idx="1023">
                  <c:v>133.66125</c:v>
                </c:pt>
                <c:pt idx="1024">
                  <c:v>133.66125</c:v>
                </c:pt>
                <c:pt idx="1025">
                  <c:v>133.66125</c:v>
                </c:pt>
                <c:pt idx="1026">
                  <c:v>133.66125</c:v>
                </c:pt>
                <c:pt idx="1027">
                  <c:v>133.66125</c:v>
                </c:pt>
                <c:pt idx="1028">
                  <c:v>133.66125</c:v>
                </c:pt>
                <c:pt idx="1029">
                  <c:v>133.66125</c:v>
                </c:pt>
                <c:pt idx="1030">
                  <c:v>133.66125</c:v>
                </c:pt>
                <c:pt idx="1031">
                  <c:v>133.66125</c:v>
                </c:pt>
                <c:pt idx="1032">
                  <c:v>133.66125</c:v>
                </c:pt>
                <c:pt idx="1033">
                  <c:v>133.66125</c:v>
                </c:pt>
                <c:pt idx="1034">
                  <c:v>133.66125</c:v>
                </c:pt>
                <c:pt idx="1035">
                  <c:v>133.66125</c:v>
                </c:pt>
                <c:pt idx="1036">
                  <c:v>133.66125</c:v>
                </c:pt>
                <c:pt idx="1037">
                  <c:v>133.66125</c:v>
                </c:pt>
                <c:pt idx="1038">
                  <c:v>133.66125</c:v>
                </c:pt>
                <c:pt idx="1039">
                  <c:v>133.66125</c:v>
                </c:pt>
                <c:pt idx="1040">
                  <c:v>133.66125</c:v>
                </c:pt>
                <c:pt idx="1041">
                  <c:v>133.66125</c:v>
                </c:pt>
                <c:pt idx="1042">
                  <c:v>133.66125</c:v>
                </c:pt>
                <c:pt idx="1043">
                  <c:v>133.66125</c:v>
                </c:pt>
                <c:pt idx="1044">
                  <c:v>133.66125</c:v>
                </c:pt>
                <c:pt idx="1045">
                  <c:v>133.66125</c:v>
                </c:pt>
                <c:pt idx="1046">
                  <c:v>133.66125</c:v>
                </c:pt>
                <c:pt idx="1047">
                  <c:v>133.66125</c:v>
                </c:pt>
                <c:pt idx="1048">
                  <c:v>133.66125</c:v>
                </c:pt>
                <c:pt idx="1049">
                  <c:v>133.66125</c:v>
                </c:pt>
                <c:pt idx="1050">
                  <c:v>133.66125</c:v>
                </c:pt>
                <c:pt idx="1051">
                  <c:v>133.66125</c:v>
                </c:pt>
                <c:pt idx="1052">
                  <c:v>133.66125</c:v>
                </c:pt>
                <c:pt idx="1053">
                  <c:v>133.66125</c:v>
                </c:pt>
                <c:pt idx="1054">
                  <c:v>133.66125</c:v>
                </c:pt>
                <c:pt idx="1055">
                  <c:v>133.66125</c:v>
                </c:pt>
                <c:pt idx="1056">
                  <c:v>133.66125</c:v>
                </c:pt>
                <c:pt idx="1057">
                  <c:v>133.66125</c:v>
                </c:pt>
                <c:pt idx="1058">
                  <c:v>133.66125</c:v>
                </c:pt>
                <c:pt idx="1059">
                  <c:v>133.66125</c:v>
                </c:pt>
                <c:pt idx="1060">
                  <c:v>133.66125</c:v>
                </c:pt>
                <c:pt idx="1061">
                  <c:v>133.66125</c:v>
                </c:pt>
                <c:pt idx="1062">
                  <c:v>133.66125</c:v>
                </c:pt>
                <c:pt idx="1063">
                  <c:v>133.66125</c:v>
                </c:pt>
                <c:pt idx="1064">
                  <c:v>133.66125</c:v>
                </c:pt>
                <c:pt idx="1065">
                  <c:v>133.66125</c:v>
                </c:pt>
                <c:pt idx="1066">
                  <c:v>133.66125</c:v>
                </c:pt>
                <c:pt idx="1067">
                  <c:v>133.66125</c:v>
                </c:pt>
                <c:pt idx="1068">
                  <c:v>133.66125</c:v>
                </c:pt>
                <c:pt idx="1069">
                  <c:v>133.66125</c:v>
                </c:pt>
                <c:pt idx="1070">
                  <c:v>133.66125</c:v>
                </c:pt>
                <c:pt idx="1071">
                  <c:v>133.66125</c:v>
                </c:pt>
                <c:pt idx="1072">
                  <c:v>133.66125</c:v>
                </c:pt>
                <c:pt idx="1073">
                  <c:v>133.66125</c:v>
                </c:pt>
                <c:pt idx="1074">
                  <c:v>133.66125</c:v>
                </c:pt>
                <c:pt idx="1075">
                  <c:v>133.66125</c:v>
                </c:pt>
                <c:pt idx="1076">
                  <c:v>133.66125</c:v>
                </c:pt>
                <c:pt idx="1077">
                  <c:v>133.66125</c:v>
                </c:pt>
                <c:pt idx="1078">
                  <c:v>133.66125</c:v>
                </c:pt>
                <c:pt idx="1079">
                  <c:v>133.66125</c:v>
                </c:pt>
                <c:pt idx="1080">
                  <c:v>133.66125</c:v>
                </c:pt>
                <c:pt idx="1081">
                  <c:v>133.66125</c:v>
                </c:pt>
                <c:pt idx="1082">
                  <c:v>133.66125</c:v>
                </c:pt>
                <c:pt idx="1083">
                  <c:v>133.66125</c:v>
                </c:pt>
                <c:pt idx="1084">
                  <c:v>133.66125</c:v>
                </c:pt>
                <c:pt idx="1085">
                  <c:v>133.66125</c:v>
                </c:pt>
                <c:pt idx="1086">
                  <c:v>133.66125</c:v>
                </c:pt>
                <c:pt idx="1087">
                  <c:v>133.66125</c:v>
                </c:pt>
                <c:pt idx="1088">
                  <c:v>133.66125</c:v>
                </c:pt>
                <c:pt idx="1089">
                  <c:v>133.66125</c:v>
                </c:pt>
                <c:pt idx="1090">
                  <c:v>133.66125</c:v>
                </c:pt>
                <c:pt idx="1091">
                  <c:v>133.66125</c:v>
                </c:pt>
                <c:pt idx="1092">
                  <c:v>133.66125</c:v>
                </c:pt>
                <c:pt idx="1093">
                  <c:v>133.66125</c:v>
                </c:pt>
                <c:pt idx="1094">
                  <c:v>133.66125</c:v>
                </c:pt>
                <c:pt idx="1095">
                  <c:v>133.66125</c:v>
                </c:pt>
                <c:pt idx="1096">
                  <c:v>133.66125</c:v>
                </c:pt>
                <c:pt idx="1097">
                  <c:v>133.66125</c:v>
                </c:pt>
                <c:pt idx="1098">
                  <c:v>133.66125</c:v>
                </c:pt>
                <c:pt idx="1099">
                  <c:v>133.66125</c:v>
                </c:pt>
                <c:pt idx="1100">
                  <c:v>133.66125</c:v>
                </c:pt>
                <c:pt idx="1101">
                  <c:v>133.66125</c:v>
                </c:pt>
                <c:pt idx="1102">
                  <c:v>133.66125</c:v>
                </c:pt>
                <c:pt idx="1103">
                  <c:v>133.66125</c:v>
                </c:pt>
                <c:pt idx="1104">
                  <c:v>133.66125</c:v>
                </c:pt>
                <c:pt idx="1105">
                  <c:v>133.66125</c:v>
                </c:pt>
                <c:pt idx="1106">
                  <c:v>133.66125</c:v>
                </c:pt>
                <c:pt idx="1107">
                  <c:v>133.66125</c:v>
                </c:pt>
                <c:pt idx="1108">
                  <c:v>133.66125</c:v>
                </c:pt>
                <c:pt idx="1109">
                  <c:v>133.66125</c:v>
                </c:pt>
                <c:pt idx="1110">
                  <c:v>133.66125</c:v>
                </c:pt>
                <c:pt idx="1111">
                  <c:v>133.66125</c:v>
                </c:pt>
                <c:pt idx="1112">
                  <c:v>133.66125</c:v>
                </c:pt>
                <c:pt idx="1113">
                  <c:v>133.66125</c:v>
                </c:pt>
                <c:pt idx="1114">
                  <c:v>133.66125</c:v>
                </c:pt>
                <c:pt idx="1115">
                  <c:v>133.66125</c:v>
                </c:pt>
                <c:pt idx="1116">
                  <c:v>133.66125</c:v>
                </c:pt>
                <c:pt idx="1117">
                  <c:v>133.66125</c:v>
                </c:pt>
                <c:pt idx="1118">
                  <c:v>133.66125</c:v>
                </c:pt>
                <c:pt idx="1119">
                  <c:v>133.66125</c:v>
                </c:pt>
                <c:pt idx="1120">
                  <c:v>133.66125</c:v>
                </c:pt>
                <c:pt idx="1121">
                  <c:v>133.66125</c:v>
                </c:pt>
                <c:pt idx="1122">
                  <c:v>133.66125</c:v>
                </c:pt>
                <c:pt idx="1123">
                  <c:v>133.66125</c:v>
                </c:pt>
                <c:pt idx="1124">
                  <c:v>133.66125</c:v>
                </c:pt>
                <c:pt idx="1125">
                  <c:v>133.66125</c:v>
                </c:pt>
                <c:pt idx="1126">
                  <c:v>133.66125</c:v>
                </c:pt>
                <c:pt idx="1127">
                  <c:v>133.66125</c:v>
                </c:pt>
                <c:pt idx="1128">
                  <c:v>133.66125</c:v>
                </c:pt>
                <c:pt idx="1129">
                  <c:v>133.66125</c:v>
                </c:pt>
                <c:pt idx="1130">
                  <c:v>133.66125</c:v>
                </c:pt>
                <c:pt idx="1131">
                  <c:v>133.66125</c:v>
                </c:pt>
                <c:pt idx="1132">
                  <c:v>133.66125</c:v>
                </c:pt>
                <c:pt idx="1133">
                  <c:v>133.66125</c:v>
                </c:pt>
                <c:pt idx="1134">
                  <c:v>133.66125</c:v>
                </c:pt>
                <c:pt idx="1135">
                  <c:v>133.66125</c:v>
                </c:pt>
                <c:pt idx="1136">
                  <c:v>133.66125</c:v>
                </c:pt>
                <c:pt idx="1137">
                  <c:v>133.66125</c:v>
                </c:pt>
                <c:pt idx="1138">
                  <c:v>133.66125</c:v>
                </c:pt>
                <c:pt idx="1139">
                  <c:v>133.66125</c:v>
                </c:pt>
                <c:pt idx="1140">
                  <c:v>133.66125</c:v>
                </c:pt>
                <c:pt idx="1141">
                  <c:v>133.66125</c:v>
                </c:pt>
                <c:pt idx="1142">
                  <c:v>133.66125</c:v>
                </c:pt>
                <c:pt idx="1143">
                  <c:v>133.66125</c:v>
                </c:pt>
                <c:pt idx="1144">
                  <c:v>133.66125</c:v>
                </c:pt>
                <c:pt idx="1145">
                  <c:v>133.66125</c:v>
                </c:pt>
                <c:pt idx="1146">
                  <c:v>133.66125</c:v>
                </c:pt>
                <c:pt idx="1147">
                  <c:v>133.66125</c:v>
                </c:pt>
                <c:pt idx="1148">
                  <c:v>133.66125</c:v>
                </c:pt>
                <c:pt idx="1149">
                  <c:v>133.66125</c:v>
                </c:pt>
                <c:pt idx="1150">
                  <c:v>133.66125</c:v>
                </c:pt>
                <c:pt idx="1151">
                  <c:v>133.66125</c:v>
                </c:pt>
                <c:pt idx="1152">
                  <c:v>133.66125</c:v>
                </c:pt>
                <c:pt idx="1153">
                  <c:v>133.66125</c:v>
                </c:pt>
                <c:pt idx="1154">
                  <c:v>133.66125</c:v>
                </c:pt>
                <c:pt idx="1155">
                  <c:v>133.66125</c:v>
                </c:pt>
                <c:pt idx="1156">
                  <c:v>133.66125</c:v>
                </c:pt>
                <c:pt idx="1157">
                  <c:v>133.66125</c:v>
                </c:pt>
                <c:pt idx="1158">
                  <c:v>133.66125</c:v>
                </c:pt>
                <c:pt idx="1159">
                  <c:v>133.66125</c:v>
                </c:pt>
                <c:pt idx="1160">
                  <c:v>133.66125</c:v>
                </c:pt>
                <c:pt idx="1161">
                  <c:v>133.66125</c:v>
                </c:pt>
                <c:pt idx="1162">
                  <c:v>133.66125</c:v>
                </c:pt>
                <c:pt idx="1163">
                  <c:v>133.66125</c:v>
                </c:pt>
                <c:pt idx="1164">
                  <c:v>133.66125</c:v>
                </c:pt>
                <c:pt idx="1165">
                  <c:v>133.66125</c:v>
                </c:pt>
                <c:pt idx="1166">
                  <c:v>133.66125</c:v>
                </c:pt>
                <c:pt idx="1167">
                  <c:v>133.66125</c:v>
                </c:pt>
                <c:pt idx="1168">
                  <c:v>133.66125</c:v>
                </c:pt>
                <c:pt idx="1169">
                  <c:v>133.66125</c:v>
                </c:pt>
                <c:pt idx="1170">
                  <c:v>133.66125</c:v>
                </c:pt>
                <c:pt idx="1171">
                  <c:v>133.66125</c:v>
                </c:pt>
                <c:pt idx="1172">
                  <c:v>133.66125</c:v>
                </c:pt>
                <c:pt idx="1173">
                  <c:v>133.66125</c:v>
                </c:pt>
                <c:pt idx="1174">
                  <c:v>133.66125</c:v>
                </c:pt>
                <c:pt idx="1175">
                  <c:v>133.66125</c:v>
                </c:pt>
                <c:pt idx="1176">
                  <c:v>133.66125</c:v>
                </c:pt>
                <c:pt idx="1177">
                  <c:v>133.66125</c:v>
                </c:pt>
                <c:pt idx="1178">
                  <c:v>133.66125</c:v>
                </c:pt>
                <c:pt idx="1179">
                  <c:v>133.66125</c:v>
                </c:pt>
                <c:pt idx="1180">
                  <c:v>133.66125</c:v>
                </c:pt>
                <c:pt idx="1181">
                  <c:v>133.66125</c:v>
                </c:pt>
                <c:pt idx="1182">
                  <c:v>133.66125</c:v>
                </c:pt>
                <c:pt idx="1183">
                  <c:v>133.66125</c:v>
                </c:pt>
                <c:pt idx="1184">
                  <c:v>133.66125</c:v>
                </c:pt>
                <c:pt idx="1185">
                  <c:v>133.66125</c:v>
                </c:pt>
                <c:pt idx="1186">
                  <c:v>133.66125</c:v>
                </c:pt>
                <c:pt idx="1187">
                  <c:v>133.66125</c:v>
                </c:pt>
                <c:pt idx="1188">
                  <c:v>133.66125</c:v>
                </c:pt>
                <c:pt idx="1189">
                  <c:v>133.66125</c:v>
                </c:pt>
                <c:pt idx="1190">
                  <c:v>133.66125</c:v>
                </c:pt>
                <c:pt idx="1191">
                  <c:v>133.66125</c:v>
                </c:pt>
                <c:pt idx="1192">
                  <c:v>133.66125</c:v>
                </c:pt>
                <c:pt idx="1193">
                  <c:v>133.66125</c:v>
                </c:pt>
                <c:pt idx="1194">
                  <c:v>133.66125</c:v>
                </c:pt>
                <c:pt idx="1195">
                  <c:v>133.66125</c:v>
                </c:pt>
                <c:pt idx="1196">
                  <c:v>133.66125</c:v>
                </c:pt>
                <c:pt idx="1197">
                  <c:v>133.66125</c:v>
                </c:pt>
                <c:pt idx="1198">
                  <c:v>133.66125</c:v>
                </c:pt>
                <c:pt idx="1199">
                  <c:v>133.66125</c:v>
                </c:pt>
                <c:pt idx="1200">
                  <c:v>133.66125</c:v>
                </c:pt>
                <c:pt idx="1201">
                  <c:v>133.66125</c:v>
                </c:pt>
                <c:pt idx="1202">
                  <c:v>133.66125</c:v>
                </c:pt>
                <c:pt idx="1203">
                  <c:v>133.66125</c:v>
                </c:pt>
                <c:pt idx="1204">
                  <c:v>133.66125</c:v>
                </c:pt>
                <c:pt idx="1205">
                  <c:v>133.66125</c:v>
                </c:pt>
                <c:pt idx="1206">
                  <c:v>133.66125</c:v>
                </c:pt>
                <c:pt idx="1207">
                  <c:v>133.66125</c:v>
                </c:pt>
                <c:pt idx="1208">
                  <c:v>133.66125</c:v>
                </c:pt>
                <c:pt idx="1209">
                  <c:v>133.66125</c:v>
                </c:pt>
                <c:pt idx="1210">
                  <c:v>133.66125</c:v>
                </c:pt>
                <c:pt idx="1211">
                  <c:v>133.66125</c:v>
                </c:pt>
                <c:pt idx="1212">
                  <c:v>133.66125</c:v>
                </c:pt>
                <c:pt idx="1213">
                  <c:v>133.66125</c:v>
                </c:pt>
                <c:pt idx="1214">
                  <c:v>133.66125</c:v>
                </c:pt>
                <c:pt idx="1215">
                  <c:v>133.66125</c:v>
                </c:pt>
                <c:pt idx="1216">
                  <c:v>133.66125</c:v>
                </c:pt>
                <c:pt idx="1217">
                  <c:v>133.66125</c:v>
                </c:pt>
                <c:pt idx="1218">
                  <c:v>133.66125</c:v>
                </c:pt>
                <c:pt idx="1219">
                  <c:v>133.66125</c:v>
                </c:pt>
                <c:pt idx="1220">
                  <c:v>133.66125</c:v>
                </c:pt>
                <c:pt idx="1221">
                  <c:v>133.66125</c:v>
                </c:pt>
                <c:pt idx="1222">
                  <c:v>133.66125</c:v>
                </c:pt>
                <c:pt idx="1223">
                  <c:v>133.66125</c:v>
                </c:pt>
                <c:pt idx="1224">
                  <c:v>133.66125</c:v>
                </c:pt>
                <c:pt idx="1225">
                  <c:v>133.66125</c:v>
                </c:pt>
                <c:pt idx="1226">
                  <c:v>133.66125</c:v>
                </c:pt>
                <c:pt idx="1227">
                  <c:v>133.66125</c:v>
                </c:pt>
                <c:pt idx="1228">
                  <c:v>133.66125</c:v>
                </c:pt>
                <c:pt idx="1229">
                  <c:v>133.66125</c:v>
                </c:pt>
                <c:pt idx="1230">
                  <c:v>133.66125</c:v>
                </c:pt>
                <c:pt idx="1231">
                  <c:v>133.66125</c:v>
                </c:pt>
                <c:pt idx="1232">
                  <c:v>133.66125</c:v>
                </c:pt>
                <c:pt idx="1233">
                  <c:v>133.66125</c:v>
                </c:pt>
                <c:pt idx="1234">
                  <c:v>133.66125</c:v>
                </c:pt>
                <c:pt idx="1235">
                  <c:v>133.66125</c:v>
                </c:pt>
                <c:pt idx="1236">
                  <c:v>133.66125</c:v>
                </c:pt>
                <c:pt idx="1237">
                  <c:v>133.66125</c:v>
                </c:pt>
                <c:pt idx="1238">
                  <c:v>133.66125</c:v>
                </c:pt>
                <c:pt idx="1239">
                  <c:v>133.66125</c:v>
                </c:pt>
                <c:pt idx="1240">
                  <c:v>133.66125</c:v>
                </c:pt>
                <c:pt idx="1241">
                  <c:v>133.66125</c:v>
                </c:pt>
                <c:pt idx="1242">
                  <c:v>133.66125</c:v>
                </c:pt>
                <c:pt idx="1243">
                  <c:v>133.66125</c:v>
                </c:pt>
                <c:pt idx="1244">
                  <c:v>133.66125</c:v>
                </c:pt>
                <c:pt idx="1245">
                  <c:v>133.66125</c:v>
                </c:pt>
                <c:pt idx="1246">
                  <c:v>133.66125</c:v>
                </c:pt>
                <c:pt idx="1247">
                  <c:v>133.66125</c:v>
                </c:pt>
                <c:pt idx="1248">
                  <c:v>133.66125</c:v>
                </c:pt>
                <c:pt idx="1249">
                  <c:v>133.66125</c:v>
                </c:pt>
                <c:pt idx="1250">
                  <c:v>133.66125</c:v>
                </c:pt>
                <c:pt idx="1251">
                  <c:v>133.66125</c:v>
                </c:pt>
                <c:pt idx="1252">
                  <c:v>133.66125</c:v>
                </c:pt>
                <c:pt idx="1253">
                  <c:v>133.66125</c:v>
                </c:pt>
                <c:pt idx="1254">
                  <c:v>133.66125</c:v>
                </c:pt>
                <c:pt idx="1255">
                  <c:v>133.66125</c:v>
                </c:pt>
                <c:pt idx="1256">
                  <c:v>133.66125</c:v>
                </c:pt>
                <c:pt idx="1257">
                  <c:v>133.66125</c:v>
                </c:pt>
                <c:pt idx="1258">
                  <c:v>133.66125</c:v>
                </c:pt>
                <c:pt idx="1259">
                  <c:v>133.66125</c:v>
                </c:pt>
                <c:pt idx="1260">
                  <c:v>133.66125</c:v>
                </c:pt>
                <c:pt idx="1261">
                  <c:v>133.66125</c:v>
                </c:pt>
                <c:pt idx="1262">
                  <c:v>133.66125</c:v>
                </c:pt>
                <c:pt idx="1263">
                  <c:v>133.66125</c:v>
                </c:pt>
                <c:pt idx="1264">
                  <c:v>133.66125</c:v>
                </c:pt>
                <c:pt idx="1265">
                  <c:v>133.66125</c:v>
                </c:pt>
                <c:pt idx="1266">
                  <c:v>133.66125</c:v>
                </c:pt>
                <c:pt idx="1267">
                  <c:v>133.66125</c:v>
                </c:pt>
                <c:pt idx="1268">
                  <c:v>133.66125</c:v>
                </c:pt>
                <c:pt idx="1269">
                  <c:v>133.66125</c:v>
                </c:pt>
                <c:pt idx="1270">
                  <c:v>133.66125</c:v>
                </c:pt>
                <c:pt idx="1271">
                  <c:v>133.66125</c:v>
                </c:pt>
                <c:pt idx="1272">
                  <c:v>133.66125</c:v>
                </c:pt>
                <c:pt idx="1273">
                  <c:v>133.66125</c:v>
                </c:pt>
                <c:pt idx="1274">
                  <c:v>133.66125</c:v>
                </c:pt>
                <c:pt idx="1275">
                  <c:v>133.66125</c:v>
                </c:pt>
                <c:pt idx="1276">
                  <c:v>133.66125</c:v>
                </c:pt>
                <c:pt idx="1277">
                  <c:v>133.66125</c:v>
                </c:pt>
                <c:pt idx="1278">
                  <c:v>133.66125</c:v>
                </c:pt>
                <c:pt idx="1279">
                  <c:v>133.66125</c:v>
                </c:pt>
                <c:pt idx="1280">
                  <c:v>133.66125</c:v>
                </c:pt>
                <c:pt idx="1281">
                  <c:v>133.66125</c:v>
                </c:pt>
                <c:pt idx="1282">
                  <c:v>133.66125</c:v>
                </c:pt>
                <c:pt idx="1283">
                  <c:v>133.66125</c:v>
                </c:pt>
                <c:pt idx="1284">
                  <c:v>133.66125</c:v>
                </c:pt>
                <c:pt idx="1285">
                  <c:v>133.66125</c:v>
                </c:pt>
                <c:pt idx="1286">
                  <c:v>133.66125</c:v>
                </c:pt>
                <c:pt idx="1287">
                  <c:v>133.66125</c:v>
                </c:pt>
                <c:pt idx="1288">
                  <c:v>133.66125</c:v>
                </c:pt>
                <c:pt idx="1289">
                  <c:v>133.66125</c:v>
                </c:pt>
                <c:pt idx="1290">
                  <c:v>133.66125</c:v>
                </c:pt>
                <c:pt idx="1291">
                  <c:v>133.66125</c:v>
                </c:pt>
                <c:pt idx="1292">
                  <c:v>133.66125</c:v>
                </c:pt>
                <c:pt idx="1293">
                  <c:v>133.66125</c:v>
                </c:pt>
                <c:pt idx="1294">
                  <c:v>133.66125</c:v>
                </c:pt>
                <c:pt idx="1295">
                  <c:v>133.66125</c:v>
                </c:pt>
                <c:pt idx="1296">
                  <c:v>133.66125</c:v>
                </c:pt>
                <c:pt idx="1297">
                  <c:v>133.66125</c:v>
                </c:pt>
                <c:pt idx="1298">
                  <c:v>133.66125</c:v>
                </c:pt>
                <c:pt idx="1299">
                  <c:v>133.66125</c:v>
                </c:pt>
                <c:pt idx="1300">
                  <c:v>133.66125</c:v>
                </c:pt>
                <c:pt idx="1301">
                  <c:v>133.66125</c:v>
                </c:pt>
                <c:pt idx="1302">
                  <c:v>133.66125</c:v>
                </c:pt>
                <c:pt idx="1303">
                  <c:v>133.66125</c:v>
                </c:pt>
                <c:pt idx="1304">
                  <c:v>133.66125</c:v>
                </c:pt>
                <c:pt idx="1305">
                  <c:v>133.66125</c:v>
                </c:pt>
                <c:pt idx="1306">
                  <c:v>133.66125</c:v>
                </c:pt>
                <c:pt idx="1307">
                  <c:v>133.66125</c:v>
                </c:pt>
                <c:pt idx="1308">
                  <c:v>133.66125</c:v>
                </c:pt>
                <c:pt idx="1309">
                  <c:v>133.66125</c:v>
                </c:pt>
                <c:pt idx="1310">
                  <c:v>133.66125</c:v>
                </c:pt>
                <c:pt idx="1311">
                  <c:v>133.66125</c:v>
                </c:pt>
                <c:pt idx="1312">
                  <c:v>133.66125</c:v>
                </c:pt>
                <c:pt idx="1313">
                  <c:v>133.66125</c:v>
                </c:pt>
                <c:pt idx="1314">
                  <c:v>133.66125</c:v>
                </c:pt>
                <c:pt idx="1315">
                  <c:v>133.66125</c:v>
                </c:pt>
                <c:pt idx="1316">
                  <c:v>133.66125</c:v>
                </c:pt>
                <c:pt idx="1317">
                  <c:v>133.66125</c:v>
                </c:pt>
                <c:pt idx="1318">
                  <c:v>133.66125</c:v>
                </c:pt>
                <c:pt idx="1319">
                  <c:v>133.66125</c:v>
                </c:pt>
                <c:pt idx="1320">
                  <c:v>133.66125</c:v>
                </c:pt>
                <c:pt idx="1321">
                  <c:v>133.66125</c:v>
                </c:pt>
                <c:pt idx="1322">
                  <c:v>133.66125</c:v>
                </c:pt>
                <c:pt idx="1323">
                  <c:v>133.66125</c:v>
                </c:pt>
                <c:pt idx="1324">
                  <c:v>133.66125</c:v>
                </c:pt>
                <c:pt idx="1325">
                  <c:v>133.66125</c:v>
                </c:pt>
                <c:pt idx="1326">
                  <c:v>133.66125</c:v>
                </c:pt>
                <c:pt idx="1327">
                  <c:v>133.66125</c:v>
                </c:pt>
                <c:pt idx="1328">
                  <c:v>133.66125</c:v>
                </c:pt>
                <c:pt idx="1329">
                  <c:v>133.66125</c:v>
                </c:pt>
                <c:pt idx="1330">
                  <c:v>133.66125</c:v>
                </c:pt>
                <c:pt idx="1331">
                  <c:v>133.66125</c:v>
                </c:pt>
                <c:pt idx="1332">
                  <c:v>133.66125</c:v>
                </c:pt>
                <c:pt idx="1333">
                  <c:v>133.66125</c:v>
                </c:pt>
                <c:pt idx="1334">
                  <c:v>133.66125</c:v>
                </c:pt>
                <c:pt idx="1335">
                  <c:v>133.66125</c:v>
                </c:pt>
                <c:pt idx="1336">
                  <c:v>133.66125</c:v>
                </c:pt>
                <c:pt idx="1337">
                  <c:v>133.66125</c:v>
                </c:pt>
                <c:pt idx="1338">
                  <c:v>133.66125</c:v>
                </c:pt>
                <c:pt idx="1339">
                  <c:v>133.66125</c:v>
                </c:pt>
                <c:pt idx="1340">
                  <c:v>133.66125</c:v>
                </c:pt>
                <c:pt idx="1341">
                  <c:v>133.66125</c:v>
                </c:pt>
                <c:pt idx="1342">
                  <c:v>133.66125</c:v>
                </c:pt>
                <c:pt idx="1343">
                  <c:v>133.66125</c:v>
                </c:pt>
                <c:pt idx="1344">
                  <c:v>133.66125</c:v>
                </c:pt>
                <c:pt idx="1345">
                  <c:v>133.66125</c:v>
                </c:pt>
                <c:pt idx="1346">
                  <c:v>133.66125</c:v>
                </c:pt>
                <c:pt idx="1347">
                  <c:v>133.66125</c:v>
                </c:pt>
                <c:pt idx="1348">
                  <c:v>133.66125</c:v>
                </c:pt>
                <c:pt idx="1349">
                  <c:v>133.66125</c:v>
                </c:pt>
                <c:pt idx="1350">
                  <c:v>133.66125</c:v>
                </c:pt>
                <c:pt idx="1351">
                  <c:v>133.66125</c:v>
                </c:pt>
                <c:pt idx="1352">
                  <c:v>133.66125</c:v>
                </c:pt>
                <c:pt idx="1353">
                  <c:v>133.66125</c:v>
                </c:pt>
                <c:pt idx="1354">
                  <c:v>133.66125</c:v>
                </c:pt>
                <c:pt idx="1355">
                  <c:v>133.66125</c:v>
                </c:pt>
                <c:pt idx="1356">
                  <c:v>133.66125</c:v>
                </c:pt>
                <c:pt idx="1357">
                  <c:v>133.66125</c:v>
                </c:pt>
                <c:pt idx="1358">
                  <c:v>133.66125</c:v>
                </c:pt>
                <c:pt idx="1359">
                  <c:v>133.66125</c:v>
                </c:pt>
                <c:pt idx="1360">
                  <c:v>133.66125</c:v>
                </c:pt>
                <c:pt idx="1361">
                  <c:v>133.66125</c:v>
                </c:pt>
                <c:pt idx="1362">
                  <c:v>133.66125</c:v>
                </c:pt>
                <c:pt idx="1363">
                  <c:v>133.66125</c:v>
                </c:pt>
                <c:pt idx="1364">
                  <c:v>133.66125</c:v>
                </c:pt>
                <c:pt idx="1365">
                  <c:v>133.66125</c:v>
                </c:pt>
                <c:pt idx="1366">
                  <c:v>133.66125</c:v>
                </c:pt>
                <c:pt idx="1367">
                  <c:v>133.66125</c:v>
                </c:pt>
                <c:pt idx="1368">
                  <c:v>133.66125</c:v>
                </c:pt>
                <c:pt idx="1369">
                  <c:v>133.66125</c:v>
                </c:pt>
                <c:pt idx="1370">
                  <c:v>133.66125</c:v>
                </c:pt>
                <c:pt idx="1371">
                  <c:v>133.66125</c:v>
                </c:pt>
                <c:pt idx="1372">
                  <c:v>133.66125</c:v>
                </c:pt>
                <c:pt idx="1373">
                  <c:v>133.66125</c:v>
                </c:pt>
                <c:pt idx="1374">
                  <c:v>133.66125</c:v>
                </c:pt>
                <c:pt idx="1375">
                  <c:v>133.66125</c:v>
                </c:pt>
                <c:pt idx="1376">
                  <c:v>133.66125</c:v>
                </c:pt>
                <c:pt idx="1377">
                  <c:v>133.66125</c:v>
                </c:pt>
                <c:pt idx="1378">
                  <c:v>133.66125</c:v>
                </c:pt>
                <c:pt idx="1379">
                  <c:v>133.66125</c:v>
                </c:pt>
                <c:pt idx="1380">
                  <c:v>133.66125</c:v>
                </c:pt>
                <c:pt idx="1381">
                  <c:v>133.66125</c:v>
                </c:pt>
                <c:pt idx="1382">
                  <c:v>133.66125</c:v>
                </c:pt>
                <c:pt idx="1383">
                  <c:v>133.66125</c:v>
                </c:pt>
                <c:pt idx="1384">
                  <c:v>133.66125</c:v>
                </c:pt>
                <c:pt idx="1385">
                  <c:v>133.66125</c:v>
                </c:pt>
                <c:pt idx="1386">
                  <c:v>133.66125</c:v>
                </c:pt>
                <c:pt idx="1387">
                  <c:v>133.66125</c:v>
                </c:pt>
                <c:pt idx="1388">
                  <c:v>133.66125</c:v>
                </c:pt>
                <c:pt idx="1389">
                  <c:v>133.66125</c:v>
                </c:pt>
                <c:pt idx="1390">
                  <c:v>133.66125</c:v>
                </c:pt>
                <c:pt idx="1391">
                  <c:v>133.66125</c:v>
                </c:pt>
                <c:pt idx="1392">
                  <c:v>133.66125</c:v>
                </c:pt>
                <c:pt idx="1393">
                  <c:v>133.66125</c:v>
                </c:pt>
                <c:pt idx="1394">
                  <c:v>133.66125</c:v>
                </c:pt>
                <c:pt idx="1395">
                  <c:v>133.66125</c:v>
                </c:pt>
                <c:pt idx="1396">
                  <c:v>133.66125</c:v>
                </c:pt>
                <c:pt idx="1397">
                  <c:v>133.66125</c:v>
                </c:pt>
                <c:pt idx="1398">
                  <c:v>133.66125</c:v>
                </c:pt>
                <c:pt idx="1399">
                  <c:v>133.66125</c:v>
                </c:pt>
                <c:pt idx="1400">
                  <c:v>133.66125</c:v>
                </c:pt>
                <c:pt idx="1401">
                  <c:v>133.66125</c:v>
                </c:pt>
                <c:pt idx="1402">
                  <c:v>133.66125</c:v>
                </c:pt>
                <c:pt idx="1403">
                  <c:v>133.66125</c:v>
                </c:pt>
                <c:pt idx="1404">
                  <c:v>133.66125</c:v>
                </c:pt>
                <c:pt idx="1405">
                  <c:v>133.66125</c:v>
                </c:pt>
                <c:pt idx="1406">
                  <c:v>133.66125</c:v>
                </c:pt>
                <c:pt idx="1407">
                  <c:v>133.66125</c:v>
                </c:pt>
                <c:pt idx="1408">
                  <c:v>133.66125</c:v>
                </c:pt>
                <c:pt idx="1409">
                  <c:v>133.66125</c:v>
                </c:pt>
                <c:pt idx="1410">
                  <c:v>133.66125</c:v>
                </c:pt>
                <c:pt idx="1411">
                  <c:v>133.66125</c:v>
                </c:pt>
                <c:pt idx="1412">
                  <c:v>133.66125</c:v>
                </c:pt>
                <c:pt idx="1413">
                  <c:v>133.66125</c:v>
                </c:pt>
                <c:pt idx="1414">
                  <c:v>133.66125</c:v>
                </c:pt>
                <c:pt idx="1415">
                  <c:v>133.66125</c:v>
                </c:pt>
                <c:pt idx="1416">
                  <c:v>133.66125</c:v>
                </c:pt>
                <c:pt idx="1417">
                  <c:v>133.66125</c:v>
                </c:pt>
                <c:pt idx="1418">
                  <c:v>133.66125</c:v>
                </c:pt>
                <c:pt idx="1419">
                  <c:v>133.66125</c:v>
                </c:pt>
                <c:pt idx="1420">
                  <c:v>133.66125</c:v>
                </c:pt>
                <c:pt idx="1421">
                  <c:v>133.66125</c:v>
                </c:pt>
                <c:pt idx="1422">
                  <c:v>133.66125</c:v>
                </c:pt>
                <c:pt idx="1423">
                  <c:v>133.66125</c:v>
                </c:pt>
                <c:pt idx="1424">
                  <c:v>133.66125</c:v>
                </c:pt>
                <c:pt idx="1425">
                  <c:v>133.66125</c:v>
                </c:pt>
                <c:pt idx="1426">
                  <c:v>133.66125</c:v>
                </c:pt>
                <c:pt idx="1427">
                  <c:v>133.66125</c:v>
                </c:pt>
                <c:pt idx="1428">
                  <c:v>133.66125</c:v>
                </c:pt>
                <c:pt idx="1429">
                  <c:v>133.66125</c:v>
                </c:pt>
                <c:pt idx="1430">
                  <c:v>133.66125</c:v>
                </c:pt>
                <c:pt idx="1431">
                  <c:v>133.66125</c:v>
                </c:pt>
                <c:pt idx="1432">
                  <c:v>133.66125</c:v>
                </c:pt>
                <c:pt idx="1433">
                  <c:v>133.66125</c:v>
                </c:pt>
                <c:pt idx="1434">
                  <c:v>133.66125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32-4D35-8D2E-B3C0AC257611}"/>
            </c:ext>
          </c:extLst>
        </c:ser>
        <c:ser>
          <c:idx val="2"/>
          <c:order val="2"/>
          <c:tx>
            <c:v>Driving Forces</c:v>
          </c:tx>
          <c:spPr>
            <a:ln w="9525" cap="rnd">
              <a:solidFill>
                <a:schemeClr val="bg1">
                  <a:lumMod val="95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Forces!$E$2:$E$1436</c:f>
              <c:numCache>
                <c:formatCode>0.000</c:formatCode>
                <c:ptCount val="1435"/>
                <c:pt idx="0">
                  <c:v>350.44577895547667</c:v>
                </c:pt>
                <c:pt idx="1">
                  <c:v>348.32586694067442</c:v>
                </c:pt>
                <c:pt idx="2">
                  <c:v>346.19305313655059</c:v>
                </c:pt>
                <c:pt idx="3">
                  <c:v>344.04709956927491</c:v>
                </c:pt>
                <c:pt idx="4">
                  <c:v>341.88776086746765</c:v>
                </c:pt>
                <c:pt idx="5">
                  <c:v>339.71478393650216</c:v>
                </c:pt>
                <c:pt idx="6">
                  <c:v>337.52790761414781</c:v>
                </c:pt>
                <c:pt idx="7">
                  <c:v>335.3268623062329</c:v>
                </c:pt>
                <c:pt idx="8">
                  <c:v>333.11136960089158</c:v>
                </c:pt>
                <c:pt idx="9">
                  <c:v>330.88114185983738</c:v>
                </c:pt>
                <c:pt idx="10">
                  <c:v>328.63588178496991</c:v>
                </c:pt>
                <c:pt idx="11">
                  <c:v>326.37528195847091</c:v>
                </c:pt>
                <c:pt idx="12">
                  <c:v>324.09902435438255</c:v>
                </c:pt>
                <c:pt idx="13">
                  <c:v>321.8067798194773</c:v>
                </c:pt>
                <c:pt idx="14">
                  <c:v>319.49820752102789</c:v>
                </c:pt>
                <c:pt idx="15">
                  <c:v>317.17295435886246</c:v>
                </c:pt>
                <c:pt idx="16">
                  <c:v>314.83065433884281</c:v>
                </c:pt>
                <c:pt idx="17">
                  <c:v>312.47092790462813</c:v>
                </c:pt>
                <c:pt idx="18">
                  <c:v>310.09338122428159</c:v>
                </c:pt>
                <c:pt idx="19">
                  <c:v>307.69760542793483</c:v>
                </c:pt>
                <c:pt idx="20">
                  <c:v>305.28317579234749</c:v>
                </c:pt>
                <c:pt idx="21">
                  <c:v>302.84965086777135</c:v>
                </c:pt>
                <c:pt idx="22">
                  <c:v>300.39657154205395</c:v>
                </c:pt>
                <c:pt idx="23">
                  <c:v>297.92346003638403</c:v>
                </c:pt>
                <c:pt idx="24">
                  <c:v>295.4298188264782</c:v>
                </c:pt>
                <c:pt idx="25">
                  <c:v>292.91512948233719</c:v>
                </c:pt>
                <c:pt idx="26">
                  <c:v>290.37885141893571</c:v>
                </c:pt>
                <c:pt idx="27">
                  <c:v>287.82042054935204</c:v>
                </c:pt>
                <c:pt idx="28">
                  <c:v>285.23924783086852</c:v>
                </c:pt>
                <c:pt idx="29">
                  <c:v>282.63471769346972</c:v>
                </c:pt>
                <c:pt idx="30">
                  <c:v>280.00618633890986</c:v>
                </c:pt>
                <c:pt idx="31">
                  <c:v>277.35297989708772</c:v>
                </c:pt>
                <c:pt idx="32">
                  <c:v>274.67439242483442</c:v>
                </c:pt>
                <c:pt idx="33">
                  <c:v>271.96968373034713</c:v>
                </c:pt>
                <c:pt idx="34">
                  <c:v>269.23807700435248</c:v>
                </c:pt>
                <c:pt idx="35">
                  <c:v>266.47875623661258</c:v>
                </c:pt>
                <c:pt idx="36">
                  <c:v>263.6908633935343</c:v>
                </c:pt>
                <c:pt idx="37">
                  <c:v>260.87349532934121</c:v>
                </c:pt>
                <c:pt idx="38">
                  <c:v>258.02570039944015</c:v>
                </c:pt>
                <c:pt idx="39">
                  <c:v>255.14647474015749</c:v>
                </c:pt>
                <c:pt idx="40">
                  <c:v>252.23475817381632</c:v>
                </c:pt>
                <c:pt idx="41">
                  <c:v>249.28942969203541</c:v>
                </c:pt>
                <c:pt idx="42">
                  <c:v>246.30930246296589</c:v>
                </c:pt>
                <c:pt idx="43">
                  <c:v>243.29311829973818</c:v>
                </c:pt>
                <c:pt idx="44">
                  <c:v>240.23954151739292</c:v>
                </c:pt>
                <c:pt idx="45">
                  <c:v>239.23840140594046</c:v>
                </c:pt>
                <c:pt idx="46">
                  <c:v>239.23840140594046</c:v>
                </c:pt>
                <c:pt idx="47">
                  <c:v>239.23840140594046</c:v>
                </c:pt>
                <c:pt idx="48">
                  <c:v>239.23840140594046</c:v>
                </c:pt>
                <c:pt idx="49">
                  <c:v>239.23840140594046</c:v>
                </c:pt>
                <c:pt idx="50">
                  <c:v>239.23840140594046</c:v>
                </c:pt>
                <c:pt idx="51">
                  <c:v>239.23840140594046</c:v>
                </c:pt>
                <c:pt idx="52">
                  <c:v>239.23840140594046</c:v>
                </c:pt>
                <c:pt idx="53">
                  <c:v>239.23840140594046</c:v>
                </c:pt>
                <c:pt idx="54">
                  <c:v>239.23840140594046</c:v>
                </c:pt>
                <c:pt idx="55">
                  <c:v>239.23840140594046</c:v>
                </c:pt>
                <c:pt idx="56">
                  <c:v>239.23840140594046</c:v>
                </c:pt>
                <c:pt idx="57">
                  <c:v>239.23840140594046</c:v>
                </c:pt>
                <c:pt idx="58">
                  <c:v>239.23840140594046</c:v>
                </c:pt>
                <c:pt idx="59">
                  <c:v>239.23840140594046</c:v>
                </c:pt>
                <c:pt idx="60">
                  <c:v>239.23840140594046</c:v>
                </c:pt>
                <c:pt idx="61">
                  <c:v>239.23840140594046</c:v>
                </c:pt>
                <c:pt idx="62">
                  <c:v>239.23840140594046</c:v>
                </c:pt>
                <c:pt idx="63">
                  <c:v>239.23840140594046</c:v>
                </c:pt>
                <c:pt idx="64">
                  <c:v>239.23840140594046</c:v>
                </c:pt>
                <c:pt idx="65">
                  <c:v>239.23840140594046</c:v>
                </c:pt>
                <c:pt idx="66">
                  <c:v>239.23840140594046</c:v>
                </c:pt>
                <c:pt idx="67">
                  <c:v>239.23840140594046</c:v>
                </c:pt>
                <c:pt idx="68">
                  <c:v>239.23840140594046</c:v>
                </c:pt>
                <c:pt idx="69">
                  <c:v>239.23840140594046</c:v>
                </c:pt>
                <c:pt idx="70">
                  <c:v>239.23840140594046</c:v>
                </c:pt>
                <c:pt idx="71">
                  <c:v>239.23840140594046</c:v>
                </c:pt>
                <c:pt idx="72">
                  <c:v>239.23840140594046</c:v>
                </c:pt>
                <c:pt idx="73">
                  <c:v>239.23840140594046</c:v>
                </c:pt>
                <c:pt idx="74">
                  <c:v>239.23840140594046</c:v>
                </c:pt>
                <c:pt idx="75">
                  <c:v>239.23840140594046</c:v>
                </c:pt>
                <c:pt idx="76">
                  <c:v>239.23840140594046</c:v>
                </c:pt>
                <c:pt idx="77">
                  <c:v>239.23840140594046</c:v>
                </c:pt>
                <c:pt idx="78">
                  <c:v>239.23840140594046</c:v>
                </c:pt>
                <c:pt idx="79">
                  <c:v>239.23840140594046</c:v>
                </c:pt>
                <c:pt idx="80">
                  <c:v>239.23840140594046</c:v>
                </c:pt>
                <c:pt idx="81">
                  <c:v>239.23840140594046</c:v>
                </c:pt>
                <c:pt idx="82">
                  <c:v>239.23840140594046</c:v>
                </c:pt>
                <c:pt idx="83">
                  <c:v>239.23840140594046</c:v>
                </c:pt>
                <c:pt idx="84">
                  <c:v>239.23840140594046</c:v>
                </c:pt>
                <c:pt idx="85">
                  <c:v>239.23840140594046</c:v>
                </c:pt>
                <c:pt idx="86">
                  <c:v>239.23840140594046</c:v>
                </c:pt>
                <c:pt idx="87">
                  <c:v>239.23840140594046</c:v>
                </c:pt>
                <c:pt idx="88">
                  <c:v>239.23840140594046</c:v>
                </c:pt>
                <c:pt idx="89">
                  <c:v>239.23840140594046</c:v>
                </c:pt>
                <c:pt idx="90">
                  <c:v>239.23840140594046</c:v>
                </c:pt>
                <c:pt idx="91">
                  <c:v>239.23840140594046</c:v>
                </c:pt>
                <c:pt idx="92">
                  <c:v>239.23840140594046</c:v>
                </c:pt>
                <c:pt idx="93">
                  <c:v>239.23840140594046</c:v>
                </c:pt>
                <c:pt idx="94">
                  <c:v>239.23840140594046</c:v>
                </c:pt>
                <c:pt idx="95">
                  <c:v>239.23840140594046</c:v>
                </c:pt>
                <c:pt idx="96">
                  <c:v>239.23840140594046</c:v>
                </c:pt>
                <c:pt idx="97">
                  <c:v>239.23840140594046</c:v>
                </c:pt>
                <c:pt idx="98">
                  <c:v>239.23840140594046</c:v>
                </c:pt>
                <c:pt idx="99">
                  <c:v>239.23840140594046</c:v>
                </c:pt>
                <c:pt idx="100">
                  <c:v>-450.37051237136831</c:v>
                </c:pt>
                <c:pt idx="101">
                  <c:v>-448.72095007335565</c:v>
                </c:pt>
                <c:pt idx="102">
                  <c:v>-447.06532374874786</c:v>
                </c:pt>
                <c:pt idx="103">
                  <c:v>-445.40356610868992</c:v>
                </c:pt>
                <c:pt idx="104">
                  <c:v>-443.73560861154863</c:v>
                </c:pt>
                <c:pt idx="105">
                  <c:v>-442.06138143003159</c:v>
                </c:pt>
                <c:pt idx="106">
                  <c:v>-440.38081341718873</c:v>
                </c:pt>
                <c:pt idx="107">
                  <c:v>-438.69383207124923</c:v>
                </c:pt>
                <c:pt idx="108">
                  <c:v>-437.00036349924568</c:v>
                </c:pt>
                <c:pt idx="109">
                  <c:v>-435.30033237937289</c:v>
                </c:pt>
                <c:pt idx="110">
                  <c:v>-433.59366192202759</c:v>
                </c:pt>
                <c:pt idx="111">
                  <c:v>-431.88027382947274</c:v>
                </c:pt>
                <c:pt idx="112">
                  <c:v>-430.16008825406533</c:v>
                </c:pt>
                <c:pt idx="113">
                  <c:v>-428.43302375498592</c:v>
                </c:pt>
                <c:pt idx="114">
                  <c:v>-426.69899725340304</c:v>
                </c:pt>
                <c:pt idx="115">
                  <c:v>-424.95792398600258</c:v>
                </c:pt>
                <c:pt idx="116">
                  <c:v>-423.20971745681004</c:v>
                </c:pt>
                <c:pt idx="117">
                  <c:v>-421.45428938722586</c:v>
                </c:pt>
                <c:pt idx="118">
                  <c:v>-419.69154966419535</c:v>
                </c:pt>
                <c:pt idx="119">
                  <c:v>-417.92140628642454</c:v>
                </c:pt>
                <c:pt idx="120">
                  <c:v>-416.14376530855293</c:v>
                </c:pt>
                <c:pt idx="121">
                  <c:v>-414.3585307831874</c:v>
                </c:pt>
                <c:pt idx="122">
                  <c:v>-412.56560470069485</c:v>
                </c:pt>
                <c:pt idx="123">
                  <c:v>-410.76488692664918</c:v>
                </c:pt>
                <c:pt idx="124">
                  <c:v>-408.95627513681734</c:v>
                </c:pt>
                <c:pt idx="125">
                  <c:v>-407.13966474956777</c:v>
                </c:pt>
                <c:pt idx="126">
                  <c:v>-405.31494885557242</c:v>
                </c:pt>
                <c:pt idx="127">
                  <c:v>-403.48201814467188</c:v>
                </c:pt>
                <c:pt idx="128">
                  <c:v>-401.64076082975964</c:v>
                </c:pt>
                <c:pt idx="129">
                  <c:v>-399.79106256753727</c:v>
                </c:pt>
                <c:pt idx="130">
                  <c:v>-397.93280637598235</c:v>
                </c:pt>
                <c:pt idx="131">
                  <c:v>-396.06587254835887</c:v>
                </c:pt>
                <c:pt idx="132">
                  <c:v>-394.19013856359413</c:v>
                </c:pt>
                <c:pt idx="133">
                  <c:v>-392.30547899283067</c:v>
                </c:pt>
                <c:pt idx="134">
                  <c:v>-390.41176540195312</c:v>
                </c:pt>
                <c:pt idx="135">
                  <c:v>-388.50886624987561</c:v>
                </c:pt>
                <c:pt idx="136">
                  <c:v>-386.59664678236254</c:v>
                </c:pt>
                <c:pt idx="137">
                  <c:v>-384.67496892114019</c:v>
                </c:pt>
                <c:pt idx="138">
                  <c:v>-382.74369114804244</c:v>
                </c:pt>
                <c:pt idx="139">
                  <c:v>-380.80266838391515</c:v>
                </c:pt>
                <c:pt idx="140">
                  <c:v>-378.85175186198717</c:v>
                </c:pt>
                <c:pt idx="141">
                  <c:v>312.71812478191305</c:v>
                </c:pt>
                <c:pt idx="142">
                  <c:v>310.34245750051525</c:v>
                </c:pt>
                <c:pt idx="143">
                  <c:v>307.94860451846489</c:v>
                </c:pt>
                <c:pt idx="144">
                  <c:v>305.53614280750458</c:v>
                </c:pt>
                <c:pt idx="145">
                  <c:v>303.10463270687296</c:v>
                </c:pt>
                <c:pt idx="146">
                  <c:v>300.65361699421339</c:v>
                </c:pt>
                <c:pt idx="147">
                  <c:v>298.18261988873451</c:v>
                </c:pt>
                <c:pt idx="148">
                  <c:v>295.69114598049111</c:v>
                </c:pt>
                <c:pt idx="149">
                  <c:v>293.17867907898477</c:v>
                </c:pt>
                <c:pt idx="150">
                  <c:v>290.64468097353483</c:v>
                </c:pt>
                <c:pt idx="151">
                  <c:v>288.08859009701848</c:v>
                </c:pt>
                <c:pt idx="152">
                  <c:v>285.50982008361996</c:v>
                </c:pt>
                <c:pt idx="153">
                  <c:v>282.90775821013739</c:v>
                </c:pt>
                <c:pt idx="154">
                  <c:v>280.28176370915719</c:v>
                </c:pt>
                <c:pt idx="155">
                  <c:v>277.63116594099358</c:v>
                </c:pt>
                <c:pt idx="156">
                  <c:v>274.95526240967911</c:v>
                </c:pt>
                <c:pt idx="157">
                  <c:v>272.2533166064469</c:v>
                </c:pt>
                <c:pt idx="158">
                  <c:v>269.52455566202696</c:v>
                </c:pt>
                <c:pt idx="159">
                  <c:v>266.76816778664528</c:v>
                </c:pt>
                <c:pt idx="160">
                  <c:v>263.98329947380137</c:v>
                </c:pt>
                <c:pt idx="161">
                  <c:v>261.16905244065453</c:v>
                </c:pt>
                <c:pt idx="162">
                  <c:v>258.32448027407565</c:v>
                </c:pt>
                <c:pt idx="163">
                  <c:v>255.44858474703835</c:v>
                </c:pt>
                <c:pt idx="164">
                  <c:v>252.54031176490327</c:v>
                </c:pt>
                <c:pt idx="165">
                  <c:v>249.59854689515822</c:v>
                </c:pt>
                <c:pt idx="166">
                  <c:v>246.6221104271346</c:v>
                </c:pt>
                <c:pt idx="167">
                  <c:v>243.60975189992155</c:v>
                </c:pt>
                <c:pt idx="168">
                  <c:v>240.56014402687686</c:v>
                </c:pt>
                <c:pt idx="169">
                  <c:v>239.23840140594046</c:v>
                </c:pt>
                <c:pt idx="170">
                  <c:v>239.23840140594046</c:v>
                </c:pt>
                <c:pt idx="171">
                  <c:v>239.23840140594046</c:v>
                </c:pt>
                <c:pt idx="172">
                  <c:v>239.23840140594046</c:v>
                </c:pt>
                <c:pt idx="173">
                  <c:v>239.23840140594046</c:v>
                </c:pt>
                <c:pt idx="174">
                  <c:v>239.23840140594046</c:v>
                </c:pt>
                <c:pt idx="175">
                  <c:v>239.23840140594046</c:v>
                </c:pt>
                <c:pt idx="176">
                  <c:v>239.23840140594046</c:v>
                </c:pt>
                <c:pt idx="177">
                  <c:v>239.23840140594046</c:v>
                </c:pt>
                <c:pt idx="178">
                  <c:v>239.23840140594046</c:v>
                </c:pt>
                <c:pt idx="179">
                  <c:v>239.23840140594046</c:v>
                </c:pt>
                <c:pt idx="180">
                  <c:v>239.23840140594046</c:v>
                </c:pt>
                <c:pt idx="181">
                  <c:v>239.23840140594046</c:v>
                </c:pt>
                <c:pt idx="182">
                  <c:v>239.23840140594046</c:v>
                </c:pt>
                <c:pt idx="183">
                  <c:v>239.23840140594046</c:v>
                </c:pt>
                <c:pt idx="184">
                  <c:v>239.23840140594046</c:v>
                </c:pt>
                <c:pt idx="185">
                  <c:v>239.23840140594046</c:v>
                </c:pt>
                <c:pt idx="186">
                  <c:v>239.23840140594046</c:v>
                </c:pt>
                <c:pt idx="187">
                  <c:v>239.23840140594046</c:v>
                </c:pt>
                <c:pt idx="188">
                  <c:v>239.23840140594046</c:v>
                </c:pt>
                <c:pt idx="189">
                  <c:v>239.23840140594046</c:v>
                </c:pt>
                <c:pt idx="190">
                  <c:v>239.23840140594046</c:v>
                </c:pt>
                <c:pt idx="191">
                  <c:v>239.23840140594046</c:v>
                </c:pt>
                <c:pt idx="192">
                  <c:v>239.23840140594046</c:v>
                </c:pt>
                <c:pt idx="193">
                  <c:v>239.23840140594046</c:v>
                </c:pt>
                <c:pt idx="194">
                  <c:v>239.23840140594046</c:v>
                </c:pt>
                <c:pt idx="195">
                  <c:v>239.23840140594046</c:v>
                </c:pt>
                <c:pt idx="196">
                  <c:v>239.23840140594046</c:v>
                </c:pt>
                <c:pt idx="197">
                  <c:v>239.23840140594046</c:v>
                </c:pt>
                <c:pt idx="198">
                  <c:v>239.23840140594046</c:v>
                </c:pt>
                <c:pt idx="199">
                  <c:v>239.23840140594046</c:v>
                </c:pt>
                <c:pt idx="200">
                  <c:v>239.23840140594046</c:v>
                </c:pt>
                <c:pt idx="201">
                  <c:v>239.23840140594046</c:v>
                </c:pt>
                <c:pt idx="202">
                  <c:v>239.23840140594046</c:v>
                </c:pt>
                <c:pt idx="203">
                  <c:v>239.23840140594046</c:v>
                </c:pt>
                <c:pt idx="204">
                  <c:v>239.23840140594046</c:v>
                </c:pt>
                <c:pt idx="205">
                  <c:v>239.23840140594046</c:v>
                </c:pt>
                <c:pt idx="206">
                  <c:v>239.23840140594046</c:v>
                </c:pt>
                <c:pt idx="207">
                  <c:v>239.23840140594046</c:v>
                </c:pt>
                <c:pt idx="208">
                  <c:v>239.23840140594046</c:v>
                </c:pt>
                <c:pt idx="209">
                  <c:v>239.23840140594046</c:v>
                </c:pt>
                <c:pt idx="210">
                  <c:v>239.23840140594046</c:v>
                </c:pt>
                <c:pt idx="211">
                  <c:v>239.23840140594046</c:v>
                </c:pt>
                <c:pt idx="212">
                  <c:v>239.23840140594046</c:v>
                </c:pt>
                <c:pt idx="213">
                  <c:v>239.23840140594046</c:v>
                </c:pt>
                <c:pt idx="214">
                  <c:v>239.23840140594046</c:v>
                </c:pt>
                <c:pt idx="215">
                  <c:v>239.23840140594046</c:v>
                </c:pt>
                <c:pt idx="216">
                  <c:v>239.23840140594046</c:v>
                </c:pt>
                <c:pt idx="217">
                  <c:v>239.23840140594046</c:v>
                </c:pt>
                <c:pt idx="218">
                  <c:v>239.23840140594046</c:v>
                </c:pt>
                <c:pt idx="219">
                  <c:v>239.23840140594046</c:v>
                </c:pt>
                <c:pt idx="220">
                  <c:v>239.23840140594046</c:v>
                </c:pt>
                <c:pt idx="221">
                  <c:v>239.23840140594046</c:v>
                </c:pt>
                <c:pt idx="222">
                  <c:v>239.23840140594046</c:v>
                </c:pt>
                <c:pt idx="223">
                  <c:v>239.23840140594046</c:v>
                </c:pt>
                <c:pt idx="224">
                  <c:v>239.23840140594046</c:v>
                </c:pt>
                <c:pt idx="225">
                  <c:v>239.23840140594046</c:v>
                </c:pt>
                <c:pt idx="226">
                  <c:v>239.23840140594046</c:v>
                </c:pt>
                <c:pt idx="227">
                  <c:v>239.23840140594046</c:v>
                </c:pt>
                <c:pt idx="228">
                  <c:v>239.23840140594046</c:v>
                </c:pt>
                <c:pt idx="229">
                  <c:v>239.23840140594046</c:v>
                </c:pt>
                <c:pt idx="230">
                  <c:v>239.23840140594046</c:v>
                </c:pt>
                <c:pt idx="231">
                  <c:v>239.23840140594046</c:v>
                </c:pt>
                <c:pt idx="232">
                  <c:v>239.23840140594046</c:v>
                </c:pt>
                <c:pt idx="233">
                  <c:v>239.23840140594046</c:v>
                </c:pt>
                <c:pt idx="234">
                  <c:v>239.23840140594046</c:v>
                </c:pt>
                <c:pt idx="235">
                  <c:v>239.23840140594046</c:v>
                </c:pt>
                <c:pt idx="236">
                  <c:v>239.23840140594046</c:v>
                </c:pt>
                <c:pt idx="237">
                  <c:v>239.23840140594046</c:v>
                </c:pt>
                <c:pt idx="238">
                  <c:v>239.23840140594046</c:v>
                </c:pt>
                <c:pt idx="239">
                  <c:v>239.23840140594046</c:v>
                </c:pt>
                <c:pt idx="240">
                  <c:v>239.23840140594046</c:v>
                </c:pt>
                <c:pt idx="241">
                  <c:v>239.23840140594046</c:v>
                </c:pt>
                <c:pt idx="242">
                  <c:v>239.23840140594046</c:v>
                </c:pt>
                <c:pt idx="243">
                  <c:v>239.23840140594046</c:v>
                </c:pt>
                <c:pt idx="244">
                  <c:v>239.23840140594046</c:v>
                </c:pt>
                <c:pt idx="245">
                  <c:v>239.23840140594046</c:v>
                </c:pt>
                <c:pt idx="246">
                  <c:v>239.23840140594046</c:v>
                </c:pt>
                <c:pt idx="247">
                  <c:v>239.23840140594046</c:v>
                </c:pt>
                <c:pt idx="248">
                  <c:v>239.23840140594046</c:v>
                </c:pt>
                <c:pt idx="249">
                  <c:v>239.23840140594046</c:v>
                </c:pt>
                <c:pt idx="250">
                  <c:v>239.23840140594046</c:v>
                </c:pt>
                <c:pt idx="251">
                  <c:v>239.23840140594046</c:v>
                </c:pt>
                <c:pt idx="252">
                  <c:v>239.23840140594046</c:v>
                </c:pt>
                <c:pt idx="253">
                  <c:v>239.23840140594046</c:v>
                </c:pt>
                <c:pt idx="254">
                  <c:v>239.23840140594046</c:v>
                </c:pt>
                <c:pt idx="255">
                  <c:v>239.23840140594046</c:v>
                </c:pt>
                <c:pt idx="256">
                  <c:v>239.23840140594046</c:v>
                </c:pt>
                <c:pt idx="257">
                  <c:v>239.23840140594046</c:v>
                </c:pt>
                <c:pt idx="258">
                  <c:v>239.23840140594046</c:v>
                </c:pt>
                <c:pt idx="259">
                  <c:v>239.23840140594046</c:v>
                </c:pt>
                <c:pt idx="260">
                  <c:v>239.23840140594046</c:v>
                </c:pt>
                <c:pt idx="261">
                  <c:v>239.23840140594046</c:v>
                </c:pt>
                <c:pt idx="262">
                  <c:v>239.23840140594046</c:v>
                </c:pt>
                <c:pt idx="263">
                  <c:v>239.23840140594046</c:v>
                </c:pt>
                <c:pt idx="264">
                  <c:v>239.23840140594046</c:v>
                </c:pt>
                <c:pt idx="265">
                  <c:v>239.23840140594046</c:v>
                </c:pt>
                <c:pt idx="266">
                  <c:v>239.23840140594046</c:v>
                </c:pt>
                <c:pt idx="267">
                  <c:v>239.23840140594046</c:v>
                </c:pt>
                <c:pt idx="268">
                  <c:v>239.23840140594046</c:v>
                </c:pt>
                <c:pt idx="269">
                  <c:v>239.23840140594046</c:v>
                </c:pt>
                <c:pt idx="270">
                  <c:v>239.23840140594046</c:v>
                </c:pt>
                <c:pt idx="271">
                  <c:v>239.23840140594046</c:v>
                </c:pt>
                <c:pt idx="272">
                  <c:v>239.23840140594046</c:v>
                </c:pt>
                <c:pt idx="273">
                  <c:v>239.23840140594046</c:v>
                </c:pt>
                <c:pt idx="274">
                  <c:v>239.23840140594046</c:v>
                </c:pt>
                <c:pt idx="275">
                  <c:v>239.23840140594046</c:v>
                </c:pt>
                <c:pt idx="276">
                  <c:v>239.23840140594046</c:v>
                </c:pt>
                <c:pt idx="277">
                  <c:v>239.23840140594046</c:v>
                </c:pt>
                <c:pt idx="278">
                  <c:v>239.23840140594046</c:v>
                </c:pt>
                <c:pt idx="279">
                  <c:v>239.23840140594046</c:v>
                </c:pt>
                <c:pt idx="280">
                  <c:v>239.23840140594046</c:v>
                </c:pt>
                <c:pt idx="281">
                  <c:v>239.23840140594046</c:v>
                </c:pt>
                <c:pt idx="282">
                  <c:v>239.23840140594046</c:v>
                </c:pt>
                <c:pt idx="283">
                  <c:v>239.23840140594046</c:v>
                </c:pt>
                <c:pt idx="284">
                  <c:v>239.23840140594046</c:v>
                </c:pt>
                <c:pt idx="285">
                  <c:v>239.23840140594046</c:v>
                </c:pt>
                <c:pt idx="286">
                  <c:v>239.23840140594046</c:v>
                </c:pt>
                <c:pt idx="287">
                  <c:v>239.23840140594046</c:v>
                </c:pt>
                <c:pt idx="288">
                  <c:v>239.23840140594046</c:v>
                </c:pt>
                <c:pt idx="289">
                  <c:v>239.23840140594046</c:v>
                </c:pt>
                <c:pt idx="290">
                  <c:v>239.23840140594046</c:v>
                </c:pt>
                <c:pt idx="291">
                  <c:v>239.23840140594046</c:v>
                </c:pt>
                <c:pt idx="292">
                  <c:v>239.23840140594046</c:v>
                </c:pt>
                <c:pt idx="293">
                  <c:v>239.23840140594046</c:v>
                </c:pt>
                <c:pt idx="294">
                  <c:v>239.23840140594046</c:v>
                </c:pt>
                <c:pt idx="295">
                  <c:v>239.23840140594046</c:v>
                </c:pt>
                <c:pt idx="296">
                  <c:v>239.23840140594046</c:v>
                </c:pt>
                <c:pt idx="297">
                  <c:v>239.23840140594046</c:v>
                </c:pt>
                <c:pt idx="298">
                  <c:v>239.23840140594046</c:v>
                </c:pt>
                <c:pt idx="299">
                  <c:v>239.23840140594046</c:v>
                </c:pt>
                <c:pt idx="300">
                  <c:v>239.23840140594046</c:v>
                </c:pt>
                <c:pt idx="301">
                  <c:v>239.23840140594046</c:v>
                </c:pt>
                <c:pt idx="302">
                  <c:v>239.23840140594046</c:v>
                </c:pt>
                <c:pt idx="303">
                  <c:v>239.23840140594046</c:v>
                </c:pt>
                <c:pt idx="304">
                  <c:v>239.23840140594046</c:v>
                </c:pt>
                <c:pt idx="305">
                  <c:v>239.23840140594046</c:v>
                </c:pt>
                <c:pt idx="306">
                  <c:v>239.23840140594046</c:v>
                </c:pt>
                <c:pt idx="307">
                  <c:v>239.23840140594046</c:v>
                </c:pt>
                <c:pt idx="308">
                  <c:v>239.23840140594046</c:v>
                </c:pt>
                <c:pt idx="309">
                  <c:v>239.23840140594046</c:v>
                </c:pt>
                <c:pt idx="310">
                  <c:v>239.23840140594046</c:v>
                </c:pt>
                <c:pt idx="311">
                  <c:v>239.23840140594046</c:v>
                </c:pt>
                <c:pt idx="312">
                  <c:v>239.23840140594046</c:v>
                </c:pt>
                <c:pt idx="313">
                  <c:v>239.23840140594046</c:v>
                </c:pt>
                <c:pt idx="314">
                  <c:v>239.23840140594046</c:v>
                </c:pt>
                <c:pt idx="315">
                  <c:v>239.23840140594046</c:v>
                </c:pt>
                <c:pt idx="316">
                  <c:v>239.23840140594046</c:v>
                </c:pt>
                <c:pt idx="317">
                  <c:v>239.23840140594046</c:v>
                </c:pt>
                <c:pt idx="318">
                  <c:v>239.23840140594046</c:v>
                </c:pt>
                <c:pt idx="319">
                  <c:v>239.23840140594046</c:v>
                </c:pt>
                <c:pt idx="320">
                  <c:v>239.23840140594046</c:v>
                </c:pt>
                <c:pt idx="321">
                  <c:v>239.23840140594046</c:v>
                </c:pt>
                <c:pt idx="322">
                  <c:v>239.23840140594046</c:v>
                </c:pt>
                <c:pt idx="323">
                  <c:v>239.23840140594046</c:v>
                </c:pt>
                <c:pt idx="324">
                  <c:v>239.23840140594046</c:v>
                </c:pt>
                <c:pt idx="325">
                  <c:v>239.23840140594046</c:v>
                </c:pt>
                <c:pt idx="326">
                  <c:v>239.23840140594046</c:v>
                </c:pt>
                <c:pt idx="327">
                  <c:v>239.23840140594046</c:v>
                </c:pt>
                <c:pt idx="328">
                  <c:v>239.23840140594046</c:v>
                </c:pt>
                <c:pt idx="329">
                  <c:v>239.23840140594046</c:v>
                </c:pt>
                <c:pt idx="330">
                  <c:v>239.23840140594046</c:v>
                </c:pt>
                <c:pt idx="331">
                  <c:v>239.23840140594046</c:v>
                </c:pt>
                <c:pt idx="332">
                  <c:v>239.23840140594046</c:v>
                </c:pt>
                <c:pt idx="333">
                  <c:v>239.23840140594046</c:v>
                </c:pt>
                <c:pt idx="334">
                  <c:v>239.23840140594046</c:v>
                </c:pt>
                <c:pt idx="335">
                  <c:v>239.23840140594046</c:v>
                </c:pt>
                <c:pt idx="336">
                  <c:v>239.23840140594046</c:v>
                </c:pt>
                <c:pt idx="337">
                  <c:v>239.23840140594046</c:v>
                </c:pt>
                <c:pt idx="338">
                  <c:v>239.23840140594046</c:v>
                </c:pt>
                <c:pt idx="339">
                  <c:v>239.23840140594046</c:v>
                </c:pt>
                <c:pt idx="340">
                  <c:v>239.23840140594046</c:v>
                </c:pt>
                <c:pt idx="341">
                  <c:v>239.23840140594046</c:v>
                </c:pt>
                <c:pt idx="342">
                  <c:v>239.23840140594046</c:v>
                </c:pt>
                <c:pt idx="343">
                  <c:v>239.23840140594046</c:v>
                </c:pt>
                <c:pt idx="344">
                  <c:v>239.23840140594046</c:v>
                </c:pt>
                <c:pt idx="345">
                  <c:v>239.23840140594046</c:v>
                </c:pt>
                <c:pt idx="346">
                  <c:v>239.23840140594046</c:v>
                </c:pt>
                <c:pt idx="347">
                  <c:v>239.23840140594046</c:v>
                </c:pt>
                <c:pt idx="348">
                  <c:v>239.23840140594046</c:v>
                </c:pt>
                <c:pt idx="349">
                  <c:v>239.23840140594046</c:v>
                </c:pt>
                <c:pt idx="350">
                  <c:v>239.23840140594046</c:v>
                </c:pt>
                <c:pt idx="351">
                  <c:v>239.23840140594046</c:v>
                </c:pt>
                <c:pt idx="352">
                  <c:v>239.23840140594046</c:v>
                </c:pt>
                <c:pt idx="353">
                  <c:v>239.23840140594046</c:v>
                </c:pt>
                <c:pt idx="354">
                  <c:v>239.23840140594046</c:v>
                </c:pt>
                <c:pt idx="355">
                  <c:v>239.23840140594046</c:v>
                </c:pt>
                <c:pt idx="356">
                  <c:v>239.23840140594046</c:v>
                </c:pt>
                <c:pt idx="357">
                  <c:v>239.23840140594046</c:v>
                </c:pt>
                <c:pt idx="358">
                  <c:v>239.23840140594046</c:v>
                </c:pt>
                <c:pt idx="359">
                  <c:v>239.23840140594046</c:v>
                </c:pt>
                <c:pt idx="360">
                  <c:v>239.23840140594046</c:v>
                </c:pt>
                <c:pt idx="361">
                  <c:v>239.23840140594046</c:v>
                </c:pt>
                <c:pt idx="362">
                  <c:v>239.23840140594046</c:v>
                </c:pt>
                <c:pt idx="363">
                  <c:v>239.23840140594046</c:v>
                </c:pt>
                <c:pt idx="364">
                  <c:v>239.23840140594046</c:v>
                </c:pt>
                <c:pt idx="365">
                  <c:v>239.23840140594046</c:v>
                </c:pt>
                <c:pt idx="366">
                  <c:v>239.23840140594046</c:v>
                </c:pt>
                <c:pt idx="367">
                  <c:v>239.23840140594046</c:v>
                </c:pt>
                <c:pt idx="368">
                  <c:v>239.23840140594046</c:v>
                </c:pt>
                <c:pt idx="369">
                  <c:v>239.23840140594046</c:v>
                </c:pt>
                <c:pt idx="370">
                  <c:v>239.23840140594046</c:v>
                </c:pt>
                <c:pt idx="371">
                  <c:v>239.23840140594046</c:v>
                </c:pt>
                <c:pt idx="372">
                  <c:v>239.23840140594046</c:v>
                </c:pt>
                <c:pt idx="373">
                  <c:v>239.23840140594046</c:v>
                </c:pt>
                <c:pt idx="374">
                  <c:v>239.23840140594046</c:v>
                </c:pt>
                <c:pt idx="375">
                  <c:v>239.23840140594046</c:v>
                </c:pt>
                <c:pt idx="376">
                  <c:v>239.23840140594046</c:v>
                </c:pt>
                <c:pt idx="377">
                  <c:v>239.23840140594046</c:v>
                </c:pt>
                <c:pt idx="378">
                  <c:v>239.23840140594046</c:v>
                </c:pt>
                <c:pt idx="379">
                  <c:v>239.23840140594046</c:v>
                </c:pt>
                <c:pt idx="380">
                  <c:v>239.23840140594046</c:v>
                </c:pt>
                <c:pt idx="381">
                  <c:v>239.23840140594046</c:v>
                </c:pt>
                <c:pt idx="382">
                  <c:v>239.23840140594046</c:v>
                </c:pt>
                <c:pt idx="383">
                  <c:v>239.23840140594046</c:v>
                </c:pt>
                <c:pt idx="384">
                  <c:v>239.23840140594046</c:v>
                </c:pt>
                <c:pt idx="385">
                  <c:v>239.23840140594046</c:v>
                </c:pt>
                <c:pt idx="386">
                  <c:v>239.23840140594046</c:v>
                </c:pt>
                <c:pt idx="387">
                  <c:v>239.23840140594046</c:v>
                </c:pt>
                <c:pt idx="388">
                  <c:v>239.23840140594046</c:v>
                </c:pt>
                <c:pt idx="389">
                  <c:v>239.23840140594046</c:v>
                </c:pt>
                <c:pt idx="390">
                  <c:v>239.23840140594046</c:v>
                </c:pt>
                <c:pt idx="391">
                  <c:v>239.23840140594046</c:v>
                </c:pt>
                <c:pt idx="392">
                  <c:v>239.23840140594046</c:v>
                </c:pt>
                <c:pt idx="393">
                  <c:v>239.23840140594046</c:v>
                </c:pt>
                <c:pt idx="394">
                  <c:v>239.23840140594046</c:v>
                </c:pt>
                <c:pt idx="395">
                  <c:v>239.23840140594046</c:v>
                </c:pt>
                <c:pt idx="396">
                  <c:v>239.23840140594046</c:v>
                </c:pt>
                <c:pt idx="397">
                  <c:v>239.23840140594046</c:v>
                </c:pt>
                <c:pt idx="398">
                  <c:v>239.23840140594046</c:v>
                </c:pt>
                <c:pt idx="399">
                  <c:v>239.23840140594046</c:v>
                </c:pt>
                <c:pt idx="400">
                  <c:v>159.04165140594046</c:v>
                </c:pt>
                <c:pt idx="401">
                  <c:v>159.04165140594046</c:v>
                </c:pt>
                <c:pt idx="402">
                  <c:v>159.04165140594046</c:v>
                </c:pt>
                <c:pt idx="403">
                  <c:v>159.04165140594046</c:v>
                </c:pt>
                <c:pt idx="404">
                  <c:v>159.04165140594046</c:v>
                </c:pt>
                <c:pt idx="405">
                  <c:v>159.04165140594046</c:v>
                </c:pt>
                <c:pt idx="406">
                  <c:v>159.04165140594046</c:v>
                </c:pt>
                <c:pt idx="407">
                  <c:v>159.04165140594046</c:v>
                </c:pt>
                <c:pt idx="408">
                  <c:v>159.04165140594046</c:v>
                </c:pt>
                <c:pt idx="409">
                  <c:v>159.04165140594046</c:v>
                </c:pt>
                <c:pt idx="410">
                  <c:v>159.04165140594046</c:v>
                </c:pt>
                <c:pt idx="411">
                  <c:v>159.04165140594046</c:v>
                </c:pt>
                <c:pt idx="412">
                  <c:v>159.04165140594046</c:v>
                </c:pt>
                <c:pt idx="413">
                  <c:v>159.04165140594046</c:v>
                </c:pt>
                <c:pt idx="414">
                  <c:v>159.04165140594046</c:v>
                </c:pt>
                <c:pt idx="415">
                  <c:v>159.04165140594046</c:v>
                </c:pt>
                <c:pt idx="416">
                  <c:v>159.04165140594046</c:v>
                </c:pt>
                <c:pt idx="417">
                  <c:v>159.04165140594046</c:v>
                </c:pt>
                <c:pt idx="418">
                  <c:v>159.04165140594046</c:v>
                </c:pt>
                <c:pt idx="419">
                  <c:v>159.04165140594046</c:v>
                </c:pt>
                <c:pt idx="420">
                  <c:v>159.04165140594046</c:v>
                </c:pt>
                <c:pt idx="421">
                  <c:v>159.04165140594046</c:v>
                </c:pt>
                <c:pt idx="422">
                  <c:v>159.04165140594046</c:v>
                </c:pt>
                <c:pt idx="423">
                  <c:v>159.04165140594046</c:v>
                </c:pt>
                <c:pt idx="424">
                  <c:v>159.04165140594046</c:v>
                </c:pt>
                <c:pt idx="425">
                  <c:v>159.04165140594046</c:v>
                </c:pt>
                <c:pt idx="426">
                  <c:v>159.04165140594046</c:v>
                </c:pt>
                <c:pt idx="427">
                  <c:v>159.04165140594046</c:v>
                </c:pt>
                <c:pt idx="428">
                  <c:v>159.04165140594046</c:v>
                </c:pt>
                <c:pt idx="429">
                  <c:v>159.04165140594046</c:v>
                </c:pt>
                <c:pt idx="430">
                  <c:v>159.04165140594046</c:v>
                </c:pt>
                <c:pt idx="431">
                  <c:v>159.04165140594046</c:v>
                </c:pt>
                <c:pt idx="432">
                  <c:v>159.04165140594046</c:v>
                </c:pt>
                <c:pt idx="433">
                  <c:v>159.04165140594046</c:v>
                </c:pt>
                <c:pt idx="434">
                  <c:v>159.04165140594046</c:v>
                </c:pt>
                <c:pt idx="435">
                  <c:v>159.04165140594046</c:v>
                </c:pt>
                <c:pt idx="436">
                  <c:v>159.04165140594046</c:v>
                </c:pt>
                <c:pt idx="437">
                  <c:v>159.04165140594046</c:v>
                </c:pt>
                <c:pt idx="438">
                  <c:v>159.04165140594046</c:v>
                </c:pt>
                <c:pt idx="439">
                  <c:v>159.04165140594046</c:v>
                </c:pt>
                <c:pt idx="440">
                  <c:v>159.04165140594046</c:v>
                </c:pt>
                <c:pt idx="441">
                  <c:v>159.04165140594046</c:v>
                </c:pt>
                <c:pt idx="442">
                  <c:v>166.04844060968395</c:v>
                </c:pt>
                <c:pt idx="443">
                  <c:v>172.7595625083602</c:v>
                </c:pt>
                <c:pt idx="444">
                  <c:v>179.20998012829807</c:v>
                </c:pt>
                <c:pt idx="445">
                  <c:v>185.42822380657367</c:v>
                </c:pt>
                <c:pt idx="446">
                  <c:v>191.43794176180319</c:v>
                </c:pt>
                <c:pt idx="447">
                  <c:v>197.25899957177086</c:v>
                </c:pt>
                <c:pt idx="448">
                  <c:v>202.90827959669178</c:v>
                </c:pt>
                <c:pt idx="449">
                  <c:v>208.40027493681123</c:v>
                </c:pt>
                <c:pt idx="450">
                  <c:v>213.74753912038568</c:v>
                </c:pt>
                <c:pt idx="451">
                  <c:v>218.96103224691501</c:v>
                </c:pt>
                <c:pt idx="452">
                  <c:v>224.05039136520804</c:v>
                </c:pt>
                <c:pt idx="453">
                  <c:v>229.02414445363814</c:v>
                </c:pt>
                <c:pt idx="454">
                  <c:v>233.8898817700034</c:v>
                </c:pt>
                <c:pt idx="455">
                  <c:v>238.65439452952717</c:v>
                </c:pt>
                <c:pt idx="456">
                  <c:v>243.32378822836728</c:v>
                </c:pt>
                <c:pt idx="457">
                  <c:v>247.90357606633575</c:v>
                </c:pt>
                <c:pt idx="458">
                  <c:v>252.3987565865171</c:v>
                </c:pt>
                <c:pt idx="459">
                  <c:v>256.81387867779688</c:v>
                </c:pt>
                <c:pt idx="460">
                  <c:v>261.15309637021295</c:v>
                </c:pt>
                <c:pt idx="461">
                  <c:v>265.42021531885041</c:v>
                </c:pt>
                <c:pt idx="462">
                  <c:v>262.62120388540706</c:v>
                </c:pt>
                <c:pt idx="463">
                  <c:v>259.79236064520694</c:v>
                </c:pt>
                <c:pt idx="464">
                  <c:v>256.93271452051181</c:v>
                </c:pt>
                <c:pt idx="465">
                  <c:v>254.04124070126352</c:v>
                </c:pt>
                <c:pt idx="466">
                  <c:v>251.11685639541736</c:v>
                </c:pt>
                <c:pt idx="467">
                  <c:v>248.15841613772858</c:v>
                </c:pt>
                <c:pt idx="468">
                  <c:v>245.1647065996562</c:v>
                </c:pt>
                <c:pt idx="469">
                  <c:v>242.13444083404744</c:v>
                </c:pt>
                <c:pt idx="470">
                  <c:v>239.06625187759232</c:v>
                </c:pt>
                <c:pt idx="471">
                  <c:v>235.95868562133609</c:v>
                </c:pt>
                <c:pt idx="472">
                  <c:v>232.81019284435615</c:v>
                </c:pt>
                <c:pt idx="473">
                  <c:v>229.61912028748952</c:v>
                </c:pt>
                <c:pt idx="474">
                  <c:v>226.38370062202654</c:v>
                </c:pt>
                <c:pt idx="475">
                  <c:v>223.10204114167004</c:v>
                </c:pt>
                <c:pt idx="476">
                  <c:v>219.77211097365017</c:v>
                </c:pt>
                <c:pt idx="477">
                  <c:v>216.3917265652139</c:v>
                </c:pt>
                <c:pt idx="478">
                  <c:v>212.95853515287695</c:v>
                </c:pt>
                <c:pt idx="479">
                  <c:v>209.46999586136116</c:v>
                </c:pt>
                <c:pt idx="480">
                  <c:v>205.923358003803</c:v>
                </c:pt>
                <c:pt idx="481">
                  <c:v>202.31563606032762</c:v>
                </c:pt>
                <c:pt idx="482">
                  <c:v>198.64358069272902</c:v>
                </c:pt>
                <c:pt idx="483">
                  <c:v>194.90364500110638</c:v>
                </c:pt>
                <c:pt idx="484">
                  <c:v>191.0919450334622</c:v>
                </c:pt>
                <c:pt idx="485">
                  <c:v>187.20421330717528</c:v>
                </c:pt>
                <c:pt idx="486">
                  <c:v>183.23574377211497</c:v>
                </c:pt>
                <c:pt idx="487">
                  <c:v>179.18132621115922</c:v>
                </c:pt>
                <c:pt idx="488">
                  <c:v>175.035167495552</c:v>
                </c:pt>
                <c:pt idx="489">
                  <c:v>170.79079633303502</c:v>
                </c:pt>
                <c:pt idx="490">
                  <c:v>166.44094708298638</c:v>
                </c:pt>
                <c:pt idx="491">
                  <c:v>161.97741674165735</c:v>
                </c:pt>
                <c:pt idx="492">
                  <c:v>159.04165140594046</c:v>
                </c:pt>
                <c:pt idx="493">
                  <c:v>159.04165140594046</c:v>
                </c:pt>
                <c:pt idx="494">
                  <c:v>159.04165140594046</c:v>
                </c:pt>
                <c:pt idx="495">
                  <c:v>159.04165140594046</c:v>
                </c:pt>
                <c:pt idx="496">
                  <c:v>159.04165140594046</c:v>
                </c:pt>
                <c:pt idx="497">
                  <c:v>159.04165140594046</c:v>
                </c:pt>
                <c:pt idx="498">
                  <c:v>159.04165140594046</c:v>
                </c:pt>
                <c:pt idx="499">
                  <c:v>159.04165140594046</c:v>
                </c:pt>
                <c:pt idx="500">
                  <c:v>159.04165140594046</c:v>
                </c:pt>
                <c:pt idx="501">
                  <c:v>159.04165140594046</c:v>
                </c:pt>
                <c:pt idx="502">
                  <c:v>159.04165140594046</c:v>
                </c:pt>
                <c:pt idx="503">
                  <c:v>159.04165140594046</c:v>
                </c:pt>
                <c:pt idx="504">
                  <c:v>159.04165140594046</c:v>
                </c:pt>
                <c:pt idx="505">
                  <c:v>159.04165140594046</c:v>
                </c:pt>
                <c:pt idx="506">
                  <c:v>159.04165140594046</c:v>
                </c:pt>
                <c:pt idx="507">
                  <c:v>159.04165140594046</c:v>
                </c:pt>
                <c:pt idx="508">
                  <c:v>159.04165140594046</c:v>
                </c:pt>
                <c:pt idx="509">
                  <c:v>159.04165140594046</c:v>
                </c:pt>
                <c:pt idx="510">
                  <c:v>159.04165140594046</c:v>
                </c:pt>
                <c:pt idx="511">
                  <c:v>159.04165140594046</c:v>
                </c:pt>
                <c:pt idx="512">
                  <c:v>159.04165140594046</c:v>
                </c:pt>
                <c:pt idx="513">
                  <c:v>159.04165140594046</c:v>
                </c:pt>
                <c:pt idx="514">
                  <c:v>159.04165140594046</c:v>
                </c:pt>
                <c:pt idx="515">
                  <c:v>159.04165140594046</c:v>
                </c:pt>
                <c:pt idx="516">
                  <c:v>159.04165140594046</c:v>
                </c:pt>
                <c:pt idx="517">
                  <c:v>159.04165140594046</c:v>
                </c:pt>
                <c:pt idx="518">
                  <c:v>159.04165140594046</c:v>
                </c:pt>
                <c:pt idx="519">
                  <c:v>166.04844060968395</c:v>
                </c:pt>
                <c:pt idx="520">
                  <c:v>172.7595625083602</c:v>
                </c:pt>
                <c:pt idx="521">
                  <c:v>179.20998012829807</c:v>
                </c:pt>
                <c:pt idx="522">
                  <c:v>185.42822380657367</c:v>
                </c:pt>
                <c:pt idx="523">
                  <c:v>191.43794176180319</c:v>
                </c:pt>
                <c:pt idx="524">
                  <c:v>197.25899957177086</c:v>
                </c:pt>
                <c:pt idx="525">
                  <c:v>202.90827959669178</c:v>
                </c:pt>
                <c:pt idx="526">
                  <c:v>208.40027493681123</c:v>
                </c:pt>
                <c:pt idx="527">
                  <c:v>213.74753912038568</c:v>
                </c:pt>
                <c:pt idx="528">
                  <c:v>218.96103224691501</c:v>
                </c:pt>
                <c:pt idx="529">
                  <c:v>224.05039136520804</c:v>
                </c:pt>
                <c:pt idx="530">
                  <c:v>229.02414445363814</c:v>
                </c:pt>
                <c:pt idx="531">
                  <c:v>233.8898817700034</c:v>
                </c:pt>
                <c:pt idx="532">
                  <c:v>238.65439452952717</c:v>
                </c:pt>
                <c:pt idx="533">
                  <c:v>243.32378822836728</c:v>
                </c:pt>
                <c:pt idx="534">
                  <c:v>247.90357606633575</c:v>
                </c:pt>
                <c:pt idx="535">
                  <c:v>252.3987565865171</c:v>
                </c:pt>
                <c:pt idx="536">
                  <c:v>256.81387867779688</c:v>
                </c:pt>
                <c:pt idx="537">
                  <c:v>253.92106688285281</c:v>
                </c:pt>
                <c:pt idx="538">
                  <c:v>250.9952985467927</c:v>
                </c:pt>
                <c:pt idx="539">
                  <c:v>248.03542550675667</c:v>
                </c:pt>
                <c:pt idx="540">
                  <c:v>245.04023151046914</c:v>
                </c:pt>
                <c:pt idx="541">
                  <c:v>242.00842643599213</c:v>
                </c:pt>
                <c:pt idx="542">
                  <c:v>238.93863986580863</c:v>
                </c:pt>
                <c:pt idx="543">
                  <c:v>235.82941392494911</c:v>
                </c:pt>
                <c:pt idx="544">
                  <c:v>232.67919527758022</c:v>
                </c:pt>
                <c:pt idx="545">
                  <c:v>229.48632615811221</c:v>
                </c:pt>
                <c:pt idx="546">
                  <c:v>226.24903429074141</c:v>
                </c:pt>
                <c:pt idx="547">
                  <c:v>222.96542152451065</c:v>
                </c:pt>
                <c:pt idx="548">
                  <c:v>219.63345097829398</c:v>
                </c:pt>
                <c:pt idx="549">
                  <c:v>216.25093245010368</c:v>
                </c:pt>
                <c:pt idx="550">
                  <c:v>212.81550579585848</c:v>
                </c:pt>
                <c:pt idx="551">
                  <c:v>209.32462192174319</c:v>
                </c:pt>
                <c:pt idx="552">
                  <c:v>205.77552095825405</c:v>
                </c:pt>
                <c:pt idx="553">
                  <c:v>202.16520708863118</c:v>
                </c:pt>
                <c:pt idx="554">
                  <c:v>198.49041938384693</c:v>
                </c:pt>
                <c:pt idx="555">
                  <c:v>194.74759784288489</c:v>
                </c:pt>
                <c:pt idx="556">
                  <c:v>190.93284364014596</c:v>
                </c:pt>
                <c:pt idx="557">
                  <c:v>187.04187232698291</c:v>
                </c:pt>
                <c:pt idx="558">
                  <c:v>183.06995840149722</c:v>
                </c:pt>
                <c:pt idx="559">
                  <c:v>179.01186922164857</c:v>
                </c:pt>
                <c:pt idx="560">
                  <c:v>174.86178565135418</c:v>
                </c:pt>
                <c:pt idx="561">
                  <c:v>170.61320603987917</c:v>
                </c:pt>
                <c:pt idx="562">
                  <c:v>166.25882905706339</c:v>
                </c:pt>
                <c:pt idx="563">
                  <c:v>161.7904094154847</c:v>
                </c:pt>
                <c:pt idx="564">
                  <c:v>159.04165140594046</c:v>
                </c:pt>
                <c:pt idx="565">
                  <c:v>159.04165140594046</c:v>
                </c:pt>
                <c:pt idx="566">
                  <c:v>159.04165140594046</c:v>
                </c:pt>
                <c:pt idx="567">
                  <c:v>159.04165140594046</c:v>
                </c:pt>
                <c:pt idx="568">
                  <c:v>159.04165140594046</c:v>
                </c:pt>
                <c:pt idx="569">
                  <c:v>159.04165140594046</c:v>
                </c:pt>
                <c:pt idx="570">
                  <c:v>159.04165140594046</c:v>
                </c:pt>
                <c:pt idx="571">
                  <c:v>159.04165140594046</c:v>
                </c:pt>
                <c:pt idx="572">
                  <c:v>159.04165140594046</c:v>
                </c:pt>
                <c:pt idx="573">
                  <c:v>159.04165140594046</c:v>
                </c:pt>
                <c:pt idx="574">
                  <c:v>159.04165140594046</c:v>
                </c:pt>
                <c:pt idx="575">
                  <c:v>159.04165140594046</c:v>
                </c:pt>
                <c:pt idx="576">
                  <c:v>159.04165140594046</c:v>
                </c:pt>
                <c:pt idx="577">
                  <c:v>159.04165140594046</c:v>
                </c:pt>
                <c:pt idx="578">
                  <c:v>159.04165140594046</c:v>
                </c:pt>
                <c:pt idx="579">
                  <c:v>159.04165140594046</c:v>
                </c:pt>
                <c:pt idx="580">
                  <c:v>159.04165140594046</c:v>
                </c:pt>
                <c:pt idx="581">
                  <c:v>159.04165140594046</c:v>
                </c:pt>
                <c:pt idx="582">
                  <c:v>159.04165140594046</c:v>
                </c:pt>
                <c:pt idx="583">
                  <c:v>159.04165140594046</c:v>
                </c:pt>
                <c:pt idx="584">
                  <c:v>159.04165140594046</c:v>
                </c:pt>
                <c:pt idx="585">
                  <c:v>159.04165140594046</c:v>
                </c:pt>
                <c:pt idx="586">
                  <c:v>159.04165140594046</c:v>
                </c:pt>
                <c:pt idx="587">
                  <c:v>159.04165140594046</c:v>
                </c:pt>
                <c:pt idx="588">
                  <c:v>159.04165140594046</c:v>
                </c:pt>
                <c:pt idx="589">
                  <c:v>159.04165140594046</c:v>
                </c:pt>
                <c:pt idx="590">
                  <c:v>159.04165140594046</c:v>
                </c:pt>
                <c:pt idx="591">
                  <c:v>159.04165140594046</c:v>
                </c:pt>
                <c:pt idx="592">
                  <c:v>159.04165140594046</c:v>
                </c:pt>
                <c:pt idx="593">
                  <c:v>159.04165140594046</c:v>
                </c:pt>
                <c:pt idx="594">
                  <c:v>159.04165140594046</c:v>
                </c:pt>
                <c:pt idx="595">
                  <c:v>159.04165140594046</c:v>
                </c:pt>
                <c:pt idx="596">
                  <c:v>159.04165140594046</c:v>
                </c:pt>
                <c:pt idx="597">
                  <c:v>159.04165140594046</c:v>
                </c:pt>
                <c:pt idx="598">
                  <c:v>159.04165140594046</c:v>
                </c:pt>
                <c:pt idx="599">
                  <c:v>159.04165140594046</c:v>
                </c:pt>
                <c:pt idx="600">
                  <c:v>159.04165140594046</c:v>
                </c:pt>
                <c:pt idx="601">
                  <c:v>159.04165140594046</c:v>
                </c:pt>
                <c:pt idx="602">
                  <c:v>159.04165140594046</c:v>
                </c:pt>
                <c:pt idx="603">
                  <c:v>159.04165140594046</c:v>
                </c:pt>
                <c:pt idx="604">
                  <c:v>159.04165140594046</c:v>
                </c:pt>
                <c:pt idx="605">
                  <c:v>159.04165140594046</c:v>
                </c:pt>
                <c:pt idx="606">
                  <c:v>159.04165140594046</c:v>
                </c:pt>
                <c:pt idx="607">
                  <c:v>159.04165140594046</c:v>
                </c:pt>
                <c:pt idx="608">
                  <c:v>159.04165140594046</c:v>
                </c:pt>
                <c:pt idx="609">
                  <c:v>159.04165140594046</c:v>
                </c:pt>
                <c:pt idx="610">
                  <c:v>159.04165140594046</c:v>
                </c:pt>
                <c:pt idx="611">
                  <c:v>159.04165140594046</c:v>
                </c:pt>
                <c:pt idx="612">
                  <c:v>159.04165140594046</c:v>
                </c:pt>
                <c:pt idx="613">
                  <c:v>159.04165140594046</c:v>
                </c:pt>
                <c:pt idx="614">
                  <c:v>159.04165140594046</c:v>
                </c:pt>
                <c:pt idx="615">
                  <c:v>159.04165140594046</c:v>
                </c:pt>
                <c:pt idx="616">
                  <c:v>159.04165140594046</c:v>
                </c:pt>
                <c:pt idx="617">
                  <c:v>159.04165140594046</c:v>
                </c:pt>
                <c:pt idx="618">
                  <c:v>159.04165140594046</c:v>
                </c:pt>
                <c:pt idx="619">
                  <c:v>159.04165140594046</c:v>
                </c:pt>
                <c:pt idx="620">
                  <c:v>159.04165140594046</c:v>
                </c:pt>
                <c:pt idx="621">
                  <c:v>159.04165140594046</c:v>
                </c:pt>
                <c:pt idx="622">
                  <c:v>159.04165140594046</c:v>
                </c:pt>
                <c:pt idx="623">
                  <c:v>159.04165140594046</c:v>
                </c:pt>
                <c:pt idx="624">
                  <c:v>159.04165140594046</c:v>
                </c:pt>
                <c:pt idx="625">
                  <c:v>159.04165140594046</c:v>
                </c:pt>
                <c:pt idx="626">
                  <c:v>159.04165140594046</c:v>
                </c:pt>
                <c:pt idx="627">
                  <c:v>159.04165140594046</c:v>
                </c:pt>
                <c:pt idx="628">
                  <c:v>159.04165140594046</c:v>
                </c:pt>
                <c:pt idx="629">
                  <c:v>159.04165140594046</c:v>
                </c:pt>
                <c:pt idx="630">
                  <c:v>159.04165140594046</c:v>
                </c:pt>
                <c:pt idx="631">
                  <c:v>159.04165140594046</c:v>
                </c:pt>
                <c:pt idx="632">
                  <c:v>159.04165140594046</c:v>
                </c:pt>
                <c:pt idx="633">
                  <c:v>159.04165140594046</c:v>
                </c:pt>
                <c:pt idx="634">
                  <c:v>159.04165140594046</c:v>
                </c:pt>
                <c:pt idx="635">
                  <c:v>159.04165140594046</c:v>
                </c:pt>
                <c:pt idx="636">
                  <c:v>159.04165140594046</c:v>
                </c:pt>
                <c:pt idx="637">
                  <c:v>159.04165140594046</c:v>
                </c:pt>
                <c:pt idx="638">
                  <c:v>159.04165140594046</c:v>
                </c:pt>
                <c:pt idx="639">
                  <c:v>159.04165140594046</c:v>
                </c:pt>
                <c:pt idx="640">
                  <c:v>159.04165140594046</c:v>
                </c:pt>
                <c:pt idx="641">
                  <c:v>159.04165140594046</c:v>
                </c:pt>
                <c:pt idx="642">
                  <c:v>159.04165140594046</c:v>
                </c:pt>
                <c:pt idx="643">
                  <c:v>159.04165140594046</c:v>
                </c:pt>
                <c:pt idx="644">
                  <c:v>159.04165140594046</c:v>
                </c:pt>
                <c:pt idx="645">
                  <c:v>166.04844060968395</c:v>
                </c:pt>
                <c:pt idx="646">
                  <c:v>172.7595625083602</c:v>
                </c:pt>
                <c:pt idx="647">
                  <c:v>179.20998012829807</c:v>
                </c:pt>
                <c:pt idx="648">
                  <c:v>185.42822380657367</c:v>
                </c:pt>
                <c:pt idx="649">
                  <c:v>191.43794176180319</c:v>
                </c:pt>
                <c:pt idx="650">
                  <c:v>197.25899957177086</c:v>
                </c:pt>
                <c:pt idx="651">
                  <c:v>202.90827959669178</c:v>
                </c:pt>
                <c:pt idx="652">
                  <c:v>208.40027493681123</c:v>
                </c:pt>
                <c:pt idx="653">
                  <c:v>213.74753912038568</c:v>
                </c:pt>
                <c:pt idx="654">
                  <c:v>218.96103224691501</c:v>
                </c:pt>
                <c:pt idx="655">
                  <c:v>224.05039136520804</c:v>
                </c:pt>
                <c:pt idx="656">
                  <c:v>229.02414445363814</c:v>
                </c:pt>
                <c:pt idx="657">
                  <c:v>233.8898817700034</c:v>
                </c:pt>
                <c:pt idx="658">
                  <c:v>238.65439452952717</c:v>
                </c:pt>
                <c:pt idx="659">
                  <c:v>243.32378822836728</c:v>
                </c:pt>
                <c:pt idx="660">
                  <c:v>247.90357606633575</c:v>
                </c:pt>
                <c:pt idx="661">
                  <c:v>252.3987565865171</c:v>
                </c:pt>
                <c:pt idx="662">
                  <c:v>256.81387867779688</c:v>
                </c:pt>
                <c:pt idx="663">
                  <c:v>261.15309637021295</c:v>
                </c:pt>
                <c:pt idx="664">
                  <c:v>265.42021531885041</c:v>
                </c:pt>
                <c:pt idx="665">
                  <c:v>262.62120388540706</c:v>
                </c:pt>
                <c:pt idx="666">
                  <c:v>259.79236064520694</c:v>
                </c:pt>
                <c:pt idx="667">
                  <c:v>256.93271452051181</c:v>
                </c:pt>
                <c:pt idx="668">
                  <c:v>254.04124070126352</c:v>
                </c:pt>
                <c:pt idx="669">
                  <c:v>251.11685639541736</c:v>
                </c:pt>
                <c:pt idx="670">
                  <c:v>248.15841613772858</c:v>
                </c:pt>
                <c:pt idx="671">
                  <c:v>245.1647065996562</c:v>
                </c:pt>
                <c:pt idx="672">
                  <c:v>242.13444083404744</c:v>
                </c:pt>
                <c:pt idx="673">
                  <c:v>239.06625187759232</c:v>
                </c:pt>
                <c:pt idx="674">
                  <c:v>235.95868562133609</c:v>
                </c:pt>
                <c:pt idx="675">
                  <c:v>232.81019284435615</c:v>
                </c:pt>
                <c:pt idx="676">
                  <c:v>229.61912028748952</c:v>
                </c:pt>
                <c:pt idx="677">
                  <c:v>226.38370062202654</c:v>
                </c:pt>
                <c:pt idx="678">
                  <c:v>223.10204114167004</c:v>
                </c:pt>
                <c:pt idx="679">
                  <c:v>219.77211097365017</c:v>
                </c:pt>
                <c:pt idx="680">
                  <c:v>216.3917265652139</c:v>
                </c:pt>
                <c:pt idx="681">
                  <c:v>212.95853515287695</c:v>
                </c:pt>
                <c:pt idx="682">
                  <c:v>209.46999586136116</c:v>
                </c:pt>
                <c:pt idx="683">
                  <c:v>205.923358003803</c:v>
                </c:pt>
                <c:pt idx="684">
                  <c:v>202.31563606032762</c:v>
                </c:pt>
                <c:pt idx="685">
                  <c:v>198.64358069272902</c:v>
                </c:pt>
                <c:pt idx="686">
                  <c:v>194.90364500110638</c:v>
                </c:pt>
                <c:pt idx="687">
                  <c:v>191.0919450334622</c:v>
                </c:pt>
                <c:pt idx="688">
                  <c:v>187.20421330717528</c:v>
                </c:pt>
                <c:pt idx="689">
                  <c:v>183.23574377211497</c:v>
                </c:pt>
                <c:pt idx="690">
                  <c:v>179.18132621115922</c:v>
                </c:pt>
                <c:pt idx="691">
                  <c:v>175.035167495552</c:v>
                </c:pt>
                <c:pt idx="692">
                  <c:v>170.79079633303502</c:v>
                </c:pt>
                <c:pt idx="693">
                  <c:v>166.44094708298638</c:v>
                </c:pt>
                <c:pt idx="694">
                  <c:v>161.97741674165735</c:v>
                </c:pt>
                <c:pt idx="695">
                  <c:v>159.04165140594046</c:v>
                </c:pt>
                <c:pt idx="696">
                  <c:v>159.04165140594046</c:v>
                </c:pt>
                <c:pt idx="697">
                  <c:v>159.04165140594046</c:v>
                </c:pt>
                <c:pt idx="698">
                  <c:v>159.04165140594046</c:v>
                </c:pt>
                <c:pt idx="699">
                  <c:v>159.04165140594046</c:v>
                </c:pt>
                <c:pt idx="700">
                  <c:v>159.04165140594046</c:v>
                </c:pt>
                <c:pt idx="701">
                  <c:v>239.23840140594046</c:v>
                </c:pt>
                <c:pt idx="702">
                  <c:v>239.23840140594046</c:v>
                </c:pt>
                <c:pt idx="703">
                  <c:v>239.23840140594046</c:v>
                </c:pt>
                <c:pt idx="704">
                  <c:v>239.23840140594046</c:v>
                </c:pt>
                <c:pt idx="705">
                  <c:v>239.23840140594046</c:v>
                </c:pt>
                <c:pt idx="706">
                  <c:v>239.23840140594046</c:v>
                </c:pt>
                <c:pt idx="707">
                  <c:v>239.23840140594046</c:v>
                </c:pt>
                <c:pt idx="708">
                  <c:v>239.23840140594046</c:v>
                </c:pt>
                <c:pt idx="709">
                  <c:v>239.23840140594046</c:v>
                </c:pt>
                <c:pt idx="710">
                  <c:v>239.23840140594046</c:v>
                </c:pt>
                <c:pt idx="711">
                  <c:v>239.23840140594046</c:v>
                </c:pt>
                <c:pt idx="712">
                  <c:v>239.23840140594046</c:v>
                </c:pt>
                <c:pt idx="713">
                  <c:v>239.23840140594046</c:v>
                </c:pt>
                <c:pt idx="714">
                  <c:v>239.23840140594046</c:v>
                </c:pt>
                <c:pt idx="715">
                  <c:v>239.23840140594046</c:v>
                </c:pt>
                <c:pt idx="716">
                  <c:v>239.23840140594046</c:v>
                </c:pt>
                <c:pt idx="717">
                  <c:v>239.23840140594046</c:v>
                </c:pt>
                <c:pt idx="718">
                  <c:v>239.23840140594046</c:v>
                </c:pt>
                <c:pt idx="719">
                  <c:v>239.23840140594046</c:v>
                </c:pt>
                <c:pt idx="720">
                  <c:v>239.23840140594046</c:v>
                </c:pt>
                <c:pt idx="721">
                  <c:v>239.23840140594046</c:v>
                </c:pt>
                <c:pt idx="722">
                  <c:v>239.23840140594046</c:v>
                </c:pt>
                <c:pt idx="723">
                  <c:v>239.23840140594046</c:v>
                </c:pt>
                <c:pt idx="724">
                  <c:v>239.23840140594046</c:v>
                </c:pt>
                <c:pt idx="725">
                  <c:v>239.23840140594046</c:v>
                </c:pt>
                <c:pt idx="726">
                  <c:v>239.23840140594046</c:v>
                </c:pt>
                <c:pt idx="727">
                  <c:v>239.23840140594046</c:v>
                </c:pt>
                <c:pt idx="728">
                  <c:v>239.23840140594046</c:v>
                </c:pt>
                <c:pt idx="729">
                  <c:v>239.23840140594046</c:v>
                </c:pt>
                <c:pt idx="730">
                  <c:v>239.23840140594046</c:v>
                </c:pt>
                <c:pt idx="731">
                  <c:v>239.23840140594046</c:v>
                </c:pt>
                <c:pt idx="732">
                  <c:v>239.23840140594046</c:v>
                </c:pt>
                <c:pt idx="733">
                  <c:v>239.23840140594046</c:v>
                </c:pt>
                <c:pt idx="734">
                  <c:v>239.23840140594046</c:v>
                </c:pt>
                <c:pt idx="735">
                  <c:v>239.23840140594046</c:v>
                </c:pt>
                <c:pt idx="736">
                  <c:v>239.23840140594046</c:v>
                </c:pt>
                <c:pt idx="737">
                  <c:v>239.23840140594046</c:v>
                </c:pt>
                <c:pt idx="738">
                  <c:v>239.23840140594046</c:v>
                </c:pt>
                <c:pt idx="739">
                  <c:v>239.23840140594046</c:v>
                </c:pt>
                <c:pt idx="740">
                  <c:v>239.23840140594046</c:v>
                </c:pt>
                <c:pt idx="741">
                  <c:v>239.23840140594046</c:v>
                </c:pt>
                <c:pt idx="742">
                  <c:v>239.23840140594046</c:v>
                </c:pt>
                <c:pt idx="743">
                  <c:v>239.23840140594046</c:v>
                </c:pt>
                <c:pt idx="744">
                  <c:v>239.23840140594046</c:v>
                </c:pt>
                <c:pt idx="745">
                  <c:v>239.23840140594046</c:v>
                </c:pt>
                <c:pt idx="746">
                  <c:v>239.23840140594046</c:v>
                </c:pt>
                <c:pt idx="747">
                  <c:v>239.23840140594046</c:v>
                </c:pt>
                <c:pt idx="748">
                  <c:v>239.23840140594046</c:v>
                </c:pt>
                <c:pt idx="749">
                  <c:v>239.23840140594046</c:v>
                </c:pt>
                <c:pt idx="750">
                  <c:v>239.23840140594046</c:v>
                </c:pt>
                <c:pt idx="751">
                  <c:v>239.23840140594046</c:v>
                </c:pt>
                <c:pt idx="752">
                  <c:v>239.23840140594046</c:v>
                </c:pt>
                <c:pt idx="753">
                  <c:v>239.23840140594046</c:v>
                </c:pt>
                <c:pt idx="754">
                  <c:v>239.23840140594046</c:v>
                </c:pt>
                <c:pt idx="755">
                  <c:v>239.23840140594046</c:v>
                </c:pt>
                <c:pt idx="756">
                  <c:v>239.23840140594046</c:v>
                </c:pt>
                <c:pt idx="757">
                  <c:v>239.23840140594046</c:v>
                </c:pt>
                <c:pt idx="758">
                  <c:v>239.23840140594046</c:v>
                </c:pt>
                <c:pt idx="759">
                  <c:v>239.23840140594046</c:v>
                </c:pt>
                <c:pt idx="760">
                  <c:v>239.23840140594046</c:v>
                </c:pt>
                <c:pt idx="761">
                  <c:v>239.23840140594046</c:v>
                </c:pt>
                <c:pt idx="762">
                  <c:v>239.23840140594046</c:v>
                </c:pt>
                <c:pt idx="763">
                  <c:v>239.23840140594046</c:v>
                </c:pt>
                <c:pt idx="764">
                  <c:v>239.23840140594046</c:v>
                </c:pt>
                <c:pt idx="765">
                  <c:v>239.23840140594046</c:v>
                </c:pt>
                <c:pt idx="766">
                  <c:v>239.23840140594046</c:v>
                </c:pt>
                <c:pt idx="767">
                  <c:v>239.23840140594046</c:v>
                </c:pt>
                <c:pt idx="768">
                  <c:v>239.23840140594046</c:v>
                </c:pt>
                <c:pt idx="769">
                  <c:v>239.23840140594046</c:v>
                </c:pt>
                <c:pt idx="770">
                  <c:v>239.23840140594046</c:v>
                </c:pt>
                <c:pt idx="771">
                  <c:v>239.23840140594046</c:v>
                </c:pt>
                <c:pt idx="772">
                  <c:v>239.23840140594046</c:v>
                </c:pt>
                <c:pt idx="773">
                  <c:v>239.23840140594046</c:v>
                </c:pt>
                <c:pt idx="774">
                  <c:v>239.23840140594046</c:v>
                </c:pt>
                <c:pt idx="775">
                  <c:v>239.23840140594046</c:v>
                </c:pt>
                <c:pt idx="776">
                  <c:v>239.23840140594046</c:v>
                </c:pt>
                <c:pt idx="777">
                  <c:v>239.23840140594046</c:v>
                </c:pt>
                <c:pt idx="778">
                  <c:v>239.23840140594046</c:v>
                </c:pt>
                <c:pt idx="779">
                  <c:v>239.23840140594046</c:v>
                </c:pt>
                <c:pt idx="780">
                  <c:v>239.23840140594046</c:v>
                </c:pt>
                <c:pt idx="781">
                  <c:v>239.23840140594046</c:v>
                </c:pt>
                <c:pt idx="782">
                  <c:v>239.23840140594046</c:v>
                </c:pt>
                <c:pt idx="783">
                  <c:v>239.23840140594046</c:v>
                </c:pt>
                <c:pt idx="784">
                  <c:v>239.23840140594046</c:v>
                </c:pt>
                <c:pt idx="785">
                  <c:v>239.23840140594046</c:v>
                </c:pt>
                <c:pt idx="786">
                  <c:v>239.23840140594046</c:v>
                </c:pt>
                <c:pt idx="787">
                  <c:v>239.23840140594046</c:v>
                </c:pt>
                <c:pt idx="788">
                  <c:v>239.23840140594046</c:v>
                </c:pt>
                <c:pt idx="789">
                  <c:v>239.23840140594046</c:v>
                </c:pt>
                <c:pt idx="790">
                  <c:v>239.23840140594046</c:v>
                </c:pt>
                <c:pt idx="791">
                  <c:v>239.23840140594046</c:v>
                </c:pt>
                <c:pt idx="792">
                  <c:v>239.23840140594046</c:v>
                </c:pt>
                <c:pt idx="793">
                  <c:v>239.23840140594046</c:v>
                </c:pt>
                <c:pt idx="794">
                  <c:v>239.23840140594046</c:v>
                </c:pt>
                <c:pt idx="795">
                  <c:v>239.23840140594046</c:v>
                </c:pt>
                <c:pt idx="796">
                  <c:v>239.23840140594046</c:v>
                </c:pt>
                <c:pt idx="797">
                  <c:v>239.23840140594046</c:v>
                </c:pt>
                <c:pt idx="798">
                  <c:v>239.23840140594046</c:v>
                </c:pt>
                <c:pt idx="799">
                  <c:v>239.23840140594046</c:v>
                </c:pt>
                <c:pt idx="800">
                  <c:v>239.23840140594046</c:v>
                </c:pt>
                <c:pt idx="801">
                  <c:v>239.23840140594046</c:v>
                </c:pt>
                <c:pt idx="802">
                  <c:v>239.23840140594046</c:v>
                </c:pt>
                <c:pt idx="803">
                  <c:v>239.23840140594046</c:v>
                </c:pt>
                <c:pt idx="804">
                  <c:v>239.23840140594046</c:v>
                </c:pt>
                <c:pt idx="805">
                  <c:v>239.23840140594046</c:v>
                </c:pt>
                <c:pt idx="806">
                  <c:v>239.23840140594046</c:v>
                </c:pt>
                <c:pt idx="807">
                  <c:v>-1109.5690474569046</c:v>
                </c:pt>
                <c:pt idx="808">
                  <c:v>-1108.8994954186182</c:v>
                </c:pt>
                <c:pt idx="809">
                  <c:v>-1108.2295391057028</c:v>
                </c:pt>
                <c:pt idx="810">
                  <c:v>-1107.5591777851191</c:v>
                </c:pt>
                <c:pt idx="811">
                  <c:v>-1106.8884107216111</c:v>
                </c:pt>
                <c:pt idx="812">
                  <c:v>-1106.2172371776942</c:v>
                </c:pt>
                <c:pt idx="813">
                  <c:v>-1105.5456564136484</c:v>
                </c:pt>
                <c:pt idx="814">
                  <c:v>-1104.8736676875071</c:v>
                </c:pt>
                <c:pt idx="815">
                  <c:v>-1104.2012702550483</c:v>
                </c:pt>
                <c:pt idx="816">
                  <c:v>-1103.5284633697847</c:v>
                </c:pt>
                <c:pt idx="817">
                  <c:v>-1102.8552462829541</c:v>
                </c:pt>
                <c:pt idx="818">
                  <c:v>-1102.1816182435098</c:v>
                </c:pt>
                <c:pt idx="819">
                  <c:v>-1101.5075784981104</c:v>
                </c:pt>
                <c:pt idx="820">
                  <c:v>-1100.8331262911113</c:v>
                </c:pt>
                <c:pt idx="821">
                  <c:v>-1100.1582608645526</c:v>
                </c:pt>
                <c:pt idx="822">
                  <c:v>-1099.4829814581508</c:v>
                </c:pt>
                <c:pt idx="823">
                  <c:v>-1098.807287309289</c:v>
                </c:pt>
                <c:pt idx="824">
                  <c:v>-1098.1311776530056</c:v>
                </c:pt>
                <c:pt idx="825">
                  <c:v>-1097.4546517219851</c:v>
                </c:pt>
                <c:pt idx="826">
                  <c:v>-1096.7777087465474</c:v>
                </c:pt>
                <c:pt idx="827">
                  <c:v>-1096.1003479546387</c:v>
                </c:pt>
                <c:pt idx="828">
                  <c:v>-1095.4225685718197</c:v>
                </c:pt>
                <c:pt idx="829">
                  <c:v>-1094.7443698212562</c:v>
                </c:pt>
                <c:pt idx="830">
                  <c:v>-1094.0657509237085</c:v>
                </c:pt>
                <c:pt idx="831">
                  <c:v>-1093.3867110975216</c:v>
                </c:pt>
                <c:pt idx="832">
                  <c:v>-1092.7072495586131</c:v>
                </c:pt>
                <c:pt idx="833">
                  <c:v>-1092.0273655204642</c:v>
                </c:pt>
                <c:pt idx="834">
                  <c:v>-1091.3470581941085</c:v>
                </c:pt>
                <c:pt idx="835">
                  <c:v>-1090.6663267881213</c:v>
                </c:pt>
                <c:pt idx="836">
                  <c:v>-1089.9851705086089</c:v>
                </c:pt>
                <c:pt idx="837">
                  <c:v>-1089.3035885591978</c:v>
                </c:pt>
                <c:pt idx="838">
                  <c:v>-1088.621580141024</c:v>
                </c:pt>
                <c:pt idx="839">
                  <c:v>-1087.9391444527214</c:v>
                </c:pt>
                <c:pt idx="840">
                  <c:v>-1087.2562806904123</c:v>
                </c:pt>
                <c:pt idx="841">
                  <c:v>-1086.5729880476945</c:v>
                </c:pt>
                <c:pt idx="842">
                  <c:v>-1085.8892657156316</c:v>
                </c:pt>
                <c:pt idx="843">
                  <c:v>-1085.2051128827413</c:v>
                </c:pt>
                <c:pt idx="844">
                  <c:v>-1084.5205287349843</c:v>
                </c:pt>
                <c:pt idx="845">
                  <c:v>-1083.8355124557525</c:v>
                </c:pt>
                <c:pt idx="846">
                  <c:v>-1083.1500632258585</c:v>
                </c:pt>
                <c:pt idx="847">
                  <c:v>-1082.4641802235237</c:v>
                </c:pt>
                <c:pt idx="848">
                  <c:v>-1081.7778626243669</c:v>
                </c:pt>
                <c:pt idx="849">
                  <c:v>-1081.091109601392</c:v>
                </c:pt>
                <c:pt idx="850">
                  <c:v>-1080.4039203249781</c:v>
                </c:pt>
                <c:pt idx="851">
                  <c:v>-1079.7162939628663</c:v>
                </c:pt>
                <c:pt idx="852">
                  <c:v>-1079.0282296801483</c:v>
                </c:pt>
                <c:pt idx="853">
                  <c:v>-1078.3397266392551</c:v>
                </c:pt>
                <c:pt idx="854">
                  <c:v>-1077.6507839999445</c:v>
                </c:pt>
                <c:pt idx="855">
                  <c:v>-1076.9614009192892</c:v>
                </c:pt>
                <c:pt idx="856">
                  <c:v>-1076.2715765516652</c:v>
                </c:pt>
                <c:pt idx="857">
                  <c:v>-1075.5813100487399</c:v>
                </c:pt>
                <c:pt idx="858">
                  <c:v>-1074.8906005594581</c:v>
                </c:pt>
                <c:pt idx="859">
                  <c:v>-1074.199447230033</c:v>
                </c:pt>
                <c:pt idx="860">
                  <c:v>-1073.5078492039308</c:v>
                </c:pt>
                <c:pt idx="861">
                  <c:v>-1072.8158056218599</c:v>
                </c:pt>
                <c:pt idx="862">
                  <c:v>-1072.1233156217579</c:v>
                </c:pt>
                <c:pt idx="863">
                  <c:v>-1071.4303783387797</c:v>
                </c:pt>
                <c:pt idx="864">
                  <c:v>-1070.7369929052843</c:v>
                </c:pt>
                <c:pt idx="865">
                  <c:v>-1070.0431584508226</c:v>
                </c:pt>
                <c:pt idx="866">
                  <c:v>-1069.348874102124</c:v>
                </c:pt>
                <c:pt idx="867">
                  <c:v>-1068.6541389830841</c:v>
                </c:pt>
                <c:pt idx="868">
                  <c:v>-1067.9589522147521</c:v>
                </c:pt>
                <c:pt idx="869">
                  <c:v>-1067.2633129153166</c:v>
                </c:pt>
                <c:pt idx="870">
                  <c:v>-1066.5672202000942</c:v>
                </c:pt>
                <c:pt idx="871">
                  <c:v>-1065.8706731815153</c:v>
                </c:pt>
                <c:pt idx="872">
                  <c:v>-1065.1736709691108</c:v>
                </c:pt>
                <c:pt idx="873">
                  <c:v>-1064.4762126695</c:v>
                </c:pt>
                <c:pt idx="874">
                  <c:v>-1063.7782973863755</c:v>
                </c:pt>
                <c:pt idx="875">
                  <c:v>-1063.0799242204914</c:v>
                </c:pt>
                <c:pt idx="876">
                  <c:v>-1062.3810922696489</c:v>
                </c:pt>
                <c:pt idx="877">
                  <c:v>-1061.681800628683</c:v>
                </c:pt>
                <c:pt idx="878">
                  <c:v>-1060.9820483894484</c:v>
                </c:pt>
                <c:pt idx="879">
                  <c:v>-1060.2818346408067</c:v>
                </c:pt>
                <c:pt idx="880">
                  <c:v>-1059.5811584686112</c:v>
                </c:pt>
                <c:pt idx="881">
                  <c:v>-1058.8800189556946</c:v>
                </c:pt>
                <c:pt idx="882">
                  <c:v>-1058.1784151818533</c:v>
                </c:pt>
                <c:pt idx="883">
                  <c:v>-1057.4763462238348</c:v>
                </c:pt>
                <c:pt idx="884">
                  <c:v>-1056.7738111553224</c:v>
                </c:pt>
                <c:pt idx="885">
                  <c:v>-1056.070809046922</c:v>
                </c:pt>
                <c:pt idx="886">
                  <c:v>-1055.3673389661469</c:v>
                </c:pt>
                <c:pt idx="887">
                  <c:v>-1054.6633999774037</c:v>
                </c:pt>
                <c:pt idx="888">
                  <c:v>294.84845772086737</c:v>
                </c:pt>
                <c:pt idx="889">
                  <c:v>292.328810092092</c:v>
                </c:pt>
                <c:pt idx="890">
                  <c:v>289.78744505485736</c:v>
                </c:pt>
                <c:pt idx="891">
                  <c:v>287.22379286763498</c:v>
                </c:pt>
                <c:pt idx="892">
                  <c:v>284.63725847949388</c:v>
                </c:pt>
                <c:pt idx="893">
                  <c:v>282.02721992968128</c:v>
                </c:pt>
                <c:pt idx="894">
                  <c:v>279.39302661483146</c:v>
                </c:pt>
                <c:pt idx="895">
                  <c:v>276.73399741018119</c:v>
                </c:pt>
                <c:pt idx="896">
                  <c:v>274.04941862948556</c:v>
                </c:pt>
                <c:pt idx="897">
                  <c:v>271.33854180639378</c:v>
                </c:pt>
                <c:pt idx="898">
                  <c:v>268.60058127782816</c:v>
                </c:pt>
                <c:pt idx="899">
                  <c:v>265.8347115473527</c:v>
                </c:pt>
                <c:pt idx="900">
                  <c:v>263.04006440356869</c:v>
                </c:pt>
                <c:pt idx="901">
                  <c:v>260.21572576516019</c:v>
                </c:pt>
                <c:pt idx="902">
                  <c:v>257.36073222024686</c:v>
                </c:pt>
                <c:pt idx="903">
                  <c:v>254.47406722308381</c:v>
                </c:pt>
                <c:pt idx="904">
                  <c:v>251.55465690575198</c:v>
                </c:pt>
                <c:pt idx="905">
                  <c:v>248.60136545616137</c:v>
                </c:pt>
                <c:pt idx="906">
                  <c:v>245.61299000624672</c:v>
                </c:pt>
                <c:pt idx="907">
                  <c:v>242.58825496545933</c:v>
                </c:pt>
                <c:pt idx="908">
                  <c:v>239.5258057242533</c:v>
                </c:pt>
                <c:pt idx="909">
                  <c:v>239.23840140594046</c:v>
                </c:pt>
                <c:pt idx="910">
                  <c:v>239.23840140594046</c:v>
                </c:pt>
                <c:pt idx="911">
                  <c:v>239.23840140594046</c:v>
                </c:pt>
                <c:pt idx="912">
                  <c:v>239.23840140594046</c:v>
                </c:pt>
                <c:pt idx="913">
                  <c:v>239.23840140594046</c:v>
                </c:pt>
                <c:pt idx="914">
                  <c:v>239.23840140594046</c:v>
                </c:pt>
                <c:pt idx="915">
                  <c:v>239.23840140594046</c:v>
                </c:pt>
                <c:pt idx="916">
                  <c:v>239.23840140594046</c:v>
                </c:pt>
                <c:pt idx="917">
                  <c:v>239.23840140594046</c:v>
                </c:pt>
                <c:pt idx="918">
                  <c:v>239.23840140594046</c:v>
                </c:pt>
                <c:pt idx="919">
                  <c:v>239.23840140594046</c:v>
                </c:pt>
                <c:pt idx="920">
                  <c:v>239.23840140594046</c:v>
                </c:pt>
                <c:pt idx="921">
                  <c:v>239.23840140594046</c:v>
                </c:pt>
                <c:pt idx="922">
                  <c:v>239.23840140594046</c:v>
                </c:pt>
                <c:pt idx="923">
                  <c:v>239.23840140594046</c:v>
                </c:pt>
                <c:pt idx="924">
                  <c:v>239.23840140594046</c:v>
                </c:pt>
                <c:pt idx="925">
                  <c:v>239.23840140594046</c:v>
                </c:pt>
                <c:pt idx="926">
                  <c:v>239.23840140594046</c:v>
                </c:pt>
                <c:pt idx="927">
                  <c:v>239.23840140594046</c:v>
                </c:pt>
                <c:pt idx="928">
                  <c:v>239.23840140594046</c:v>
                </c:pt>
                <c:pt idx="929">
                  <c:v>239.23840140594046</c:v>
                </c:pt>
                <c:pt idx="930">
                  <c:v>239.23840140594046</c:v>
                </c:pt>
                <c:pt idx="931">
                  <c:v>239.23840140594046</c:v>
                </c:pt>
                <c:pt idx="932">
                  <c:v>239.23840140594046</c:v>
                </c:pt>
                <c:pt idx="933">
                  <c:v>239.23840140594046</c:v>
                </c:pt>
                <c:pt idx="934">
                  <c:v>239.23840140594046</c:v>
                </c:pt>
                <c:pt idx="935">
                  <c:v>239.23840140594046</c:v>
                </c:pt>
                <c:pt idx="936">
                  <c:v>239.23840140594046</c:v>
                </c:pt>
                <c:pt idx="937">
                  <c:v>239.23840140594046</c:v>
                </c:pt>
                <c:pt idx="938">
                  <c:v>239.23840140594046</c:v>
                </c:pt>
                <c:pt idx="939">
                  <c:v>239.23840140594046</c:v>
                </c:pt>
                <c:pt idx="940">
                  <c:v>239.23840140594046</c:v>
                </c:pt>
                <c:pt idx="941">
                  <c:v>239.23840140594046</c:v>
                </c:pt>
                <c:pt idx="942">
                  <c:v>239.23840140594046</c:v>
                </c:pt>
                <c:pt idx="943">
                  <c:v>239.23840140594046</c:v>
                </c:pt>
                <c:pt idx="944">
                  <c:v>239.23840140594046</c:v>
                </c:pt>
                <c:pt idx="945">
                  <c:v>239.23840140594046</c:v>
                </c:pt>
                <c:pt idx="946">
                  <c:v>239.23840140594046</c:v>
                </c:pt>
                <c:pt idx="947">
                  <c:v>239.23840140594046</c:v>
                </c:pt>
                <c:pt idx="948">
                  <c:v>239.23840140594046</c:v>
                </c:pt>
                <c:pt idx="949">
                  <c:v>239.23840140594046</c:v>
                </c:pt>
                <c:pt idx="950">
                  <c:v>239.23840140594046</c:v>
                </c:pt>
                <c:pt idx="951">
                  <c:v>239.23840140594046</c:v>
                </c:pt>
                <c:pt idx="952">
                  <c:v>239.23840140594046</c:v>
                </c:pt>
                <c:pt idx="953">
                  <c:v>239.23840140594046</c:v>
                </c:pt>
                <c:pt idx="954">
                  <c:v>239.23840140594046</c:v>
                </c:pt>
                <c:pt idx="955">
                  <c:v>239.23840140594046</c:v>
                </c:pt>
                <c:pt idx="956">
                  <c:v>239.23840140594046</c:v>
                </c:pt>
                <c:pt idx="957">
                  <c:v>239.23840140594046</c:v>
                </c:pt>
                <c:pt idx="958">
                  <c:v>239.23840140594046</c:v>
                </c:pt>
                <c:pt idx="959">
                  <c:v>239.23840140594046</c:v>
                </c:pt>
                <c:pt idx="960">
                  <c:v>239.23840140594046</c:v>
                </c:pt>
                <c:pt idx="961">
                  <c:v>239.23840140594046</c:v>
                </c:pt>
                <c:pt idx="962">
                  <c:v>239.23840140594046</c:v>
                </c:pt>
                <c:pt idx="963">
                  <c:v>239.23840140594046</c:v>
                </c:pt>
                <c:pt idx="964">
                  <c:v>239.23840140594046</c:v>
                </c:pt>
                <c:pt idx="965">
                  <c:v>239.23840140594046</c:v>
                </c:pt>
                <c:pt idx="966">
                  <c:v>239.23840140594046</c:v>
                </c:pt>
                <c:pt idx="967">
                  <c:v>239.23840140594046</c:v>
                </c:pt>
                <c:pt idx="968">
                  <c:v>239.23840140594046</c:v>
                </c:pt>
                <c:pt idx="969">
                  <c:v>239.23840140594046</c:v>
                </c:pt>
                <c:pt idx="970">
                  <c:v>239.23840140594046</c:v>
                </c:pt>
                <c:pt idx="971">
                  <c:v>239.23840140594046</c:v>
                </c:pt>
                <c:pt idx="972">
                  <c:v>239.23840140594046</c:v>
                </c:pt>
                <c:pt idx="973">
                  <c:v>239.23840140594046</c:v>
                </c:pt>
                <c:pt idx="974">
                  <c:v>239.23840140594046</c:v>
                </c:pt>
                <c:pt idx="975">
                  <c:v>239.23840140594046</c:v>
                </c:pt>
                <c:pt idx="976">
                  <c:v>239.23840140594046</c:v>
                </c:pt>
                <c:pt idx="977">
                  <c:v>239.23840140594046</c:v>
                </c:pt>
                <c:pt idx="978">
                  <c:v>239.23840140594046</c:v>
                </c:pt>
                <c:pt idx="979">
                  <c:v>239.23840140594046</c:v>
                </c:pt>
                <c:pt idx="980">
                  <c:v>239.23840140594046</c:v>
                </c:pt>
                <c:pt idx="981">
                  <c:v>239.23840140594046</c:v>
                </c:pt>
                <c:pt idx="982">
                  <c:v>239.23840140594046</c:v>
                </c:pt>
                <c:pt idx="983">
                  <c:v>239.23840140594046</c:v>
                </c:pt>
                <c:pt idx="984">
                  <c:v>239.23840140594046</c:v>
                </c:pt>
                <c:pt idx="985">
                  <c:v>239.23840140594046</c:v>
                </c:pt>
                <c:pt idx="986">
                  <c:v>239.23840140594046</c:v>
                </c:pt>
                <c:pt idx="987">
                  <c:v>239.23840140594046</c:v>
                </c:pt>
                <c:pt idx="988">
                  <c:v>239.23840140594046</c:v>
                </c:pt>
                <c:pt idx="989">
                  <c:v>239.23840140594046</c:v>
                </c:pt>
                <c:pt idx="990">
                  <c:v>239.23840140594046</c:v>
                </c:pt>
                <c:pt idx="991">
                  <c:v>239.23840140594046</c:v>
                </c:pt>
                <c:pt idx="992">
                  <c:v>239.23840140594046</c:v>
                </c:pt>
                <c:pt idx="993">
                  <c:v>239.23840140594046</c:v>
                </c:pt>
                <c:pt idx="994">
                  <c:v>239.23840140594046</c:v>
                </c:pt>
                <c:pt idx="995">
                  <c:v>239.23840140594046</c:v>
                </c:pt>
                <c:pt idx="996">
                  <c:v>239.23840140594046</c:v>
                </c:pt>
                <c:pt idx="997">
                  <c:v>239.23840140594046</c:v>
                </c:pt>
                <c:pt idx="998">
                  <c:v>239.23840140594046</c:v>
                </c:pt>
                <c:pt idx="999">
                  <c:v>239.23840140594046</c:v>
                </c:pt>
                <c:pt idx="1000">
                  <c:v>-450.37051237136831</c:v>
                </c:pt>
                <c:pt idx="1001">
                  <c:v>-448.72095007335565</c:v>
                </c:pt>
                <c:pt idx="1002">
                  <c:v>-447.06532374874786</c:v>
                </c:pt>
                <c:pt idx="1003">
                  <c:v>-445.40356610868992</c:v>
                </c:pt>
                <c:pt idx="1004">
                  <c:v>-443.73560861154863</c:v>
                </c:pt>
                <c:pt idx="1005">
                  <c:v>-442.06138143003159</c:v>
                </c:pt>
                <c:pt idx="1006">
                  <c:v>-440.38081341718873</c:v>
                </c:pt>
                <c:pt idx="1007">
                  <c:v>-438.69383207124923</c:v>
                </c:pt>
                <c:pt idx="1008">
                  <c:v>-437.00036349924568</c:v>
                </c:pt>
                <c:pt idx="1009">
                  <c:v>-435.30033237937289</c:v>
                </c:pt>
                <c:pt idx="1010">
                  <c:v>-433.59366192202759</c:v>
                </c:pt>
                <c:pt idx="1011">
                  <c:v>-431.88027382947274</c:v>
                </c:pt>
                <c:pt idx="1012">
                  <c:v>-430.16008825406533</c:v>
                </c:pt>
                <c:pt idx="1013">
                  <c:v>-428.43302375498592</c:v>
                </c:pt>
                <c:pt idx="1014">
                  <c:v>-426.69899725340304</c:v>
                </c:pt>
                <c:pt idx="1015">
                  <c:v>-424.95792398600258</c:v>
                </c:pt>
                <c:pt idx="1016">
                  <c:v>-423.20971745681004</c:v>
                </c:pt>
                <c:pt idx="1017">
                  <c:v>-421.45428938722586</c:v>
                </c:pt>
                <c:pt idx="1018">
                  <c:v>-419.69154966419535</c:v>
                </c:pt>
                <c:pt idx="1019">
                  <c:v>-417.92140628642454</c:v>
                </c:pt>
                <c:pt idx="1020">
                  <c:v>-416.14376530855293</c:v>
                </c:pt>
                <c:pt idx="1021">
                  <c:v>-414.3585307831874</c:v>
                </c:pt>
                <c:pt idx="1022">
                  <c:v>-412.56560470069485</c:v>
                </c:pt>
                <c:pt idx="1023">
                  <c:v>-410.76488692664918</c:v>
                </c:pt>
                <c:pt idx="1024">
                  <c:v>-408.95627513681734</c:v>
                </c:pt>
                <c:pt idx="1025">
                  <c:v>-407.13966474956777</c:v>
                </c:pt>
                <c:pt idx="1026">
                  <c:v>-405.31494885557242</c:v>
                </c:pt>
                <c:pt idx="1027">
                  <c:v>-403.48201814467188</c:v>
                </c:pt>
                <c:pt idx="1028">
                  <c:v>-401.64076082975964</c:v>
                </c:pt>
                <c:pt idx="1029">
                  <c:v>-399.79106256753727</c:v>
                </c:pt>
                <c:pt idx="1030">
                  <c:v>-397.93280637598235</c:v>
                </c:pt>
                <c:pt idx="1031">
                  <c:v>-396.06587254835887</c:v>
                </c:pt>
                <c:pt idx="1032">
                  <c:v>-394.19013856359413</c:v>
                </c:pt>
                <c:pt idx="1033">
                  <c:v>-392.30547899283067</c:v>
                </c:pt>
                <c:pt idx="1034">
                  <c:v>-390.41176540195312</c:v>
                </c:pt>
                <c:pt idx="1035">
                  <c:v>-388.50886624987561</c:v>
                </c:pt>
                <c:pt idx="1036">
                  <c:v>-386.59664678236254</c:v>
                </c:pt>
                <c:pt idx="1037">
                  <c:v>-384.67496892114019</c:v>
                </c:pt>
                <c:pt idx="1038">
                  <c:v>-382.74369114804244</c:v>
                </c:pt>
                <c:pt idx="1039">
                  <c:v>-380.80266838391515</c:v>
                </c:pt>
                <c:pt idx="1040">
                  <c:v>-378.85175186198717</c:v>
                </c:pt>
                <c:pt idx="1041">
                  <c:v>-376.89078899539572</c:v>
                </c:pt>
                <c:pt idx="1042">
                  <c:v>314.68929053877514</c:v>
                </c:pt>
                <c:pt idx="1043">
                  <c:v>312.3285040751731</c:v>
                </c:pt>
                <c:pt idx="1044">
                  <c:v>309.94987321807514</c:v>
                </c:pt>
                <c:pt idx="1045">
                  <c:v>307.552988168144</c:v>
                </c:pt>
                <c:pt idx="1046">
                  <c:v>305.13742322185811</c:v>
                </c:pt>
                <c:pt idx="1047">
                  <c:v>302.70273589475073</c:v>
                </c:pt>
                <c:pt idx="1048">
                  <c:v>300.24846598156842</c:v>
                </c:pt>
                <c:pt idx="1049">
                  <c:v>297.77413454771499</c:v>
                </c:pt>
                <c:pt idx="1050">
                  <c:v>295.27924284574482</c:v>
                </c:pt>
                <c:pt idx="1051">
                  <c:v>292.76327114998776</c:v>
                </c:pt>
                <c:pt idx="1052">
                  <c:v>290.22567750162386</c:v>
                </c:pt>
                <c:pt idx="1053">
                  <c:v>287.66589635565583</c:v>
                </c:pt>
                <c:pt idx="1054">
                  <c:v>285.08333712025046</c:v>
                </c:pt>
                <c:pt idx="1055">
                  <c:v>282.4773825778035</c:v>
                </c:pt>
                <c:pt idx="1056">
                  <c:v>279.84738717581826</c:v>
                </c:pt>
                <c:pt idx="1057">
                  <c:v>277.19267517424538</c:v>
                </c:pt>
                <c:pt idx="1058">
                  <c:v>274.51253863428286</c:v>
                </c:pt>
                <c:pt idx="1059">
                  <c:v>271.80623523174796</c:v>
                </c:pt>
                <c:pt idx="1060">
                  <c:v>269.07298587596682</c:v>
                </c:pt>
                <c:pt idx="1061">
                  <c:v>266.31197211263458</c:v>
                </c:pt>
                <c:pt idx="1062">
                  <c:v>263.52233328621992</c:v>
                </c:pt>
                <c:pt idx="1063">
                  <c:v>260.70316343416209</c:v>
                </c:pt>
                <c:pt idx="1064">
                  <c:v>257.8535078812402</c:v>
                </c:pt>
                <c:pt idx="1065">
                  <c:v>254.97235949800154</c:v>
                </c:pt>
                <c:pt idx="1066">
                  <c:v>252.05865458187992</c:v>
                </c:pt>
                <c:pt idx="1067">
                  <c:v>249.11126831348611</c:v>
                </c:pt>
                <c:pt idx="1068">
                  <c:v>246.12900973331796</c:v>
                </c:pt>
                <c:pt idx="1069">
                  <c:v>243.11061617560847</c:v>
                </c:pt>
                <c:pt idx="1070">
                  <c:v>240.05474708592703</c:v>
                </c:pt>
                <c:pt idx="1071">
                  <c:v>239.23840140594046</c:v>
                </c:pt>
                <c:pt idx="1072">
                  <c:v>239.23840140594046</c:v>
                </c:pt>
                <c:pt idx="1073">
                  <c:v>239.23840140594046</c:v>
                </c:pt>
                <c:pt idx="1074">
                  <c:v>239.23840140594046</c:v>
                </c:pt>
                <c:pt idx="1075">
                  <c:v>239.23840140594046</c:v>
                </c:pt>
                <c:pt idx="1076">
                  <c:v>239.23840140594046</c:v>
                </c:pt>
                <c:pt idx="1077">
                  <c:v>239.23840140594046</c:v>
                </c:pt>
                <c:pt idx="1078">
                  <c:v>239.23840140594046</c:v>
                </c:pt>
                <c:pt idx="1079">
                  <c:v>239.23840140594046</c:v>
                </c:pt>
                <c:pt idx="1080">
                  <c:v>239.23840140594046</c:v>
                </c:pt>
                <c:pt idx="1081">
                  <c:v>239.23840140594046</c:v>
                </c:pt>
                <c:pt idx="1082">
                  <c:v>239.23840140594046</c:v>
                </c:pt>
                <c:pt idx="1083">
                  <c:v>239.23840140594046</c:v>
                </c:pt>
                <c:pt idx="1084">
                  <c:v>239.23840140594046</c:v>
                </c:pt>
                <c:pt idx="1085">
                  <c:v>239.23840140594046</c:v>
                </c:pt>
                <c:pt idx="1086">
                  <c:v>239.23840140594046</c:v>
                </c:pt>
                <c:pt idx="1087">
                  <c:v>239.23840140594046</c:v>
                </c:pt>
                <c:pt idx="1088">
                  <c:v>239.23840140594046</c:v>
                </c:pt>
                <c:pt idx="1089">
                  <c:v>239.23840140594046</c:v>
                </c:pt>
                <c:pt idx="1090">
                  <c:v>239.23840140594046</c:v>
                </c:pt>
                <c:pt idx="1091">
                  <c:v>239.23840140594046</c:v>
                </c:pt>
                <c:pt idx="1092">
                  <c:v>239.23840140594046</c:v>
                </c:pt>
                <c:pt idx="1093">
                  <c:v>239.23840140594046</c:v>
                </c:pt>
                <c:pt idx="1094">
                  <c:v>239.23840140594046</c:v>
                </c:pt>
                <c:pt idx="1095">
                  <c:v>239.23840140594046</c:v>
                </c:pt>
                <c:pt idx="1096">
                  <c:v>239.23840140594046</c:v>
                </c:pt>
                <c:pt idx="1097">
                  <c:v>239.23840140594046</c:v>
                </c:pt>
                <c:pt idx="1098">
                  <c:v>239.23840140594046</c:v>
                </c:pt>
                <c:pt idx="1099">
                  <c:v>239.23840140594046</c:v>
                </c:pt>
                <c:pt idx="1100">
                  <c:v>239.23840140594046</c:v>
                </c:pt>
                <c:pt idx="1101">
                  <c:v>239.23840140594046</c:v>
                </c:pt>
                <c:pt idx="1102">
                  <c:v>239.23840140594046</c:v>
                </c:pt>
                <c:pt idx="1103">
                  <c:v>239.23840140594046</c:v>
                </c:pt>
                <c:pt idx="1104">
                  <c:v>239.23840140594046</c:v>
                </c:pt>
                <c:pt idx="1105">
                  <c:v>239.23840140594046</c:v>
                </c:pt>
                <c:pt idx="1106">
                  <c:v>239.23840140594046</c:v>
                </c:pt>
                <c:pt idx="1107">
                  <c:v>239.23840140594046</c:v>
                </c:pt>
                <c:pt idx="1108">
                  <c:v>239.23840140594046</c:v>
                </c:pt>
                <c:pt idx="1109">
                  <c:v>239.23840140594046</c:v>
                </c:pt>
                <c:pt idx="1110">
                  <c:v>239.23840140594046</c:v>
                </c:pt>
                <c:pt idx="1111">
                  <c:v>239.23840140594046</c:v>
                </c:pt>
                <c:pt idx="1112">
                  <c:v>239.23840140594046</c:v>
                </c:pt>
                <c:pt idx="1113">
                  <c:v>239.23840140594046</c:v>
                </c:pt>
                <c:pt idx="1114">
                  <c:v>239.23840140594046</c:v>
                </c:pt>
                <c:pt idx="1115">
                  <c:v>239.23840140594046</c:v>
                </c:pt>
                <c:pt idx="1116">
                  <c:v>239.23840140594046</c:v>
                </c:pt>
                <c:pt idx="1117">
                  <c:v>239.23840140594046</c:v>
                </c:pt>
                <c:pt idx="1118">
                  <c:v>239.23840140594046</c:v>
                </c:pt>
                <c:pt idx="1119">
                  <c:v>239.23840140594046</c:v>
                </c:pt>
                <c:pt idx="1120">
                  <c:v>239.23840140594046</c:v>
                </c:pt>
                <c:pt idx="1121">
                  <c:v>239.23840140594046</c:v>
                </c:pt>
                <c:pt idx="1122">
                  <c:v>239.23840140594046</c:v>
                </c:pt>
                <c:pt idx="1123">
                  <c:v>239.23840140594046</c:v>
                </c:pt>
                <c:pt idx="1124">
                  <c:v>239.23840140594046</c:v>
                </c:pt>
                <c:pt idx="1125">
                  <c:v>239.23840140594046</c:v>
                </c:pt>
                <c:pt idx="1126">
                  <c:v>239.23840140594046</c:v>
                </c:pt>
                <c:pt idx="1127">
                  <c:v>239.23840140594046</c:v>
                </c:pt>
                <c:pt idx="1128">
                  <c:v>239.23840140594046</c:v>
                </c:pt>
                <c:pt idx="1129">
                  <c:v>239.23840140594046</c:v>
                </c:pt>
                <c:pt idx="1130">
                  <c:v>239.23840140594046</c:v>
                </c:pt>
                <c:pt idx="1131">
                  <c:v>239.23840140594046</c:v>
                </c:pt>
                <c:pt idx="1132">
                  <c:v>239.23840140594046</c:v>
                </c:pt>
                <c:pt idx="1133">
                  <c:v>239.23840140594046</c:v>
                </c:pt>
                <c:pt idx="1134">
                  <c:v>239.23840140594046</c:v>
                </c:pt>
                <c:pt idx="1135">
                  <c:v>239.23840140594046</c:v>
                </c:pt>
                <c:pt idx="1136">
                  <c:v>239.23840140594046</c:v>
                </c:pt>
                <c:pt idx="1137">
                  <c:v>239.23840140594046</c:v>
                </c:pt>
                <c:pt idx="1138">
                  <c:v>239.23840140594046</c:v>
                </c:pt>
                <c:pt idx="1139">
                  <c:v>239.23840140594046</c:v>
                </c:pt>
                <c:pt idx="1140">
                  <c:v>239.23840140594046</c:v>
                </c:pt>
                <c:pt idx="1141">
                  <c:v>239.23840140594046</c:v>
                </c:pt>
                <c:pt idx="1142">
                  <c:v>239.23840140594046</c:v>
                </c:pt>
                <c:pt idx="1143">
                  <c:v>239.23840140594046</c:v>
                </c:pt>
                <c:pt idx="1144">
                  <c:v>239.23840140594046</c:v>
                </c:pt>
                <c:pt idx="1145">
                  <c:v>239.23840140594046</c:v>
                </c:pt>
                <c:pt idx="1146">
                  <c:v>239.23840140594046</c:v>
                </c:pt>
                <c:pt idx="1147">
                  <c:v>239.23840140594046</c:v>
                </c:pt>
                <c:pt idx="1148">
                  <c:v>239.23840140594046</c:v>
                </c:pt>
                <c:pt idx="1149">
                  <c:v>239.23840140594046</c:v>
                </c:pt>
                <c:pt idx="1150">
                  <c:v>239.23840140594046</c:v>
                </c:pt>
                <c:pt idx="1151">
                  <c:v>239.23840140594046</c:v>
                </c:pt>
                <c:pt idx="1152">
                  <c:v>239.23840140594046</c:v>
                </c:pt>
                <c:pt idx="1153">
                  <c:v>239.23840140594046</c:v>
                </c:pt>
                <c:pt idx="1154">
                  <c:v>239.23840140594046</c:v>
                </c:pt>
                <c:pt idx="1155">
                  <c:v>239.23840140594046</c:v>
                </c:pt>
                <c:pt idx="1156">
                  <c:v>239.23840140594046</c:v>
                </c:pt>
                <c:pt idx="1157">
                  <c:v>239.23840140594046</c:v>
                </c:pt>
                <c:pt idx="1158">
                  <c:v>239.23840140594046</c:v>
                </c:pt>
                <c:pt idx="1159">
                  <c:v>239.23840140594046</c:v>
                </c:pt>
                <c:pt idx="1160">
                  <c:v>239.23840140594046</c:v>
                </c:pt>
                <c:pt idx="1161">
                  <c:v>239.23840140594046</c:v>
                </c:pt>
                <c:pt idx="1162">
                  <c:v>239.23840140594046</c:v>
                </c:pt>
                <c:pt idx="1163">
                  <c:v>239.23840140594046</c:v>
                </c:pt>
                <c:pt idx="1164">
                  <c:v>239.23840140594046</c:v>
                </c:pt>
                <c:pt idx="1165">
                  <c:v>239.23840140594046</c:v>
                </c:pt>
                <c:pt idx="1166">
                  <c:v>239.23840140594046</c:v>
                </c:pt>
                <c:pt idx="1167">
                  <c:v>239.23840140594046</c:v>
                </c:pt>
                <c:pt idx="1168">
                  <c:v>239.23840140594046</c:v>
                </c:pt>
                <c:pt idx="1169">
                  <c:v>239.23840140594046</c:v>
                </c:pt>
                <c:pt idx="1170">
                  <c:v>239.23840140594046</c:v>
                </c:pt>
                <c:pt idx="1171">
                  <c:v>239.23840140594046</c:v>
                </c:pt>
                <c:pt idx="1172">
                  <c:v>239.23840140594046</c:v>
                </c:pt>
                <c:pt idx="1173">
                  <c:v>239.23840140594046</c:v>
                </c:pt>
                <c:pt idx="1174">
                  <c:v>239.23840140594046</c:v>
                </c:pt>
                <c:pt idx="1175">
                  <c:v>239.23840140594046</c:v>
                </c:pt>
                <c:pt idx="1176">
                  <c:v>239.23840140594046</c:v>
                </c:pt>
                <c:pt idx="1177">
                  <c:v>239.23840140594046</c:v>
                </c:pt>
                <c:pt idx="1178">
                  <c:v>239.23840140594046</c:v>
                </c:pt>
                <c:pt idx="1179">
                  <c:v>239.23840140594046</c:v>
                </c:pt>
                <c:pt idx="1180">
                  <c:v>239.23840140594046</c:v>
                </c:pt>
                <c:pt idx="1181">
                  <c:v>239.23840140594046</c:v>
                </c:pt>
                <c:pt idx="1182">
                  <c:v>239.23840140594046</c:v>
                </c:pt>
                <c:pt idx="1183">
                  <c:v>239.23840140594046</c:v>
                </c:pt>
                <c:pt idx="1184">
                  <c:v>239.23840140594046</c:v>
                </c:pt>
                <c:pt idx="1185">
                  <c:v>239.23840140594046</c:v>
                </c:pt>
                <c:pt idx="1186">
                  <c:v>239.23840140594046</c:v>
                </c:pt>
                <c:pt idx="1187">
                  <c:v>239.23840140594046</c:v>
                </c:pt>
                <c:pt idx="1188">
                  <c:v>239.23840140594046</c:v>
                </c:pt>
                <c:pt idx="1189">
                  <c:v>239.23840140594046</c:v>
                </c:pt>
                <c:pt idx="1190">
                  <c:v>239.23840140594046</c:v>
                </c:pt>
                <c:pt idx="1191">
                  <c:v>239.23840140594046</c:v>
                </c:pt>
                <c:pt idx="1192">
                  <c:v>239.23840140594046</c:v>
                </c:pt>
                <c:pt idx="1193">
                  <c:v>239.23840140594046</c:v>
                </c:pt>
                <c:pt idx="1194">
                  <c:v>239.23840140594046</c:v>
                </c:pt>
                <c:pt idx="1195">
                  <c:v>239.23840140594046</c:v>
                </c:pt>
                <c:pt idx="1196">
                  <c:v>239.23840140594046</c:v>
                </c:pt>
                <c:pt idx="1197">
                  <c:v>239.23840140594046</c:v>
                </c:pt>
                <c:pt idx="1198">
                  <c:v>239.23840140594046</c:v>
                </c:pt>
                <c:pt idx="1199">
                  <c:v>239.23840140594046</c:v>
                </c:pt>
                <c:pt idx="1200">
                  <c:v>239.23840140594046</c:v>
                </c:pt>
                <c:pt idx="1201">
                  <c:v>239.23840140594046</c:v>
                </c:pt>
                <c:pt idx="1202">
                  <c:v>239.23840140594046</c:v>
                </c:pt>
                <c:pt idx="1203">
                  <c:v>239.23840140594046</c:v>
                </c:pt>
                <c:pt idx="1204">
                  <c:v>239.23840140594046</c:v>
                </c:pt>
                <c:pt idx="1205">
                  <c:v>239.23840140594046</c:v>
                </c:pt>
                <c:pt idx="1206">
                  <c:v>239.23840140594046</c:v>
                </c:pt>
                <c:pt idx="1207">
                  <c:v>239.23840140594046</c:v>
                </c:pt>
                <c:pt idx="1208">
                  <c:v>239.23840140594046</c:v>
                </c:pt>
                <c:pt idx="1209">
                  <c:v>239.23840140594046</c:v>
                </c:pt>
                <c:pt idx="1210">
                  <c:v>239.23840140594046</c:v>
                </c:pt>
                <c:pt idx="1211">
                  <c:v>239.23840140594046</c:v>
                </c:pt>
                <c:pt idx="1212">
                  <c:v>239.23840140594046</c:v>
                </c:pt>
                <c:pt idx="1213">
                  <c:v>239.23840140594046</c:v>
                </c:pt>
                <c:pt idx="1214">
                  <c:v>239.23840140594046</c:v>
                </c:pt>
                <c:pt idx="1215">
                  <c:v>239.23840140594046</c:v>
                </c:pt>
                <c:pt idx="1216">
                  <c:v>239.23840140594046</c:v>
                </c:pt>
                <c:pt idx="1217">
                  <c:v>239.23840140594046</c:v>
                </c:pt>
                <c:pt idx="1218">
                  <c:v>-1109.5690474569046</c:v>
                </c:pt>
                <c:pt idx="1219">
                  <c:v>-1108.8994954186182</c:v>
                </c:pt>
                <c:pt idx="1220">
                  <c:v>-1108.2295391057028</c:v>
                </c:pt>
                <c:pt idx="1221">
                  <c:v>-1107.5591777851191</c:v>
                </c:pt>
                <c:pt idx="1222">
                  <c:v>-1106.8884107216111</c:v>
                </c:pt>
                <c:pt idx="1223">
                  <c:v>-1106.2172371776942</c:v>
                </c:pt>
                <c:pt idx="1224">
                  <c:v>-1105.5456564136484</c:v>
                </c:pt>
                <c:pt idx="1225">
                  <c:v>-1104.8736676875071</c:v>
                </c:pt>
                <c:pt idx="1226">
                  <c:v>-1104.2012702550483</c:v>
                </c:pt>
                <c:pt idx="1227">
                  <c:v>-1103.5284633697847</c:v>
                </c:pt>
                <c:pt idx="1228">
                  <c:v>-1102.8552462829541</c:v>
                </c:pt>
                <c:pt idx="1229">
                  <c:v>-1102.1816182435098</c:v>
                </c:pt>
                <c:pt idx="1230">
                  <c:v>-1101.5075784981104</c:v>
                </c:pt>
                <c:pt idx="1231">
                  <c:v>-1100.8331262911113</c:v>
                </c:pt>
                <c:pt idx="1232">
                  <c:v>-1100.1582608645526</c:v>
                </c:pt>
                <c:pt idx="1233">
                  <c:v>-1099.4829814581508</c:v>
                </c:pt>
                <c:pt idx="1234">
                  <c:v>-1098.807287309289</c:v>
                </c:pt>
                <c:pt idx="1235">
                  <c:v>-1098.1311776530056</c:v>
                </c:pt>
                <c:pt idx="1236">
                  <c:v>-1097.4546517219851</c:v>
                </c:pt>
                <c:pt idx="1237">
                  <c:v>-1096.7777087465474</c:v>
                </c:pt>
                <c:pt idx="1238">
                  <c:v>-1096.1003479546387</c:v>
                </c:pt>
                <c:pt idx="1239">
                  <c:v>-1095.4225685718197</c:v>
                </c:pt>
                <c:pt idx="1240">
                  <c:v>-1094.7443698212562</c:v>
                </c:pt>
                <c:pt idx="1241">
                  <c:v>-1094.0657509237085</c:v>
                </c:pt>
                <c:pt idx="1242">
                  <c:v>-1093.3867110975216</c:v>
                </c:pt>
                <c:pt idx="1243">
                  <c:v>-1092.7072495586131</c:v>
                </c:pt>
                <c:pt idx="1244">
                  <c:v>-1092.0273655204642</c:v>
                </c:pt>
                <c:pt idx="1245">
                  <c:v>-1091.3470581941085</c:v>
                </c:pt>
                <c:pt idx="1246">
                  <c:v>-1090.6663267881213</c:v>
                </c:pt>
                <c:pt idx="1247">
                  <c:v>-1089.9851705086089</c:v>
                </c:pt>
                <c:pt idx="1248">
                  <c:v>-1089.3035885591978</c:v>
                </c:pt>
                <c:pt idx="1249">
                  <c:v>-1088.621580141024</c:v>
                </c:pt>
                <c:pt idx="1250">
                  <c:v>-1087.9391444527214</c:v>
                </c:pt>
                <c:pt idx="1251">
                  <c:v>-1087.2562806904123</c:v>
                </c:pt>
                <c:pt idx="1252">
                  <c:v>-1086.5729880476945</c:v>
                </c:pt>
                <c:pt idx="1253">
                  <c:v>-1085.8892657156316</c:v>
                </c:pt>
                <c:pt idx="1254">
                  <c:v>-1085.2051128827413</c:v>
                </c:pt>
                <c:pt idx="1255">
                  <c:v>-1084.5205287349843</c:v>
                </c:pt>
                <c:pt idx="1256">
                  <c:v>-1083.8355124557525</c:v>
                </c:pt>
                <c:pt idx="1257">
                  <c:v>-1083.1500632258585</c:v>
                </c:pt>
                <c:pt idx="1258">
                  <c:v>-1082.4641802235237</c:v>
                </c:pt>
                <c:pt idx="1259">
                  <c:v>-1081.7778626243669</c:v>
                </c:pt>
                <c:pt idx="1260">
                  <c:v>-1081.091109601392</c:v>
                </c:pt>
                <c:pt idx="1261">
                  <c:v>-1080.4039203249781</c:v>
                </c:pt>
                <c:pt idx="1262">
                  <c:v>-1079.7162939628663</c:v>
                </c:pt>
                <c:pt idx="1263">
                  <c:v>-1079.0282296801483</c:v>
                </c:pt>
                <c:pt idx="1264">
                  <c:v>-1078.3397266392551</c:v>
                </c:pt>
                <c:pt idx="1265">
                  <c:v>-1077.6507839999445</c:v>
                </c:pt>
                <c:pt idx="1266">
                  <c:v>-1076.9614009192892</c:v>
                </c:pt>
                <c:pt idx="1267">
                  <c:v>-1076.2715765516652</c:v>
                </c:pt>
                <c:pt idx="1268">
                  <c:v>-1075.5813100487399</c:v>
                </c:pt>
                <c:pt idx="1269">
                  <c:v>-1074.8906005594581</c:v>
                </c:pt>
                <c:pt idx="1270">
                  <c:v>-1074.199447230033</c:v>
                </c:pt>
                <c:pt idx="1271">
                  <c:v>-1073.5078492039308</c:v>
                </c:pt>
                <c:pt idx="1272">
                  <c:v>-1072.8158056218599</c:v>
                </c:pt>
                <c:pt idx="1273">
                  <c:v>-1072.1233156217579</c:v>
                </c:pt>
                <c:pt idx="1274">
                  <c:v>-1071.4303783387797</c:v>
                </c:pt>
                <c:pt idx="1275">
                  <c:v>-1070.7369929052843</c:v>
                </c:pt>
                <c:pt idx="1276">
                  <c:v>-1070.0431584508226</c:v>
                </c:pt>
                <c:pt idx="1277">
                  <c:v>-1069.348874102124</c:v>
                </c:pt>
                <c:pt idx="1278">
                  <c:v>-1068.6541389830841</c:v>
                </c:pt>
                <c:pt idx="1279">
                  <c:v>-1067.9589522147521</c:v>
                </c:pt>
                <c:pt idx="1280">
                  <c:v>-1067.2633129153166</c:v>
                </c:pt>
                <c:pt idx="1281">
                  <c:v>-1066.5672202000942</c:v>
                </c:pt>
                <c:pt idx="1282">
                  <c:v>-1065.8706731815153</c:v>
                </c:pt>
                <c:pt idx="1283">
                  <c:v>-1065.1736709691108</c:v>
                </c:pt>
                <c:pt idx="1284">
                  <c:v>-1064.4762126695</c:v>
                </c:pt>
                <c:pt idx="1285">
                  <c:v>-1063.7782973863755</c:v>
                </c:pt>
                <c:pt idx="1286">
                  <c:v>-1063.0799242204914</c:v>
                </c:pt>
                <c:pt idx="1287">
                  <c:v>-1062.3810922696489</c:v>
                </c:pt>
                <c:pt idx="1288">
                  <c:v>-1061.681800628683</c:v>
                </c:pt>
                <c:pt idx="1289">
                  <c:v>-1060.9820483894484</c:v>
                </c:pt>
                <c:pt idx="1290">
                  <c:v>-1060.2818346408067</c:v>
                </c:pt>
                <c:pt idx="1291">
                  <c:v>-1059.5811584686112</c:v>
                </c:pt>
                <c:pt idx="1292">
                  <c:v>-1058.8800189556946</c:v>
                </c:pt>
                <c:pt idx="1293">
                  <c:v>-1058.1784151818533</c:v>
                </c:pt>
                <c:pt idx="1294">
                  <c:v>-1057.4763462238348</c:v>
                </c:pt>
                <c:pt idx="1295">
                  <c:v>-1056.7738111553224</c:v>
                </c:pt>
                <c:pt idx="1296">
                  <c:v>-1056.070809046922</c:v>
                </c:pt>
                <c:pt idx="1297">
                  <c:v>-1055.3673389661469</c:v>
                </c:pt>
                <c:pt idx="1298">
                  <c:v>-1054.6633999774037</c:v>
                </c:pt>
                <c:pt idx="1299">
                  <c:v>294.84845772086737</c:v>
                </c:pt>
                <c:pt idx="1300">
                  <c:v>292.328810092092</c:v>
                </c:pt>
                <c:pt idx="1301">
                  <c:v>289.78744505485736</c:v>
                </c:pt>
                <c:pt idx="1302">
                  <c:v>287.22379286763498</c:v>
                </c:pt>
                <c:pt idx="1303">
                  <c:v>284.63725847949388</c:v>
                </c:pt>
                <c:pt idx="1304">
                  <c:v>282.02721992968128</c:v>
                </c:pt>
                <c:pt idx="1305">
                  <c:v>279.39302661483146</c:v>
                </c:pt>
                <c:pt idx="1306">
                  <c:v>276.73399741018119</c:v>
                </c:pt>
                <c:pt idx="1307">
                  <c:v>274.04941862948556</c:v>
                </c:pt>
                <c:pt idx="1308">
                  <c:v>271.33854180639378</c:v>
                </c:pt>
                <c:pt idx="1309">
                  <c:v>268.60058127782816</c:v>
                </c:pt>
                <c:pt idx="1310">
                  <c:v>265.8347115473527</c:v>
                </c:pt>
                <c:pt idx="1311">
                  <c:v>263.04006440356869</c:v>
                </c:pt>
                <c:pt idx="1312">
                  <c:v>260.21572576516019</c:v>
                </c:pt>
                <c:pt idx="1313">
                  <c:v>257.36073222024686</c:v>
                </c:pt>
                <c:pt idx="1314">
                  <c:v>254.47406722308381</c:v>
                </c:pt>
                <c:pt idx="1315">
                  <c:v>251.55465690575198</c:v>
                </c:pt>
                <c:pt idx="1316">
                  <c:v>248.60136545616137</c:v>
                </c:pt>
                <c:pt idx="1317">
                  <c:v>245.61299000624672</c:v>
                </c:pt>
                <c:pt idx="1318">
                  <c:v>242.58825496545933</c:v>
                </c:pt>
                <c:pt idx="1319">
                  <c:v>239.5258057242533</c:v>
                </c:pt>
                <c:pt idx="1320">
                  <c:v>239.23840140594046</c:v>
                </c:pt>
                <c:pt idx="1321">
                  <c:v>239.23840140594046</c:v>
                </c:pt>
                <c:pt idx="1322">
                  <c:v>239.23840140594046</c:v>
                </c:pt>
                <c:pt idx="1323">
                  <c:v>239.23840140594046</c:v>
                </c:pt>
                <c:pt idx="1324">
                  <c:v>239.23840140594046</c:v>
                </c:pt>
                <c:pt idx="1325">
                  <c:v>239.23840140594046</c:v>
                </c:pt>
                <c:pt idx="1326">
                  <c:v>239.23840140594046</c:v>
                </c:pt>
                <c:pt idx="1327">
                  <c:v>239.23840140594046</c:v>
                </c:pt>
                <c:pt idx="1328">
                  <c:v>239.23840140594046</c:v>
                </c:pt>
                <c:pt idx="1329">
                  <c:v>239.23840140594046</c:v>
                </c:pt>
                <c:pt idx="1330">
                  <c:v>239.23840140594046</c:v>
                </c:pt>
                <c:pt idx="1331">
                  <c:v>239.23840140594046</c:v>
                </c:pt>
                <c:pt idx="1332">
                  <c:v>239.23840140594046</c:v>
                </c:pt>
                <c:pt idx="1333">
                  <c:v>239.23840140594046</c:v>
                </c:pt>
                <c:pt idx="1334">
                  <c:v>239.23840140594046</c:v>
                </c:pt>
                <c:pt idx="1335">
                  <c:v>239.23840140594046</c:v>
                </c:pt>
                <c:pt idx="1336">
                  <c:v>239.23840140594046</c:v>
                </c:pt>
                <c:pt idx="1337">
                  <c:v>239.23840140594046</c:v>
                </c:pt>
                <c:pt idx="1338">
                  <c:v>239.23840140594046</c:v>
                </c:pt>
                <c:pt idx="1339">
                  <c:v>239.23840140594046</c:v>
                </c:pt>
                <c:pt idx="1340">
                  <c:v>239.23840140594046</c:v>
                </c:pt>
                <c:pt idx="1341">
                  <c:v>239.23840140594046</c:v>
                </c:pt>
                <c:pt idx="1342">
                  <c:v>239.23840140594046</c:v>
                </c:pt>
                <c:pt idx="1343">
                  <c:v>239.23840140594046</c:v>
                </c:pt>
                <c:pt idx="1344">
                  <c:v>239.23840140594046</c:v>
                </c:pt>
                <c:pt idx="1345">
                  <c:v>239.23840140594046</c:v>
                </c:pt>
                <c:pt idx="1346">
                  <c:v>239.23840140594046</c:v>
                </c:pt>
                <c:pt idx="1347">
                  <c:v>239.23840140594046</c:v>
                </c:pt>
                <c:pt idx="1348">
                  <c:v>239.23840140594046</c:v>
                </c:pt>
                <c:pt idx="1349">
                  <c:v>239.23840140594046</c:v>
                </c:pt>
                <c:pt idx="1350">
                  <c:v>239.23840140594046</c:v>
                </c:pt>
                <c:pt idx="1351">
                  <c:v>239.23840140594046</c:v>
                </c:pt>
                <c:pt idx="1352">
                  <c:v>239.23840140594046</c:v>
                </c:pt>
                <c:pt idx="1353">
                  <c:v>239.23840140594046</c:v>
                </c:pt>
                <c:pt idx="1354">
                  <c:v>239.23840140594046</c:v>
                </c:pt>
                <c:pt idx="1355">
                  <c:v>239.23840140594046</c:v>
                </c:pt>
                <c:pt idx="1356">
                  <c:v>239.23840140594046</c:v>
                </c:pt>
                <c:pt idx="1357">
                  <c:v>239.23840140594046</c:v>
                </c:pt>
                <c:pt idx="1358">
                  <c:v>239.23840140594046</c:v>
                </c:pt>
                <c:pt idx="1359">
                  <c:v>239.23840140594046</c:v>
                </c:pt>
                <c:pt idx="1360">
                  <c:v>239.23840140594046</c:v>
                </c:pt>
                <c:pt idx="1361">
                  <c:v>239.23840140594046</c:v>
                </c:pt>
                <c:pt idx="1362">
                  <c:v>239.23840140594046</c:v>
                </c:pt>
                <c:pt idx="1363">
                  <c:v>239.23840140594046</c:v>
                </c:pt>
                <c:pt idx="1364">
                  <c:v>239.23840140594046</c:v>
                </c:pt>
                <c:pt idx="1365">
                  <c:v>239.23840140594046</c:v>
                </c:pt>
                <c:pt idx="1366">
                  <c:v>239.23840140594046</c:v>
                </c:pt>
                <c:pt idx="1367">
                  <c:v>239.23840140594046</c:v>
                </c:pt>
                <c:pt idx="1368">
                  <c:v>239.23840140594046</c:v>
                </c:pt>
                <c:pt idx="1369">
                  <c:v>239.23840140594046</c:v>
                </c:pt>
                <c:pt idx="1370">
                  <c:v>239.23840140594046</c:v>
                </c:pt>
                <c:pt idx="1371">
                  <c:v>239.23840140594046</c:v>
                </c:pt>
                <c:pt idx="1372">
                  <c:v>239.23840140594046</c:v>
                </c:pt>
                <c:pt idx="1373">
                  <c:v>239.23840140594046</c:v>
                </c:pt>
                <c:pt idx="1374">
                  <c:v>239.23840140594046</c:v>
                </c:pt>
                <c:pt idx="1375">
                  <c:v>239.23840140594046</c:v>
                </c:pt>
                <c:pt idx="1376">
                  <c:v>239.23840140594046</c:v>
                </c:pt>
                <c:pt idx="1377">
                  <c:v>239.23840140594046</c:v>
                </c:pt>
                <c:pt idx="1378">
                  <c:v>239.23840140594046</c:v>
                </c:pt>
                <c:pt idx="1379">
                  <c:v>239.23840140594046</c:v>
                </c:pt>
                <c:pt idx="1380">
                  <c:v>239.23840140594046</c:v>
                </c:pt>
                <c:pt idx="1381">
                  <c:v>239.23840140594046</c:v>
                </c:pt>
                <c:pt idx="1382">
                  <c:v>239.23840140594046</c:v>
                </c:pt>
                <c:pt idx="1383">
                  <c:v>239.23840140594046</c:v>
                </c:pt>
                <c:pt idx="1384">
                  <c:v>239.23840140594046</c:v>
                </c:pt>
                <c:pt idx="1385">
                  <c:v>239.23840140594046</c:v>
                </c:pt>
                <c:pt idx="1386">
                  <c:v>239.23840140594046</c:v>
                </c:pt>
                <c:pt idx="1387">
                  <c:v>239.23840140594046</c:v>
                </c:pt>
                <c:pt idx="1388">
                  <c:v>239.23840140594046</c:v>
                </c:pt>
                <c:pt idx="1389">
                  <c:v>239.23840140594046</c:v>
                </c:pt>
                <c:pt idx="1390">
                  <c:v>239.23840140594046</c:v>
                </c:pt>
                <c:pt idx="1391">
                  <c:v>239.23840140594046</c:v>
                </c:pt>
                <c:pt idx="1392">
                  <c:v>239.23840140594046</c:v>
                </c:pt>
                <c:pt idx="1393">
                  <c:v>239.23840140594046</c:v>
                </c:pt>
                <c:pt idx="1394">
                  <c:v>239.23840140594046</c:v>
                </c:pt>
                <c:pt idx="1395">
                  <c:v>239.23840140594046</c:v>
                </c:pt>
                <c:pt idx="1396">
                  <c:v>239.23840140594046</c:v>
                </c:pt>
                <c:pt idx="1397">
                  <c:v>239.23840140594046</c:v>
                </c:pt>
                <c:pt idx="1398">
                  <c:v>239.23840140594046</c:v>
                </c:pt>
                <c:pt idx="1399">
                  <c:v>239.23840140594046</c:v>
                </c:pt>
                <c:pt idx="1400">
                  <c:v>239.23840140594046</c:v>
                </c:pt>
                <c:pt idx="1401">
                  <c:v>239.23840140594046</c:v>
                </c:pt>
                <c:pt idx="1402">
                  <c:v>239.23840140594046</c:v>
                </c:pt>
                <c:pt idx="1403">
                  <c:v>239.23840140594046</c:v>
                </c:pt>
                <c:pt idx="1404">
                  <c:v>239.23840140594046</c:v>
                </c:pt>
                <c:pt idx="1405">
                  <c:v>239.23840140594046</c:v>
                </c:pt>
                <c:pt idx="1406">
                  <c:v>239.23840140594046</c:v>
                </c:pt>
                <c:pt idx="1407">
                  <c:v>239.23840140594046</c:v>
                </c:pt>
                <c:pt idx="1408">
                  <c:v>239.23840140594046</c:v>
                </c:pt>
                <c:pt idx="1409">
                  <c:v>239.23840140594046</c:v>
                </c:pt>
                <c:pt idx="1410">
                  <c:v>239.23840140594046</c:v>
                </c:pt>
                <c:pt idx="1411">
                  <c:v>239.23840140594046</c:v>
                </c:pt>
                <c:pt idx="1412">
                  <c:v>239.23840140594046</c:v>
                </c:pt>
                <c:pt idx="1413">
                  <c:v>239.23840140594046</c:v>
                </c:pt>
                <c:pt idx="1414">
                  <c:v>239.23840140594046</c:v>
                </c:pt>
                <c:pt idx="1415">
                  <c:v>239.23840140594046</c:v>
                </c:pt>
                <c:pt idx="1416">
                  <c:v>239.23840140594046</c:v>
                </c:pt>
                <c:pt idx="1417">
                  <c:v>239.23840140594046</c:v>
                </c:pt>
                <c:pt idx="1418">
                  <c:v>239.23840140594046</c:v>
                </c:pt>
                <c:pt idx="1419">
                  <c:v>239.23840140594046</c:v>
                </c:pt>
                <c:pt idx="1420">
                  <c:v>239.23840140594046</c:v>
                </c:pt>
                <c:pt idx="1421">
                  <c:v>239.23840140594046</c:v>
                </c:pt>
                <c:pt idx="1422">
                  <c:v>239.23840140594046</c:v>
                </c:pt>
                <c:pt idx="1423">
                  <c:v>239.23840140594046</c:v>
                </c:pt>
                <c:pt idx="1424">
                  <c:v>239.23840140594046</c:v>
                </c:pt>
                <c:pt idx="1425">
                  <c:v>239.23840140594046</c:v>
                </c:pt>
                <c:pt idx="1426">
                  <c:v>239.23840140594046</c:v>
                </c:pt>
                <c:pt idx="1427">
                  <c:v>239.23840140594046</c:v>
                </c:pt>
                <c:pt idx="1428">
                  <c:v>239.23840140594046</c:v>
                </c:pt>
                <c:pt idx="1429">
                  <c:v>239.23840140594046</c:v>
                </c:pt>
                <c:pt idx="1430">
                  <c:v>239.23840140594046</c:v>
                </c:pt>
                <c:pt idx="1431">
                  <c:v>239.23840140594046</c:v>
                </c:pt>
                <c:pt idx="1432">
                  <c:v>239.23840140594046</c:v>
                </c:pt>
                <c:pt idx="1433">
                  <c:v>239.23840140594046</c:v>
                </c:pt>
                <c:pt idx="1434">
                  <c:v>239.23840140594046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32-4D35-8D2E-B3C0AC2576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705912"/>
        <c:axId val="799701976"/>
      </c:scatterChart>
      <c:valAx>
        <c:axId val="799705912"/>
        <c:scaling>
          <c:orientation val="minMax"/>
          <c:max val="125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1976"/>
        <c:crosses val="autoZero"/>
        <c:crossBetween val="midCat"/>
      </c:valAx>
      <c:valAx>
        <c:axId val="79970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Resistive</a:t>
                </a:r>
                <a:r>
                  <a:rPr lang="en-US" baseline="0"/>
                  <a:t> Forces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59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RPM</c:v>
          </c:tx>
          <c:spPr>
            <a:ln w="9525" cap="rnd">
              <a:solidFill>
                <a:srgbClr val="92D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Forces!$M$2:$M$1436</c:f>
              <c:numCache>
                <c:formatCode>General</c:formatCode>
                <c:ptCount val="1435"/>
                <c:pt idx="0">
                  <c:v>500</c:v>
                </c:pt>
                <c:pt idx="1">
                  <c:v>1500</c:v>
                </c:pt>
                <c:pt idx="2">
                  <c:v>2200</c:v>
                </c:pt>
                <c:pt idx="3">
                  <c:v>2600</c:v>
                </c:pt>
                <c:pt idx="4">
                  <c:v>3000</c:v>
                </c:pt>
                <c:pt idx="5">
                  <c:v>3400</c:v>
                </c:pt>
                <c:pt idx="6">
                  <c:v>3700</c:v>
                </c:pt>
                <c:pt idx="7">
                  <c:v>4000</c:v>
                </c:pt>
                <c:pt idx="8">
                  <c:v>4300</c:v>
                </c:pt>
                <c:pt idx="9">
                  <c:v>4600</c:v>
                </c:pt>
                <c:pt idx="10">
                  <c:v>4800</c:v>
                </c:pt>
                <c:pt idx="11">
                  <c:v>5100</c:v>
                </c:pt>
                <c:pt idx="12">
                  <c:v>5300</c:v>
                </c:pt>
                <c:pt idx="13">
                  <c:v>5500</c:v>
                </c:pt>
                <c:pt idx="14">
                  <c:v>5700</c:v>
                </c:pt>
                <c:pt idx="15">
                  <c:v>5900</c:v>
                </c:pt>
                <c:pt idx="16">
                  <c:v>6100</c:v>
                </c:pt>
                <c:pt idx="17">
                  <c:v>6300</c:v>
                </c:pt>
                <c:pt idx="18">
                  <c:v>6500</c:v>
                </c:pt>
                <c:pt idx="19">
                  <c:v>6700</c:v>
                </c:pt>
                <c:pt idx="20">
                  <c:v>6900</c:v>
                </c:pt>
                <c:pt idx="21">
                  <c:v>7100</c:v>
                </c:pt>
                <c:pt idx="22">
                  <c:v>7300</c:v>
                </c:pt>
                <c:pt idx="23">
                  <c:v>7400</c:v>
                </c:pt>
                <c:pt idx="24">
                  <c:v>6200</c:v>
                </c:pt>
                <c:pt idx="25">
                  <c:v>6400</c:v>
                </c:pt>
                <c:pt idx="26">
                  <c:v>6500</c:v>
                </c:pt>
                <c:pt idx="27">
                  <c:v>6600</c:v>
                </c:pt>
                <c:pt idx="28">
                  <c:v>6800</c:v>
                </c:pt>
                <c:pt idx="29">
                  <c:v>6900</c:v>
                </c:pt>
                <c:pt idx="30">
                  <c:v>7000</c:v>
                </c:pt>
                <c:pt idx="31">
                  <c:v>7200</c:v>
                </c:pt>
                <c:pt idx="32">
                  <c:v>7300</c:v>
                </c:pt>
                <c:pt idx="33">
                  <c:v>7400</c:v>
                </c:pt>
                <c:pt idx="34">
                  <c:v>7500</c:v>
                </c:pt>
                <c:pt idx="35">
                  <c:v>6600</c:v>
                </c:pt>
                <c:pt idx="36">
                  <c:v>6700</c:v>
                </c:pt>
                <c:pt idx="37">
                  <c:v>6800</c:v>
                </c:pt>
                <c:pt idx="38">
                  <c:v>6900</c:v>
                </c:pt>
                <c:pt idx="39">
                  <c:v>7000</c:v>
                </c:pt>
                <c:pt idx="40">
                  <c:v>7100</c:v>
                </c:pt>
                <c:pt idx="41">
                  <c:v>7200</c:v>
                </c:pt>
                <c:pt idx="42">
                  <c:v>7300</c:v>
                </c:pt>
                <c:pt idx="43">
                  <c:v>7400</c:v>
                </c:pt>
                <c:pt idx="44">
                  <c:v>7500</c:v>
                </c:pt>
                <c:pt idx="45">
                  <c:v>7500</c:v>
                </c:pt>
                <c:pt idx="46">
                  <c:v>7500</c:v>
                </c:pt>
                <c:pt idx="47">
                  <c:v>7500</c:v>
                </c:pt>
                <c:pt idx="48">
                  <c:v>7500</c:v>
                </c:pt>
                <c:pt idx="49">
                  <c:v>7500</c:v>
                </c:pt>
                <c:pt idx="50">
                  <c:v>7500</c:v>
                </c:pt>
                <c:pt idx="51">
                  <c:v>7500</c:v>
                </c:pt>
                <c:pt idx="52">
                  <c:v>7500</c:v>
                </c:pt>
                <c:pt idx="53">
                  <c:v>7500</c:v>
                </c:pt>
                <c:pt idx="54">
                  <c:v>7500</c:v>
                </c:pt>
                <c:pt idx="55">
                  <c:v>7500</c:v>
                </c:pt>
                <c:pt idx="56">
                  <c:v>7500</c:v>
                </c:pt>
                <c:pt idx="57">
                  <c:v>7500</c:v>
                </c:pt>
                <c:pt idx="58">
                  <c:v>7500</c:v>
                </c:pt>
                <c:pt idx="59">
                  <c:v>7500</c:v>
                </c:pt>
                <c:pt idx="60">
                  <c:v>7500</c:v>
                </c:pt>
                <c:pt idx="61">
                  <c:v>7500</c:v>
                </c:pt>
                <c:pt idx="62">
                  <c:v>7500</c:v>
                </c:pt>
                <c:pt idx="63">
                  <c:v>7500</c:v>
                </c:pt>
                <c:pt idx="64">
                  <c:v>7500</c:v>
                </c:pt>
                <c:pt idx="65">
                  <c:v>7500</c:v>
                </c:pt>
                <c:pt idx="66">
                  <c:v>7500</c:v>
                </c:pt>
                <c:pt idx="67">
                  <c:v>7500</c:v>
                </c:pt>
                <c:pt idx="68">
                  <c:v>7500</c:v>
                </c:pt>
                <c:pt idx="69">
                  <c:v>7500</c:v>
                </c:pt>
                <c:pt idx="70">
                  <c:v>7500</c:v>
                </c:pt>
                <c:pt idx="71">
                  <c:v>7500</c:v>
                </c:pt>
                <c:pt idx="72">
                  <c:v>7500</c:v>
                </c:pt>
                <c:pt idx="73">
                  <c:v>7500</c:v>
                </c:pt>
                <c:pt idx="74">
                  <c:v>7500</c:v>
                </c:pt>
                <c:pt idx="75">
                  <c:v>7500</c:v>
                </c:pt>
                <c:pt idx="76">
                  <c:v>7500</c:v>
                </c:pt>
                <c:pt idx="77">
                  <c:v>7500</c:v>
                </c:pt>
                <c:pt idx="78">
                  <c:v>7500</c:v>
                </c:pt>
                <c:pt idx="79">
                  <c:v>7500</c:v>
                </c:pt>
                <c:pt idx="80">
                  <c:v>7500</c:v>
                </c:pt>
                <c:pt idx="81">
                  <c:v>7500</c:v>
                </c:pt>
                <c:pt idx="82">
                  <c:v>7500</c:v>
                </c:pt>
                <c:pt idx="83">
                  <c:v>7500</c:v>
                </c:pt>
                <c:pt idx="84">
                  <c:v>7500</c:v>
                </c:pt>
                <c:pt idx="85">
                  <c:v>7500</c:v>
                </c:pt>
                <c:pt idx="86">
                  <c:v>7500</c:v>
                </c:pt>
                <c:pt idx="87">
                  <c:v>7500</c:v>
                </c:pt>
                <c:pt idx="88">
                  <c:v>7500</c:v>
                </c:pt>
                <c:pt idx="89">
                  <c:v>7500</c:v>
                </c:pt>
                <c:pt idx="90">
                  <c:v>7500</c:v>
                </c:pt>
                <c:pt idx="91">
                  <c:v>7500</c:v>
                </c:pt>
                <c:pt idx="92">
                  <c:v>7500</c:v>
                </c:pt>
                <c:pt idx="93">
                  <c:v>7500</c:v>
                </c:pt>
                <c:pt idx="94">
                  <c:v>7500</c:v>
                </c:pt>
                <c:pt idx="95">
                  <c:v>7500</c:v>
                </c:pt>
                <c:pt idx="96">
                  <c:v>7500</c:v>
                </c:pt>
                <c:pt idx="97">
                  <c:v>7500</c:v>
                </c:pt>
                <c:pt idx="98">
                  <c:v>7500</c:v>
                </c:pt>
                <c:pt idx="99">
                  <c:v>7500</c:v>
                </c:pt>
                <c:pt idx="100">
                  <c:v>7500</c:v>
                </c:pt>
                <c:pt idx="101">
                  <c:v>7500</c:v>
                </c:pt>
                <c:pt idx="102">
                  <c:v>7400</c:v>
                </c:pt>
                <c:pt idx="103">
                  <c:v>7400</c:v>
                </c:pt>
                <c:pt idx="104">
                  <c:v>7300</c:v>
                </c:pt>
                <c:pt idx="105">
                  <c:v>7300</c:v>
                </c:pt>
                <c:pt idx="106">
                  <c:v>7200</c:v>
                </c:pt>
                <c:pt idx="107">
                  <c:v>7100</c:v>
                </c:pt>
                <c:pt idx="108">
                  <c:v>7100</c:v>
                </c:pt>
                <c:pt idx="109">
                  <c:v>7000</c:v>
                </c:pt>
                <c:pt idx="110">
                  <c:v>7000</c:v>
                </c:pt>
                <c:pt idx="111">
                  <c:v>6900</c:v>
                </c:pt>
                <c:pt idx="112">
                  <c:v>6800</c:v>
                </c:pt>
                <c:pt idx="113">
                  <c:v>6800</c:v>
                </c:pt>
                <c:pt idx="114">
                  <c:v>6700</c:v>
                </c:pt>
                <c:pt idx="115">
                  <c:v>6600</c:v>
                </c:pt>
                <c:pt idx="116">
                  <c:v>6600</c:v>
                </c:pt>
                <c:pt idx="117">
                  <c:v>6500</c:v>
                </c:pt>
                <c:pt idx="118">
                  <c:v>7500</c:v>
                </c:pt>
                <c:pt idx="119">
                  <c:v>7400</c:v>
                </c:pt>
                <c:pt idx="120">
                  <c:v>7300</c:v>
                </c:pt>
                <c:pt idx="121">
                  <c:v>7300</c:v>
                </c:pt>
                <c:pt idx="122">
                  <c:v>7200</c:v>
                </c:pt>
                <c:pt idx="123">
                  <c:v>7100</c:v>
                </c:pt>
                <c:pt idx="124">
                  <c:v>7000</c:v>
                </c:pt>
                <c:pt idx="125">
                  <c:v>6900</c:v>
                </c:pt>
                <c:pt idx="126">
                  <c:v>6800</c:v>
                </c:pt>
                <c:pt idx="127">
                  <c:v>6700</c:v>
                </c:pt>
                <c:pt idx="128">
                  <c:v>6600</c:v>
                </c:pt>
                <c:pt idx="129">
                  <c:v>6500</c:v>
                </c:pt>
                <c:pt idx="130">
                  <c:v>6400</c:v>
                </c:pt>
                <c:pt idx="131">
                  <c:v>6300</c:v>
                </c:pt>
                <c:pt idx="132">
                  <c:v>6200</c:v>
                </c:pt>
                <c:pt idx="133">
                  <c:v>7500</c:v>
                </c:pt>
                <c:pt idx="134">
                  <c:v>7400</c:v>
                </c:pt>
                <c:pt idx="135">
                  <c:v>7200</c:v>
                </c:pt>
                <c:pt idx="136">
                  <c:v>7100</c:v>
                </c:pt>
                <c:pt idx="137">
                  <c:v>6900</c:v>
                </c:pt>
                <c:pt idx="138">
                  <c:v>6800</c:v>
                </c:pt>
                <c:pt idx="139">
                  <c:v>6600</c:v>
                </c:pt>
                <c:pt idx="140">
                  <c:v>6500</c:v>
                </c:pt>
                <c:pt idx="141">
                  <c:v>6300</c:v>
                </c:pt>
                <c:pt idx="142">
                  <c:v>6500</c:v>
                </c:pt>
                <c:pt idx="143">
                  <c:v>6700</c:v>
                </c:pt>
                <c:pt idx="144">
                  <c:v>6900</c:v>
                </c:pt>
                <c:pt idx="145">
                  <c:v>7100</c:v>
                </c:pt>
                <c:pt idx="146">
                  <c:v>7200</c:v>
                </c:pt>
                <c:pt idx="147">
                  <c:v>7400</c:v>
                </c:pt>
                <c:pt idx="148">
                  <c:v>6200</c:v>
                </c:pt>
                <c:pt idx="149">
                  <c:v>6300</c:v>
                </c:pt>
                <c:pt idx="150">
                  <c:v>6500</c:v>
                </c:pt>
                <c:pt idx="151">
                  <c:v>6600</c:v>
                </c:pt>
                <c:pt idx="152">
                  <c:v>6700</c:v>
                </c:pt>
                <c:pt idx="153">
                  <c:v>6900</c:v>
                </c:pt>
                <c:pt idx="154">
                  <c:v>7000</c:v>
                </c:pt>
                <c:pt idx="155">
                  <c:v>7100</c:v>
                </c:pt>
                <c:pt idx="156">
                  <c:v>7300</c:v>
                </c:pt>
                <c:pt idx="157">
                  <c:v>7400</c:v>
                </c:pt>
                <c:pt idx="158">
                  <c:v>7500</c:v>
                </c:pt>
                <c:pt idx="159">
                  <c:v>6600</c:v>
                </c:pt>
                <c:pt idx="160">
                  <c:v>6700</c:v>
                </c:pt>
                <c:pt idx="161">
                  <c:v>6800</c:v>
                </c:pt>
                <c:pt idx="162">
                  <c:v>6900</c:v>
                </c:pt>
                <c:pt idx="163">
                  <c:v>7000</c:v>
                </c:pt>
                <c:pt idx="164">
                  <c:v>7100</c:v>
                </c:pt>
                <c:pt idx="165">
                  <c:v>7200</c:v>
                </c:pt>
                <c:pt idx="166">
                  <c:v>7300</c:v>
                </c:pt>
                <c:pt idx="167">
                  <c:v>7400</c:v>
                </c:pt>
                <c:pt idx="168">
                  <c:v>7500</c:v>
                </c:pt>
                <c:pt idx="169">
                  <c:v>7500</c:v>
                </c:pt>
                <c:pt idx="170">
                  <c:v>7500</c:v>
                </c:pt>
                <c:pt idx="171">
                  <c:v>7500</c:v>
                </c:pt>
                <c:pt idx="172">
                  <c:v>7500</c:v>
                </c:pt>
                <c:pt idx="173">
                  <c:v>7500</c:v>
                </c:pt>
                <c:pt idx="174">
                  <c:v>7500</c:v>
                </c:pt>
                <c:pt idx="175">
                  <c:v>7500</c:v>
                </c:pt>
                <c:pt idx="176">
                  <c:v>7500</c:v>
                </c:pt>
                <c:pt idx="177">
                  <c:v>7500</c:v>
                </c:pt>
                <c:pt idx="178">
                  <c:v>7500</c:v>
                </c:pt>
                <c:pt idx="179">
                  <c:v>7500</c:v>
                </c:pt>
                <c:pt idx="180">
                  <c:v>7500</c:v>
                </c:pt>
                <c:pt idx="181">
                  <c:v>7500</c:v>
                </c:pt>
                <c:pt idx="182">
                  <c:v>7500</c:v>
                </c:pt>
                <c:pt idx="183">
                  <c:v>7500</c:v>
                </c:pt>
                <c:pt idx="184">
                  <c:v>7500</c:v>
                </c:pt>
                <c:pt idx="185">
                  <c:v>7500</c:v>
                </c:pt>
                <c:pt idx="186">
                  <c:v>7500</c:v>
                </c:pt>
                <c:pt idx="187">
                  <c:v>7500</c:v>
                </c:pt>
                <c:pt idx="188">
                  <c:v>7500</c:v>
                </c:pt>
                <c:pt idx="189">
                  <c:v>7500</c:v>
                </c:pt>
                <c:pt idx="190">
                  <c:v>7500</c:v>
                </c:pt>
                <c:pt idx="191">
                  <c:v>7500</c:v>
                </c:pt>
                <c:pt idx="192">
                  <c:v>7500</c:v>
                </c:pt>
                <c:pt idx="193">
                  <c:v>7500</c:v>
                </c:pt>
                <c:pt idx="194">
                  <c:v>7500</c:v>
                </c:pt>
                <c:pt idx="195">
                  <c:v>7500</c:v>
                </c:pt>
                <c:pt idx="196">
                  <c:v>7500</c:v>
                </c:pt>
                <c:pt idx="197">
                  <c:v>7500</c:v>
                </c:pt>
                <c:pt idx="198">
                  <c:v>7500</c:v>
                </c:pt>
                <c:pt idx="199">
                  <c:v>7500</c:v>
                </c:pt>
                <c:pt idx="200">
                  <c:v>7500</c:v>
                </c:pt>
                <c:pt idx="201">
                  <c:v>7500</c:v>
                </c:pt>
                <c:pt idx="202">
                  <c:v>7500</c:v>
                </c:pt>
                <c:pt idx="203">
                  <c:v>7500</c:v>
                </c:pt>
                <c:pt idx="204">
                  <c:v>7500</c:v>
                </c:pt>
                <c:pt idx="205">
                  <c:v>7500</c:v>
                </c:pt>
                <c:pt idx="206">
                  <c:v>7500</c:v>
                </c:pt>
                <c:pt idx="207">
                  <c:v>7500</c:v>
                </c:pt>
                <c:pt idx="208">
                  <c:v>7500</c:v>
                </c:pt>
                <c:pt idx="209">
                  <c:v>7500</c:v>
                </c:pt>
                <c:pt idx="210">
                  <c:v>7500</c:v>
                </c:pt>
                <c:pt idx="211">
                  <c:v>7500</c:v>
                </c:pt>
                <c:pt idx="212">
                  <c:v>7500</c:v>
                </c:pt>
                <c:pt idx="213">
                  <c:v>7500</c:v>
                </c:pt>
                <c:pt idx="214">
                  <c:v>7500</c:v>
                </c:pt>
                <c:pt idx="215">
                  <c:v>7500</c:v>
                </c:pt>
                <c:pt idx="216">
                  <c:v>7500</c:v>
                </c:pt>
                <c:pt idx="217">
                  <c:v>7500</c:v>
                </c:pt>
                <c:pt idx="218">
                  <c:v>7500</c:v>
                </c:pt>
                <c:pt idx="219">
                  <c:v>7500</c:v>
                </c:pt>
                <c:pt idx="220">
                  <c:v>7500</c:v>
                </c:pt>
                <c:pt idx="221">
                  <c:v>7500</c:v>
                </c:pt>
                <c:pt idx="222">
                  <c:v>7500</c:v>
                </c:pt>
                <c:pt idx="223">
                  <c:v>7500</c:v>
                </c:pt>
                <c:pt idx="224">
                  <c:v>7500</c:v>
                </c:pt>
                <c:pt idx="225">
                  <c:v>7500</c:v>
                </c:pt>
                <c:pt idx="226">
                  <c:v>7500</c:v>
                </c:pt>
                <c:pt idx="227">
                  <c:v>7500</c:v>
                </c:pt>
                <c:pt idx="228">
                  <c:v>7500</c:v>
                </c:pt>
                <c:pt idx="229">
                  <c:v>7500</c:v>
                </c:pt>
                <c:pt idx="230">
                  <c:v>7500</c:v>
                </c:pt>
                <c:pt idx="231">
                  <c:v>7500</c:v>
                </c:pt>
                <c:pt idx="232">
                  <c:v>7500</c:v>
                </c:pt>
                <c:pt idx="233">
                  <c:v>7500</c:v>
                </c:pt>
                <c:pt idx="234">
                  <c:v>7500</c:v>
                </c:pt>
                <c:pt idx="235">
                  <c:v>7500</c:v>
                </c:pt>
                <c:pt idx="236">
                  <c:v>7500</c:v>
                </c:pt>
                <c:pt idx="237">
                  <c:v>7500</c:v>
                </c:pt>
                <c:pt idx="238">
                  <c:v>7500</c:v>
                </c:pt>
                <c:pt idx="239">
                  <c:v>7500</c:v>
                </c:pt>
                <c:pt idx="240">
                  <c:v>7500</c:v>
                </c:pt>
                <c:pt idx="241">
                  <c:v>7500</c:v>
                </c:pt>
                <c:pt idx="242">
                  <c:v>7500</c:v>
                </c:pt>
                <c:pt idx="243">
                  <c:v>7500</c:v>
                </c:pt>
                <c:pt idx="244">
                  <c:v>7500</c:v>
                </c:pt>
                <c:pt idx="245">
                  <c:v>7500</c:v>
                </c:pt>
                <c:pt idx="246">
                  <c:v>7500</c:v>
                </c:pt>
                <c:pt idx="247">
                  <c:v>7500</c:v>
                </c:pt>
                <c:pt idx="248">
                  <c:v>7500</c:v>
                </c:pt>
                <c:pt idx="249">
                  <c:v>7500</c:v>
                </c:pt>
                <c:pt idx="250">
                  <c:v>7500</c:v>
                </c:pt>
                <c:pt idx="251">
                  <c:v>7500</c:v>
                </c:pt>
                <c:pt idx="252">
                  <c:v>7500</c:v>
                </c:pt>
                <c:pt idx="253">
                  <c:v>7500</c:v>
                </c:pt>
                <c:pt idx="254">
                  <c:v>7500</c:v>
                </c:pt>
                <c:pt idx="255">
                  <c:v>7500</c:v>
                </c:pt>
                <c:pt idx="256">
                  <c:v>7500</c:v>
                </c:pt>
                <c:pt idx="257">
                  <c:v>7500</c:v>
                </c:pt>
                <c:pt idx="258">
                  <c:v>7500</c:v>
                </c:pt>
                <c:pt idx="259">
                  <c:v>7500</c:v>
                </c:pt>
                <c:pt idx="260">
                  <c:v>7500</c:v>
                </c:pt>
                <c:pt idx="261">
                  <c:v>7500</c:v>
                </c:pt>
                <c:pt idx="262">
                  <c:v>7500</c:v>
                </c:pt>
                <c:pt idx="263">
                  <c:v>7500</c:v>
                </c:pt>
                <c:pt idx="264">
                  <c:v>7500</c:v>
                </c:pt>
                <c:pt idx="265">
                  <c:v>7500</c:v>
                </c:pt>
                <c:pt idx="266">
                  <c:v>7500</c:v>
                </c:pt>
                <c:pt idx="267">
                  <c:v>7500</c:v>
                </c:pt>
                <c:pt idx="268">
                  <c:v>7500</c:v>
                </c:pt>
                <c:pt idx="269">
                  <c:v>7500</c:v>
                </c:pt>
                <c:pt idx="270">
                  <c:v>7500</c:v>
                </c:pt>
                <c:pt idx="271">
                  <c:v>7500</c:v>
                </c:pt>
                <c:pt idx="272">
                  <c:v>7500</c:v>
                </c:pt>
                <c:pt idx="273">
                  <c:v>7500</c:v>
                </c:pt>
                <c:pt idx="274">
                  <c:v>7500</c:v>
                </c:pt>
                <c:pt idx="275">
                  <c:v>7500</c:v>
                </c:pt>
                <c:pt idx="276">
                  <c:v>7500</c:v>
                </c:pt>
                <c:pt idx="277">
                  <c:v>7500</c:v>
                </c:pt>
                <c:pt idx="278">
                  <c:v>7500</c:v>
                </c:pt>
                <c:pt idx="279">
                  <c:v>7500</c:v>
                </c:pt>
                <c:pt idx="280">
                  <c:v>7500</c:v>
                </c:pt>
                <c:pt idx="281">
                  <c:v>7500</c:v>
                </c:pt>
                <c:pt idx="282">
                  <c:v>7500</c:v>
                </c:pt>
                <c:pt idx="283">
                  <c:v>7500</c:v>
                </c:pt>
                <c:pt idx="284">
                  <c:v>7500</c:v>
                </c:pt>
                <c:pt idx="285">
                  <c:v>7500</c:v>
                </c:pt>
                <c:pt idx="286">
                  <c:v>7500</c:v>
                </c:pt>
                <c:pt idx="287">
                  <c:v>7500</c:v>
                </c:pt>
                <c:pt idx="288">
                  <c:v>7500</c:v>
                </c:pt>
                <c:pt idx="289">
                  <c:v>7500</c:v>
                </c:pt>
                <c:pt idx="290">
                  <c:v>7500</c:v>
                </c:pt>
                <c:pt idx="291">
                  <c:v>7500</c:v>
                </c:pt>
                <c:pt idx="292">
                  <c:v>7500</c:v>
                </c:pt>
                <c:pt idx="293">
                  <c:v>7500</c:v>
                </c:pt>
                <c:pt idx="294">
                  <c:v>7500</c:v>
                </c:pt>
                <c:pt idx="295">
                  <c:v>7500</c:v>
                </c:pt>
                <c:pt idx="296">
                  <c:v>7500</c:v>
                </c:pt>
                <c:pt idx="297">
                  <c:v>7500</c:v>
                </c:pt>
                <c:pt idx="298">
                  <c:v>7500</c:v>
                </c:pt>
                <c:pt idx="299">
                  <c:v>7500</c:v>
                </c:pt>
                <c:pt idx="300">
                  <c:v>7500</c:v>
                </c:pt>
                <c:pt idx="301">
                  <c:v>7500</c:v>
                </c:pt>
                <c:pt idx="302">
                  <c:v>7500</c:v>
                </c:pt>
                <c:pt idx="303">
                  <c:v>7500</c:v>
                </c:pt>
                <c:pt idx="304">
                  <c:v>7500</c:v>
                </c:pt>
                <c:pt idx="305">
                  <c:v>7500</c:v>
                </c:pt>
                <c:pt idx="306">
                  <c:v>7500</c:v>
                </c:pt>
                <c:pt idx="307">
                  <c:v>7500</c:v>
                </c:pt>
                <c:pt idx="308">
                  <c:v>7500</c:v>
                </c:pt>
                <c:pt idx="309">
                  <c:v>7500</c:v>
                </c:pt>
                <c:pt idx="310">
                  <c:v>7500</c:v>
                </c:pt>
                <c:pt idx="311">
                  <c:v>7500</c:v>
                </c:pt>
                <c:pt idx="312">
                  <c:v>7500</c:v>
                </c:pt>
                <c:pt idx="313">
                  <c:v>7500</c:v>
                </c:pt>
                <c:pt idx="314">
                  <c:v>7500</c:v>
                </c:pt>
                <c:pt idx="315">
                  <c:v>7500</c:v>
                </c:pt>
                <c:pt idx="316">
                  <c:v>7500</c:v>
                </c:pt>
                <c:pt idx="317">
                  <c:v>7500</c:v>
                </c:pt>
                <c:pt idx="318">
                  <c:v>7500</c:v>
                </c:pt>
                <c:pt idx="319">
                  <c:v>7500</c:v>
                </c:pt>
                <c:pt idx="320">
                  <c:v>7500</c:v>
                </c:pt>
                <c:pt idx="321">
                  <c:v>7500</c:v>
                </c:pt>
                <c:pt idx="322">
                  <c:v>7500</c:v>
                </c:pt>
                <c:pt idx="323">
                  <c:v>7500</c:v>
                </c:pt>
                <c:pt idx="324">
                  <c:v>7500</c:v>
                </c:pt>
                <c:pt idx="325">
                  <c:v>7500</c:v>
                </c:pt>
                <c:pt idx="326">
                  <c:v>7500</c:v>
                </c:pt>
                <c:pt idx="327">
                  <c:v>7500</c:v>
                </c:pt>
                <c:pt idx="328">
                  <c:v>7500</c:v>
                </c:pt>
                <c:pt idx="329">
                  <c:v>7500</c:v>
                </c:pt>
                <c:pt idx="330">
                  <c:v>7500</c:v>
                </c:pt>
                <c:pt idx="331">
                  <c:v>7500</c:v>
                </c:pt>
                <c:pt idx="332">
                  <c:v>7500</c:v>
                </c:pt>
                <c:pt idx="333">
                  <c:v>7500</c:v>
                </c:pt>
                <c:pt idx="334">
                  <c:v>7500</c:v>
                </c:pt>
                <c:pt idx="335">
                  <c:v>7500</c:v>
                </c:pt>
                <c:pt idx="336">
                  <c:v>7500</c:v>
                </c:pt>
                <c:pt idx="337">
                  <c:v>7500</c:v>
                </c:pt>
                <c:pt idx="338">
                  <c:v>7500</c:v>
                </c:pt>
                <c:pt idx="339">
                  <c:v>7500</c:v>
                </c:pt>
                <c:pt idx="340">
                  <c:v>7500</c:v>
                </c:pt>
                <c:pt idx="341">
                  <c:v>7500</c:v>
                </c:pt>
                <c:pt idx="342">
                  <c:v>7500</c:v>
                </c:pt>
                <c:pt idx="343">
                  <c:v>7500</c:v>
                </c:pt>
                <c:pt idx="344">
                  <c:v>7500</c:v>
                </c:pt>
                <c:pt idx="345">
                  <c:v>7500</c:v>
                </c:pt>
                <c:pt idx="346">
                  <c:v>7500</c:v>
                </c:pt>
                <c:pt idx="347">
                  <c:v>7500</c:v>
                </c:pt>
                <c:pt idx="348">
                  <c:v>7500</c:v>
                </c:pt>
                <c:pt idx="349">
                  <c:v>7500</c:v>
                </c:pt>
                <c:pt idx="350">
                  <c:v>7500</c:v>
                </c:pt>
                <c:pt idx="351">
                  <c:v>7500</c:v>
                </c:pt>
                <c:pt idx="352">
                  <c:v>7500</c:v>
                </c:pt>
                <c:pt idx="353">
                  <c:v>7500</c:v>
                </c:pt>
                <c:pt idx="354">
                  <c:v>7500</c:v>
                </c:pt>
                <c:pt idx="355">
                  <c:v>7500</c:v>
                </c:pt>
                <c:pt idx="356">
                  <c:v>7500</c:v>
                </c:pt>
                <c:pt idx="357">
                  <c:v>7500</c:v>
                </c:pt>
                <c:pt idx="358">
                  <c:v>7500</c:v>
                </c:pt>
                <c:pt idx="359">
                  <c:v>7500</c:v>
                </c:pt>
                <c:pt idx="360">
                  <c:v>7500</c:v>
                </c:pt>
                <c:pt idx="361">
                  <c:v>7500</c:v>
                </c:pt>
                <c:pt idx="362">
                  <c:v>7500</c:v>
                </c:pt>
                <c:pt idx="363">
                  <c:v>7500</c:v>
                </c:pt>
                <c:pt idx="364">
                  <c:v>7500</c:v>
                </c:pt>
                <c:pt idx="365">
                  <c:v>7500</c:v>
                </c:pt>
                <c:pt idx="366">
                  <c:v>7500</c:v>
                </c:pt>
                <c:pt idx="367">
                  <c:v>7500</c:v>
                </c:pt>
                <c:pt idx="368">
                  <c:v>7500</c:v>
                </c:pt>
                <c:pt idx="369">
                  <c:v>7500</c:v>
                </c:pt>
                <c:pt idx="370">
                  <c:v>7500</c:v>
                </c:pt>
                <c:pt idx="371">
                  <c:v>7500</c:v>
                </c:pt>
                <c:pt idx="372">
                  <c:v>7500</c:v>
                </c:pt>
                <c:pt idx="373">
                  <c:v>7500</c:v>
                </c:pt>
                <c:pt idx="374">
                  <c:v>7500</c:v>
                </c:pt>
                <c:pt idx="375">
                  <c:v>7500</c:v>
                </c:pt>
                <c:pt idx="376">
                  <c:v>7500</c:v>
                </c:pt>
                <c:pt idx="377">
                  <c:v>7500</c:v>
                </c:pt>
                <c:pt idx="378">
                  <c:v>7500</c:v>
                </c:pt>
                <c:pt idx="379">
                  <c:v>7500</c:v>
                </c:pt>
                <c:pt idx="380">
                  <c:v>7500</c:v>
                </c:pt>
                <c:pt idx="381">
                  <c:v>7500</c:v>
                </c:pt>
                <c:pt idx="382">
                  <c:v>7500</c:v>
                </c:pt>
                <c:pt idx="383">
                  <c:v>7500</c:v>
                </c:pt>
                <c:pt idx="384">
                  <c:v>7500</c:v>
                </c:pt>
                <c:pt idx="385">
                  <c:v>7500</c:v>
                </c:pt>
                <c:pt idx="386">
                  <c:v>7500</c:v>
                </c:pt>
                <c:pt idx="387">
                  <c:v>7500</c:v>
                </c:pt>
                <c:pt idx="388">
                  <c:v>7500</c:v>
                </c:pt>
                <c:pt idx="389">
                  <c:v>7500</c:v>
                </c:pt>
                <c:pt idx="390">
                  <c:v>7500</c:v>
                </c:pt>
                <c:pt idx="391">
                  <c:v>7500</c:v>
                </c:pt>
                <c:pt idx="392">
                  <c:v>7500</c:v>
                </c:pt>
                <c:pt idx="393">
                  <c:v>7500</c:v>
                </c:pt>
                <c:pt idx="394">
                  <c:v>7500</c:v>
                </c:pt>
                <c:pt idx="395">
                  <c:v>7500</c:v>
                </c:pt>
                <c:pt idx="396">
                  <c:v>7500</c:v>
                </c:pt>
                <c:pt idx="397">
                  <c:v>7500</c:v>
                </c:pt>
                <c:pt idx="398">
                  <c:v>7500</c:v>
                </c:pt>
                <c:pt idx="399">
                  <c:v>7500</c:v>
                </c:pt>
                <c:pt idx="400">
                  <c:v>7500</c:v>
                </c:pt>
                <c:pt idx="401">
                  <c:v>7500</c:v>
                </c:pt>
                <c:pt idx="402">
                  <c:v>7500</c:v>
                </c:pt>
                <c:pt idx="403">
                  <c:v>7500</c:v>
                </c:pt>
                <c:pt idx="404">
                  <c:v>7500</c:v>
                </c:pt>
                <c:pt idx="405">
                  <c:v>7500</c:v>
                </c:pt>
                <c:pt idx="406">
                  <c:v>7500</c:v>
                </c:pt>
                <c:pt idx="407">
                  <c:v>7500</c:v>
                </c:pt>
                <c:pt idx="408">
                  <c:v>7500</c:v>
                </c:pt>
                <c:pt idx="409">
                  <c:v>7500</c:v>
                </c:pt>
                <c:pt idx="410">
                  <c:v>7500</c:v>
                </c:pt>
                <c:pt idx="411">
                  <c:v>7500</c:v>
                </c:pt>
                <c:pt idx="412">
                  <c:v>7500</c:v>
                </c:pt>
                <c:pt idx="413">
                  <c:v>7500</c:v>
                </c:pt>
                <c:pt idx="414">
                  <c:v>7500</c:v>
                </c:pt>
                <c:pt idx="415">
                  <c:v>7500</c:v>
                </c:pt>
                <c:pt idx="416">
                  <c:v>7500</c:v>
                </c:pt>
                <c:pt idx="417">
                  <c:v>7500</c:v>
                </c:pt>
                <c:pt idx="418">
                  <c:v>7500</c:v>
                </c:pt>
                <c:pt idx="419">
                  <c:v>7500</c:v>
                </c:pt>
                <c:pt idx="420">
                  <c:v>7500</c:v>
                </c:pt>
                <c:pt idx="421">
                  <c:v>7500</c:v>
                </c:pt>
                <c:pt idx="422">
                  <c:v>7500</c:v>
                </c:pt>
                <c:pt idx="423">
                  <c:v>7500</c:v>
                </c:pt>
                <c:pt idx="424">
                  <c:v>7500</c:v>
                </c:pt>
                <c:pt idx="425">
                  <c:v>7500</c:v>
                </c:pt>
                <c:pt idx="426">
                  <c:v>7500</c:v>
                </c:pt>
                <c:pt idx="427">
                  <c:v>7500</c:v>
                </c:pt>
                <c:pt idx="428">
                  <c:v>7500</c:v>
                </c:pt>
                <c:pt idx="429">
                  <c:v>7500</c:v>
                </c:pt>
                <c:pt idx="430">
                  <c:v>7500</c:v>
                </c:pt>
                <c:pt idx="431">
                  <c:v>7500</c:v>
                </c:pt>
                <c:pt idx="432">
                  <c:v>7500</c:v>
                </c:pt>
                <c:pt idx="433">
                  <c:v>7500</c:v>
                </c:pt>
                <c:pt idx="434">
                  <c:v>7500</c:v>
                </c:pt>
                <c:pt idx="435">
                  <c:v>7500</c:v>
                </c:pt>
                <c:pt idx="436">
                  <c:v>7500</c:v>
                </c:pt>
                <c:pt idx="437">
                  <c:v>7500</c:v>
                </c:pt>
                <c:pt idx="438">
                  <c:v>7500</c:v>
                </c:pt>
                <c:pt idx="439">
                  <c:v>7500</c:v>
                </c:pt>
                <c:pt idx="440">
                  <c:v>7500</c:v>
                </c:pt>
                <c:pt idx="441">
                  <c:v>7500</c:v>
                </c:pt>
                <c:pt idx="442">
                  <c:v>7300</c:v>
                </c:pt>
                <c:pt idx="443">
                  <c:v>7100</c:v>
                </c:pt>
                <c:pt idx="444">
                  <c:v>6800</c:v>
                </c:pt>
                <c:pt idx="445">
                  <c:v>6600</c:v>
                </c:pt>
                <c:pt idx="446">
                  <c:v>7400</c:v>
                </c:pt>
                <c:pt idx="447">
                  <c:v>7100</c:v>
                </c:pt>
                <c:pt idx="448">
                  <c:v>6900</c:v>
                </c:pt>
                <c:pt idx="449">
                  <c:v>6600</c:v>
                </c:pt>
                <c:pt idx="450">
                  <c:v>6300</c:v>
                </c:pt>
                <c:pt idx="451">
                  <c:v>7400</c:v>
                </c:pt>
                <c:pt idx="452">
                  <c:v>7000</c:v>
                </c:pt>
                <c:pt idx="453">
                  <c:v>6600</c:v>
                </c:pt>
                <c:pt idx="454">
                  <c:v>6200</c:v>
                </c:pt>
                <c:pt idx="455">
                  <c:v>5800</c:v>
                </c:pt>
                <c:pt idx="456">
                  <c:v>5300</c:v>
                </c:pt>
                <c:pt idx="457">
                  <c:v>4900</c:v>
                </c:pt>
                <c:pt idx="458">
                  <c:v>4400</c:v>
                </c:pt>
                <c:pt idx="459">
                  <c:v>3800</c:v>
                </c:pt>
                <c:pt idx="460">
                  <c:v>3100</c:v>
                </c:pt>
                <c:pt idx="461">
                  <c:v>2300</c:v>
                </c:pt>
                <c:pt idx="462">
                  <c:v>2900</c:v>
                </c:pt>
                <c:pt idx="463">
                  <c:v>3300</c:v>
                </c:pt>
                <c:pt idx="464">
                  <c:v>3800</c:v>
                </c:pt>
                <c:pt idx="465">
                  <c:v>4200</c:v>
                </c:pt>
                <c:pt idx="466">
                  <c:v>4500</c:v>
                </c:pt>
                <c:pt idx="467">
                  <c:v>4800</c:v>
                </c:pt>
                <c:pt idx="468">
                  <c:v>5200</c:v>
                </c:pt>
                <c:pt idx="469">
                  <c:v>5500</c:v>
                </c:pt>
                <c:pt idx="470">
                  <c:v>5700</c:v>
                </c:pt>
                <c:pt idx="471">
                  <c:v>6000</c:v>
                </c:pt>
                <c:pt idx="472">
                  <c:v>6300</c:v>
                </c:pt>
                <c:pt idx="473">
                  <c:v>6600</c:v>
                </c:pt>
                <c:pt idx="474">
                  <c:v>6800</c:v>
                </c:pt>
                <c:pt idx="475">
                  <c:v>7100</c:v>
                </c:pt>
                <c:pt idx="476">
                  <c:v>7300</c:v>
                </c:pt>
                <c:pt idx="477">
                  <c:v>7500</c:v>
                </c:pt>
                <c:pt idx="478">
                  <c:v>6300</c:v>
                </c:pt>
                <c:pt idx="479">
                  <c:v>6500</c:v>
                </c:pt>
                <c:pt idx="480">
                  <c:v>6700</c:v>
                </c:pt>
                <c:pt idx="481">
                  <c:v>6900</c:v>
                </c:pt>
                <c:pt idx="482">
                  <c:v>7100</c:v>
                </c:pt>
                <c:pt idx="483">
                  <c:v>7300</c:v>
                </c:pt>
                <c:pt idx="484">
                  <c:v>7400</c:v>
                </c:pt>
                <c:pt idx="485">
                  <c:v>6500</c:v>
                </c:pt>
                <c:pt idx="486">
                  <c:v>6700</c:v>
                </c:pt>
                <c:pt idx="487">
                  <c:v>6800</c:v>
                </c:pt>
                <c:pt idx="488">
                  <c:v>7000</c:v>
                </c:pt>
                <c:pt idx="489">
                  <c:v>7100</c:v>
                </c:pt>
                <c:pt idx="490">
                  <c:v>7300</c:v>
                </c:pt>
                <c:pt idx="491">
                  <c:v>7500</c:v>
                </c:pt>
                <c:pt idx="492">
                  <c:v>7500</c:v>
                </c:pt>
                <c:pt idx="493">
                  <c:v>7500</c:v>
                </c:pt>
                <c:pt idx="494">
                  <c:v>7500</c:v>
                </c:pt>
                <c:pt idx="495">
                  <c:v>7500</c:v>
                </c:pt>
                <c:pt idx="496">
                  <c:v>7500</c:v>
                </c:pt>
                <c:pt idx="497">
                  <c:v>7500</c:v>
                </c:pt>
                <c:pt idx="498">
                  <c:v>7500</c:v>
                </c:pt>
                <c:pt idx="499">
                  <c:v>7500</c:v>
                </c:pt>
                <c:pt idx="500">
                  <c:v>7500</c:v>
                </c:pt>
                <c:pt idx="501">
                  <c:v>7500</c:v>
                </c:pt>
                <c:pt idx="502">
                  <c:v>7500</c:v>
                </c:pt>
                <c:pt idx="503">
                  <c:v>7500</c:v>
                </c:pt>
                <c:pt idx="504">
                  <c:v>7500</c:v>
                </c:pt>
                <c:pt idx="505">
                  <c:v>7500</c:v>
                </c:pt>
                <c:pt idx="506">
                  <c:v>7500</c:v>
                </c:pt>
                <c:pt idx="507">
                  <c:v>7500</c:v>
                </c:pt>
                <c:pt idx="508">
                  <c:v>7500</c:v>
                </c:pt>
                <c:pt idx="509">
                  <c:v>7500</c:v>
                </c:pt>
                <c:pt idx="510">
                  <c:v>7500</c:v>
                </c:pt>
                <c:pt idx="511">
                  <c:v>7500</c:v>
                </c:pt>
                <c:pt idx="512">
                  <c:v>7500</c:v>
                </c:pt>
                <c:pt idx="513">
                  <c:v>7500</c:v>
                </c:pt>
                <c:pt idx="514">
                  <c:v>7500</c:v>
                </c:pt>
                <c:pt idx="515">
                  <c:v>7500</c:v>
                </c:pt>
                <c:pt idx="516">
                  <c:v>7500</c:v>
                </c:pt>
                <c:pt idx="517">
                  <c:v>7500</c:v>
                </c:pt>
                <c:pt idx="518">
                  <c:v>7500</c:v>
                </c:pt>
                <c:pt idx="519">
                  <c:v>7300</c:v>
                </c:pt>
                <c:pt idx="520">
                  <c:v>7100</c:v>
                </c:pt>
                <c:pt idx="521">
                  <c:v>6800</c:v>
                </c:pt>
                <c:pt idx="522">
                  <c:v>6600</c:v>
                </c:pt>
                <c:pt idx="523">
                  <c:v>7400</c:v>
                </c:pt>
                <c:pt idx="524">
                  <c:v>7100</c:v>
                </c:pt>
                <c:pt idx="525">
                  <c:v>6900</c:v>
                </c:pt>
                <c:pt idx="526">
                  <c:v>6600</c:v>
                </c:pt>
                <c:pt idx="527">
                  <c:v>6300</c:v>
                </c:pt>
                <c:pt idx="528">
                  <c:v>7400</c:v>
                </c:pt>
                <c:pt idx="529">
                  <c:v>7000</c:v>
                </c:pt>
                <c:pt idx="530">
                  <c:v>6600</c:v>
                </c:pt>
                <c:pt idx="531">
                  <c:v>6200</c:v>
                </c:pt>
                <c:pt idx="532">
                  <c:v>5800</c:v>
                </c:pt>
                <c:pt idx="533">
                  <c:v>5300</c:v>
                </c:pt>
                <c:pt idx="534">
                  <c:v>4900</c:v>
                </c:pt>
                <c:pt idx="535">
                  <c:v>4400</c:v>
                </c:pt>
                <c:pt idx="536">
                  <c:v>3800</c:v>
                </c:pt>
                <c:pt idx="537">
                  <c:v>4200</c:v>
                </c:pt>
                <c:pt idx="538">
                  <c:v>4500</c:v>
                </c:pt>
                <c:pt idx="539">
                  <c:v>4900</c:v>
                </c:pt>
                <c:pt idx="540">
                  <c:v>5200</c:v>
                </c:pt>
                <c:pt idx="541">
                  <c:v>5500</c:v>
                </c:pt>
                <c:pt idx="542">
                  <c:v>5800</c:v>
                </c:pt>
                <c:pt idx="543">
                  <c:v>6000</c:v>
                </c:pt>
                <c:pt idx="544">
                  <c:v>6300</c:v>
                </c:pt>
                <c:pt idx="545">
                  <c:v>6600</c:v>
                </c:pt>
                <c:pt idx="546">
                  <c:v>6800</c:v>
                </c:pt>
                <c:pt idx="547">
                  <c:v>7100</c:v>
                </c:pt>
                <c:pt idx="548">
                  <c:v>7300</c:v>
                </c:pt>
                <c:pt idx="549">
                  <c:v>7500</c:v>
                </c:pt>
                <c:pt idx="550">
                  <c:v>6300</c:v>
                </c:pt>
                <c:pt idx="551">
                  <c:v>6500</c:v>
                </c:pt>
                <c:pt idx="552">
                  <c:v>6700</c:v>
                </c:pt>
                <c:pt idx="553">
                  <c:v>6900</c:v>
                </c:pt>
                <c:pt idx="554">
                  <c:v>7100</c:v>
                </c:pt>
                <c:pt idx="555">
                  <c:v>7300</c:v>
                </c:pt>
                <c:pt idx="556">
                  <c:v>7400</c:v>
                </c:pt>
                <c:pt idx="557">
                  <c:v>6500</c:v>
                </c:pt>
                <c:pt idx="558">
                  <c:v>6700</c:v>
                </c:pt>
                <c:pt idx="559">
                  <c:v>6800</c:v>
                </c:pt>
                <c:pt idx="560">
                  <c:v>7000</c:v>
                </c:pt>
                <c:pt idx="561">
                  <c:v>7100</c:v>
                </c:pt>
                <c:pt idx="562">
                  <c:v>7300</c:v>
                </c:pt>
                <c:pt idx="563">
                  <c:v>7500</c:v>
                </c:pt>
                <c:pt idx="564">
                  <c:v>7500</c:v>
                </c:pt>
                <c:pt idx="565">
                  <c:v>7500</c:v>
                </c:pt>
                <c:pt idx="566">
                  <c:v>7500</c:v>
                </c:pt>
                <c:pt idx="567">
                  <c:v>7500</c:v>
                </c:pt>
                <c:pt idx="568">
                  <c:v>7500</c:v>
                </c:pt>
                <c:pt idx="569">
                  <c:v>7500</c:v>
                </c:pt>
                <c:pt idx="570">
                  <c:v>7500</c:v>
                </c:pt>
                <c:pt idx="571">
                  <c:v>7500</c:v>
                </c:pt>
                <c:pt idx="572">
                  <c:v>7500</c:v>
                </c:pt>
                <c:pt idx="573">
                  <c:v>7500</c:v>
                </c:pt>
                <c:pt idx="574">
                  <c:v>7500</c:v>
                </c:pt>
                <c:pt idx="575">
                  <c:v>7500</c:v>
                </c:pt>
                <c:pt idx="576">
                  <c:v>7500</c:v>
                </c:pt>
                <c:pt idx="577">
                  <c:v>7500</c:v>
                </c:pt>
                <c:pt idx="578">
                  <c:v>7500</c:v>
                </c:pt>
                <c:pt idx="579">
                  <c:v>7500</c:v>
                </c:pt>
                <c:pt idx="580">
                  <c:v>7500</c:v>
                </c:pt>
                <c:pt idx="581">
                  <c:v>7500</c:v>
                </c:pt>
                <c:pt idx="582">
                  <c:v>7500</c:v>
                </c:pt>
                <c:pt idx="583">
                  <c:v>7500</c:v>
                </c:pt>
                <c:pt idx="584">
                  <c:v>7500</c:v>
                </c:pt>
                <c:pt idx="585">
                  <c:v>7500</c:v>
                </c:pt>
                <c:pt idx="586">
                  <c:v>7500</c:v>
                </c:pt>
                <c:pt idx="587">
                  <c:v>7500</c:v>
                </c:pt>
                <c:pt idx="588">
                  <c:v>7500</c:v>
                </c:pt>
                <c:pt idx="589">
                  <c:v>7500</c:v>
                </c:pt>
                <c:pt idx="590">
                  <c:v>7500</c:v>
                </c:pt>
                <c:pt idx="591">
                  <c:v>7500</c:v>
                </c:pt>
                <c:pt idx="592">
                  <c:v>7500</c:v>
                </c:pt>
                <c:pt idx="593">
                  <c:v>7500</c:v>
                </c:pt>
                <c:pt idx="594">
                  <c:v>7500</c:v>
                </c:pt>
                <c:pt idx="595">
                  <c:v>7500</c:v>
                </c:pt>
                <c:pt idx="596">
                  <c:v>7500</c:v>
                </c:pt>
                <c:pt idx="597">
                  <c:v>7500</c:v>
                </c:pt>
                <c:pt idx="598">
                  <c:v>7500</c:v>
                </c:pt>
                <c:pt idx="599">
                  <c:v>7500</c:v>
                </c:pt>
                <c:pt idx="600">
                  <c:v>7500</c:v>
                </c:pt>
                <c:pt idx="601">
                  <c:v>7500</c:v>
                </c:pt>
                <c:pt idx="602">
                  <c:v>7500</c:v>
                </c:pt>
                <c:pt idx="603">
                  <c:v>7500</c:v>
                </c:pt>
                <c:pt idx="604">
                  <c:v>7500</c:v>
                </c:pt>
                <c:pt idx="605">
                  <c:v>7500</c:v>
                </c:pt>
                <c:pt idx="606">
                  <c:v>7500</c:v>
                </c:pt>
                <c:pt idx="607">
                  <c:v>7500</c:v>
                </c:pt>
                <c:pt idx="608">
                  <c:v>7500</c:v>
                </c:pt>
                <c:pt idx="609">
                  <c:v>7500</c:v>
                </c:pt>
                <c:pt idx="610">
                  <c:v>7500</c:v>
                </c:pt>
                <c:pt idx="611">
                  <c:v>7500</c:v>
                </c:pt>
                <c:pt idx="612">
                  <c:v>7500</c:v>
                </c:pt>
                <c:pt idx="613">
                  <c:v>7500</c:v>
                </c:pt>
                <c:pt idx="614">
                  <c:v>7500</c:v>
                </c:pt>
                <c:pt idx="615">
                  <c:v>7500</c:v>
                </c:pt>
                <c:pt idx="616">
                  <c:v>7500</c:v>
                </c:pt>
                <c:pt idx="617">
                  <c:v>7500</c:v>
                </c:pt>
                <c:pt idx="618">
                  <c:v>7500</c:v>
                </c:pt>
                <c:pt idx="619">
                  <c:v>7500</c:v>
                </c:pt>
                <c:pt idx="620">
                  <c:v>7500</c:v>
                </c:pt>
                <c:pt idx="621">
                  <c:v>7500</c:v>
                </c:pt>
                <c:pt idx="622">
                  <c:v>7500</c:v>
                </c:pt>
                <c:pt idx="623">
                  <c:v>7500</c:v>
                </c:pt>
                <c:pt idx="624">
                  <c:v>7500</c:v>
                </c:pt>
                <c:pt idx="625">
                  <c:v>7500</c:v>
                </c:pt>
                <c:pt idx="626">
                  <c:v>7500</c:v>
                </c:pt>
                <c:pt idx="627">
                  <c:v>7500</c:v>
                </c:pt>
                <c:pt idx="628">
                  <c:v>7500</c:v>
                </c:pt>
                <c:pt idx="629">
                  <c:v>7500</c:v>
                </c:pt>
                <c:pt idx="630">
                  <c:v>7500</c:v>
                </c:pt>
                <c:pt idx="631">
                  <c:v>7500</c:v>
                </c:pt>
                <c:pt idx="632">
                  <c:v>7500</c:v>
                </c:pt>
                <c:pt idx="633">
                  <c:v>7500</c:v>
                </c:pt>
                <c:pt idx="634">
                  <c:v>7500</c:v>
                </c:pt>
                <c:pt idx="635">
                  <c:v>7500</c:v>
                </c:pt>
                <c:pt idx="636">
                  <c:v>7500</c:v>
                </c:pt>
                <c:pt idx="637">
                  <c:v>7500</c:v>
                </c:pt>
                <c:pt idx="638">
                  <c:v>7500</c:v>
                </c:pt>
                <c:pt idx="639">
                  <c:v>7500</c:v>
                </c:pt>
                <c:pt idx="640">
                  <c:v>7500</c:v>
                </c:pt>
                <c:pt idx="641">
                  <c:v>7500</c:v>
                </c:pt>
                <c:pt idx="642">
                  <c:v>7500</c:v>
                </c:pt>
                <c:pt idx="643">
                  <c:v>7500</c:v>
                </c:pt>
                <c:pt idx="644">
                  <c:v>7500</c:v>
                </c:pt>
                <c:pt idx="645">
                  <c:v>7300</c:v>
                </c:pt>
                <c:pt idx="646">
                  <c:v>7100</c:v>
                </c:pt>
                <c:pt idx="647">
                  <c:v>6800</c:v>
                </c:pt>
                <c:pt idx="648">
                  <c:v>6600</c:v>
                </c:pt>
                <c:pt idx="649">
                  <c:v>7400</c:v>
                </c:pt>
                <c:pt idx="650">
                  <c:v>7100</c:v>
                </c:pt>
                <c:pt idx="651">
                  <c:v>6900</c:v>
                </c:pt>
                <c:pt idx="652">
                  <c:v>6600</c:v>
                </c:pt>
                <c:pt idx="653">
                  <c:v>6300</c:v>
                </c:pt>
                <c:pt idx="654">
                  <c:v>7400</c:v>
                </c:pt>
                <c:pt idx="655">
                  <c:v>7000</c:v>
                </c:pt>
                <c:pt idx="656">
                  <c:v>6600</c:v>
                </c:pt>
                <c:pt idx="657">
                  <c:v>6200</c:v>
                </c:pt>
                <c:pt idx="658">
                  <c:v>5800</c:v>
                </c:pt>
                <c:pt idx="659">
                  <c:v>5300</c:v>
                </c:pt>
                <c:pt idx="660">
                  <c:v>4900</c:v>
                </c:pt>
                <c:pt idx="661">
                  <c:v>4400</c:v>
                </c:pt>
                <c:pt idx="662">
                  <c:v>3800</c:v>
                </c:pt>
                <c:pt idx="663">
                  <c:v>3100</c:v>
                </c:pt>
                <c:pt idx="664">
                  <c:v>2300</c:v>
                </c:pt>
                <c:pt idx="665">
                  <c:v>2900</c:v>
                </c:pt>
                <c:pt idx="666">
                  <c:v>3300</c:v>
                </c:pt>
                <c:pt idx="667">
                  <c:v>3800</c:v>
                </c:pt>
                <c:pt idx="668">
                  <c:v>4200</c:v>
                </c:pt>
                <c:pt idx="669">
                  <c:v>4500</c:v>
                </c:pt>
                <c:pt idx="670">
                  <c:v>4800</c:v>
                </c:pt>
                <c:pt idx="671">
                  <c:v>5200</c:v>
                </c:pt>
                <c:pt idx="672">
                  <c:v>5500</c:v>
                </c:pt>
                <c:pt idx="673">
                  <c:v>5700</c:v>
                </c:pt>
                <c:pt idx="674">
                  <c:v>6000</c:v>
                </c:pt>
                <c:pt idx="675">
                  <c:v>6300</c:v>
                </c:pt>
                <c:pt idx="676">
                  <c:v>6600</c:v>
                </c:pt>
                <c:pt idx="677">
                  <c:v>6800</c:v>
                </c:pt>
                <c:pt idx="678">
                  <c:v>7100</c:v>
                </c:pt>
                <c:pt idx="679">
                  <c:v>7300</c:v>
                </c:pt>
                <c:pt idx="680">
                  <c:v>7500</c:v>
                </c:pt>
                <c:pt idx="681">
                  <c:v>6300</c:v>
                </c:pt>
                <c:pt idx="682">
                  <c:v>6500</c:v>
                </c:pt>
                <c:pt idx="683">
                  <c:v>6700</c:v>
                </c:pt>
                <c:pt idx="684">
                  <c:v>6900</c:v>
                </c:pt>
                <c:pt idx="685">
                  <c:v>7100</c:v>
                </c:pt>
                <c:pt idx="686">
                  <c:v>7300</c:v>
                </c:pt>
                <c:pt idx="687">
                  <c:v>7400</c:v>
                </c:pt>
                <c:pt idx="688">
                  <c:v>6500</c:v>
                </c:pt>
                <c:pt idx="689">
                  <c:v>6700</c:v>
                </c:pt>
                <c:pt idx="690">
                  <c:v>6800</c:v>
                </c:pt>
                <c:pt idx="691">
                  <c:v>7000</c:v>
                </c:pt>
                <c:pt idx="692">
                  <c:v>7100</c:v>
                </c:pt>
                <c:pt idx="693">
                  <c:v>7300</c:v>
                </c:pt>
                <c:pt idx="694">
                  <c:v>7500</c:v>
                </c:pt>
                <c:pt idx="695">
                  <c:v>7500</c:v>
                </c:pt>
                <c:pt idx="696">
                  <c:v>7500</c:v>
                </c:pt>
                <c:pt idx="697">
                  <c:v>7500</c:v>
                </c:pt>
                <c:pt idx="698">
                  <c:v>7500</c:v>
                </c:pt>
                <c:pt idx="699">
                  <c:v>7500</c:v>
                </c:pt>
                <c:pt idx="700">
                  <c:v>7500</c:v>
                </c:pt>
                <c:pt idx="701">
                  <c:v>7500</c:v>
                </c:pt>
                <c:pt idx="702">
                  <c:v>7500</c:v>
                </c:pt>
                <c:pt idx="703">
                  <c:v>7500</c:v>
                </c:pt>
                <c:pt idx="704">
                  <c:v>7500</c:v>
                </c:pt>
                <c:pt idx="705">
                  <c:v>7500</c:v>
                </c:pt>
                <c:pt idx="706">
                  <c:v>7500</c:v>
                </c:pt>
                <c:pt idx="707">
                  <c:v>7500</c:v>
                </c:pt>
                <c:pt idx="708">
                  <c:v>7500</c:v>
                </c:pt>
                <c:pt idx="709">
                  <c:v>7500</c:v>
                </c:pt>
                <c:pt idx="710">
                  <c:v>7500</c:v>
                </c:pt>
                <c:pt idx="711">
                  <c:v>7500</c:v>
                </c:pt>
                <c:pt idx="712">
                  <c:v>7500</c:v>
                </c:pt>
                <c:pt idx="713">
                  <c:v>7500</c:v>
                </c:pt>
                <c:pt idx="714">
                  <c:v>7500</c:v>
                </c:pt>
                <c:pt idx="715">
                  <c:v>7500</c:v>
                </c:pt>
                <c:pt idx="716">
                  <c:v>7500</c:v>
                </c:pt>
                <c:pt idx="717">
                  <c:v>7500</c:v>
                </c:pt>
                <c:pt idx="718">
                  <c:v>7500</c:v>
                </c:pt>
                <c:pt idx="719">
                  <c:v>7500</c:v>
                </c:pt>
                <c:pt idx="720">
                  <c:v>7500</c:v>
                </c:pt>
                <c:pt idx="721">
                  <c:v>7500</c:v>
                </c:pt>
                <c:pt idx="722">
                  <c:v>7500</c:v>
                </c:pt>
                <c:pt idx="723">
                  <c:v>7500</c:v>
                </c:pt>
                <c:pt idx="724">
                  <c:v>7500</c:v>
                </c:pt>
                <c:pt idx="725">
                  <c:v>7500</c:v>
                </c:pt>
                <c:pt idx="726">
                  <c:v>7500</c:v>
                </c:pt>
                <c:pt idx="727">
                  <c:v>7500</c:v>
                </c:pt>
                <c:pt idx="728">
                  <c:v>7500</c:v>
                </c:pt>
                <c:pt idx="729">
                  <c:v>7500</c:v>
                </c:pt>
                <c:pt idx="730">
                  <c:v>7500</c:v>
                </c:pt>
                <c:pt idx="731">
                  <c:v>7500</c:v>
                </c:pt>
                <c:pt idx="732">
                  <c:v>7500</c:v>
                </c:pt>
                <c:pt idx="733">
                  <c:v>7500</c:v>
                </c:pt>
                <c:pt idx="734">
                  <c:v>7500</c:v>
                </c:pt>
                <c:pt idx="735">
                  <c:v>7500</c:v>
                </c:pt>
                <c:pt idx="736">
                  <c:v>7500</c:v>
                </c:pt>
                <c:pt idx="737">
                  <c:v>7500</c:v>
                </c:pt>
                <c:pt idx="738">
                  <c:v>7500</c:v>
                </c:pt>
                <c:pt idx="739">
                  <c:v>7500</c:v>
                </c:pt>
                <c:pt idx="740">
                  <c:v>7500</c:v>
                </c:pt>
                <c:pt idx="741">
                  <c:v>7500</c:v>
                </c:pt>
                <c:pt idx="742">
                  <c:v>7500</c:v>
                </c:pt>
                <c:pt idx="743">
                  <c:v>7500</c:v>
                </c:pt>
                <c:pt idx="744">
                  <c:v>7500</c:v>
                </c:pt>
                <c:pt idx="745">
                  <c:v>7500</c:v>
                </c:pt>
                <c:pt idx="746">
                  <c:v>7500</c:v>
                </c:pt>
                <c:pt idx="747">
                  <c:v>7500</c:v>
                </c:pt>
                <c:pt idx="748">
                  <c:v>7500</c:v>
                </c:pt>
                <c:pt idx="749">
                  <c:v>7500</c:v>
                </c:pt>
                <c:pt idx="750">
                  <c:v>7500</c:v>
                </c:pt>
                <c:pt idx="751">
                  <c:v>7500</c:v>
                </c:pt>
                <c:pt idx="752">
                  <c:v>7500</c:v>
                </c:pt>
                <c:pt idx="753">
                  <c:v>7500</c:v>
                </c:pt>
                <c:pt idx="754">
                  <c:v>7500</c:v>
                </c:pt>
                <c:pt idx="755">
                  <c:v>7500</c:v>
                </c:pt>
                <c:pt idx="756">
                  <c:v>7500</c:v>
                </c:pt>
                <c:pt idx="757">
                  <c:v>7500</c:v>
                </c:pt>
                <c:pt idx="758">
                  <c:v>7500</c:v>
                </c:pt>
                <c:pt idx="759">
                  <c:v>7500</c:v>
                </c:pt>
                <c:pt idx="760">
                  <c:v>7500</c:v>
                </c:pt>
                <c:pt idx="761">
                  <c:v>7500</c:v>
                </c:pt>
                <c:pt idx="762">
                  <c:v>7500</c:v>
                </c:pt>
                <c:pt idx="763">
                  <c:v>7500</c:v>
                </c:pt>
                <c:pt idx="764">
                  <c:v>7500</c:v>
                </c:pt>
                <c:pt idx="765">
                  <c:v>7500</c:v>
                </c:pt>
                <c:pt idx="766">
                  <c:v>7500</c:v>
                </c:pt>
                <c:pt idx="767">
                  <c:v>7500</c:v>
                </c:pt>
                <c:pt idx="768">
                  <c:v>7500</c:v>
                </c:pt>
                <c:pt idx="769">
                  <c:v>7500</c:v>
                </c:pt>
                <c:pt idx="770">
                  <c:v>7500</c:v>
                </c:pt>
                <c:pt idx="771">
                  <c:v>7500</c:v>
                </c:pt>
                <c:pt idx="772">
                  <c:v>7500</c:v>
                </c:pt>
                <c:pt idx="773">
                  <c:v>7500</c:v>
                </c:pt>
                <c:pt idx="774">
                  <c:v>7500</c:v>
                </c:pt>
                <c:pt idx="775">
                  <c:v>7500</c:v>
                </c:pt>
                <c:pt idx="776">
                  <c:v>7500</c:v>
                </c:pt>
                <c:pt idx="777">
                  <c:v>7500</c:v>
                </c:pt>
                <c:pt idx="778">
                  <c:v>7500</c:v>
                </c:pt>
                <c:pt idx="779">
                  <c:v>7500</c:v>
                </c:pt>
                <c:pt idx="780">
                  <c:v>7500</c:v>
                </c:pt>
                <c:pt idx="781">
                  <c:v>7500</c:v>
                </c:pt>
                <c:pt idx="782">
                  <c:v>7500</c:v>
                </c:pt>
                <c:pt idx="783">
                  <c:v>7500</c:v>
                </c:pt>
                <c:pt idx="784">
                  <c:v>7500</c:v>
                </c:pt>
                <c:pt idx="785">
                  <c:v>7500</c:v>
                </c:pt>
                <c:pt idx="786">
                  <c:v>7500</c:v>
                </c:pt>
                <c:pt idx="787">
                  <c:v>7500</c:v>
                </c:pt>
                <c:pt idx="788">
                  <c:v>7500</c:v>
                </c:pt>
                <c:pt idx="789">
                  <c:v>7500</c:v>
                </c:pt>
                <c:pt idx="790">
                  <c:v>7500</c:v>
                </c:pt>
                <c:pt idx="791">
                  <c:v>7500</c:v>
                </c:pt>
                <c:pt idx="792">
                  <c:v>7500</c:v>
                </c:pt>
                <c:pt idx="793">
                  <c:v>7500</c:v>
                </c:pt>
                <c:pt idx="794">
                  <c:v>7500</c:v>
                </c:pt>
                <c:pt idx="795">
                  <c:v>7500</c:v>
                </c:pt>
                <c:pt idx="796">
                  <c:v>7500</c:v>
                </c:pt>
                <c:pt idx="797">
                  <c:v>7500</c:v>
                </c:pt>
                <c:pt idx="798">
                  <c:v>7500</c:v>
                </c:pt>
                <c:pt idx="799">
                  <c:v>7500</c:v>
                </c:pt>
                <c:pt idx="800">
                  <c:v>7500</c:v>
                </c:pt>
                <c:pt idx="801">
                  <c:v>7500</c:v>
                </c:pt>
                <c:pt idx="802">
                  <c:v>7500</c:v>
                </c:pt>
                <c:pt idx="803">
                  <c:v>7500</c:v>
                </c:pt>
                <c:pt idx="804">
                  <c:v>7500</c:v>
                </c:pt>
                <c:pt idx="805">
                  <c:v>7500</c:v>
                </c:pt>
                <c:pt idx="806">
                  <c:v>7500</c:v>
                </c:pt>
                <c:pt idx="807">
                  <c:v>7500</c:v>
                </c:pt>
                <c:pt idx="808">
                  <c:v>7500</c:v>
                </c:pt>
                <c:pt idx="809">
                  <c:v>7500</c:v>
                </c:pt>
                <c:pt idx="810">
                  <c:v>7500</c:v>
                </c:pt>
                <c:pt idx="811">
                  <c:v>7500</c:v>
                </c:pt>
                <c:pt idx="812">
                  <c:v>7400</c:v>
                </c:pt>
                <c:pt idx="813">
                  <c:v>7400</c:v>
                </c:pt>
                <c:pt idx="814">
                  <c:v>7400</c:v>
                </c:pt>
                <c:pt idx="815">
                  <c:v>7400</c:v>
                </c:pt>
                <c:pt idx="816">
                  <c:v>7300</c:v>
                </c:pt>
                <c:pt idx="817">
                  <c:v>7300</c:v>
                </c:pt>
                <c:pt idx="818">
                  <c:v>7300</c:v>
                </c:pt>
                <c:pt idx="819">
                  <c:v>7300</c:v>
                </c:pt>
                <c:pt idx="820">
                  <c:v>7200</c:v>
                </c:pt>
                <c:pt idx="821">
                  <c:v>7200</c:v>
                </c:pt>
                <c:pt idx="822">
                  <c:v>7200</c:v>
                </c:pt>
                <c:pt idx="823">
                  <c:v>7200</c:v>
                </c:pt>
                <c:pt idx="824">
                  <c:v>7200</c:v>
                </c:pt>
                <c:pt idx="825">
                  <c:v>7100</c:v>
                </c:pt>
                <c:pt idx="826">
                  <c:v>7100</c:v>
                </c:pt>
                <c:pt idx="827">
                  <c:v>7100</c:v>
                </c:pt>
                <c:pt idx="828">
                  <c:v>7100</c:v>
                </c:pt>
                <c:pt idx="829">
                  <c:v>7000</c:v>
                </c:pt>
                <c:pt idx="830">
                  <c:v>7000</c:v>
                </c:pt>
                <c:pt idx="831">
                  <c:v>7000</c:v>
                </c:pt>
                <c:pt idx="832">
                  <c:v>7000</c:v>
                </c:pt>
                <c:pt idx="833">
                  <c:v>6900</c:v>
                </c:pt>
                <c:pt idx="834">
                  <c:v>6900</c:v>
                </c:pt>
                <c:pt idx="835">
                  <c:v>6900</c:v>
                </c:pt>
                <c:pt idx="836">
                  <c:v>6900</c:v>
                </c:pt>
                <c:pt idx="837">
                  <c:v>6800</c:v>
                </c:pt>
                <c:pt idx="838">
                  <c:v>6800</c:v>
                </c:pt>
                <c:pt idx="839">
                  <c:v>6800</c:v>
                </c:pt>
                <c:pt idx="840">
                  <c:v>6800</c:v>
                </c:pt>
                <c:pt idx="841">
                  <c:v>6700</c:v>
                </c:pt>
                <c:pt idx="842">
                  <c:v>6700</c:v>
                </c:pt>
                <c:pt idx="843">
                  <c:v>6700</c:v>
                </c:pt>
                <c:pt idx="844">
                  <c:v>6700</c:v>
                </c:pt>
                <c:pt idx="845">
                  <c:v>6600</c:v>
                </c:pt>
                <c:pt idx="846">
                  <c:v>6600</c:v>
                </c:pt>
                <c:pt idx="847">
                  <c:v>6600</c:v>
                </c:pt>
                <c:pt idx="848">
                  <c:v>6500</c:v>
                </c:pt>
                <c:pt idx="849">
                  <c:v>6500</c:v>
                </c:pt>
                <c:pt idx="850">
                  <c:v>6500</c:v>
                </c:pt>
                <c:pt idx="851">
                  <c:v>7500</c:v>
                </c:pt>
                <c:pt idx="852">
                  <c:v>7500</c:v>
                </c:pt>
                <c:pt idx="853">
                  <c:v>7500</c:v>
                </c:pt>
                <c:pt idx="854">
                  <c:v>7400</c:v>
                </c:pt>
                <c:pt idx="855">
                  <c:v>7400</c:v>
                </c:pt>
                <c:pt idx="856">
                  <c:v>7400</c:v>
                </c:pt>
                <c:pt idx="857">
                  <c:v>7400</c:v>
                </c:pt>
                <c:pt idx="858">
                  <c:v>7300</c:v>
                </c:pt>
                <c:pt idx="859">
                  <c:v>7300</c:v>
                </c:pt>
                <c:pt idx="860">
                  <c:v>7300</c:v>
                </c:pt>
                <c:pt idx="861">
                  <c:v>7200</c:v>
                </c:pt>
                <c:pt idx="862">
                  <c:v>7200</c:v>
                </c:pt>
                <c:pt idx="863">
                  <c:v>7200</c:v>
                </c:pt>
                <c:pt idx="864">
                  <c:v>7100</c:v>
                </c:pt>
                <c:pt idx="865">
                  <c:v>7100</c:v>
                </c:pt>
                <c:pt idx="866">
                  <c:v>7100</c:v>
                </c:pt>
                <c:pt idx="867">
                  <c:v>7000</c:v>
                </c:pt>
                <c:pt idx="868">
                  <c:v>7000</c:v>
                </c:pt>
                <c:pt idx="869">
                  <c:v>6900</c:v>
                </c:pt>
                <c:pt idx="870">
                  <c:v>6900</c:v>
                </c:pt>
                <c:pt idx="871">
                  <c:v>6900</c:v>
                </c:pt>
                <c:pt idx="872">
                  <c:v>6800</c:v>
                </c:pt>
                <c:pt idx="873">
                  <c:v>6800</c:v>
                </c:pt>
                <c:pt idx="874">
                  <c:v>6800</c:v>
                </c:pt>
                <c:pt idx="875">
                  <c:v>6700</c:v>
                </c:pt>
                <c:pt idx="876">
                  <c:v>6700</c:v>
                </c:pt>
                <c:pt idx="877">
                  <c:v>6700</c:v>
                </c:pt>
                <c:pt idx="878">
                  <c:v>6600</c:v>
                </c:pt>
                <c:pt idx="879">
                  <c:v>6600</c:v>
                </c:pt>
                <c:pt idx="880">
                  <c:v>6600</c:v>
                </c:pt>
                <c:pt idx="881">
                  <c:v>6500</c:v>
                </c:pt>
                <c:pt idx="882">
                  <c:v>6500</c:v>
                </c:pt>
                <c:pt idx="883">
                  <c:v>6400</c:v>
                </c:pt>
                <c:pt idx="884">
                  <c:v>6400</c:v>
                </c:pt>
                <c:pt idx="885">
                  <c:v>6400</c:v>
                </c:pt>
                <c:pt idx="886">
                  <c:v>6300</c:v>
                </c:pt>
                <c:pt idx="887">
                  <c:v>6300</c:v>
                </c:pt>
                <c:pt idx="888">
                  <c:v>6200</c:v>
                </c:pt>
                <c:pt idx="889">
                  <c:v>6400</c:v>
                </c:pt>
                <c:pt idx="890">
                  <c:v>6500</c:v>
                </c:pt>
                <c:pt idx="891">
                  <c:v>6700</c:v>
                </c:pt>
                <c:pt idx="892">
                  <c:v>6800</c:v>
                </c:pt>
                <c:pt idx="893">
                  <c:v>6900</c:v>
                </c:pt>
                <c:pt idx="894">
                  <c:v>7100</c:v>
                </c:pt>
                <c:pt idx="895">
                  <c:v>7200</c:v>
                </c:pt>
                <c:pt idx="896">
                  <c:v>7300</c:v>
                </c:pt>
                <c:pt idx="897">
                  <c:v>7400</c:v>
                </c:pt>
                <c:pt idx="898">
                  <c:v>6500</c:v>
                </c:pt>
                <c:pt idx="899">
                  <c:v>6600</c:v>
                </c:pt>
                <c:pt idx="900">
                  <c:v>6700</c:v>
                </c:pt>
                <c:pt idx="901">
                  <c:v>6800</c:v>
                </c:pt>
                <c:pt idx="902">
                  <c:v>6900</c:v>
                </c:pt>
                <c:pt idx="903">
                  <c:v>7000</c:v>
                </c:pt>
                <c:pt idx="904">
                  <c:v>7100</c:v>
                </c:pt>
                <c:pt idx="905">
                  <c:v>7200</c:v>
                </c:pt>
                <c:pt idx="906">
                  <c:v>7300</c:v>
                </c:pt>
                <c:pt idx="907">
                  <c:v>7400</c:v>
                </c:pt>
                <c:pt idx="908">
                  <c:v>7500</c:v>
                </c:pt>
                <c:pt idx="909">
                  <c:v>7500</c:v>
                </c:pt>
                <c:pt idx="910">
                  <c:v>7500</c:v>
                </c:pt>
                <c:pt idx="911">
                  <c:v>7500</c:v>
                </c:pt>
                <c:pt idx="912">
                  <c:v>7500</c:v>
                </c:pt>
                <c:pt idx="913">
                  <c:v>7500</c:v>
                </c:pt>
                <c:pt idx="914">
                  <c:v>7500</c:v>
                </c:pt>
                <c:pt idx="915">
                  <c:v>7500</c:v>
                </c:pt>
                <c:pt idx="916">
                  <c:v>7500</c:v>
                </c:pt>
                <c:pt idx="917">
                  <c:v>7500</c:v>
                </c:pt>
                <c:pt idx="918">
                  <c:v>7500</c:v>
                </c:pt>
                <c:pt idx="919">
                  <c:v>7500</c:v>
                </c:pt>
                <c:pt idx="920">
                  <c:v>7500</c:v>
                </c:pt>
                <c:pt idx="921">
                  <c:v>7500</c:v>
                </c:pt>
                <c:pt idx="922">
                  <c:v>7500</c:v>
                </c:pt>
                <c:pt idx="923">
                  <c:v>7500</c:v>
                </c:pt>
                <c:pt idx="924">
                  <c:v>7500</c:v>
                </c:pt>
                <c:pt idx="925">
                  <c:v>7500</c:v>
                </c:pt>
                <c:pt idx="926">
                  <c:v>7500</c:v>
                </c:pt>
                <c:pt idx="927">
                  <c:v>7500</c:v>
                </c:pt>
                <c:pt idx="928">
                  <c:v>7500</c:v>
                </c:pt>
                <c:pt idx="929">
                  <c:v>7500</c:v>
                </c:pt>
                <c:pt idx="930">
                  <c:v>7500</c:v>
                </c:pt>
                <c:pt idx="931">
                  <c:v>7500</c:v>
                </c:pt>
                <c:pt idx="932">
                  <c:v>7500</c:v>
                </c:pt>
                <c:pt idx="933">
                  <c:v>7500</c:v>
                </c:pt>
                <c:pt idx="934">
                  <c:v>7500</c:v>
                </c:pt>
                <c:pt idx="935">
                  <c:v>7500</c:v>
                </c:pt>
                <c:pt idx="936">
                  <c:v>7500</c:v>
                </c:pt>
                <c:pt idx="937">
                  <c:v>7500</c:v>
                </c:pt>
                <c:pt idx="938">
                  <c:v>7500</c:v>
                </c:pt>
                <c:pt idx="939">
                  <c:v>7500</c:v>
                </c:pt>
                <c:pt idx="940">
                  <c:v>7500</c:v>
                </c:pt>
                <c:pt idx="941">
                  <c:v>7500</c:v>
                </c:pt>
                <c:pt idx="942">
                  <c:v>7500</c:v>
                </c:pt>
                <c:pt idx="943">
                  <c:v>7500</c:v>
                </c:pt>
                <c:pt idx="944">
                  <c:v>7500</c:v>
                </c:pt>
                <c:pt idx="945">
                  <c:v>7500</c:v>
                </c:pt>
                <c:pt idx="946">
                  <c:v>7500</c:v>
                </c:pt>
                <c:pt idx="947">
                  <c:v>7500</c:v>
                </c:pt>
                <c:pt idx="948">
                  <c:v>7500</c:v>
                </c:pt>
                <c:pt idx="949">
                  <c:v>7500</c:v>
                </c:pt>
                <c:pt idx="950">
                  <c:v>7500</c:v>
                </c:pt>
                <c:pt idx="951">
                  <c:v>7500</c:v>
                </c:pt>
                <c:pt idx="952">
                  <c:v>7500</c:v>
                </c:pt>
                <c:pt idx="953">
                  <c:v>7500</c:v>
                </c:pt>
                <c:pt idx="954">
                  <c:v>7500</c:v>
                </c:pt>
                <c:pt idx="955">
                  <c:v>7500</c:v>
                </c:pt>
                <c:pt idx="956">
                  <c:v>7500</c:v>
                </c:pt>
                <c:pt idx="957">
                  <c:v>7500</c:v>
                </c:pt>
                <c:pt idx="958">
                  <c:v>7500</c:v>
                </c:pt>
                <c:pt idx="959">
                  <c:v>7500</c:v>
                </c:pt>
                <c:pt idx="960">
                  <c:v>7500</c:v>
                </c:pt>
                <c:pt idx="961">
                  <c:v>7500</c:v>
                </c:pt>
                <c:pt idx="962">
                  <c:v>7500</c:v>
                </c:pt>
                <c:pt idx="963">
                  <c:v>7500</c:v>
                </c:pt>
                <c:pt idx="964">
                  <c:v>7500</c:v>
                </c:pt>
                <c:pt idx="965">
                  <c:v>7500</c:v>
                </c:pt>
                <c:pt idx="966">
                  <c:v>7500</c:v>
                </c:pt>
                <c:pt idx="967">
                  <c:v>7500</c:v>
                </c:pt>
                <c:pt idx="968">
                  <c:v>7500</c:v>
                </c:pt>
                <c:pt idx="969">
                  <c:v>7500</c:v>
                </c:pt>
                <c:pt idx="970">
                  <c:v>7500</c:v>
                </c:pt>
                <c:pt idx="971">
                  <c:v>7500</c:v>
                </c:pt>
                <c:pt idx="972">
                  <c:v>7500</c:v>
                </c:pt>
                <c:pt idx="973">
                  <c:v>7500</c:v>
                </c:pt>
                <c:pt idx="974">
                  <c:v>7500</c:v>
                </c:pt>
                <c:pt idx="975">
                  <c:v>7500</c:v>
                </c:pt>
                <c:pt idx="976">
                  <c:v>7500</c:v>
                </c:pt>
                <c:pt idx="977">
                  <c:v>7500</c:v>
                </c:pt>
                <c:pt idx="978">
                  <c:v>7500</c:v>
                </c:pt>
                <c:pt idx="979">
                  <c:v>7500</c:v>
                </c:pt>
                <c:pt idx="980">
                  <c:v>7500</c:v>
                </c:pt>
                <c:pt idx="981">
                  <c:v>7500</c:v>
                </c:pt>
                <c:pt idx="982">
                  <c:v>7500</c:v>
                </c:pt>
                <c:pt idx="983">
                  <c:v>7500</c:v>
                </c:pt>
                <c:pt idx="984">
                  <c:v>7500</c:v>
                </c:pt>
                <c:pt idx="985">
                  <c:v>7500</c:v>
                </c:pt>
                <c:pt idx="986">
                  <c:v>7500</c:v>
                </c:pt>
                <c:pt idx="987">
                  <c:v>7500</c:v>
                </c:pt>
                <c:pt idx="988">
                  <c:v>7500</c:v>
                </c:pt>
                <c:pt idx="989">
                  <c:v>7500</c:v>
                </c:pt>
                <c:pt idx="990">
                  <c:v>7500</c:v>
                </c:pt>
                <c:pt idx="991">
                  <c:v>7500</c:v>
                </c:pt>
                <c:pt idx="992">
                  <c:v>7500</c:v>
                </c:pt>
                <c:pt idx="993">
                  <c:v>7500</c:v>
                </c:pt>
                <c:pt idx="994">
                  <c:v>7500</c:v>
                </c:pt>
                <c:pt idx="995">
                  <c:v>7500</c:v>
                </c:pt>
                <c:pt idx="996">
                  <c:v>7500</c:v>
                </c:pt>
                <c:pt idx="997">
                  <c:v>7500</c:v>
                </c:pt>
                <c:pt idx="998">
                  <c:v>7500</c:v>
                </c:pt>
                <c:pt idx="999">
                  <c:v>7500</c:v>
                </c:pt>
                <c:pt idx="1000">
                  <c:v>7500</c:v>
                </c:pt>
                <c:pt idx="1001">
                  <c:v>7500</c:v>
                </c:pt>
                <c:pt idx="1002">
                  <c:v>7400</c:v>
                </c:pt>
                <c:pt idx="1003">
                  <c:v>7400</c:v>
                </c:pt>
                <c:pt idx="1004">
                  <c:v>7300</c:v>
                </c:pt>
                <c:pt idx="1005">
                  <c:v>7300</c:v>
                </c:pt>
                <c:pt idx="1006">
                  <c:v>7200</c:v>
                </c:pt>
                <c:pt idx="1007">
                  <c:v>7100</c:v>
                </c:pt>
                <c:pt idx="1008">
                  <c:v>7100</c:v>
                </c:pt>
                <c:pt idx="1009">
                  <c:v>7000</c:v>
                </c:pt>
                <c:pt idx="1010">
                  <c:v>7000</c:v>
                </c:pt>
                <c:pt idx="1011">
                  <c:v>6900</c:v>
                </c:pt>
                <c:pt idx="1012">
                  <c:v>6800</c:v>
                </c:pt>
                <c:pt idx="1013">
                  <c:v>6800</c:v>
                </c:pt>
                <c:pt idx="1014">
                  <c:v>6700</c:v>
                </c:pt>
                <c:pt idx="1015">
                  <c:v>6600</c:v>
                </c:pt>
                <c:pt idx="1016">
                  <c:v>6600</c:v>
                </c:pt>
                <c:pt idx="1017">
                  <c:v>6500</c:v>
                </c:pt>
                <c:pt idx="1018">
                  <c:v>7500</c:v>
                </c:pt>
                <c:pt idx="1019">
                  <c:v>7400</c:v>
                </c:pt>
                <c:pt idx="1020">
                  <c:v>7300</c:v>
                </c:pt>
                <c:pt idx="1021">
                  <c:v>7300</c:v>
                </c:pt>
                <c:pt idx="1022">
                  <c:v>7200</c:v>
                </c:pt>
                <c:pt idx="1023">
                  <c:v>7100</c:v>
                </c:pt>
                <c:pt idx="1024">
                  <c:v>7000</c:v>
                </c:pt>
                <c:pt idx="1025">
                  <c:v>6900</c:v>
                </c:pt>
                <c:pt idx="1026">
                  <c:v>6800</c:v>
                </c:pt>
                <c:pt idx="1027">
                  <c:v>6700</c:v>
                </c:pt>
                <c:pt idx="1028">
                  <c:v>6600</c:v>
                </c:pt>
                <c:pt idx="1029">
                  <c:v>6500</c:v>
                </c:pt>
                <c:pt idx="1030">
                  <c:v>6400</c:v>
                </c:pt>
                <c:pt idx="1031">
                  <c:v>6300</c:v>
                </c:pt>
                <c:pt idx="1032">
                  <c:v>6200</c:v>
                </c:pt>
                <c:pt idx="1033">
                  <c:v>7500</c:v>
                </c:pt>
                <c:pt idx="1034">
                  <c:v>7400</c:v>
                </c:pt>
                <c:pt idx="1035">
                  <c:v>7200</c:v>
                </c:pt>
                <c:pt idx="1036">
                  <c:v>7100</c:v>
                </c:pt>
                <c:pt idx="1037">
                  <c:v>6900</c:v>
                </c:pt>
                <c:pt idx="1038">
                  <c:v>6800</c:v>
                </c:pt>
                <c:pt idx="1039">
                  <c:v>6600</c:v>
                </c:pt>
                <c:pt idx="1040">
                  <c:v>6500</c:v>
                </c:pt>
                <c:pt idx="1041">
                  <c:v>6300</c:v>
                </c:pt>
                <c:pt idx="1042">
                  <c:v>6100</c:v>
                </c:pt>
                <c:pt idx="1043">
                  <c:v>6300</c:v>
                </c:pt>
                <c:pt idx="1044">
                  <c:v>6500</c:v>
                </c:pt>
                <c:pt idx="1045">
                  <c:v>6700</c:v>
                </c:pt>
                <c:pt idx="1046">
                  <c:v>6900</c:v>
                </c:pt>
                <c:pt idx="1047">
                  <c:v>7100</c:v>
                </c:pt>
                <c:pt idx="1048">
                  <c:v>7300</c:v>
                </c:pt>
                <c:pt idx="1049">
                  <c:v>7500</c:v>
                </c:pt>
                <c:pt idx="1050">
                  <c:v>6200</c:v>
                </c:pt>
                <c:pt idx="1051">
                  <c:v>6400</c:v>
                </c:pt>
                <c:pt idx="1052">
                  <c:v>6500</c:v>
                </c:pt>
                <c:pt idx="1053">
                  <c:v>6600</c:v>
                </c:pt>
                <c:pt idx="1054">
                  <c:v>6800</c:v>
                </c:pt>
                <c:pt idx="1055">
                  <c:v>6900</c:v>
                </c:pt>
                <c:pt idx="1056">
                  <c:v>7000</c:v>
                </c:pt>
                <c:pt idx="1057">
                  <c:v>7200</c:v>
                </c:pt>
                <c:pt idx="1058">
                  <c:v>7300</c:v>
                </c:pt>
                <c:pt idx="1059">
                  <c:v>7400</c:v>
                </c:pt>
                <c:pt idx="1060">
                  <c:v>7500</c:v>
                </c:pt>
                <c:pt idx="1061">
                  <c:v>6600</c:v>
                </c:pt>
                <c:pt idx="1062">
                  <c:v>6700</c:v>
                </c:pt>
                <c:pt idx="1063">
                  <c:v>6800</c:v>
                </c:pt>
                <c:pt idx="1064">
                  <c:v>6900</c:v>
                </c:pt>
                <c:pt idx="1065">
                  <c:v>7000</c:v>
                </c:pt>
                <c:pt idx="1066">
                  <c:v>7100</c:v>
                </c:pt>
                <c:pt idx="1067">
                  <c:v>7200</c:v>
                </c:pt>
                <c:pt idx="1068">
                  <c:v>7300</c:v>
                </c:pt>
                <c:pt idx="1069">
                  <c:v>7400</c:v>
                </c:pt>
                <c:pt idx="1070">
                  <c:v>7500</c:v>
                </c:pt>
                <c:pt idx="1071">
                  <c:v>7500</c:v>
                </c:pt>
                <c:pt idx="1072">
                  <c:v>7500</c:v>
                </c:pt>
                <c:pt idx="1073">
                  <c:v>7500</c:v>
                </c:pt>
                <c:pt idx="1074">
                  <c:v>7500</c:v>
                </c:pt>
                <c:pt idx="1075">
                  <c:v>7500</c:v>
                </c:pt>
                <c:pt idx="1076">
                  <c:v>7500</c:v>
                </c:pt>
                <c:pt idx="1077">
                  <c:v>7500</c:v>
                </c:pt>
                <c:pt idx="1078">
                  <c:v>7500</c:v>
                </c:pt>
                <c:pt idx="1079">
                  <c:v>7500</c:v>
                </c:pt>
                <c:pt idx="1080">
                  <c:v>7500</c:v>
                </c:pt>
                <c:pt idx="1081">
                  <c:v>7500</c:v>
                </c:pt>
                <c:pt idx="1082">
                  <c:v>7500</c:v>
                </c:pt>
                <c:pt idx="1083">
                  <c:v>7500</c:v>
                </c:pt>
                <c:pt idx="1084">
                  <c:v>7500</c:v>
                </c:pt>
                <c:pt idx="1085">
                  <c:v>7500</c:v>
                </c:pt>
                <c:pt idx="1086">
                  <c:v>7500</c:v>
                </c:pt>
                <c:pt idx="1087">
                  <c:v>7500</c:v>
                </c:pt>
                <c:pt idx="1088">
                  <c:v>7500</c:v>
                </c:pt>
                <c:pt idx="1089">
                  <c:v>7500</c:v>
                </c:pt>
                <c:pt idx="1090">
                  <c:v>7500</c:v>
                </c:pt>
                <c:pt idx="1091">
                  <c:v>7500</c:v>
                </c:pt>
                <c:pt idx="1092">
                  <c:v>7500</c:v>
                </c:pt>
                <c:pt idx="1093">
                  <c:v>7500</c:v>
                </c:pt>
                <c:pt idx="1094">
                  <c:v>7500</c:v>
                </c:pt>
                <c:pt idx="1095">
                  <c:v>7500</c:v>
                </c:pt>
                <c:pt idx="1096">
                  <c:v>7500</c:v>
                </c:pt>
                <c:pt idx="1097">
                  <c:v>7500</c:v>
                </c:pt>
                <c:pt idx="1098">
                  <c:v>7500</c:v>
                </c:pt>
                <c:pt idx="1099">
                  <c:v>7500</c:v>
                </c:pt>
                <c:pt idx="1100">
                  <c:v>7500</c:v>
                </c:pt>
                <c:pt idx="1101">
                  <c:v>7500</c:v>
                </c:pt>
                <c:pt idx="1102">
                  <c:v>7500</c:v>
                </c:pt>
                <c:pt idx="1103">
                  <c:v>7500</c:v>
                </c:pt>
                <c:pt idx="1104">
                  <c:v>7500</c:v>
                </c:pt>
                <c:pt idx="1105">
                  <c:v>7500</c:v>
                </c:pt>
                <c:pt idx="1106">
                  <c:v>7500</c:v>
                </c:pt>
                <c:pt idx="1107">
                  <c:v>7500</c:v>
                </c:pt>
                <c:pt idx="1108">
                  <c:v>7500</c:v>
                </c:pt>
                <c:pt idx="1109">
                  <c:v>7500</c:v>
                </c:pt>
                <c:pt idx="1110">
                  <c:v>7500</c:v>
                </c:pt>
                <c:pt idx="1111">
                  <c:v>7500</c:v>
                </c:pt>
                <c:pt idx="1112">
                  <c:v>7500</c:v>
                </c:pt>
                <c:pt idx="1113">
                  <c:v>7500</c:v>
                </c:pt>
                <c:pt idx="1114">
                  <c:v>7500</c:v>
                </c:pt>
                <c:pt idx="1115">
                  <c:v>7500</c:v>
                </c:pt>
                <c:pt idx="1116">
                  <c:v>7500</c:v>
                </c:pt>
                <c:pt idx="1117">
                  <c:v>7500</c:v>
                </c:pt>
                <c:pt idx="1118">
                  <c:v>7500</c:v>
                </c:pt>
                <c:pt idx="1119">
                  <c:v>7500</c:v>
                </c:pt>
                <c:pt idx="1120">
                  <c:v>7500</c:v>
                </c:pt>
                <c:pt idx="1121">
                  <c:v>7500</c:v>
                </c:pt>
                <c:pt idx="1122">
                  <c:v>7500</c:v>
                </c:pt>
                <c:pt idx="1123">
                  <c:v>7500</c:v>
                </c:pt>
                <c:pt idx="1124">
                  <c:v>7500</c:v>
                </c:pt>
                <c:pt idx="1125">
                  <c:v>7500</c:v>
                </c:pt>
                <c:pt idx="1126">
                  <c:v>7500</c:v>
                </c:pt>
                <c:pt idx="1127">
                  <c:v>7500</c:v>
                </c:pt>
                <c:pt idx="1128">
                  <c:v>7500</c:v>
                </c:pt>
                <c:pt idx="1129">
                  <c:v>7500</c:v>
                </c:pt>
                <c:pt idx="1130">
                  <c:v>7500</c:v>
                </c:pt>
                <c:pt idx="1131">
                  <c:v>7500</c:v>
                </c:pt>
                <c:pt idx="1132">
                  <c:v>7500</c:v>
                </c:pt>
                <c:pt idx="1133">
                  <c:v>7500</c:v>
                </c:pt>
                <c:pt idx="1134">
                  <c:v>7500</c:v>
                </c:pt>
                <c:pt idx="1135">
                  <c:v>7500</c:v>
                </c:pt>
                <c:pt idx="1136">
                  <c:v>7500</c:v>
                </c:pt>
                <c:pt idx="1137">
                  <c:v>7500</c:v>
                </c:pt>
                <c:pt idx="1138">
                  <c:v>7500</c:v>
                </c:pt>
                <c:pt idx="1139">
                  <c:v>7500</c:v>
                </c:pt>
                <c:pt idx="1140">
                  <c:v>7500</c:v>
                </c:pt>
                <c:pt idx="1141">
                  <c:v>7500</c:v>
                </c:pt>
                <c:pt idx="1142">
                  <c:v>7500</c:v>
                </c:pt>
                <c:pt idx="1143">
                  <c:v>7500</c:v>
                </c:pt>
                <c:pt idx="1144">
                  <c:v>7500</c:v>
                </c:pt>
                <c:pt idx="1145">
                  <c:v>7500</c:v>
                </c:pt>
                <c:pt idx="1146">
                  <c:v>7500</c:v>
                </c:pt>
                <c:pt idx="1147">
                  <c:v>7500</c:v>
                </c:pt>
                <c:pt idx="1148">
                  <c:v>7500</c:v>
                </c:pt>
                <c:pt idx="1149">
                  <c:v>7500</c:v>
                </c:pt>
                <c:pt idx="1150">
                  <c:v>7500</c:v>
                </c:pt>
                <c:pt idx="1151">
                  <c:v>7500</c:v>
                </c:pt>
                <c:pt idx="1152">
                  <c:v>7500</c:v>
                </c:pt>
                <c:pt idx="1153">
                  <c:v>7500</c:v>
                </c:pt>
                <c:pt idx="1154">
                  <c:v>7500</c:v>
                </c:pt>
                <c:pt idx="1155">
                  <c:v>7500</c:v>
                </c:pt>
                <c:pt idx="1156">
                  <c:v>7500</c:v>
                </c:pt>
                <c:pt idx="1157">
                  <c:v>7500</c:v>
                </c:pt>
                <c:pt idx="1158">
                  <c:v>7500</c:v>
                </c:pt>
                <c:pt idx="1159">
                  <c:v>7500</c:v>
                </c:pt>
                <c:pt idx="1160">
                  <c:v>7500</c:v>
                </c:pt>
                <c:pt idx="1161">
                  <c:v>7500</c:v>
                </c:pt>
                <c:pt idx="1162">
                  <c:v>7500</c:v>
                </c:pt>
                <c:pt idx="1163">
                  <c:v>7500</c:v>
                </c:pt>
                <c:pt idx="1164">
                  <c:v>7500</c:v>
                </c:pt>
                <c:pt idx="1165">
                  <c:v>7500</c:v>
                </c:pt>
                <c:pt idx="1166">
                  <c:v>7500</c:v>
                </c:pt>
                <c:pt idx="1167">
                  <c:v>7500</c:v>
                </c:pt>
                <c:pt idx="1168">
                  <c:v>7500</c:v>
                </c:pt>
                <c:pt idx="1169">
                  <c:v>7500</c:v>
                </c:pt>
                <c:pt idx="1170">
                  <c:v>7500</c:v>
                </c:pt>
                <c:pt idx="1171">
                  <c:v>7500</c:v>
                </c:pt>
                <c:pt idx="1172">
                  <c:v>7500</c:v>
                </c:pt>
                <c:pt idx="1173">
                  <c:v>7500</c:v>
                </c:pt>
                <c:pt idx="1174">
                  <c:v>7500</c:v>
                </c:pt>
                <c:pt idx="1175">
                  <c:v>7500</c:v>
                </c:pt>
                <c:pt idx="1176">
                  <c:v>7500</c:v>
                </c:pt>
                <c:pt idx="1177">
                  <c:v>7500</c:v>
                </c:pt>
                <c:pt idx="1178">
                  <c:v>7500</c:v>
                </c:pt>
                <c:pt idx="1179">
                  <c:v>7500</c:v>
                </c:pt>
                <c:pt idx="1180">
                  <c:v>7500</c:v>
                </c:pt>
                <c:pt idx="1181">
                  <c:v>7500</c:v>
                </c:pt>
                <c:pt idx="1182">
                  <c:v>7500</c:v>
                </c:pt>
                <c:pt idx="1183">
                  <c:v>7500</c:v>
                </c:pt>
                <c:pt idx="1184">
                  <c:v>7500</c:v>
                </c:pt>
                <c:pt idx="1185">
                  <c:v>7500</c:v>
                </c:pt>
                <c:pt idx="1186">
                  <c:v>7500</c:v>
                </c:pt>
                <c:pt idx="1187">
                  <c:v>7500</c:v>
                </c:pt>
                <c:pt idx="1188">
                  <c:v>7500</c:v>
                </c:pt>
                <c:pt idx="1189">
                  <c:v>7500</c:v>
                </c:pt>
                <c:pt idx="1190">
                  <c:v>7500</c:v>
                </c:pt>
                <c:pt idx="1191">
                  <c:v>7500</c:v>
                </c:pt>
                <c:pt idx="1192">
                  <c:v>7500</c:v>
                </c:pt>
                <c:pt idx="1193">
                  <c:v>7500</c:v>
                </c:pt>
                <c:pt idx="1194">
                  <c:v>7500</c:v>
                </c:pt>
                <c:pt idx="1195">
                  <c:v>7500</c:v>
                </c:pt>
                <c:pt idx="1196">
                  <c:v>7500</c:v>
                </c:pt>
                <c:pt idx="1197">
                  <c:v>7500</c:v>
                </c:pt>
                <c:pt idx="1198">
                  <c:v>7500</c:v>
                </c:pt>
                <c:pt idx="1199">
                  <c:v>7500</c:v>
                </c:pt>
                <c:pt idx="1200">
                  <c:v>7500</c:v>
                </c:pt>
                <c:pt idx="1201">
                  <c:v>7500</c:v>
                </c:pt>
                <c:pt idx="1202">
                  <c:v>7500</c:v>
                </c:pt>
                <c:pt idx="1203">
                  <c:v>7500</c:v>
                </c:pt>
                <c:pt idx="1204">
                  <c:v>7500</c:v>
                </c:pt>
                <c:pt idx="1205">
                  <c:v>7500</c:v>
                </c:pt>
                <c:pt idx="1206">
                  <c:v>7500</c:v>
                </c:pt>
                <c:pt idx="1207">
                  <c:v>7500</c:v>
                </c:pt>
                <c:pt idx="1208">
                  <c:v>7500</c:v>
                </c:pt>
                <c:pt idx="1209">
                  <c:v>7500</c:v>
                </c:pt>
                <c:pt idx="1210">
                  <c:v>7500</c:v>
                </c:pt>
                <c:pt idx="1211">
                  <c:v>7500</c:v>
                </c:pt>
                <c:pt idx="1212">
                  <c:v>7500</c:v>
                </c:pt>
                <c:pt idx="1213">
                  <c:v>7500</c:v>
                </c:pt>
                <c:pt idx="1214">
                  <c:v>7500</c:v>
                </c:pt>
                <c:pt idx="1215">
                  <c:v>7500</c:v>
                </c:pt>
                <c:pt idx="1216">
                  <c:v>7500</c:v>
                </c:pt>
                <c:pt idx="1217">
                  <c:v>7500</c:v>
                </c:pt>
                <c:pt idx="1218">
                  <c:v>7500</c:v>
                </c:pt>
                <c:pt idx="1219">
                  <c:v>7500</c:v>
                </c:pt>
                <c:pt idx="1220">
                  <c:v>7500</c:v>
                </c:pt>
                <c:pt idx="1221">
                  <c:v>7500</c:v>
                </c:pt>
                <c:pt idx="1222">
                  <c:v>7500</c:v>
                </c:pt>
                <c:pt idx="1223">
                  <c:v>7400</c:v>
                </c:pt>
                <c:pt idx="1224">
                  <c:v>7400</c:v>
                </c:pt>
                <c:pt idx="1225">
                  <c:v>7400</c:v>
                </c:pt>
                <c:pt idx="1226">
                  <c:v>7400</c:v>
                </c:pt>
                <c:pt idx="1227">
                  <c:v>7300</c:v>
                </c:pt>
                <c:pt idx="1228">
                  <c:v>7300</c:v>
                </c:pt>
                <c:pt idx="1229">
                  <c:v>7300</c:v>
                </c:pt>
                <c:pt idx="1230">
                  <c:v>7300</c:v>
                </c:pt>
                <c:pt idx="1231">
                  <c:v>7200</c:v>
                </c:pt>
                <c:pt idx="1232">
                  <c:v>7200</c:v>
                </c:pt>
                <c:pt idx="1233">
                  <c:v>7200</c:v>
                </c:pt>
                <c:pt idx="1234">
                  <c:v>7200</c:v>
                </c:pt>
                <c:pt idx="1235">
                  <c:v>7200</c:v>
                </c:pt>
                <c:pt idx="1236">
                  <c:v>7100</c:v>
                </c:pt>
                <c:pt idx="1237">
                  <c:v>7100</c:v>
                </c:pt>
                <c:pt idx="1238">
                  <c:v>7100</c:v>
                </c:pt>
                <c:pt idx="1239">
                  <c:v>7100</c:v>
                </c:pt>
                <c:pt idx="1240">
                  <c:v>7000</c:v>
                </c:pt>
                <c:pt idx="1241">
                  <c:v>7000</c:v>
                </c:pt>
                <c:pt idx="1242">
                  <c:v>7000</c:v>
                </c:pt>
                <c:pt idx="1243">
                  <c:v>7000</c:v>
                </c:pt>
                <c:pt idx="1244">
                  <c:v>6900</c:v>
                </c:pt>
                <c:pt idx="1245">
                  <c:v>6900</c:v>
                </c:pt>
                <c:pt idx="1246">
                  <c:v>6900</c:v>
                </c:pt>
                <c:pt idx="1247">
                  <c:v>6900</c:v>
                </c:pt>
                <c:pt idx="1248">
                  <c:v>6800</c:v>
                </c:pt>
                <c:pt idx="1249">
                  <c:v>6800</c:v>
                </c:pt>
                <c:pt idx="1250">
                  <c:v>6800</c:v>
                </c:pt>
                <c:pt idx="1251">
                  <c:v>6800</c:v>
                </c:pt>
                <c:pt idx="1252">
                  <c:v>6700</c:v>
                </c:pt>
                <c:pt idx="1253">
                  <c:v>6700</c:v>
                </c:pt>
                <c:pt idx="1254">
                  <c:v>6700</c:v>
                </c:pt>
                <c:pt idx="1255">
                  <c:v>6700</c:v>
                </c:pt>
                <c:pt idx="1256">
                  <c:v>6600</c:v>
                </c:pt>
                <c:pt idx="1257">
                  <c:v>6600</c:v>
                </c:pt>
                <c:pt idx="1258">
                  <c:v>6600</c:v>
                </c:pt>
                <c:pt idx="1259">
                  <c:v>6500</c:v>
                </c:pt>
                <c:pt idx="1260">
                  <c:v>6500</c:v>
                </c:pt>
                <c:pt idx="1261">
                  <c:v>6500</c:v>
                </c:pt>
                <c:pt idx="1262">
                  <c:v>7500</c:v>
                </c:pt>
                <c:pt idx="1263">
                  <c:v>7500</c:v>
                </c:pt>
                <c:pt idx="1264">
                  <c:v>7500</c:v>
                </c:pt>
                <c:pt idx="1265">
                  <c:v>7400</c:v>
                </c:pt>
                <c:pt idx="1266">
                  <c:v>7400</c:v>
                </c:pt>
                <c:pt idx="1267">
                  <c:v>7400</c:v>
                </c:pt>
                <c:pt idx="1268">
                  <c:v>7400</c:v>
                </c:pt>
                <c:pt idx="1269">
                  <c:v>7300</c:v>
                </c:pt>
                <c:pt idx="1270">
                  <c:v>7300</c:v>
                </c:pt>
                <c:pt idx="1271">
                  <c:v>7300</c:v>
                </c:pt>
                <c:pt idx="1272">
                  <c:v>7200</c:v>
                </c:pt>
                <c:pt idx="1273">
                  <c:v>7200</c:v>
                </c:pt>
                <c:pt idx="1274">
                  <c:v>7200</c:v>
                </c:pt>
                <c:pt idx="1275">
                  <c:v>7100</c:v>
                </c:pt>
                <c:pt idx="1276">
                  <c:v>7100</c:v>
                </c:pt>
                <c:pt idx="1277">
                  <c:v>7100</c:v>
                </c:pt>
                <c:pt idx="1278">
                  <c:v>7000</c:v>
                </c:pt>
                <c:pt idx="1279">
                  <c:v>7000</c:v>
                </c:pt>
                <c:pt idx="1280">
                  <c:v>6900</c:v>
                </c:pt>
                <c:pt idx="1281">
                  <c:v>6900</c:v>
                </c:pt>
                <c:pt idx="1282">
                  <c:v>6900</c:v>
                </c:pt>
                <c:pt idx="1283">
                  <c:v>6800</c:v>
                </c:pt>
                <c:pt idx="1284">
                  <c:v>6800</c:v>
                </c:pt>
                <c:pt idx="1285">
                  <c:v>6800</c:v>
                </c:pt>
                <c:pt idx="1286">
                  <c:v>6700</c:v>
                </c:pt>
                <c:pt idx="1287">
                  <c:v>6700</c:v>
                </c:pt>
                <c:pt idx="1288">
                  <c:v>6700</c:v>
                </c:pt>
                <c:pt idx="1289">
                  <c:v>6600</c:v>
                </c:pt>
                <c:pt idx="1290">
                  <c:v>6600</c:v>
                </c:pt>
                <c:pt idx="1291">
                  <c:v>6600</c:v>
                </c:pt>
                <c:pt idx="1292">
                  <c:v>6500</c:v>
                </c:pt>
                <c:pt idx="1293">
                  <c:v>6500</c:v>
                </c:pt>
                <c:pt idx="1294">
                  <c:v>6400</c:v>
                </c:pt>
                <c:pt idx="1295">
                  <c:v>6400</c:v>
                </c:pt>
                <c:pt idx="1296">
                  <c:v>6400</c:v>
                </c:pt>
                <c:pt idx="1297">
                  <c:v>6300</c:v>
                </c:pt>
                <c:pt idx="1298">
                  <c:v>6300</c:v>
                </c:pt>
                <c:pt idx="1299">
                  <c:v>6200</c:v>
                </c:pt>
                <c:pt idx="1300">
                  <c:v>6400</c:v>
                </c:pt>
                <c:pt idx="1301">
                  <c:v>6500</c:v>
                </c:pt>
                <c:pt idx="1302">
                  <c:v>6700</c:v>
                </c:pt>
                <c:pt idx="1303">
                  <c:v>6800</c:v>
                </c:pt>
                <c:pt idx="1304">
                  <c:v>6900</c:v>
                </c:pt>
                <c:pt idx="1305">
                  <c:v>7100</c:v>
                </c:pt>
                <c:pt idx="1306">
                  <c:v>7200</c:v>
                </c:pt>
                <c:pt idx="1307">
                  <c:v>7300</c:v>
                </c:pt>
                <c:pt idx="1308">
                  <c:v>7400</c:v>
                </c:pt>
                <c:pt idx="1309">
                  <c:v>6500</c:v>
                </c:pt>
                <c:pt idx="1310">
                  <c:v>6600</c:v>
                </c:pt>
                <c:pt idx="1311">
                  <c:v>6700</c:v>
                </c:pt>
                <c:pt idx="1312">
                  <c:v>6800</c:v>
                </c:pt>
                <c:pt idx="1313">
                  <c:v>6900</c:v>
                </c:pt>
                <c:pt idx="1314">
                  <c:v>7000</c:v>
                </c:pt>
                <c:pt idx="1315">
                  <c:v>7100</c:v>
                </c:pt>
                <c:pt idx="1316">
                  <c:v>7200</c:v>
                </c:pt>
                <c:pt idx="1317">
                  <c:v>7300</c:v>
                </c:pt>
                <c:pt idx="1318">
                  <c:v>7400</c:v>
                </c:pt>
                <c:pt idx="1319">
                  <c:v>7500</c:v>
                </c:pt>
                <c:pt idx="1320">
                  <c:v>7500</c:v>
                </c:pt>
                <c:pt idx="1321">
                  <c:v>7500</c:v>
                </c:pt>
                <c:pt idx="1322">
                  <c:v>7500</c:v>
                </c:pt>
                <c:pt idx="1323">
                  <c:v>7500</c:v>
                </c:pt>
                <c:pt idx="1324">
                  <c:v>7500</c:v>
                </c:pt>
                <c:pt idx="1325">
                  <c:v>7500</c:v>
                </c:pt>
                <c:pt idx="1326">
                  <c:v>7500</c:v>
                </c:pt>
                <c:pt idx="1327">
                  <c:v>7500</c:v>
                </c:pt>
                <c:pt idx="1328">
                  <c:v>7500</c:v>
                </c:pt>
                <c:pt idx="1329">
                  <c:v>7500</c:v>
                </c:pt>
                <c:pt idx="1330">
                  <c:v>7500</c:v>
                </c:pt>
                <c:pt idx="1331">
                  <c:v>7500</c:v>
                </c:pt>
                <c:pt idx="1332">
                  <c:v>7500</c:v>
                </c:pt>
                <c:pt idx="1333">
                  <c:v>7500</c:v>
                </c:pt>
                <c:pt idx="1334">
                  <c:v>7500</c:v>
                </c:pt>
                <c:pt idx="1335">
                  <c:v>7500</c:v>
                </c:pt>
                <c:pt idx="1336">
                  <c:v>7500</c:v>
                </c:pt>
                <c:pt idx="1337">
                  <c:v>7500</c:v>
                </c:pt>
                <c:pt idx="1338">
                  <c:v>7500</c:v>
                </c:pt>
                <c:pt idx="1339">
                  <c:v>7500</c:v>
                </c:pt>
                <c:pt idx="1340">
                  <c:v>7500</c:v>
                </c:pt>
                <c:pt idx="1341">
                  <c:v>7500</c:v>
                </c:pt>
                <c:pt idx="1342">
                  <c:v>7500</c:v>
                </c:pt>
                <c:pt idx="1343">
                  <c:v>7500</c:v>
                </c:pt>
                <c:pt idx="1344">
                  <c:v>7500</c:v>
                </c:pt>
                <c:pt idx="1345">
                  <c:v>7500</c:v>
                </c:pt>
                <c:pt idx="1346">
                  <c:v>7500</c:v>
                </c:pt>
                <c:pt idx="1347">
                  <c:v>7500</c:v>
                </c:pt>
                <c:pt idx="1348">
                  <c:v>7500</c:v>
                </c:pt>
                <c:pt idx="1349">
                  <c:v>7500</c:v>
                </c:pt>
                <c:pt idx="1350">
                  <c:v>7500</c:v>
                </c:pt>
                <c:pt idx="1351">
                  <c:v>7500</c:v>
                </c:pt>
                <c:pt idx="1352">
                  <c:v>7500</c:v>
                </c:pt>
                <c:pt idx="1353">
                  <c:v>7500</c:v>
                </c:pt>
                <c:pt idx="1354">
                  <c:v>7500</c:v>
                </c:pt>
                <c:pt idx="1355">
                  <c:v>7500</c:v>
                </c:pt>
                <c:pt idx="1356">
                  <c:v>7500</c:v>
                </c:pt>
                <c:pt idx="1357">
                  <c:v>7500</c:v>
                </c:pt>
                <c:pt idx="1358">
                  <c:v>7500</c:v>
                </c:pt>
                <c:pt idx="1359">
                  <c:v>7500</c:v>
                </c:pt>
                <c:pt idx="1360">
                  <c:v>7500</c:v>
                </c:pt>
                <c:pt idx="1361">
                  <c:v>7500</c:v>
                </c:pt>
                <c:pt idx="1362">
                  <c:v>7500</c:v>
                </c:pt>
                <c:pt idx="1363">
                  <c:v>7500</c:v>
                </c:pt>
                <c:pt idx="1364">
                  <c:v>7500</c:v>
                </c:pt>
                <c:pt idx="1365">
                  <c:v>7500</c:v>
                </c:pt>
                <c:pt idx="1366">
                  <c:v>7500</c:v>
                </c:pt>
                <c:pt idx="1367">
                  <c:v>7500</c:v>
                </c:pt>
                <c:pt idx="1368">
                  <c:v>7500</c:v>
                </c:pt>
                <c:pt idx="1369">
                  <c:v>7500</c:v>
                </c:pt>
                <c:pt idx="1370">
                  <c:v>7500</c:v>
                </c:pt>
                <c:pt idx="1371">
                  <c:v>7500</c:v>
                </c:pt>
                <c:pt idx="1372">
                  <c:v>7500</c:v>
                </c:pt>
                <c:pt idx="1373">
                  <c:v>7500</c:v>
                </c:pt>
                <c:pt idx="1374">
                  <c:v>7500</c:v>
                </c:pt>
                <c:pt idx="1375">
                  <c:v>7500</c:v>
                </c:pt>
                <c:pt idx="1376">
                  <c:v>7500</c:v>
                </c:pt>
                <c:pt idx="1377">
                  <c:v>7500</c:v>
                </c:pt>
                <c:pt idx="1378">
                  <c:v>7500</c:v>
                </c:pt>
                <c:pt idx="1379">
                  <c:v>7500</c:v>
                </c:pt>
                <c:pt idx="1380">
                  <c:v>7500</c:v>
                </c:pt>
                <c:pt idx="1381">
                  <c:v>7500</c:v>
                </c:pt>
                <c:pt idx="1382">
                  <c:v>7500</c:v>
                </c:pt>
                <c:pt idx="1383">
                  <c:v>7500</c:v>
                </c:pt>
                <c:pt idx="1384">
                  <c:v>7500</c:v>
                </c:pt>
                <c:pt idx="1385">
                  <c:v>7500</c:v>
                </c:pt>
                <c:pt idx="1386">
                  <c:v>7500</c:v>
                </c:pt>
                <c:pt idx="1387">
                  <c:v>7500</c:v>
                </c:pt>
                <c:pt idx="1388">
                  <c:v>7500</c:v>
                </c:pt>
                <c:pt idx="1389">
                  <c:v>7500</c:v>
                </c:pt>
                <c:pt idx="1390">
                  <c:v>7500</c:v>
                </c:pt>
                <c:pt idx="1391">
                  <c:v>7500</c:v>
                </c:pt>
                <c:pt idx="1392">
                  <c:v>7500</c:v>
                </c:pt>
                <c:pt idx="1393">
                  <c:v>7500</c:v>
                </c:pt>
                <c:pt idx="1394">
                  <c:v>7500</c:v>
                </c:pt>
                <c:pt idx="1395">
                  <c:v>7500</c:v>
                </c:pt>
                <c:pt idx="1396">
                  <c:v>7500</c:v>
                </c:pt>
                <c:pt idx="1397">
                  <c:v>7500</c:v>
                </c:pt>
                <c:pt idx="1398">
                  <c:v>7500</c:v>
                </c:pt>
                <c:pt idx="1399">
                  <c:v>7500</c:v>
                </c:pt>
                <c:pt idx="1400">
                  <c:v>7500</c:v>
                </c:pt>
                <c:pt idx="1401">
                  <c:v>7500</c:v>
                </c:pt>
                <c:pt idx="1402">
                  <c:v>7500</c:v>
                </c:pt>
                <c:pt idx="1403">
                  <c:v>7500</c:v>
                </c:pt>
                <c:pt idx="1404">
                  <c:v>7500</c:v>
                </c:pt>
                <c:pt idx="1405">
                  <c:v>7500</c:v>
                </c:pt>
                <c:pt idx="1406">
                  <c:v>7500</c:v>
                </c:pt>
                <c:pt idx="1407">
                  <c:v>7500</c:v>
                </c:pt>
                <c:pt idx="1408">
                  <c:v>7500</c:v>
                </c:pt>
                <c:pt idx="1409">
                  <c:v>7500</c:v>
                </c:pt>
                <c:pt idx="1410">
                  <c:v>7500</c:v>
                </c:pt>
                <c:pt idx="1411">
                  <c:v>7500</c:v>
                </c:pt>
                <c:pt idx="1412">
                  <c:v>7500</c:v>
                </c:pt>
                <c:pt idx="1413">
                  <c:v>7500</c:v>
                </c:pt>
                <c:pt idx="1414">
                  <c:v>7500</c:v>
                </c:pt>
                <c:pt idx="1415">
                  <c:v>7500</c:v>
                </c:pt>
                <c:pt idx="1416">
                  <c:v>7500</c:v>
                </c:pt>
                <c:pt idx="1417">
                  <c:v>7500</c:v>
                </c:pt>
                <c:pt idx="1418">
                  <c:v>7500</c:v>
                </c:pt>
                <c:pt idx="1419">
                  <c:v>7500</c:v>
                </c:pt>
                <c:pt idx="1420">
                  <c:v>7500</c:v>
                </c:pt>
                <c:pt idx="1421">
                  <c:v>7500</c:v>
                </c:pt>
                <c:pt idx="1422">
                  <c:v>7500</c:v>
                </c:pt>
                <c:pt idx="1423">
                  <c:v>7500</c:v>
                </c:pt>
                <c:pt idx="1424">
                  <c:v>7500</c:v>
                </c:pt>
                <c:pt idx="1425">
                  <c:v>7500</c:v>
                </c:pt>
                <c:pt idx="1426">
                  <c:v>7500</c:v>
                </c:pt>
                <c:pt idx="1427">
                  <c:v>7500</c:v>
                </c:pt>
                <c:pt idx="1428">
                  <c:v>7500</c:v>
                </c:pt>
                <c:pt idx="1429">
                  <c:v>7500</c:v>
                </c:pt>
                <c:pt idx="1430">
                  <c:v>7500</c:v>
                </c:pt>
                <c:pt idx="1431">
                  <c:v>7500</c:v>
                </c:pt>
                <c:pt idx="1432">
                  <c:v>7500</c:v>
                </c:pt>
                <c:pt idx="1433">
                  <c:v>7500</c:v>
                </c:pt>
                <c:pt idx="1434">
                  <c:v>7500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264-4C5E-94BE-BC0E83A74D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705912"/>
        <c:axId val="799701976"/>
      </c:scatterChart>
      <c:valAx>
        <c:axId val="799705912"/>
        <c:scaling>
          <c:orientation val="minMax"/>
          <c:max val="125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1976"/>
        <c:crosses val="autoZero"/>
        <c:crossBetween val="midCat"/>
      </c:valAx>
      <c:valAx>
        <c:axId val="79970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5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BSFC</c:v>
          </c:tx>
          <c:spPr>
            <a:ln w="9525" cap="rnd">
              <a:solidFill>
                <a:srgbClr val="92D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Forces!$P$2:$P$1436</c:f>
              <c:numCache>
                <c:formatCode>General</c:formatCode>
                <c:ptCount val="1435"/>
                <c:pt idx="0">
                  <c:v>0</c:v>
                </c:pt>
                <c:pt idx="1">
                  <c:v>575.73</c:v>
                </c:pt>
                <c:pt idx="2">
                  <c:v>575.53873650000003</c:v>
                </c:pt>
                <c:pt idx="3">
                  <c:v>555.72978825000018</c:v>
                </c:pt>
                <c:pt idx="4">
                  <c:v>514.14375285000006</c:v>
                </c:pt>
                <c:pt idx="5">
                  <c:v>502.66699999999997</c:v>
                </c:pt>
                <c:pt idx="6">
                  <c:v>497.78608498000011</c:v>
                </c:pt>
                <c:pt idx="7">
                  <c:v>484.36708120000003</c:v>
                </c:pt>
                <c:pt idx="8">
                  <c:v>481.62212080000006</c:v>
                </c:pt>
                <c:pt idx="9">
                  <c:v>474.51549400000005</c:v>
                </c:pt>
                <c:pt idx="10">
                  <c:v>474.51549400000005</c:v>
                </c:pt>
                <c:pt idx="11">
                  <c:v>470.50444350000004</c:v>
                </c:pt>
                <c:pt idx="12">
                  <c:v>470.50444350000004</c:v>
                </c:pt>
                <c:pt idx="13">
                  <c:v>452.21</c:v>
                </c:pt>
                <c:pt idx="14">
                  <c:v>433.88</c:v>
                </c:pt>
                <c:pt idx="15">
                  <c:v>412.1</c:v>
                </c:pt>
                <c:pt idx="16">
                  <c:v>469.19731950000011</c:v>
                </c:pt>
                <c:pt idx="17">
                  <c:v>457.16661900000008</c:v>
                </c:pt>
                <c:pt idx="18">
                  <c:v>504.47246850000005</c:v>
                </c:pt>
                <c:pt idx="19">
                  <c:v>504.47246850000005</c:v>
                </c:pt>
                <c:pt idx="20">
                  <c:v>504.47246850000005</c:v>
                </c:pt>
                <c:pt idx="21">
                  <c:v>541.22171512499995</c:v>
                </c:pt>
                <c:pt idx="22">
                  <c:v>482.49827961562505</c:v>
                </c:pt>
                <c:pt idx="23">
                  <c:v>482.49827961562505</c:v>
                </c:pt>
                <c:pt idx="24">
                  <c:v>457.16661900000008</c:v>
                </c:pt>
                <c:pt idx="25">
                  <c:v>457.16661900000008</c:v>
                </c:pt>
                <c:pt idx="26">
                  <c:v>504.47246850000005</c:v>
                </c:pt>
                <c:pt idx="27">
                  <c:v>504.47246850000005</c:v>
                </c:pt>
                <c:pt idx="28">
                  <c:v>504.47246850000005</c:v>
                </c:pt>
                <c:pt idx="29">
                  <c:v>504.47246850000005</c:v>
                </c:pt>
                <c:pt idx="30">
                  <c:v>510.46600000000001</c:v>
                </c:pt>
                <c:pt idx="31">
                  <c:v>530.48452275</c:v>
                </c:pt>
                <c:pt idx="32">
                  <c:v>482.49827961562505</c:v>
                </c:pt>
                <c:pt idx="33">
                  <c:v>482.49827961562505</c:v>
                </c:pt>
                <c:pt idx="34">
                  <c:v>475.44294525000004</c:v>
                </c:pt>
                <c:pt idx="35">
                  <c:v>504.47246850000005</c:v>
                </c:pt>
                <c:pt idx="36">
                  <c:v>504.47246850000005</c:v>
                </c:pt>
                <c:pt idx="37">
                  <c:v>504.47246850000005</c:v>
                </c:pt>
                <c:pt idx="38">
                  <c:v>504.47246850000005</c:v>
                </c:pt>
                <c:pt idx="39">
                  <c:v>510.46600000000001</c:v>
                </c:pt>
                <c:pt idx="40">
                  <c:v>541.22171512499995</c:v>
                </c:pt>
                <c:pt idx="41">
                  <c:v>530.48452275</c:v>
                </c:pt>
                <c:pt idx="42">
                  <c:v>482.49827961562505</c:v>
                </c:pt>
                <c:pt idx="43">
                  <c:v>482.49827961562505</c:v>
                </c:pt>
                <c:pt idx="44">
                  <c:v>475.44294525000004</c:v>
                </c:pt>
                <c:pt idx="45">
                  <c:v>475.44294525000004</c:v>
                </c:pt>
                <c:pt idx="46">
                  <c:v>475.44294525000004</c:v>
                </c:pt>
                <c:pt idx="47">
                  <c:v>475.44294525000004</c:v>
                </c:pt>
                <c:pt idx="48">
                  <c:v>475.44294525000004</c:v>
                </c:pt>
                <c:pt idx="49">
                  <c:v>475.44294525000004</c:v>
                </c:pt>
                <c:pt idx="50">
                  <c:v>475.44294525000004</c:v>
                </c:pt>
                <c:pt idx="51">
                  <c:v>475.44294525000004</c:v>
                </c:pt>
                <c:pt idx="52">
                  <c:v>475.44294525000004</c:v>
                </c:pt>
                <c:pt idx="53">
                  <c:v>475.44294525000004</c:v>
                </c:pt>
                <c:pt idx="54">
                  <c:v>475.44294525000004</c:v>
                </c:pt>
                <c:pt idx="55">
                  <c:v>475.44294525000004</c:v>
                </c:pt>
                <c:pt idx="56">
                  <c:v>475.44294525000004</c:v>
                </c:pt>
                <c:pt idx="57">
                  <c:v>475.44294525000004</c:v>
                </c:pt>
                <c:pt idx="58">
                  <c:v>475.44294525000004</c:v>
                </c:pt>
                <c:pt idx="59">
                  <c:v>475.44294525000004</c:v>
                </c:pt>
                <c:pt idx="60">
                  <c:v>475.44294525000004</c:v>
                </c:pt>
                <c:pt idx="61">
                  <c:v>475.44294525000004</c:v>
                </c:pt>
                <c:pt idx="62">
                  <c:v>475.44294525000004</c:v>
                </c:pt>
                <c:pt idx="63">
                  <c:v>475.44294525000004</c:v>
                </c:pt>
                <c:pt idx="64">
                  <c:v>475.44294525000004</c:v>
                </c:pt>
                <c:pt idx="65">
                  <c:v>475.44294525000004</c:v>
                </c:pt>
                <c:pt idx="66">
                  <c:v>475.44294525000004</c:v>
                </c:pt>
                <c:pt idx="67">
                  <c:v>475.44294525000004</c:v>
                </c:pt>
                <c:pt idx="68">
                  <c:v>475.44294525000004</c:v>
                </c:pt>
                <c:pt idx="69">
                  <c:v>475.44294525000004</c:v>
                </c:pt>
                <c:pt idx="70">
                  <c:v>475.44294525000004</c:v>
                </c:pt>
                <c:pt idx="71">
                  <c:v>475.44294525000004</c:v>
                </c:pt>
                <c:pt idx="72">
                  <c:v>475.44294525000004</c:v>
                </c:pt>
                <c:pt idx="73">
                  <c:v>475.44294525000004</c:v>
                </c:pt>
                <c:pt idx="74">
                  <c:v>475.44294525000004</c:v>
                </c:pt>
                <c:pt idx="75">
                  <c:v>475.44294525000004</c:v>
                </c:pt>
                <c:pt idx="76">
                  <c:v>475.44294525000004</c:v>
                </c:pt>
                <c:pt idx="77">
                  <c:v>475.44294525000004</c:v>
                </c:pt>
                <c:pt idx="78">
                  <c:v>475.44294525000004</c:v>
                </c:pt>
                <c:pt idx="79">
                  <c:v>475.44294525000004</c:v>
                </c:pt>
                <c:pt idx="80">
                  <c:v>475.44294525000004</c:v>
                </c:pt>
                <c:pt idx="81">
                  <c:v>475.44294525000004</c:v>
                </c:pt>
                <c:pt idx="82">
                  <c:v>475.44294525000004</c:v>
                </c:pt>
                <c:pt idx="83">
                  <c:v>475.44294525000004</c:v>
                </c:pt>
                <c:pt idx="84">
                  <c:v>475.44294525000004</c:v>
                </c:pt>
                <c:pt idx="85">
                  <c:v>475.44294525000004</c:v>
                </c:pt>
                <c:pt idx="86">
                  <c:v>475.44294525000004</c:v>
                </c:pt>
                <c:pt idx="87">
                  <c:v>475.44294525000004</c:v>
                </c:pt>
                <c:pt idx="88">
                  <c:v>475.44294525000004</c:v>
                </c:pt>
                <c:pt idx="89">
                  <c:v>475.44294525000004</c:v>
                </c:pt>
                <c:pt idx="90">
                  <c:v>475.44294525000004</c:v>
                </c:pt>
                <c:pt idx="91">
                  <c:v>475.44294525000004</c:v>
                </c:pt>
                <c:pt idx="92">
                  <c:v>475.44294525000004</c:v>
                </c:pt>
                <c:pt idx="93">
                  <c:v>475.44294525000004</c:v>
                </c:pt>
                <c:pt idx="94">
                  <c:v>475.44294525000004</c:v>
                </c:pt>
                <c:pt idx="95">
                  <c:v>475.44294525000004</c:v>
                </c:pt>
                <c:pt idx="96">
                  <c:v>475.44294525000004</c:v>
                </c:pt>
                <c:pt idx="97">
                  <c:v>475.44294525000004</c:v>
                </c:pt>
                <c:pt idx="98">
                  <c:v>475.44294525000004</c:v>
                </c:pt>
                <c:pt idx="99">
                  <c:v>475.44294525000004</c:v>
                </c:pt>
                <c:pt idx="100">
                  <c:v>475.44294525000004</c:v>
                </c:pt>
                <c:pt idx="101">
                  <c:v>475.44294525000004</c:v>
                </c:pt>
                <c:pt idx="102">
                  <c:v>482.49827961562505</c:v>
                </c:pt>
                <c:pt idx="103">
                  <c:v>482.49827961562505</c:v>
                </c:pt>
                <c:pt idx="104">
                  <c:v>482.49827961562505</c:v>
                </c:pt>
                <c:pt idx="105">
                  <c:v>482.49827961562505</c:v>
                </c:pt>
                <c:pt idx="106">
                  <c:v>530.48452275</c:v>
                </c:pt>
                <c:pt idx="107">
                  <c:v>541.22171512499995</c:v>
                </c:pt>
                <c:pt idx="108">
                  <c:v>541.22171512499995</c:v>
                </c:pt>
                <c:pt idx="109">
                  <c:v>510.46600000000001</c:v>
                </c:pt>
                <c:pt idx="110">
                  <c:v>510.46600000000001</c:v>
                </c:pt>
                <c:pt idx="111">
                  <c:v>504.47246850000005</c:v>
                </c:pt>
                <c:pt idx="112">
                  <c:v>504.47246850000005</c:v>
                </c:pt>
                <c:pt idx="113">
                  <c:v>504.47246850000005</c:v>
                </c:pt>
                <c:pt idx="114">
                  <c:v>504.47246850000005</c:v>
                </c:pt>
                <c:pt idx="115">
                  <c:v>504.47246850000005</c:v>
                </c:pt>
                <c:pt idx="116">
                  <c:v>504.47246850000005</c:v>
                </c:pt>
                <c:pt idx="117">
                  <c:v>504.47246850000005</c:v>
                </c:pt>
                <c:pt idx="118">
                  <c:v>475.44294525000004</c:v>
                </c:pt>
                <c:pt idx="119">
                  <c:v>482.49827961562505</c:v>
                </c:pt>
                <c:pt idx="120">
                  <c:v>482.49827961562505</c:v>
                </c:pt>
                <c:pt idx="121">
                  <c:v>482.49827961562505</c:v>
                </c:pt>
                <c:pt idx="122">
                  <c:v>530.48452275</c:v>
                </c:pt>
                <c:pt idx="123">
                  <c:v>541.22171512499995</c:v>
                </c:pt>
                <c:pt idx="124">
                  <c:v>510.46600000000001</c:v>
                </c:pt>
                <c:pt idx="125">
                  <c:v>504.47246850000005</c:v>
                </c:pt>
                <c:pt idx="126">
                  <c:v>504.47246850000005</c:v>
                </c:pt>
                <c:pt idx="127">
                  <c:v>504.47246850000005</c:v>
                </c:pt>
                <c:pt idx="128">
                  <c:v>504.47246850000005</c:v>
                </c:pt>
                <c:pt idx="129">
                  <c:v>504.47246850000005</c:v>
                </c:pt>
                <c:pt idx="130">
                  <c:v>457.16661900000008</c:v>
                </c:pt>
                <c:pt idx="131">
                  <c:v>457.16661900000008</c:v>
                </c:pt>
                <c:pt idx="132">
                  <c:v>457.16661900000008</c:v>
                </c:pt>
                <c:pt idx="133">
                  <c:v>475.44294525000004</c:v>
                </c:pt>
                <c:pt idx="134">
                  <c:v>482.49827961562505</c:v>
                </c:pt>
                <c:pt idx="135">
                  <c:v>530.48452275</c:v>
                </c:pt>
                <c:pt idx="136">
                  <c:v>541.22171512499995</c:v>
                </c:pt>
                <c:pt idx="137">
                  <c:v>504.47246850000005</c:v>
                </c:pt>
                <c:pt idx="138">
                  <c:v>504.47246850000005</c:v>
                </c:pt>
                <c:pt idx="139">
                  <c:v>504.47246850000005</c:v>
                </c:pt>
                <c:pt idx="140">
                  <c:v>504.47246850000005</c:v>
                </c:pt>
                <c:pt idx="141">
                  <c:v>457.16661900000008</c:v>
                </c:pt>
                <c:pt idx="142">
                  <c:v>504.47246850000005</c:v>
                </c:pt>
                <c:pt idx="143">
                  <c:v>504.47246850000005</c:v>
                </c:pt>
                <c:pt idx="144">
                  <c:v>504.47246850000005</c:v>
                </c:pt>
                <c:pt idx="145">
                  <c:v>541.22171512499995</c:v>
                </c:pt>
                <c:pt idx="146">
                  <c:v>530.48452275</c:v>
                </c:pt>
                <c:pt idx="147">
                  <c:v>482.49827961562505</c:v>
                </c:pt>
                <c:pt idx="148">
                  <c:v>457.16661900000008</c:v>
                </c:pt>
                <c:pt idx="149">
                  <c:v>457.16661900000008</c:v>
                </c:pt>
                <c:pt idx="150">
                  <c:v>504.47246850000005</c:v>
                </c:pt>
                <c:pt idx="151">
                  <c:v>504.47246850000005</c:v>
                </c:pt>
                <c:pt idx="152">
                  <c:v>504.47246850000005</c:v>
                </c:pt>
                <c:pt idx="153">
                  <c:v>504.47246850000005</c:v>
                </c:pt>
                <c:pt idx="154">
                  <c:v>510.46600000000001</c:v>
                </c:pt>
                <c:pt idx="155">
                  <c:v>541.22171512499995</c:v>
                </c:pt>
                <c:pt idx="156">
                  <c:v>482.49827961562505</c:v>
                </c:pt>
                <c:pt idx="157">
                  <c:v>482.49827961562505</c:v>
                </c:pt>
                <c:pt idx="158">
                  <c:v>475.44294525000004</c:v>
                </c:pt>
                <c:pt idx="159">
                  <c:v>504.47246850000005</c:v>
                </c:pt>
                <c:pt idx="160">
                  <c:v>504.47246850000005</c:v>
                </c:pt>
                <c:pt idx="161">
                  <c:v>504.47246850000005</c:v>
                </c:pt>
                <c:pt idx="162">
                  <c:v>504.47246850000005</c:v>
                </c:pt>
                <c:pt idx="163">
                  <c:v>510.46600000000001</c:v>
                </c:pt>
                <c:pt idx="164">
                  <c:v>541.22171512499995</c:v>
                </c:pt>
                <c:pt idx="165">
                  <c:v>530.48452275</c:v>
                </c:pt>
                <c:pt idx="166">
                  <c:v>482.49827961562505</c:v>
                </c:pt>
                <c:pt idx="167">
                  <c:v>482.49827961562505</c:v>
                </c:pt>
                <c:pt idx="168">
                  <c:v>475.44294525000004</c:v>
                </c:pt>
                <c:pt idx="169">
                  <c:v>475.44294525000004</c:v>
                </c:pt>
                <c:pt idx="170">
                  <c:v>475.44294525000004</c:v>
                </c:pt>
                <c:pt idx="171">
                  <c:v>475.44294525000004</c:v>
                </c:pt>
                <c:pt idx="172">
                  <c:v>475.44294525000004</c:v>
                </c:pt>
                <c:pt idx="173">
                  <c:v>475.44294525000004</c:v>
                </c:pt>
                <c:pt idx="174">
                  <c:v>475.44294525000004</c:v>
                </c:pt>
                <c:pt idx="175">
                  <c:v>475.44294525000004</c:v>
                </c:pt>
                <c:pt idx="176">
                  <c:v>475.44294525000004</c:v>
                </c:pt>
                <c:pt idx="177">
                  <c:v>475.44294525000004</c:v>
                </c:pt>
                <c:pt idx="178">
                  <c:v>475.44294525000004</c:v>
                </c:pt>
                <c:pt idx="179">
                  <c:v>475.44294525000004</c:v>
                </c:pt>
                <c:pt idx="180">
                  <c:v>475.44294525000004</c:v>
                </c:pt>
                <c:pt idx="181">
                  <c:v>475.44294525000004</c:v>
                </c:pt>
                <c:pt idx="182">
                  <c:v>475.44294525000004</c:v>
                </c:pt>
                <c:pt idx="183">
                  <c:v>475.44294525000004</c:v>
                </c:pt>
                <c:pt idx="184">
                  <c:v>475.44294525000004</c:v>
                </c:pt>
                <c:pt idx="185">
                  <c:v>475.44294525000004</c:v>
                </c:pt>
                <c:pt idx="186">
                  <c:v>475.44294525000004</c:v>
                </c:pt>
                <c:pt idx="187">
                  <c:v>475.44294525000004</c:v>
                </c:pt>
                <c:pt idx="188">
                  <c:v>475.44294525000004</c:v>
                </c:pt>
                <c:pt idx="189">
                  <c:v>475.44294525000004</c:v>
                </c:pt>
                <c:pt idx="190">
                  <c:v>475.44294525000004</c:v>
                </c:pt>
                <c:pt idx="191">
                  <c:v>475.44294525000004</c:v>
                </c:pt>
                <c:pt idx="192">
                  <c:v>475.44294525000004</c:v>
                </c:pt>
                <c:pt idx="193">
                  <c:v>475.44294525000004</c:v>
                </c:pt>
                <c:pt idx="194">
                  <c:v>475.44294525000004</c:v>
                </c:pt>
                <c:pt idx="195">
                  <c:v>475.44294525000004</c:v>
                </c:pt>
                <c:pt idx="196">
                  <c:v>475.44294525000004</c:v>
                </c:pt>
                <c:pt idx="197">
                  <c:v>475.44294525000004</c:v>
                </c:pt>
                <c:pt idx="198">
                  <c:v>475.44294525000004</c:v>
                </c:pt>
                <c:pt idx="199">
                  <c:v>475.44294525000004</c:v>
                </c:pt>
                <c:pt idx="200">
                  <c:v>475.44294525000004</c:v>
                </c:pt>
                <c:pt idx="201">
                  <c:v>475.44294525000004</c:v>
                </c:pt>
                <c:pt idx="202">
                  <c:v>475.44294525000004</c:v>
                </c:pt>
                <c:pt idx="203">
                  <c:v>475.44294525000004</c:v>
                </c:pt>
                <c:pt idx="204">
                  <c:v>475.44294525000004</c:v>
                </c:pt>
                <c:pt idx="205">
                  <c:v>475.44294525000004</c:v>
                </c:pt>
                <c:pt idx="206">
                  <c:v>475.44294525000004</c:v>
                </c:pt>
                <c:pt idx="207">
                  <c:v>475.44294525000004</c:v>
                </c:pt>
                <c:pt idx="208">
                  <c:v>475.44294525000004</c:v>
                </c:pt>
                <c:pt idx="209">
                  <c:v>475.44294525000004</c:v>
                </c:pt>
                <c:pt idx="210">
                  <c:v>475.44294525000004</c:v>
                </c:pt>
                <c:pt idx="211">
                  <c:v>475.44294525000004</c:v>
                </c:pt>
                <c:pt idx="212">
                  <c:v>475.44294525000004</c:v>
                </c:pt>
                <c:pt idx="213">
                  <c:v>475.44294525000004</c:v>
                </c:pt>
                <c:pt idx="214">
                  <c:v>475.44294525000004</c:v>
                </c:pt>
                <c:pt idx="215">
                  <c:v>475.44294525000004</c:v>
                </c:pt>
                <c:pt idx="216">
                  <c:v>475.44294525000004</c:v>
                </c:pt>
                <c:pt idx="217">
                  <c:v>475.44294525000004</c:v>
                </c:pt>
                <c:pt idx="218">
                  <c:v>475.44294525000004</c:v>
                </c:pt>
                <c:pt idx="219">
                  <c:v>475.44294525000004</c:v>
                </c:pt>
                <c:pt idx="220">
                  <c:v>475.44294525000004</c:v>
                </c:pt>
                <c:pt idx="221">
                  <c:v>475.44294525000004</c:v>
                </c:pt>
                <c:pt idx="222">
                  <c:v>475.44294525000004</c:v>
                </c:pt>
                <c:pt idx="223">
                  <c:v>475.44294525000004</c:v>
                </c:pt>
                <c:pt idx="224">
                  <c:v>475.44294525000004</c:v>
                </c:pt>
                <c:pt idx="225">
                  <c:v>475.44294525000004</c:v>
                </c:pt>
                <c:pt idx="226">
                  <c:v>475.44294525000004</c:v>
                </c:pt>
                <c:pt idx="227">
                  <c:v>475.44294525000004</c:v>
                </c:pt>
                <c:pt idx="228">
                  <c:v>475.44294525000004</c:v>
                </c:pt>
                <c:pt idx="229">
                  <c:v>475.44294525000004</c:v>
                </c:pt>
                <c:pt idx="230">
                  <c:v>475.44294525000004</c:v>
                </c:pt>
                <c:pt idx="231">
                  <c:v>475.44294525000004</c:v>
                </c:pt>
                <c:pt idx="232">
                  <c:v>475.44294525000004</c:v>
                </c:pt>
                <c:pt idx="233">
                  <c:v>475.44294525000004</c:v>
                </c:pt>
                <c:pt idx="234">
                  <c:v>475.44294525000004</c:v>
                </c:pt>
                <c:pt idx="235">
                  <c:v>475.44294525000004</c:v>
                </c:pt>
                <c:pt idx="236">
                  <c:v>475.44294525000004</c:v>
                </c:pt>
                <c:pt idx="237">
                  <c:v>475.44294525000004</c:v>
                </c:pt>
                <c:pt idx="238">
                  <c:v>475.44294525000004</c:v>
                </c:pt>
                <c:pt idx="239">
                  <c:v>475.44294525000004</c:v>
                </c:pt>
                <c:pt idx="240">
                  <c:v>475.44294525000004</c:v>
                </c:pt>
                <c:pt idx="241">
                  <c:v>475.44294525000004</c:v>
                </c:pt>
                <c:pt idx="242">
                  <c:v>475.44294525000004</c:v>
                </c:pt>
                <c:pt idx="243">
                  <c:v>475.44294525000004</c:v>
                </c:pt>
                <c:pt idx="244">
                  <c:v>475.44294525000004</c:v>
                </c:pt>
                <c:pt idx="245">
                  <c:v>475.44294525000004</c:v>
                </c:pt>
                <c:pt idx="246">
                  <c:v>475.44294525000004</c:v>
                </c:pt>
                <c:pt idx="247">
                  <c:v>475.44294525000004</c:v>
                </c:pt>
                <c:pt idx="248">
                  <c:v>475.44294525000004</c:v>
                </c:pt>
                <c:pt idx="249">
                  <c:v>475.44294525000004</c:v>
                </c:pt>
                <c:pt idx="250">
                  <c:v>475.44294525000004</c:v>
                </c:pt>
                <c:pt idx="251">
                  <c:v>475.44294525000004</c:v>
                </c:pt>
                <c:pt idx="252">
                  <c:v>475.44294525000004</c:v>
                </c:pt>
                <c:pt idx="253">
                  <c:v>475.44294525000004</c:v>
                </c:pt>
                <c:pt idx="254">
                  <c:v>475.44294525000004</c:v>
                </c:pt>
                <c:pt idx="255">
                  <c:v>475.44294525000004</c:v>
                </c:pt>
                <c:pt idx="256">
                  <c:v>475.44294525000004</c:v>
                </c:pt>
                <c:pt idx="257">
                  <c:v>475.44294525000004</c:v>
                </c:pt>
                <c:pt idx="258">
                  <c:v>475.44294525000004</c:v>
                </c:pt>
                <c:pt idx="259">
                  <c:v>475.44294525000004</c:v>
                </c:pt>
                <c:pt idx="260">
                  <c:v>475.44294525000004</c:v>
                </c:pt>
                <c:pt idx="261">
                  <c:v>475.44294525000004</c:v>
                </c:pt>
                <c:pt idx="262">
                  <c:v>475.44294525000004</c:v>
                </c:pt>
                <c:pt idx="263">
                  <c:v>475.44294525000004</c:v>
                </c:pt>
                <c:pt idx="264">
                  <c:v>475.44294525000004</c:v>
                </c:pt>
                <c:pt idx="265">
                  <c:v>475.44294525000004</c:v>
                </c:pt>
                <c:pt idx="266">
                  <c:v>475.44294525000004</c:v>
                </c:pt>
                <c:pt idx="267">
                  <c:v>475.44294525000004</c:v>
                </c:pt>
                <c:pt idx="268">
                  <c:v>475.44294525000004</c:v>
                </c:pt>
                <c:pt idx="269">
                  <c:v>475.44294525000004</c:v>
                </c:pt>
                <c:pt idx="270">
                  <c:v>475.44294525000004</c:v>
                </c:pt>
                <c:pt idx="271">
                  <c:v>475.44294525000004</c:v>
                </c:pt>
                <c:pt idx="272">
                  <c:v>475.44294525000004</c:v>
                </c:pt>
                <c:pt idx="273">
                  <c:v>475.44294525000004</c:v>
                </c:pt>
                <c:pt idx="274">
                  <c:v>475.44294525000004</c:v>
                </c:pt>
                <c:pt idx="275">
                  <c:v>475.44294525000004</c:v>
                </c:pt>
                <c:pt idx="276">
                  <c:v>475.44294525000004</c:v>
                </c:pt>
                <c:pt idx="277">
                  <c:v>475.44294525000004</c:v>
                </c:pt>
                <c:pt idx="278">
                  <c:v>475.44294525000004</c:v>
                </c:pt>
                <c:pt idx="279">
                  <c:v>475.44294525000004</c:v>
                </c:pt>
                <c:pt idx="280">
                  <c:v>475.44294525000004</c:v>
                </c:pt>
                <c:pt idx="281">
                  <c:v>475.44294525000004</c:v>
                </c:pt>
                <c:pt idx="282">
                  <c:v>475.44294525000004</c:v>
                </c:pt>
                <c:pt idx="283">
                  <c:v>475.44294525000004</c:v>
                </c:pt>
                <c:pt idx="284">
                  <c:v>475.44294525000004</c:v>
                </c:pt>
                <c:pt idx="285">
                  <c:v>475.44294525000004</c:v>
                </c:pt>
                <c:pt idx="286">
                  <c:v>475.44294525000004</c:v>
                </c:pt>
                <c:pt idx="287">
                  <c:v>475.44294525000004</c:v>
                </c:pt>
                <c:pt idx="288">
                  <c:v>475.44294525000004</c:v>
                </c:pt>
                <c:pt idx="289">
                  <c:v>475.44294525000004</c:v>
                </c:pt>
                <c:pt idx="290">
                  <c:v>475.44294525000004</c:v>
                </c:pt>
                <c:pt idx="291">
                  <c:v>475.44294525000004</c:v>
                </c:pt>
                <c:pt idx="292">
                  <c:v>475.44294525000004</c:v>
                </c:pt>
                <c:pt idx="293">
                  <c:v>475.44294525000004</c:v>
                </c:pt>
                <c:pt idx="294">
                  <c:v>475.44294525000004</c:v>
                </c:pt>
                <c:pt idx="295">
                  <c:v>475.44294525000004</c:v>
                </c:pt>
                <c:pt idx="296">
                  <c:v>475.44294525000004</c:v>
                </c:pt>
                <c:pt idx="297">
                  <c:v>475.44294525000004</c:v>
                </c:pt>
                <c:pt idx="298">
                  <c:v>475.44294525000004</c:v>
                </c:pt>
                <c:pt idx="299">
                  <c:v>475.44294525000004</c:v>
                </c:pt>
                <c:pt idx="300">
                  <c:v>475.44294525000004</c:v>
                </c:pt>
                <c:pt idx="301">
                  <c:v>475.44294525000004</c:v>
                </c:pt>
                <c:pt idx="302">
                  <c:v>475.44294525000004</c:v>
                </c:pt>
                <c:pt idx="303">
                  <c:v>475.44294525000004</c:v>
                </c:pt>
                <c:pt idx="304">
                  <c:v>475.44294525000004</c:v>
                </c:pt>
                <c:pt idx="305">
                  <c:v>475.44294525000004</c:v>
                </c:pt>
                <c:pt idx="306">
                  <c:v>475.44294525000004</c:v>
                </c:pt>
                <c:pt idx="307">
                  <c:v>475.44294525000004</c:v>
                </c:pt>
                <c:pt idx="308">
                  <c:v>475.44294525000004</c:v>
                </c:pt>
                <c:pt idx="309">
                  <c:v>475.44294525000004</c:v>
                </c:pt>
                <c:pt idx="310">
                  <c:v>475.44294525000004</c:v>
                </c:pt>
                <c:pt idx="311">
                  <c:v>475.44294525000004</c:v>
                </c:pt>
                <c:pt idx="312">
                  <c:v>475.44294525000004</c:v>
                </c:pt>
                <c:pt idx="313">
                  <c:v>475.44294525000004</c:v>
                </c:pt>
                <c:pt idx="314">
                  <c:v>475.44294525000004</c:v>
                </c:pt>
                <c:pt idx="315">
                  <c:v>475.44294525000004</c:v>
                </c:pt>
                <c:pt idx="316">
                  <c:v>475.44294525000004</c:v>
                </c:pt>
                <c:pt idx="317">
                  <c:v>475.44294525000004</c:v>
                </c:pt>
                <c:pt idx="318">
                  <c:v>475.44294525000004</c:v>
                </c:pt>
                <c:pt idx="319">
                  <c:v>475.44294525000004</c:v>
                </c:pt>
                <c:pt idx="320">
                  <c:v>475.44294525000004</c:v>
                </c:pt>
                <c:pt idx="321">
                  <c:v>475.44294525000004</c:v>
                </c:pt>
                <c:pt idx="322">
                  <c:v>475.44294525000004</c:v>
                </c:pt>
                <c:pt idx="323">
                  <c:v>475.44294525000004</c:v>
                </c:pt>
                <c:pt idx="324">
                  <c:v>475.44294525000004</c:v>
                </c:pt>
                <c:pt idx="325">
                  <c:v>475.44294525000004</c:v>
                </c:pt>
                <c:pt idx="326">
                  <c:v>475.44294525000004</c:v>
                </c:pt>
                <c:pt idx="327">
                  <c:v>475.44294525000004</c:v>
                </c:pt>
                <c:pt idx="328">
                  <c:v>475.44294525000004</c:v>
                </c:pt>
                <c:pt idx="329">
                  <c:v>475.44294525000004</c:v>
                </c:pt>
                <c:pt idx="330">
                  <c:v>475.44294525000004</c:v>
                </c:pt>
                <c:pt idx="331">
                  <c:v>475.44294525000004</c:v>
                </c:pt>
                <c:pt idx="332">
                  <c:v>475.44294525000004</c:v>
                </c:pt>
                <c:pt idx="333">
                  <c:v>475.44294525000004</c:v>
                </c:pt>
                <c:pt idx="334">
                  <c:v>475.44294525000004</c:v>
                </c:pt>
                <c:pt idx="335">
                  <c:v>475.44294525000004</c:v>
                </c:pt>
                <c:pt idx="336">
                  <c:v>475.44294525000004</c:v>
                </c:pt>
                <c:pt idx="337">
                  <c:v>475.44294525000004</c:v>
                </c:pt>
                <c:pt idx="338">
                  <c:v>475.44294525000004</c:v>
                </c:pt>
                <c:pt idx="339">
                  <c:v>475.44294525000004</c:v>
                </c:pt>
                <c:pt idx="340">
                  <c:v>475.44294525000004</c:v>
                </c:pt>
                <c:pt idx="341">
                  <c:v>475.44294525000004</c:v>
                </c:pt>
                <c:pt idx="342">
                  <c:v>475.44294525000004</c:v>
                </c:pt>
                <c:pt idx="343">
                  <c:v>475.44294525000004</c:v>
                </c:pt>
                <c:pt idx="344">
                  <c:v>475.44294525000004</c:v>
                </c:pt>
                <c:pt idx="345">
                  <c:v>475.44294525000004</c:v>
                </c:pt>
                <c:pt idx="346">
                  <c:v>475.44294525000004</c:v>
                </c:pt>
                <c:pt idx="347">
                  <c:v>475.44294525000004</c:v>
                </c:pt>
                <c:pt idx="348">
                  <c:v>475.44294525000004</c:v>
                </c:pt>
                <c:pt idx="349">
                  <c:v>475.44294525000004</c:v>
                </c:pt>
                <c:pt idx="350">
                  <c:v>475.44294525000004</c:v>
                </c:pt>
                <c:pt idx="351">
                  <c:v>475.44294525000004</c:v>
                </c:pt>
                <c:pt idx="352">
                  <c:v>475.44294525000004</c:v>
                </c:pt>
                <c:pt idx="353">
                  <c:v>475.44294525000004</c:v>
                </c:pt>
                <c:pt idx="354">
                  <c:v>475.44294525000004</c:v>
                </c:pt>
                <c:pt idx="355">
                  <c:v>475.44294525000004</c:v>
                </c:pt>
                <c:pt idx="356">
                  <c:v>475.44294525000004</c:v>
                </c:pt>
                <c:pt idx="357">
                  <c:v>475.44294525000004</c:v>
                </c:pt>
                <c:pt idx="358">
                  <c:v>475.44294525000004</c:v>
                </c:pt>
                <c:pt idx="359">
                  <c:v>475.44294525000004</c:v>
                </c:pt>
                <c:pt idx="360">
                  <c:v>475.44294525000004</c:v>
                </c:pt>
                <c:pt idx="361">
                  <c:v>475.44294525000004</c:v>
                </c:pt>
                <c:pt idx="362">
                  <c:v>475.44294525000004</c:v>
                </c:pt>
                <c:pt idx="363">
                  <c:v>475.44294525000004</c:v>
                </c:pt>
                <c:pt idx="364">
                  <c:v>475.44294525000004</c:v>
                </c:pt>
                <c:pt idx="365">
                  <c:v>475.44294525000004</c:v>
                </c:pt>
                <c:pt idx="366">
                  <c:v>475.44294525000004</c:v>
                </c:pt>
                <c:pt idx="367">
                  <c:v>475.44294525000004</c:v>
                </c:pt>
                <c:pt idx="368">
                  <c:v>475.44294525000004</c:v>
                </c:pt>
                <c:pt idx="369">
                  <c:v>475.44294525000004</c:v>
                </c:pt>
                <c:pt idx="370">
                  <c:v>475.44294525000004</c:v>
                </c:pt>
                <c:pt idx="371">
                  <c:v>475.44294525000004</c:v>
                </c:pt>
                <c:pt idx="372">
                  <c:v>475.44294525000004</c:v>
                </c:pt>
                <c:pt idx="373">
                  <c:v>475.44294525000004</c:v>
                </c:pt>
                <c:pt idx="374">
                  <c:v>475.44294525000004</c:v>
                </c:pt>
                <c:pt idx="375">
                  <c:v>475.44294525000004</c:v>
                </c:pt>
                <c:pt idx="376">
                  <c:v>475.44294525000004</c:v>
                </c:pt>
                <c:pt idx="377">
                  <c:v>475.44294525000004</c:v>
                </c:pt>
                <c:pt idx="378">
                  <c:v>475.44294525000004</c:v>
                </c:pt>
                <c:pt idx="379">
                  <c:v>475.44294525000004</c:v>
                </c:pt>
                <c:pt idx="380">
                  <c:v>475.44294525000004</c:v>
                </c:pt>
                <c:pt idx="381">
                  <c:v>475.44294525000004</c:v>
                </c:pt>
                <c:pt idx="382">
                  <c:v>475.44294525000004</c:v>
                </c:pt>
                <c:pt idx="383">
                  <c:v>475.44294525000004</c:v>
                </c:pt>
                <c:pt idx="384">
                  <c:v>475.44294525000004</c:v>
                </c:pt>
                <c:pt idx="385">
                  <c:v>475.44294525000004</c:v>
                </c:pt>
                <c:pt idx="386">
                  <c:v>475.44294525000004</c:v>
                </c:pt>
                <c:pt idx="387">
                  <c:v>475.44294525000004</c:v>
                </c:pt>
                <c:pt idx="388">
                  <c:v>475.44294525000004</c:v>
                </c:pt>
                <c:pt idx="389">
                  <c:v>475.44294525000004</c:v>
                </c:pt>
                <c:pt idx="390">
                  <c:v>475.44294525000004</c:v>
                </c:pt>
                <c:pt idx="391">
                  <c:v>475.44294525000004</c:v>
                </c:pt>
                <c:pt idx="392">
                  <c:v>475.44294525000004</c:v>
                </c:pt>
                <c:pt idx="393">
                  <c:v>475.44294525000004</c:v>
                </c:pt>
                <c:pt idx="394">
                  <c:v>475.44294525000004</c:v>
                </c:pt>
                <c:pt idx="395">
                  <c:v>475.44294525000004</c:v>
                </c:pt>
                <c:pt idx="396">
                  <c:v>475.44294525000004</c:v>
                </c:pt>
                <c:pt idx="397">
                  <c:v>475.44294525000004</c:v>
                </c:pt>
                <c:pt idx="398">
                  <c:v>475.44294525000004</c:v>
                </c:pt>
                <c:pt idx="399">
                  <c:v>475.44294525000004</c:v>
                </c:pt>
                <c:pt idx="400">
                  <c:v>475.44294525000004</c:v>
                </c:pt>
                <c:pt idx="401">
                  <c:v>475.44294525000004</c:v>
                </c:pt>
                <c:pt idx="402">
                  <c:v>475.44294525000004</c:v>
                </c:pt>
                <c:pt idx="403">
                  <c:v>475.44294525000004</c:v>
                </c:pt>
                <c:pt idx="404">
                  <c:v>475.44294525000004</c:v>
                </c:pt>
                <c:pt idx="405">
                  <c:v>475.44294525000004</c:v>
                </c:pt>
                <c:pt idx="406">
                  <c:v>475.44294525000004</c:v>
                </c:pt>
                <c:pt idx="407">
                  <c:v>475.44294525000004</c:v>
                </c:pt>
                <c:pt idx="408">
                  <c:v>475.44294525000004</c:v>
                </c:pt>
                <c:pt idx="409">
                  <c:v>475.44294525000004</c:v>
                </c:pt>
                <c:pt idx="410">
                  <c:v>475.44294525000004</c:v>
                </c:pt>
                <c:pt idx="411">
                  <c:v>475.44294525000004</c:v>
                </c:pt>
                <c:pt idx="412">
                  <c:v>475.44294525000004</c:v>
                </c:pt>
                <c:pt idx="413">
                  <c:v>475.44294525000004</c:v>
                </c:pt>
                <c:pt idx="414">
                  <c:v>475.44294525000004</c:v>
                </c:pt>
                <c:pt idx="415">
                  <c:v>475.44294525000004</c:v>
                </c:pt>
                <c:pt idx="416">
                  <c:v>475.44294525000004</c:v>
                </c:pt>
                <c:pt idx="417">
                  <c:v>475.44294525000004</c:v>
                </c:pt>
                <c:pt idx="418">
                  <c:v>475.44294525000004</c:v>
                </c:pt>
                <c:pt idx="419">
                  <c:v>475.44294525000004</c:v>
                </c:pt>
                <c:pt idx="420">
                  <c:v>475.44294525000004</c:v>
                </c:pt>
                <c:pt idx="421">
                  <c:v>475.44294525000004</c:v>
                </c:pt>
                <c:pt idx="422">
                  <c:v>475.44294525000004</c:v>
                </c:pt>
                <c:pt idx="423">
                  <c:v>475.44294525000004</c:v>
                </c:pt>
                <c:pt idx="424">
                  <c:v>475.44294525000004</c:v>
                </c:pt>
                <c:pt idx="425">
                  <c:v>475.44294525000004</c:v>
                </c:pt>
                <c:pt idx="426">
                  <c:v>475.44294525000004</c:v>
                </c:pt>
                <c:pt idx="427">
                  <c:v>475.44294525000004</c:v>
                </c:pt>
                <c:pt idx="428">
                  <c:v>475.44294525000004</c:v>
                </c:pt>
                <c:pt idx="429">
                  <c:v>475.44294525000004</c:v>
                </c:pt>
                <c:pt idx="430">
                  <c:v>475.44294525000004</c:v>
                </c:pt>
                <c:pt idx="431">
                  <c:v>475.44294525000004</c:v>
                </c:pt>
                <c:pt idx="432">
                  <c:v>475.44294525000004</c:v>
                </c:pt>
                <c:pt idx="433">
                  <c:v>475.44294525000004</c:v>
                </c:pt>
                <c:pt idx="434">
                  <c:v>475.44294525000004</c:v>
                </c:pt>
                <c:pt idx="435">
                  <c:v>475.44294525000004</c:v>
                </c:pt>
                <c:pt idx="436">
                  <c:v>475.44294525000004</c:v>
                </c:pt>
                <c:pt idx="437">
                  <c:v>475.44294525000004</c:v>
                </c:pt>
                <c:pt idx="438">
                  <c:v>475.44294525000004</c:v>
                </c:pt>
                <c:pt idx="439">
                  <c:v>475.44294525000004</c:v>
                </c:pt>
                <c:pt idx="440">
                  <c:v>475.44294525000004</c:v>
                </c:pt>
                <c:pt idx="441">
                  <c:v>475.44294525000004</c:v>
                </c:pt>
                <c:pt idx="442">
                  <c:v>482.49827961562505</c:v>
                </c:pt>
                <c:pt idx="443">
                  <c:v>541.22171512499995</c:v>
                </c:pt>
                <c:pt idx="444">
                  <c:v>504.47246850000005</c:v>
                </c:pt>
                <c:pt idx="445">
                  <c:v>504.47246850000005</c:v>
                </c:pt>
                <c:pt idx="446">
                  <c:v>482.49827961562505</c:v>
                </c:pt>
                <c:pt idx="447">
                  <c:v>541.22171512499995</c:v>
                </c:pt>
                <c:pt idx="448">
                  <c:v>504.47246850000005</c:v>
                </c:pt>
                <c:pt idx="449">
                  <c:v>504.47246850000005</c:v>
                </c:pt>
                <c:pt idx="450">
                  <c:v>457.16661900000008</c:v>
                </c:pt>
                <c:pt idx="451">
                  <c:v>482.49827961562505</c:v>
                </c:pt>
                <c:pt idx="452">
                  <c:v>510.46600000000001</c:v>
                </c:pt>
                <c:pt idx="453">
                  <c:v>504.47246850000005</c:v>
                </c:pt>
                <c:pt idx="454">
                  <c:v>457.16661900000008</c:v>
                </c:pt>
                <c:pt idx="455">
                  <c:v>433.88</c:v>
                </c:pt>
                <c:pt idx="456">
                  <c:v>470.50444350000004</c:v>
                </c:pt>
                <c:pt idx="457">
                  <c:v>472.19</c:v>
                </c:pt>
                <c:pt idx="458">
                  <c:v>481.62212080000006</c:v>
                </c:pt>
                <c:pt idx="459">
                  <c:v>497.78608498000011</c:v>
                </c:pt>
                <c:pt idx="460">
                  <c:v>510.27942420000005</c:v>
                </c:pt>
                <c:pt idx="461">
                  <c:v>575.53873650000003</c:v>
                </c:pt>
                <c:pt idx="462">
                  <c:v>538.56600000000003</c:v>
                </c:pt>
                <c:pt idx="463">
                  <c:v>502.66699999999997</c:v>
                </c:pt>
                <c:pt idx="464">
                  <c:v>497.78608498000011</c:v>
                </c:pt>
                <c:pt idx="465">
                  <c:v>481.62212080000006</c:v>
                </c:pt>
                <c:pt idx="466">
                  <c:v>465.51181750000001</c:v>
                </c:pt>
                <c:pt idx="467">
                  <c:v>474.51549400000005</c:v>
                </c:pt>
                <c:pt idx="468">
                  <c:v>470.50444350000004</c:v>
                </c:pt>
                <c:pt idx="469">
                  <c:v>452.21</c:v>
                </c:pt>
                <c:pt idx="470">
                  <c:v>433.88</c:v>
                </c:pt>
                <c:pt idx="471">
                  <c:v>469.19731950000011</c:v>
                </c:pt>
                <c:pt idx="472">
                  <c:v>457.16661900000008</c:v>
                </c:pt>
                <c:pt idx="473">
                  <c:v>504.47246850000005</c:v>
                </c:pt>
                <c:pt idx="474">
                  <c:v>504.47246850000005</c:v>
                </c:pt>
                <c:pt idx="475">
                  <c:v>541.22171512499995</c:v>
                </c:pt>
                <c:pt idx="476">
                  <c:v>482.49827961562505</c:v>
                </c:pt>
                <c:pt idx="477">
                  <c:v>475.44294525000004</c:v>
                </c:pt>
                <c:pt idx="478">
                  <c:v>457.16661900000008</c:v>
                </c:pt>
                <c:pt idx="479">
                  <c:v>504.47246850000005</c:v>
                </c:pt>
                <c:pt idx="480">
                  <c:v>504.47246850000005</c:v>
                </c:pt>
                <c:pt idx="481">
                  <c:v>504.47246850000005</c:v>
                </c:pt>
                <c:pt idx="482">
                  <c:v>541.22171512499995</c:v>
                </c:pt>
                <c:pt idx="483">
                  <c:v>482.49827961562505</c:v>
                </c:pt>
                <c:pt idx="484">
                  <c:v>482.49827961562505</c:v>
                </c:pt>
                <c:pt idx="485">
                  <c:v>504.47246850000005</c:v>
                </c:pt>
                <c:pt idx="486">
                  <c:v>504.47246850000005</c:v>
                </c:pt>
                <c:pt idx="487">
                  <c:v>504.47246850000005</c:v>
                </c:pt>
                <c:pt idx="488">
                  <c:v>510.46600000000001</c:v>
                </c:pt>
                <c:pt idx="489">
                  <c:v>541.22171512499995</c:v>
                </c:pt>
                <c:pt idx="490">
                  <c:v>482.49827961562505</c:v>
                </c:pt>
                <c:pt idx="491">
                  <c:v>475.44294525000004</c:v>
                </c:pt>
                <c:pt idx="492">
                  <c:v>475.44294525000004</c:v>
                </c:pt>
                <c:pt idx="493">
                  <c:v>475.44294525000004</c:v>
                </c:pt>
                <c:pt idx="494">
                  <c:v>475.44294525000004</c:v>
                </c:pt>
                <c:pt idx="495">
                  <c:v>475.44294525000004</c:v>
                </c:pt>
                <c:pt idx="496">
                  <c:v>475.44294525000004</c:v>
                </c:pt>
                <c:pt idx="497">
                  <c:v>475.44294525000004</c:v>
                </c:pt>
                <c:pt idx="498">
                  <c:v>475.44294525000004</c:v>
                </c:pt>
                <c:pt idx="499">
                  <c:v>475.44294525000004</c:v>
                </c:pt>
                <c:pt idx="500">
                  <c:v>475.44294525000004</c:v>
                </c:pt>
                <c:pt idx="501">
                  <c:v>475.44294525000004</c:v>
                </c:pt>
                <c:pt idx="502">
                  <c:v>475.44294525000004</c:v>
                </c:pt>
                <c:pt idx="503">
                  <c:v>475.44294525000004</c:v>
                </c:pt>
                <c:pt idx="504">
                  <c:v>475.44294525000004</c:v>
                </c:pt>
                <c:pt idx="505">
                  <c:v>475.44294525000004</c:v>
                </c:pt>
                <c:pt idx="506">
                  <c:v>475.44294525000004</c:v>
                </c:pt>
                <c:pt idx="507">
                  <c:v>475.44294525000004</c:v>
                </c:pt>
                <c:pt idx="508">
                  <c:v>475.44294525000004</c:v>
                </c:pt>
                <c:pt idx="509">
                  <c:v>475.44294525000004</c:v>
                </c:pt>
                <c:pt idx="510">
                  <c:v>475.44294525000004</c:v>
                </c:pt>
                <c:pt idx="511">
                  <c:v>475.44294525000004</c:v>
                </c:pt>
                <c:pt idx="512">
                  <c:v>475.44294525000004</c:v>
                </c:pt>
                <c:pt idx="513">
                  <c:v>475.44294525000004</c:v>
                </c:pt>
                <c:pt idx="514">
                  <c:v>475.44294525000004</c:v>
                </c:pt>
                <c:pt idx="515">
                  <c:v>475.44294525000004</c:v>
                </c:pt>
                <c:pt idx="516">
                  <c:v>475.44294525000004</c:v>
                </c:pt>
                <c:pt idx="517">
                  <c:v>475.44294525000004</c:v>
                </c:pt>
                <c:pt idx="518">
                  <c:v>475.44294525000004</c:v>
                </c:pt>
                <c:pt idx="519">
                  <c:v>482.49827961562505</c:v>
                </c:pt>
                <c:pt idx="520">
                  <c:v>541.22171512499995</c:v>
                </c:pt>
                <c:pt idx="521">
                  <c:v>504.47246850000005</c:v>
                </c:pt>
                <c:pt idx="522">
                  <c:v>504.47246850000005</c:v>
                </c:pt>
                <c:pt idx="523">
                  <c:v>482.49827961562505</c:v>
                </c:pt>
                <c:pt idx="524">
                  <c:v>541.22171512499995</c:v>
                </c:pt>
                <c:pt idx="525">
                  <c:v>504.47246850000005</c:v>
                </c:pt>
                <c:pt idx="526">
                  <c:v>504.47246850000005</c:v>
                </c:pt>
                <c:pt idx="527">
                  <c:v>457.16661900000008</c:v>
                </c:pt>
                <c:pt idx="528">
                  <c:v>482.49827961562505</c:v>
                </c:pt>
                <c:pt idx="529">
                  <c:v>510.46600000000001</c:v>
                </c:pt>
                <c:pt idx="530">
                  <c:v>504.47246850000005</c:v>
                </c:pt>
                <c:pt idx="531">
                  <c:v>457.16661900000008</c:v>
                </c:pt>
                <c:pt idx="532">
                  <c:v>433.88</c:v>
                </c:pt>
                <c:pt idx="533">
                  <c:v>470.50444350000004</c:v>
                </c:pt>
                <c:pt idx="534">
                  <c:v>472.19</c:v>
                </c:pt>
                <c:pt idx="535">
                  <c:v>481.62212080000006</c:v>
                </c:pt>
                <c:pt idx="536">
                  <c:v>497.78608498000011</c:v>
                </c:pt>
                <c:pt idx="537">
                  <c:v>481.62212080000006</c:v>
                </c:pt>
                <c:pt idx="538">
                  <c:v>465.51181750000001</c:v>
                </c:pt>
                <c:pt idx="539">
                  <c:v>472.19</c:v>
                </c:pt>
                <c:pt idx="540">
                  <c:v>470.50444350000004</c:v>
                </c:pt>
                <c:pt idx="541">
                  <c:v>452.21</c:v>
                </c:pt>
                <c:pt idx="542">
                  <c:v>433.88</c:v>
                </c:pt>
                <c:pt idx="543">
                  <c:v>469.19731950000011</c:v>
                </c:pt>
                <c:pt idx="544">
                  <c:v>457.16661900000008</c:v>
                </c:pt>
                <c:pt idx="545">
                  <c:v>504.47246850000005</c:v>
                </c:pt>
                <c:pt idx="546">
                  <c:v>504.47246850000005</c:v>
                </c:pt>
                <c:pt idx="547">
                  <c:v>541.22171512499995</c:v>
                </c:pt>
                <c:pt idx="548">
                  <c:v>482.49827961562505</c:v>
                </c:pt>
                <c:pt idx="549">
                  <c:v>475.44294525000004</c:v>
                </c:pt>
                <c:pt idx="550">
                  <c:v>457.16661900000008</c:v>
                </c:pt>
                <c:pt idx="551">
                  <c:v>504.47246850000005</c:v>
                </c:pt>
                <c:pt idx="552">
                  <c:v>504.47246850000005</c:v>
                </c:pt>
                <c:pt idx="553">
                  <c:v>504.47246850000005</c:v>
                </c:pt>
                <c:pt idx="554">
                  <c:v>541.22171512499995</c:v>
                </c:pt>
                <c:pt idx="555">
                  <c:v>482.49827961562505</c:v>
                </c:pt>
                <c:pt idx="556">
                  <c:v>482.49827961562505</c:v>
                </c:pt>
                <c:pt idx="557">
                  <c:v>504.47246850000005</c:v>
                </c:pt>
                <c:pt idx="558">
                  <c:v>504.47246850000005</c:v>
                </c:pt>
                <c:pt idx="559">
                  <c:v>504.47246850000005</c:v>
                </c:pt>
                <c:pt idx="560">
                  <c:v>510.46600000000001</c:v>
                </c:pt>
                <c:pt idx="561">
                  <c:v>541.22171512499995</c:v>
                </c:pt>
                <c:pt idx="562">
                  <c:v>482.49827961562505</c:v>
                </c:pt>
                <c:pt idx="563">
                  <c:v>475.44294525000004</c:v>
                </c:pt>
                <c:pt idx="564">
                  <c:v>475.44294525000004</c:v>
                </c:pt>
                <c:pt idx="565">
                  <c:v>475.44294525000004</c:v>
                </c:pt>
                <c:pt idx="566">
                  <c:v>475.44294525000004</c:v>
                </c:pt>
                <c:pt idx="567">
                  <c:v>475.44294525000004</c:v>
                </c:pt>
                <c:pt idx="568">
                  <c:v>475.44294525000004</c:v>
                </c:pt>
                <c:pt idx="569">
                  <c:v>475.44294525000004</c:v>
                </c:pt>
                <c:pt idx="570">
                  <c:v>475.44294525000004</c:v>
                </c:pt>
                <c:pt idx="571">
                  <c:v>475.44294525000004</c:v>
                </c:pt>
                <c:pt idx="572">
                  <c:v>475.44294525000004</c:v>
                </c:pt>
                <c:pt idx="573">
                  <c:v>475.44294525000004</c:v>
                </c:pt>
                <c:pt idx="574">
                  <c:v>475.44294525000004</c:v>
                </c:pt>
                <c:pt idx="575">
                  <c:v>475.44294525000004</c:v>
                </c:pt>
                <c:pt idx="576">
                  <c:v>475.44294525000004</c:v>
                </c:pt>
                <c:pt idx="577">
                  <c:v>475.44294525000004</c:v>
                </c:pt>
                <c:pt idx="578">
                  <c:v>475.44294525000004</c:v>
                </c:pt>
                <c:pt idx="579">
                  <c:v>475.44294525000004</c:v>
                </c:pt>
                <c:pt idx="580">
                  <c:v>475.44294525000004</c:v>
                </c:pt>
                <c:pt idx="581">
                  <c:v>475.44294525000004</c:v>
                </c:pt>
                <c:pt idx="582">
                  <c:v>475.44294525000004</c:v>
                </c:pt>
                <c:pt idx="583">
                  <c:v>475.44294525000004</c:v>
                </c:pt>
                <c:pt idx="584">
                  <c:v>475.44294525000004</c:v>
                </c:pt>
                <c:pt idx="585">
                  <c:v>475.44294525000004</c:v>
                </c:pt>
                <c:pt idx="586">
                  <c:v>475.44294525000004</c:v>
                </c:pt>
                <c:pt idx="587">
                  <c:v>475.44294525000004</c:v>
                </c:pt>
                <c:pt idx="588">
                  <c:v>475.44294525000004</c:v>
                </c:pt>
                <c:pt idx="589">
                  <c:v>475.44294525000004</c:v>
                </c:pt>
                <c:pt idx="590">
                  <c:v>475.44294525000004</c:v>
                </c:pt>
                <c:pt idx="591">
                  <c:v>475.44294525000004</c:v>
                </c:pt>
                <c:pt idx="592">
                  <c:v>475.44294525000004</c:v>
                </c:pt>
                <c:pt idx="593">
                  <c:v>475.44294525000004</c:v>
                </c:pt>
                <c:pt idx="594">
                  <c:v>475.44294525000004</c:v>
                </c:pt>
                <c:pt idx="595">
                  <c:v>475.44294525000004</c:v>
                </c:pt>
                <c:pt idx="596">
                  <c:v>475.44294525000004</c:v>
                </c:pt>
                <c:pt idx="597">
                  <c:v>475.44294525000004</c:v>
                </c:pt>
                <c:pt idx="598">
                  <c:v>475.44294525000004</c:v>
                </c:pt>
                <c:pt idx="599">
                  <c:v>475.44294525000004</c:v>
                </c:pt>
                <c:pt idx="600">
                  <c:v>475.44294525000004</c:v>
                </c:pt>
                <c:pt idx="601">
                  <c:v>475.44294525000004</c:v>
                </c:pt>
                <c:pt idx="602">
                  <c:v>475.44294525000004</c:v>
                </c:pt>
                <c:pt idx="603">
                  <c:v>475.44294525000004</c:v>
                </c:pt>
                <c:pt idx="604">
                  <c:v>475.44294525000004</c:v>
                </c:pt>
                <c:pt idx="605">
                  <c:v>475.44294525000004</c:v>
                </c:pt>
                <c:pt idx="606">
                  <c:v>475.44294525000004</c:v>
                </c:pt>
                <c:pt idx="607">
                  <c:v>475.44294525000004</c:v>
                </c:pt>
                <c:pt idx="608">
                  <c:v>475.44294525000004</c:v>
                </c:pt>
                <c:pt idx="609">
                  <c:v>475.44294525000004</c:v>
                </c:pt>
                <c:pt idx="610">
                  <c:v>475.44294525000004</c:v>
                </c:pt>
                <c:pt idx="611">
                  <c:v>475.44294525000004</c:v>
                </c:pt>
                <c:pt idx="612">
                  <c:v>475.44294525000004</c:v>
                </c:pt>
                <c:pt idx="613">
                  <c:v>475.44294525000004</c:v>
                </c:pt>
                <c:pt idx="614">
                  <c:v>475.44294525000004</c:v>
                </c:pt>
                <c:pt idx="615">
                  <c:v>475.44294525000004</c:v>
                </c:pt>
                <c:pt idx="616">
                  <c:v>475.44294525000004</c:v>
                </c:pt>
                <c:pt idx="617">
                  <c:v>475.44294525000004</c:v>
                </c:pt>
                <c:pt idx="618">
                  <c:v>475.44294525000004</c:v>
                </c:pt>
                <c:pt idx="619">
                  <c:v>475.44294525000004</c:v>
                </c:pt>
                <c:pt idx="620">
                  <c:v>475.44294525000004</c:v>
                </c:pt>
                <c:pt idx="621">
                  <c:v>475.44294525000004</c:v>
                </c:pt>
                <c:pt idx="622">
                  <c:v>475.44294525000004</c:v>
                </c:pt>
                <c:pt idx="623">
                  <c:v>475.44294525000004</c:v>
                </c:pt>
                <c:pt idx="624">
                  <c:v>475.44294525000004</c:v>
                </c:pt>
                <c:pt idx="625">
                  <c:v>475.44294525000004</c:v>
                </c:pt>
                <c:pt idx="626">
                  <c:v>475.44294525000004</c:v>
                </c:pt>
                <c:pt idx="627">
                  <c:v>475.44294525000004</c:v>
                </c:pt>
                <c:pt idx="628">
                  <c:v>475.44294525000004</c:v>
                </c:pt>
                <c:pt idx="629">
                  <c:v>475.44294525000004</c:v>
                </c:pt>
                <c:pt idx="630">
                  <c:v>475.44294525000004</c:v>
                </c:pt>
                <c:pt idx="631">
                  <c:v>475.44294525000004</c:v>
                </c:pt>
                <c:pt idx="632">
                  <c:v>475.44294525000004</c:v>
                </c:pt>
                <c:pt idx="633">
                  <c:v>475.44294525000004</c:v>
                </c:pt>
                <c:pt idx="634">
                  <c:v>475.44294525000004</c:v>
                </c:pt>
                <c:pt idx="635">
                  <c:v>475.44294525000004</c:v>
                </c:pt>
                <c:pt idx="636">
                  <c:v>475.44294525000004</c:v>
                </c:pt>
                <c:pt idx="637">
                  <c:v>475.44294525000004</c:v>
                </c:pt>
                <c:pt idx="638">
                  <c:v>475.44294525000004</c:v>
                </c:pt>
                <c:pt idx="639">
                  <c:v>475.44294525000004</c:v>
                </c:pt>
                <c:pt idx="640">
                  <c:v>475.44294525000004</c:v>
                </c:pt>
                <c:pt idx="641">
                  <c:v>475.44294525000004</c:v>
                </c:pt>
                <c:pt idx="642">
                  <c:v>475.44294525000004</c:v>
                </c:pt>
                <c:pt idx="643">
                  <c:v>475.44294525000004</c:v>
                </c:pt>
                <c:pt idx="644">
                  <c:v>475.44294525000004</c:v>
                </c:pt>
                <c:pt idx="645">
                  <c:v>482.49827961562505</c:v>
                </c:pt>
                <c:pt idx="646">
                  <c:v>541.22171512499995</c:v>
                </c:pt>
                <c:pt idx="647">
                  <c:v>504.47246850000005</c:v>
                </c:pt>
                <c:pt idx="648">
                  <c:v>504.47246850000005</c:v>
                </c:pt>
                <c:pt idx="649">
                  <c:v>482.49827961562505</c:v>
                </c:pt>
                <c:pt idx="650">
                  <c:v>541.22171512499995</c:v>
                </c:pt>
                <c:pt idx="651">
                  <c:v>504.47246850000005</c:v>
                </c:pt>
                <c:pt idx="652">
                  <c:v>504.47246850000005</c:v>
                </c:pt>
                <c:pt idx="653">
                  <c:v>457.16661900000008</c:v>
                </c:pt>
                <c:pt idx="654">
                  <c:v>482.49827961562505</c:v>
                </c:pt>
                <c:pt idx="655">
                  <c:v>510.46600000000001</c:v>
                </c:pt>
                <c:pt idx="656">
                  <c:v>504.47246850000005</c:v>
                </c:pt>
                <c:pt idx="657">
                  <c:v>457.16661900000008</c:v>
                </c:pt>
                <c:pt idx="658">
                  <c:v>433.88</c:v>
                </c:pt>
                <c:pt idx="659">
                  <c:v>470.50444350000004</c:v>
                </c:pt>
                <c:pt idx="660">
                  <c:v>472.19</c:v>
                </c:pt>
                <c:pt idx="661">
                  <c:v>481.62212080000006</c:v>
                </c:pt>
                <c:pt idx="662">
                  <c:v>497.78608498000011</c:v>
                </c:pt>
                <c:pt idx="663">
                  <c:v>510.27942420000005</c:v>
                </c:pt>
                <c:pt idx="664">
                  <c:v>575.53873650000003</c:v>
                </c:pt>
                <c:pt idx="665">
                  <c:v>538.56600000000003</c:v>
                </c:pt>
                <c:pt idx="666">
                  <c:v>502.66699999999997</c:v>
                </c:pt>
                <c:pt idx="667">
                  <c:v>497.78608498000011</c:v>
                </c:pt>
                <c:pt idx="668">
                  <c:v>481.62212080000006</c:v>
                </c:pt>
                <c:pt idx="669">
                  <c:v>465.51181750000001</c:v>
                </c:pt>
                <c:pt idx="670">
                  <c:v>474.51549400000005</c:v>
                </c:pt>
                <c:pt idx="671">
                  <c:v>470.50444350000004</c:v>
                </c:pt>
                <c:pt idx="672">
                  <c:v>452.21</c:v>
                </c:pt>
                <c:pt idx="673">
                  <c:v>433.88</c:v>
                </c:pt>
                <c:pt idx="674">
                  <c:v>469.19731950000011</c:v>
                </c:pt>
                <c:pt idx="675">
                  <c:v>457.16661900000008</c:v>
                </c:pt>
                <c:pt idx="676">
                  <c:v>504.47246850000005</c:v>
                </c:pt>
                <c:pt idx="677">
                  <c:v>504.47246850000005</c:v>
                </c:pt>
                <c:pt idx="678">
                  <c:v>541.22171512499995</c:v>
                </c:pt>
                <c:pt idx="679">
                  <c:v>482.49827961562505</c:v>
                </c:pt>
                <c:pt idx="680">
                  <c:v>475.44294525000004</c:v>
                </c:pt>
                <c:pt idx="681">
                  <c:v>457.16661900000008</c:v>
                </c:pt>
                <c:pt idx="682">
                  <c:v>504.47246850000005</c:v>
                </c:pt>
                <c:pt idx="683">
                  <c:v>504.47246850000005</c:v>
                </c:pt>
                <c:pt idx="684">
                  <c:v>504.47246850000005</c:v>
                </c:pt>
                <c:pt idx="685">
                  <c:v>541.22171512499995</c:v>
                </c:pt>
                <c:pt idx="686">
                  <c:v>482.49827961562505</c:v>
                </c:pt>
                <c:pt idx="687">
                  <c:v>482.49827961562505</c:v>
                </c:pt>
                <c:pt idx="688">
                  <c:v>504.47246850000005</c:v>
                </c:pt>
                <c:pt idx="689">
                  <c:v>504.47246850000005</c:v>
                </c:pt>
                <c:pt idx="690">
                  <c:v>504.47246850000005</c:v>
                </c:pt>
                <c:pt idx="691">
                  <c:v>510.46600000000001</c:v>
                </c:pt>
                <c:pt idx="692">
                  <c:v>541.22171512499995</c:v>
                </c:pt>
                <c:pt idx="693">
                  <c:v>482.49827961562505</c:v>
                </c:pt>
                <c:pt idx="694">
                  <c:v>475.44294525000004</c:v>
                </c:pt>
                <c:pt idx="695">
                  <c:v>475.44294525000004</c:v>
                </c:pt>
                <c:pt idx="696">
                  <c:v>475.44294525000004</c:v>
                </c:pt>
                <c:pt idx="697">
                  <c:v>475.44294525000004</c:v>
                </c:pt>
                <c:pt idx="698">
                  <c:v>475.44294525000004</c:v>
                </c:pt>
                <c:pt idx="699">
                  <c:v>475.44294525000004</c:v>
                </c:pt>
                <c:pt idx="700">
                  <c:v>475.44294525000004</c:v>
                </c:pt>
                <c:pt idx="701">
                  <c:v>475.44294525000004</c:v>
                </c:pt>
                <c:pt idx="702">
                  <c:v>475.44294525000004</c:v>
                </c:pt>
                <c:pt idx="703">
                  <c:v>475.44294525000004</c:v>
                </c:pt>
                <c:pt idx="704">
                  <c:v>475.44294525000004</c:v>
                </c:pt>
                <c:pt idx="705">
                  <c:v>475.44294525000004</c:v>
                </c:pt>
                <c:pt idx="706">
                  <c:v>475.44294525000004</c:v>
                </c:pt>
                <c:pt idx="707">
                  <c:v>475.44294525000004</c:v>
                </c:pt>
                <c:pt idx="708">
                  <c:v>475.44294525000004</c:v>
                </c:pt>
                <c:pt idx="709">
                  <c:v>475.44294525000004</c:v>
                </c:pt>
                <c:pt idx="710">
                  <c:v>475.44294525000004</c:v>
                </c:pt>
                <c:pt idx="711">
                  <c:v>475.44294525000004</c:v>
                </c:pt>
                <c:pt idx="712">
                  <c:v>475.44294525000004</c:v>
                </c:pt>
                <c:pt idx="713">
                  <c:v>475.44294525000004</c:v>
                </c:pt>
                <c:pt idx="714">
                  <c:v>475.44294525000004</c:v>
                </c:pt>
                <c:pt idx="715">
                  <c:v>475.44294525000004</c:v>
                </c:pt>
                <c:pt idx="716">
                  <c:v>475.44294525000004</c:v>
                </c:pt>
                <c:pt idx="717">
                  <c:v>475.44294525000004</c:v>
                </c:pt>
                <c:pt idx="718">
                  <c:v>475.44294525000004</c:v>
                </c:pt>
                <c:pt idx="719">
                  <c:v>475.44294525000004</c:v>
                </c:pt>
                <c:pt idx="720">
                  <c:v>475.44294525000004</c:v>
                </c:pt>
                <c:pt idx="721">
                  <c:v>475.44294525000004</c:v>
                </c:pt>
                <c:pt idx="722">
                  <c:v>475.44294525000004</c:v>
                </c:pt>
                <c:pt idx="723">
                  <c:v>475.44294525000004</c:v>
                </c:pt>
                <c:pt idx="724">
                  <c:v>475.44294525000004</c:v>
                </c:pt>
                <c:pt idx="725">
                  <c:v>475.44294525000004</c:v>
                </c:pt>
                <c:pt idx="726">
                  <c:v>475.44294525000004</c:v>
                </c:pt>
                <c:pt idx="727">
                  <c:v>475.44294525000004</c:v>
                </c:pt>
                <c:pt idx="728">
                  <c:v>475.44294525000004</c:v>
                </c:pt>
                <c:pt idx="729">
                  <c:v>475.44294525000004</c:v>
                </c:pt>
                <c:pt idx="730">
                  <c:v>475.44294525000004</c:v>
                </c:pt>
                <c:pt idx="731">
                  <c:v>475.44294525000004</c:v>
                </c:pt>
                <c:pt idx="732">
                  <c:v>475.44294525000004</c:v>
                </c:pt>
                <c:pt idx="733">
                  <c:v>475.44294525000004</c:v>
                </c:pt>
                <c:pt idx="734">
                  <c:v>475.44294525000004</c:v>
                </c:pt>
                <c:pt idx="735">
                  <c:v>475.44294525000004</c:v>
                </c:pt>
                <c:pt idx="736">
                  <c:v>475.44294525000004</c:v>
                </c:pt>
                <c:pt idx="737">
                  <c:v>475.44294525000004</c:v>
                </c:pt>
                <c:pt idx="738">
                  <c:v>475.44294525000004</c:v>
                </c:pt>
                <c:pt idx="739">
                  <c:v>475.44294525000004</c:v>
                </c:pt>
                <c:pt idx="740">
                  <c:v>475.44294525000004</c:v>
                </c:pt>
                <c:pt idx="741">
                  <c:v>475.44294525000004</c:v>
                </c:pt>
                <c:pt idx="742">
                  <c:v>475.44294525000004</c:v>
                </c:pt>
                <c:pt idx="743">
                  <c:v>475.44294525000004</c:v>
                </c:pt>
                <c:pt idx="744">
                  <c:v>475.44294525000004</c:v>
                </c:pt>
                <c:pt idx="745">
                  <c:v>475.44294525000004</c:v>
                </c:pt>
                <c:pt idx="746">
                  <c:v>475.44294525000004</c:v>
                </c:pt>
                <c:pt idx="747">
                  <c:v>475.44294525000004</c:v>
                </c:pt>
                <c:pt idx="748">
                  <c:v>475.44294525000004</c:v>
                </c:pt>
                <c:pt idx="749">
                  <c:v>475.44294525000004</c:v>
                </c:pt>
                <c:pt idx="750">
                  <c:v>475.44294525000004</c:v>
                </c:pt>
                <c:pt idx="751">
                  <c:v>475.44294525000004</c:v>
                </c:pt>
                <c:pt idx="752">
                  <c:v>475.44294525000004</c:v>
                </c:pt>
                <c:pt idx="753">
                  <c:v>475.44294525000004</c:v>
                </c:pt>
                <c:pt idx="754">
                  <c:v>475.44294525000004</c:v>
                </c:pt>
                <c:pt idx="755">
                  <c:v>475.44294525000004</c:v>
                </c:pt>
                <c:pt idx="756">
                  <c:v>475.44294525000004</c:v>
                </c:pt>
                <c:pt idx="757">
                  <c:v>475.44294525000004</c:v>
                </c:pt>
                <c:pt idx="758">
                  <c:v>475.44294525000004</c:v>
                </c:pt>
                <c:pt idx="759">
                  <c:v>475.44294525000004</c:v>
                </c:pt>
                <c:pt idx="760">
                  <c:v>475.44294525000004</c:v>
                </c:pt>
                <c:pt idx="761">
                  <c:v>475.44294525000004</c:v>
                </c:pt>
                <c:pt idx="762">
                  <c:v>475.44294525000004</c:v>
                </c:pt>
                <c:pt idx="763">
                  <c:v>475.44294525000004</c:v>
                </c:pt>
                <c:pt idx="764">
                  <c:v>475.44294525000004</c:v>
                </c:pt>
                <c:pt idx="765">
                  <c:v>475.44294525000004</c:v>
                </c:pt>
                <c:pt idx="766">
                  <c:v>475.44294525000004</c:v>
                </c:pt>
                <c:pt idx="767">
                  <c:v>475.44294525000004</c:v>
                </c:pt>
                <c:pt idx="768">
                  <c:v>475.44294525000004</c:v>
                </c:pt>
                <c:pt idx="769">
                  <c:v>475.44294525000004</c:v>
                </c:pt>
                <c:pt idx="770">
                  <c:v>475.44294525000004</c:v>
                </c:pt>
                <c:pt idx="771">
                  <c:v>475.44294525000004</c:v>
                </c:pt>
                <c:pt idx="772">
                  <c:v>475.44294525000004</c:v>
                </c:pt>
                <c:pt idx="773">
                  <c:v>475.44294525000004</c:v>
                </c:pt>
                <c:pt idx="774">
                  <c:v>475.44294525000004</c:v>
                </c:pt>
                <c:pt idx="775">
                  <c:v>475.44294525000004</c:v>
                </c:pt>
                <c:pt idx="776">
                  <c:v>475.44294525000004</c:v>
                </c:pt>
                <c:pt idx="777">
                  <c:v>475.44294525000004</c:v>
                </c:pt>
                <c:pt idx="778">
                  <c:v>475.44294525000004</c:v>
                </c:pt>
                <c:pt idx="779">
                  <c:v>475.44294525000004</c:v>
                </c:pt>
                <c:pt idx="780">
                  <c:v>475.44294525000004</c:v>
                </c:pt>
                <c:pt idx="781">
                  <c:v>475.44294525000004</c:v>
                </c:pt>
                <c:pt idx="782">
                  <c:v>475.44294525000004</c:v>
                </c:pt>
                <c:pt idx="783">
                  <c:v>475.44294525000004</c:v>
                </c:pt>
                <c:pt idx="784">
                  <c:v>475.44294525000004</c:v>
                </c:pt>
                <c:pt idx="785">
                  <c:v>475.44294525000004</c:v>
                </c:pt>
                <c:pt idx="786">
                  <c:v>475.44294525000004</c:v>
                </c:pt>
                <c:pt idx="787">
                  <c:v>475.44294525000004</c:v>
                </c:pt>
                <c:pt idx="788">
                  <c:v>475.44294525000004</c:v>
                </c:pt>
                <c:pt idx="789">
                  <c:v>475.44294525000004</c:v>
                </c:pt>
                <c:pt idx="790">
                  <c:v>475.44294525000004</c:v>
                </c:pt>
                <c:pt idx="791">
                  <c:v>475.44294525000004</c:v>
                </c:pt>
                <c:pt idx="792">
                  <c:v>475.44294525000004</c:v>
                </c:pt>
                <c:pt idx="793">
                  <c:v>475.44294525000004</c:v>
                </c:pt>
                <c:pt idx="794">
                  <c:v>475.44294525000004</c:v>
                </c:pt>
                <c:pt idx="795">
                  <c:v>475.44294525000004</c:v>
                </c:pt>
                <c:pt idx="796">
                  <c:v>475.44294525000004</c:v>
                </c:pt>
                <c:pt idx="797">
                  <c:v>475.44294525000004</c:v>
                </c:pt>
                <c:pt idx="798">
                  <c:v>475.44294525000004</c:v>
                </c:pt>
                <c:pt idx="799">
                  <c:v>475.44294525000004</c:v>
                </c:pt>
                <c:pt idx="800">
                  <c:v>475.44294525000004</c:v>
                </c:pt>
                <c:pt idx="801">
                  <c:v>475.44294525000004</c:v>
                </c:pt>
                <c:pt idx="802">
                  <c:v>475.44294525000004</c:v>
                </c:pt>
                <c:pt idx="803">
                  <c:v>475.44294525000004</c:v>
                </c:pt>
                <c:pt idx="804">
                  <c:v>475.44294525000004</c:v>
                </c:pt>
                <c:pt idx="805">
                  <c:v>475.44294525000004</c:v>
                </c:pt>
                <c:pt idx="806">
                  <c:v>475.44294525000004</c:v>
                </c:pt>
                <c:pt idx="807">
                  <c:v>475.44294525000004</c:v>
                </c:pt>
                <c:pt idx="808">
                  <c:v>475.44294525000004</c:v>
                </c:pt>
                <c:pt idx="809">
                  <c:v>475.44294525000004</c:v>
                </c:pt>
                <c:pt idx="810">
                  <c:v>475.44294525000004</c:v>
                </c:pt>
                <c:pt idx="811">
                  <c:v>475.44294525000004</c:v>
                </c:pt>
                <c:pt idx="812">
                  <c:v>482.49827961562505</c:v>
                </c:pt>
                <c:pt idx="813">
                  <c:v>482.49827961562505</c:v>
                </c:pt>
                <c:pt idx="814">
                  <c:v>482.49827961562505</c:v>
                </c:pt>
                <c:pt idx="815">
                  <c:v>482.49827961562505</c:v>
                </c:pt>
                <c:pt idx="816">
                  <c:v>482.49827961562505</c:v>
                </c:pt>
                <c:pt idx="817">
                  <c:v>482.49827961562505</c:v>
                </c:pt>
                <c:pt idx="818">
                  <c:v>482.49827961562505</c:v>
                </c:pt>
                <c:pt idx="819">
                  <c:v>482.49827961562505</c:v>
                </c:pt>
                <c:pt idx="820">
                  <c:v>530.48452275</c:v>
                </c:pt>
                <c:pt idx="821">
                  <c:v>530.48452275</c:v>
                </c:pt>
                <c:pt idx="822">
                  <c:v>530.48452275</c:v>
                </c:pt>
                <c:pt idx="823">
                  <c:v>530.48452275</c:v>
                </c:pt>
                <c:pt idx="824">
                  <c:v>530.48452275</c:v>
                </c:pt>
                <c:pt idx="825">
                  <c:v>541.22171512499995</c:v>
                </c:pt>
                <c:pt idx="826">
                  <c:v>541.22171512499995</c:v>
                </c:pt>
                <c:pt idx="827">
                  <c:v>541.22171512499995</c:v>
                </c:pt>
                <c:pt idx="828">
                  <c:v>541.22171512499995</c:v>
                </c:pt>
                <c:pt idx="829">
                  <c:v>510.46600000000001</c:v>
                </c:pt>
                <c:pt idx="830">
                  <c:v>510.46600000000001</c:v>
                </c:pt>
                <c:pt idx="831">
                  <c:v>510.46600000000001</c:v>
                </c:pt>
                <c:pt idx="832">
                  <c:v>510.46600000000001</c:v>
                </c:pt>
                <c:pt idx="833">
                  <c:v>504.47246850000005</c:v>
                </c:pt>
                <c:pt idx="834">
                  <c:v>504.47246850000005</c:v>
                </c:pt>
                <c:pt idx="835">
                  <c:v>504.47246850000005</c:v>
                </c:pt>
                <c:pt idx="836">
                  <c:v>504.47246850000005</c:v>
                </c:pt>
                <c:pt idx="837">
                  <c:v>504.47246850000005</c:v>
                </c:pt>
                <c:pt idx="838">
                  <c:v>504.47246850000005</c:v>
                </c:pt>
                <c:pt idx="839">
                  <c:v>504.47246850000005</c:v>
                </c:pt>
                <c:pt idx="840">
                  <c:v>504.47246850000005</c:v>
                </c:pt>
                <c:pt idx="841">
                  <c:v>504.47246850000005</c:v>
                </c:pt>
                <c:pt idx="842">
                  <c:v>504.47246850000005</c:v>
                </c:pt>
                <c:pt idx="843">
                  <c:v>504.47246850000005</c:v>
                </c:pt>
                <c:pt idx="844">
                  <c:v>504.47246850000005</c:v>
                </c:pt>
                <c:pt idx="845">
                  <c:v>504.47246850000005</c:v>
                </c:pt>
                <c:pt idx="846">
                  <c:v>504.47246850000005</c:v>
                </c:pt>
                <c:pt idx="847">
                  <c:v>504.47246850000005</c:v>
                </c:pt>
                <c:pt idx="848">
                  <c:v>504.47246850000005</c:v>
                </c:pt>
                <c:pt idx="849">
                  <c:v>504.47246850000005</c:v>
                </c:pt>
                <c:pt idx="850">
                  <c:v>504.47246850000005</c:v>
                </c:pt>
                <c:pt idx="851">
                  <c:v>475.44294525000004</c:v>
                </c:pt>
                <c:pt idx="852">
                  <c:v>475.44294525000004</c:v>
                </c:pt>
                <c:pt idx="853">
                  <c:v>475.44294525000004</c:v>
                </c:pt>
                <c:pt idx="854">
                  <c:v>482.49827961562505</c:v>
                </c:pt>
                <c:pt idx="855">
                  <c:v>482.49827961562505</c:v>
                </c:pt>
                <c:pt idx="856">
                  <c:v>482.49827961562505</c:v>
                </c:pt>
                <c:pt idx="857">
                  <c:v>482.49827961562505</c:v>
                </c:pt>
                <c:pt idx="858">
                  <c:v>482.49827961562505</c:v>
                </c:pt>
                <c:pt idx="859">
                  <c:v>482.49827961562505</c:v>
                </c:pt>
                <c:pt idx="860">
                  <c:v>482.49827961562505</c:v>
                </c:pt>
                <c:pt idx="861">
                  <c:v>530.48452275</c:v>
                </c:pt>
                <c:pt idx="862">
                  <c:v>530.48452275</c:v>
                </c:pt>
                <c:pt idx="863">
                  <c:v>530.48452275</c:v>
                </c:pt>
                <c:pt idx="864">
                  <c:v>541.22171512499995</c:v>
                </c:pt>
                <c:pt idx="865">
                  <c:v>541.22171512499995</c:v>
                </c:pt>
                <c:pt idx="866">
                  <c:v>541.22171512499995</c:v>
                </c:pt>
                <c:pt idx="867">
                  <c:v>510.46600000000001</c:v>
                </c:pt>
                <c:pt idx="868">
                  <c:v>510.46600000000001</c:v>
                </c:pt>
                <c:pt idx="869">
                  <c:v>504.47246850000005</c:v>
                </c:pt>
                <c:pt idx="870">
                  <c:v>504.47246850000005</c:v>
                </c:pt>
                <c:pt idx="871">
                  <c:v>504.47246850000005</c:v>
                </c:pt>
                <c:pt idx="872">
                  <c:v>504.47246850000005</c:v>
                </c:pt>
                <c:pt idx="873">
                  <c:v>504.47246850000005</c:v>
                </c:pt>
                <c:pt idx="874">
                  <c:v>504.47246850000005</c:v>
                </c:pt>
                <c:pt idx="875">
                  <c:v>504.47246850000005</c:v>
                </c:pt>
                <c:pt idx="876">
                  <c:v>504.47246850000005</c:v>
                </c:pt>
                <c:pt idx="877">
                  <c:v>504.47246850000005</c:v>
                </c:pt>
                <c:pt idx="878">
                  <c:v>504.47246850000005</c:v>
                </c:pt>
                <c:pt idx="879">
                  <c:v>504.47246850000005</c:v>
                </c:pt>
                <c:pt idx="880">
                  <c:v>504.47246850000005</c:v>
                </c:pt>
                <c:pt idx="881">
                  <c:v>504.47246850000005</c:v>
                </c:pt>
                <c:pt idx="882">
                  <c:v>504.47246850000005</c:v>
                </c:pt>
                <c:pt idx="883">
                  <c:v>457.16661900000008</c:v>
                </c:pt>
                <c:pt idx="884">
                  <c:v>457.16661900000008</c:v>
                </c:pt>
                <c:pt idx="885">
                  <c:v>457.16661900000008</c:v>
                </c:pt>
                <c:pt idx="886">
                  <c:v>457.16661900000008</c:v>
                </c:pt>
                <c:pt idx="887">
                  <c:v>457.16661900000008</c:v>
                </c:pt>
                <c:pt idx="888">
                  <c:v>457.16661900000008</c:v>
                </c:pt>
                <c:pt idx="889">
                  <c:v>457.16661900000008</c:v>
                </c:pt>
                <c:pt idx="890">
                  <c:v>504.47246850000005</c:v>
                </c:pt>
                <c:pt idx="891">
                  <c:v>504.47246850000005</c:v>
                </c:pt>
                <c:pt idx="892">
                  <c:v>504.47246850000005</c:v>
                </c:pt>
                <c:pt idx="893">
                  <c:v>504.47246850000005</c:v>
                </c:pt>
                <c:pt idx="894">
                  <c:v>541.22171512499995</c:v>
                </c:pt>
                <c:pt idx="895">
                  <c:v>530.48452275</c:v>
                </c:pt>
                <c:pt idx="896">
                  <c:v>482.49827961562505</c:v>
                </c:pt>
                <c:pt idx="897">
                  <c:v>482.49827961562505</c:v>
                </c:pt>
                <c:pt idx="898">
                  <c:v>504.47246850000005</c:v>
                </c:pt>
                <c:pt idx="899">
                  <c:v>504.47246850000005</c:v>
                </c:pt>
                <c:pt idx="900">
                  <c:v>504.47246850000005</c:v>
                </c:pt>
                <c:pt idx="901">
                  <c:v>504.47246850000005</c:v>
                </c:pt>
                <c:pt idx="902">
                  <c:v>504.47246850000005</c:v>
                </c:pt>
                <c:pt idx="903">
                  <c:v>510.46600000000001</c:v>
                </c:pt>
                <c:pt idx="904">
                  <c:v>541.22171512499995</c:v>
                </c:pt>
                <c:pt idx="905">
                  <c:v>530.48452275</c:v>
                </c:pt>
                <c:pt idx="906">
                  <c:v>482.49827961562505</c:v>
                </c:pt>
                <c:pt idx="907">
                  <c:v>482.49827961562505</c:v>
                </c:pt>
                <c:pt idx="908">
                  <c:v>475.44294525000004</c:v>
                </c:pt>
                <c:pt idx="909">
                  <c:v>475.44294525000004</c:v>
                </c:pt>
                <c:pt idx="910">
                  <c:v>475.44294525000004</c:v>
                </c:pt>
                <c:pt idx="911">
                  <c:v>475.44294525000004</c:v>
                </c:pt>
                <c:pt idx="912">
                  <c:v>475.44294525000004</c:v>
                </c:pt>
                <c:pt idx="913">
                  <c:v>475.44294525000004</c:v>
                </c:pt>
                <c:pt idx="914">
                  <c:v>475.44294525000004</c:v>
                </c:pt>
                <c:pt idx="915">
                  <c:v>475.44294525000004</c:v>
                </c:pt>
                <c:pt idx="916">
                  <c:v>475.44294525000004</c:v>
                </c:pt>
                <c:pt idx="917">
                  <c:v>475.44294525000004</c:v>
                </c:pt>
                <c:pt idx="918">
                  <c:v>475.44294525000004</c:v>
                </c:pt>
                <c:pt idx="919">
                  <c:v>475.44294525000004</c:v>
                </c:pt>
                <c:pt idx="920">
                  <c:v>475.44294525000004</c:v>
                </c:pt>
                <c:pt idx="921">
                  <c:v>475.44294525000004</c:v>
                </c:pt>
                <c:pt idx="922">
                  <c:v>475.44294525000004</c:v>
                </c:pt>
                <c:pt idx="923">
                  <c:v>475.44294525000004</c:v>
                </c:pt>
                <c:pt idx="924">
                  <c:v>475.44294525000004</c:v>
                </c:pt>
                <c:pt idx="925">
                  <c:v>475.44294525000004</c:v>
                </c:pt>
                <c:pt idx="926">
                  <c:v>475.44294525000004</c:v>
                </c:pt>
                <c:pt idx="927">
                  <c:v>475.44294525000004</c:v>
                </c:pt>
                <c:pt idx="928">
                  <c:v>475.44294525000004</c:v>
                </c:pt>
                <c:pt idx="929">
                  <c:v>475.44294525000004</c:v>
                </c:pt>
                <c:pt idx="930">
                  <c:v>475.44294525000004</c:v>
                </c:pt>
                <c:pt idx="931">
                  <c:v>475.44294525000004</c:v>
                </c:pt>
                <c:pt idx="932">
                  <c:v>475.44294525000004</c:v>
                </c:pt>
                <c:pt idx="933">
                  <c:v>475.44294525000004</c:v>
                </c:pt>
                <c:pt idx="934">
                  <c:v>475.44294525000004</c:v>
                </c:pt>
                <c:pt idx="935">
                  <c:v>475.44294525000004</c:v>
                </c:pt>
                <c:pt idx="936">
                  <c:v>475.44294525000004</c:v>
                </c:pt>
                <c:pt idx="937">
                  <c:v>475.44294525000004</c:v>
                </c:pt>
                <c:pt idx="938">
                  <c:v>475.44294525000004</c:v>
                </c:pt>
                <c:pt idx="939">
                  <c:v>475.44294525000004</c:v>
                </c:pt>
                <c:pt idx="940">
                  <c:v>475.44294525000004</c:v>
                </c:pt>
                <c:pt idx="941">
                  <c:v>475.44294525000004</c:v>
                </c:pt>
                <c:pt idx="942">
                  <c:v>475.44294525000004</c:v>
                </c:pt>
                <c:pt idx="943">
                  <c:v>475.44294525000004</c:v>
                </c:pt>
                <c:pt idx="944">
                  <c:v>475.44294525000004</c:v>
                </c:pt>
                <c:pt idx="945">
                  <c:v>475.44294525000004</c:v>
                </c:pt>
                <c:pt idx="946">
                  <c:v>475.44294525000004</c:v>
                </c:pt>
                <c:pt idx="947">
                  <c:v>475.44294525000004</c:v>
                </c:pt>
                <c:pt idx="948">
                  <c:v>475.44294525000004</c:v>
                </c:pt>
                <c:pt idx="949">
                  <c:v>475.44294525000004</c:v>
                </c:pt>
                <c:pt idx="950">
                  <c:v>475.44294525000004</c:v>
                </c:pt>
                <c:pt idx="951">
                  <c:v>475.44294525000004</c:v>
                </c:pt>
                <c:pt idx="952">
                  <c:v>475.44294525000004</c:v>
                </c:pt>
                <c:pt idx="953">
                  <c:v>475.44294525000004</c:v>
                </c:pt>
                <c:pt idx="954">
                  <c:v>475.44294525000004</c:v>
                </c:pt>
                <c:pt idx="955">
                  <c:v>475.44294525000004</c:v>
                </c:pt>
                <c:pt idx="956">
                  <c:v>475.44294525000004</c:v>
                </c:pt>
                <c:pt idx="957">
                  <c:v>475.44294525000004</c:v>
                </c:pt>
                <c:pt idx="958">
                  <c:v>475.44294525000004</c:v>
                </c:pt>
                <c:pt idx="959">
                  <c:v>475.44294525000004</c:v>
                </c:pt>
                <c:pt idx="960">
                  <c:v>475.44294525000004</c:v>
                </c:pt>
                <c:pt idx="961">
                  <c:v>475.44294525000004</c:v>
                </c:pt>
                <c:pt idx="962">
                  <c:v>475.44294525000004</c:v>
                </c:pt>
                <c:pt idx="963">
                  <c:v>475.44294525000004</c:v>
                </c:pt>
                <c:pt idx="964">
                  <c:v>475.44294525000004</c:v>
                </c:pt>
                <c:pt idx="965">
                  <c:v>475.44294525000004</c:v>
                </c:pt>
                <c:pt idx="966">
                  <c:v>475.44294525000004</c:v>
                </c:pt>
                <c:pt idx="967">
                  <c:v>475.44294525000004</c:v>
                </c:pt>
                <c:pt idx="968">
                  <c:v>475.44294525000004</c:v>
                </c:pt>
                <c:pt idx="969">
                  <c:v>475.44294525000004</c:v>
                </c:pt>
                <c:pt idx="970">
                  <c:v>475.44294525000004</c:v>
                </c:pt>
                <c:pt idx="971">
                  <c:v>475.44294525000004</c:v>
                </c:pt>
                <c:pt idx="972">
                  <c:v>475.44294525000004</c:v>
                </c:pt>
                <c:pt idx="973">
                  <c:v>475.44294525000004</c:v>
                </c:pt>
                <c:pt idx="974">
                  <c:v>475.44294525000004</c:v>
                </c:pt>
                <c:pt idx="975">
                  <c:v>475.44294525000004</c:v>
                </c:pt>
                <c:pt idx="976">
                  <c:v>475.44294525000004</c:v>
                </c:pt>
                <c:pt idx="977">
                  <c:v>475.44294525000004</c:v>
                </c:pt>
                <c:pt idx="978">
                  <c:v>475.44294525000004</c:v>
                </c:pt>
                <c:pt idx="979">
                  <c:v>475.44294525000004</c:v>
                </c:pt>
                <c:pt idx="980">
                  <c:v>475.44294525000004</c:v>
                </c:pt>
                <c:pt idx="981">
                  <c:v>475.44294525000004</c:v>
                </c:pt>
                <c:pt idx="982">
                  <c:v>475.44294525000004</c:v>
                </c:pt>
                <c:pt idx="983">
                  <c:v>475.44294525000004</c:v>
                </c:pt>
                <c:pt idx="984">
                  <c:v>475.44294525000004</c:v>
                </c:pt>
                <c:pt idx="985">
                  <c:v>475.44294525000004</c:v>
                </c:pt>
                <c:pt idx="986">
                  <c:v>475.44294525000004</c:v>
                </c:pt>
                <c:pt idx="987">
                  <c:v>475.44294525000004</c:v>
                </c:pt>
                <c:pt idx="988">
                  <c:v>475.44294525000004</c:v>
                </c:pt>
                <c:pt idx="989">
                  <c:v>475.44294525000004</c:v>
                </c:pt>
                <c:pt idx="990">
                  <c:v>475.44294525000004</c:v>
                </c:pt>
                <c:pt idx="991">
                  <c:v>475.44294525000004</c:v>
                </c:pt>
                <c:pt idx="992">
                  <c:v>475.44294525000004</c:v>
                </c:pt>
                <c:pt idx="993">
                  <c:v>475.44294525000004</c:v>
                </c:pt>
                <c:pt idx="994">
                  <c:v>475.44294525000004</c:v>
                </c:pt>
                <c:pt idx="995">
                  <c:v>475.44294525000004</c:v>
                </c:pt>
                <c:pt idx="996">
                  <c:v>475.44294525000004</c:v>
                </c:pt>
                <c:pt idx="997">
                  <c:v>475.44294525000004</c:v>
                </c:pt>
                <c:pt idx="998">
                  <c:v>475.44294525000004</c:v>
                </c:pt>
                <c:pt idx="999">
                  <c:v>475.44294525000004</c:v>
                </c:pt>
                <c:pt idx="1000">
                  <c:v>475.44294525000004</c:v>
                </c:pt>
                <c:pt idx="1001">
                  <c:v>475.44294525000004</c:v>
                </c:pt>
                <c:pt idx="1002">
                  <c:v>482.49827961562505</c:v>
                </c:pt>
                <c:pt idx="1003">
                  <c:v>482.49827961562505</c:v>
                </c:pt>
                <c:pt idx="1004">
                  <c:v>482.49827961562505</c:v>
                </c:pt>
                <c:pt idx="1005">
                  <c:v>482.49827961562505</c:v>
                </c:pt>
                <c:pt idx="1006">
                  <c:v>530.48452275</c:v>
                </c:pt>
                <c:pt idx="1007">
                  <c:v>541.22171512499995</c:v>
                </c:pt>
                <c:pt idx="1008">
                  <c:v>541.22171512499995</c:v>
                </c:pt>
                <c:pt idx="1009">
                  <c:v>510.46600000000001</c:v>
                </c:pt>
                <c:pt idx="1010">
                  <c:v>510.46600000000001</c:v>
                </c:pt>
                <c:pt idx="1011">
                  <c:v>504.47246850000005</c:v>
                </c:pt>
                <c:pt idx="1012">
                  <c:v>504.47246850000005</c:v>
                </c:pt>
                <c:pt idx="1013">
                  <c:v>504.47246850000005</c:v>
                </c:pt>
                <c:pt idx="1014">
                  <c:v>504.47246850000005</c:v>
                </c:pt>
                <c:pt idx="1015">
                  <c:v>504.47246850000005</c:v>
                </c:pt>
                <c:pt idx="1016">
                  <c:v>504.47246850000005</c:v>
                </c:pt>
                <c:pt idx="1017">
                  <c:v>504.47246850000005</c:v>
                </c:pt>
                <c:pt idx="1018">
                  <c:v>475.44294525000004</c:v>
                </c:pt>
                <c:pt idx="1019">
                  <c:v>482.49827961562505</c:v>
                </c:pt>
                <c:pt idx="1020">
                  <c:v>482.49827961562505</c:v>
                </c:pt>
                <c:pt idx="1021">
                  <c:v>482.49827961562505</c:v>
                </c:pt>
                <c:pt idx="1022">
                  <c:v>530.48452275</c:v>
                </c:pt>
                <c:pt idx="1023">
                  <c:v>541.22171512499995</c:v>
                </c:pt>
                <c:pt idx="1024">
                  <c:v>510.46600000000001</c:v>
                </c:pt>
                <c:pt idx="1025">
                  <c:v>504.47246850000005</c:v>
                </c:pt>
                <c:pt idx="1026">
                  <c:v>504.47246850000005</c:v>
                </c:pt>
                <c:pt idx="1027">
                  <c:v>504.47246850000005</c:v>
                </c:pt>
                <c:pt idx="1028">
                  <c:v>504.47246850000005</c:v>
                </c:pt>
                <c:pt idx="1029">
                  <c:v>504.47246850000005</c:v>
                </c:pt>
                <c:pt idx="1030">
                  <c:v>457.16661900000008</c:v>
                </c:pt>
                <c:pt idx="1031">
                  <c:v>457.16661900000008</c:v>
                </c:pt>
                <c:pt idx="1032">
                  <c:v>457.16661900000008</c:v>
                </c:pt>
                <c:pt idx="1033">
                  <c:v>475.44294525000004</c:v>
                </c:pt>
                <c:pt idx="1034">
                  <c:v>482.49827961562505</c:v>
                </c:pt>
                <c:pt idx="1035">
                  <c:v>530.48452275</c:v>
                </c:pt>
                <c:pt idx="1036">
                  <c:v>541.22171512499995</c:v>
                </c:pt>
                <c:pt idx="1037">
                  <c:v>504.47246850000005</c:v>
                </c:pt>
                <c:pt idx="1038">
                  <c:v>504.47246850000005</c:v>
                </c:pt>
                <c:pt idx="1039">
                  <c:v>504.47246850000005</c:v>
                </c:pt>
                <c:pt idx="1040">
                  <c:v>504.47246850000005</c:v>
                </c:pt>
                <c:pt idx="1041">
                  <c:v>457.16661900000008</c:v>
                </c:pt>
                <c:pt idx="1042">
                  <c:v>469.19731950000011</c:v>
                </c:pt>
                <c:pt idx="1043">
                  <c:v>457.16661900000008</c:v>
                </c:pt>
                <c:pt idx="1044">
                  <c:v>504.47246850000005</c:v>
                </c:pt>
                <c:pt idx="1045">
                  <c:v>504.47246850000005</c:v>
                </c:pt>
                <c:pt idx="1046">
                  <c:v>504.47246850000005</c:v>
                </c:pt>
                <c:pt idx="1047">
                  <c:v>541.22171512499995</c:v>
                </c:pt>
                <c:pt idx="1048">
                  <c:v>482.49827961562505</c:v>
                </c:pt>
                <c:pt idx="1049">
                  <c:v>475.44294525000004</c:v>
                </c:pt>
                <c:pt idx="1050">
                  <c:v>457.16661900000008</c:v>
                </c:pt>
                <c:pt idx="1051">
                  <c:v>457.16661900000008</c:v>
                </c:pt>
                <c:pt idx="1052">
                  <c:v>504.47246850000005</c:v>
                </c:pt>
                <c:pt idx="1053">
                  <c:v>504.47246850000005</c:v>
                </c:pt>
                <c:pt idx="1054">
                  <c:v>504.47246850000005</c:v>
                </c:pt>
                <c:pt idx="1055">
                  <c:v>504.47246850000005</c:v>
                </c:pt>
                <c:pt idx="1056">
                  <c:v>510.46600000000001</c:v>
                </c:pt>
                <c:pt idx="1057">
                  <c:v>530.48452275</c:v>
                </c:pt>
                <c:pt idx="1058">
                  <c:v>482.49827961562505</c:v>
                </c:pt>
                <c:pt idx="1059">
                  <c:v>482.49827961562505</c:v>
                </c:pt>
                <c:pt idx="1060">
                  <c:v>475.44294525000004</c:v>
                </c:pt>
                <c:pt idx="1061">
                  <c:v>504.47246850000005</c:v>
                </c:pt>
                <c:pt idx="1062">
                  <c:v>504.47246850000005</c:v>
                </c:pt>
                <c:pt idx="1063">
                  <c:v>504.47246850000005</c:v>
                </c:pt>
                <c:pt idx="1064">
                  <c:v>504.47246850000005</c:v>
                </c:pt>
                <c:pt idx="1065">
                  <c:v>510.46600000000001</c:v>
                </c:pt>
                <c:pt idx="1066">
                  <c:v>541.22171512499995</c:v>
                </c:pt>
                <c:pt idx="1067">
                  <c:v>530.48452275</c:v>
                </c:pt>
                <c:pt idx="1068">
                  <c:v>482.49827961562505</c:v>
                </c:pt>
                <c:pt idx="1069">
                  <c:v>482.49827961562505</c:v>
                </c:pt>
                <c:pt idx="1070">
                  <c:v>475.44294525000004</c:v>
                </c:pt>
                <c:pt idx="1071">
                  <c:v>475.44294525000004</c:v>
                </c:pt>
                <c:pt idx="1072">
                  <c:v>475.44294525000004</c:v>
                </c:pt>
                <c:pt idx="1073">
                  <c:v>475.44294525000004</c:v>
                </c:pt>
                <c:pt idx="1074">
                  <c:v>475.44294525000004</c:v>
                </c:pt>
                <c:pt idx="1075">
                  <c:v>475.44294525000004</c:v>
                </c:pt>
                <c:pt idx="1076">
                  <c:v>475.44294525000004</c:v>
                </c:pt>
                <c:pt idx="1077">
                  <c:v>475.44294525000004</c:v>
                </c:pt>
                <c:pt idx="1078">
                  <c:v>475.44294525000004</c:v>
                </c:pt>
                <c:pt idx="1079">
                  <c:v>475.44294525000004</c:v>
                </c:pt>
                <c:pt idx="1080">
                  <c:v>475.44294525000004</c:v>
                </c:pt>
                <c:pt idx="1081">
                  <c:v>475.44294525000004</c:v>
                </c:pt>
                <c:pt idx="1082">
                  <c:v>475.44294525000004</c:v>
                </c:pt>
                <c:pt idx="1083">
                  <c:v>475.44294525000004</c:v>
                </c:pt>
                <c:pt idx="1084">
                  <c:v>475.44294525000004</c:v>
                </c:pt>
                <c:pt idx="1085">
                  <c:v>475.44294525000004</c:v>
                </c:pt>
                <c:pt idx="1086">
                  <c:v>475.44294525000004</c:v>
                </c:pt>
                <c:pt idx="1087">
                  <c:v>475.44294525000004</c:v>
                </c:pt>
                <c:pt idx="1088">
                  <c:v>475.44294525000004</c:v>
                </c:pt>
                <c:pt idx="1089">
                  <c:v>475.44294525000004</c:v>
                </c:pt>
                <c:pt idx="1090">
                  <c:v>475.44294525000004</c:v>
                </c:pt>
                <c:pt idx="1091">
                  <c:v>475.44294525000004</c:v>
                </c:pt>
                <c:pt idx="1092">
                  <c:v>475.44294525000004</c:v>
                </c:pt>
                <c:pt idx="1093">
                  <c:v>475.44294525000004</c:v>
                </c:pt>
                <c:pt idx="1094">
                  <c:v>475.44294525000004</c:v>
                </c:pt>
                <c:pt idx="1095">
                  <c:v>475.44294525000004</c:v>
                </c:pt>
                <c:pt idx="1096">
                  <c:v>475.44294525000004</c:v>
                </c:pt>
                <c:pt idx="1097">
                  <c:v>475.44294525000004</c:v>
                </c:pt>
                <c:pt idx="1098">
                  <c:v>475.44294525000004</c:v>
                </c:pt>
                <c:pt idx="1099">
                  <c:v>475.44294525000004</c:v>
                </c:pt>
                <c:pt idx="1100">
                  <c:v>475.44294525000004</c:v>
                </c:pt>
                <c:pt idx="1101">
                  <c:v>475.44294525000004</c:v>
                </c:pt>
                <c:pt idx="1102">
                  <c:v>475.44294525000004</c:v>
                </c:pt>
                <c:pt idx="1103">
                  <c:v>475.44294525000004</c:v>
                </c:pt>
                <c:pt idx="1104">
                  <c:v>475.44294525000004</c:v>
                </c:pt>
                <c:pt idx="1105">
                  <c:v>475.44294525000004</c:v>
                </c:pt>
                <c:pt idx="1106">
                  <c:v>475.44294525000004</c:v>
                </c:pt>
                <c:pt idx="1107">
                  <c:v>475.44294525000004</c:v>
                </c:pt>
                <c:pt idx="1108">
                  <c:v>475.44294525000004</c:v>
                </c:pt>
                <c:pt idx="1109">
                  <c:v>475.44294525000004</c:v>
                </c:pt>
                <c:pt idx="1110">
                  <c:v>475.44294525000004</c:v>
                </c:pt>
                <c:pt idx="1111">
                  <c:v>475.44294525000004</c:v>
                </c:pt>
                <c:pt idx="1112">
                  <c:v>475.44294525000004</c:v>
                </c:pt>
                <c:pt idx="1113">
                  <c:v>475.44294525000004</c:v>
                </c:pt>
                <c:pt idx="1114">
                  <c:v>475.44294525000004</c:v>
                </c:pt>
                <c:pt idx="1115">
                  <c:v>475.44294525000004</c:v>
                </c:pt>
                <c:pt idx="1116">
                  <c:v>475.44294525000004</c:v>
                </c:pt>
                <c:pt idx="1117">
                  <c:v>475.44294525000004</c:v>
                </c:pt>
                <c:pt idx="1118">
                  <c:v>475.44294525000004</c:v>
                </c:pt>
                <c:pt idx="1119">
                  <c:v>475.44294525000004</c:v>
                </c:pt>
                <c:pt idx="1120">
                  <c:v>475.44294525000004</c:v>
                </c:pt>
                <c:pt idx="1121">
                  <c:v>475.44294525000004</c:v>
                </c:pt>
                <c:pt idx="1122">
                  <c:v>475.44294525000004</c:v>
                </c:pt>
                <c:pt idx="1123">
                  <c:v>475.44294525000004</c:v>
                </c:pt>
                <c:pt idx="1124">
                  <c:v>475.44294525000004</c:v>
                </c:pt>
                <c:pt idx="1125">
                  <c:v>475.44294525000004</c:v>
                </c:pt>
                <c:pt idx="1126">
                  <c:v>475.44294525000004</c:v>
                </c:pt>
                <c:pt idx="1127">
                  <c:v>475.44294525000004</c:v>
                </c:pt>
                <c:pt idx="1128">
                  <c:v>475.44294525000004</c:v>
                </c:pt>
                <c:pt idx="1129">
                  <c:v>475.44294525000004</c:v>
                </c:pt>
                <c:pt idx="1130">
                  <c:v>475.44294525000004</c:v>
                </c:pt>
                <c:pt idx="1131">
                  <c:v>475.44294525000004</c:v>
                </c:pt>
                <c:pt idx="1132">
                  <c:v>475.44294525000004</c:v>
                </c:pt>
                <c:pt idx="1133">
                  <c:v>475.44294525000004</c:v>
                </c:pt>
                <c:pt idx="1134">
                  <c:v>475.44294525000004</c:v>
                </c:pt>
                <c:pt idx="1135">
                  <c:v>475.44294525000004</c:v>
                </c:pt>
                <c:pt idx="1136">
                  <c:v>475.44294525000004</c:v>
                </c:pt>
                <c:pt idx="1137">
                  <c:v>475.44294525000004</c:v>
                </c:pt>
                <c:pt idx="1138">
                  <c:v>475.44294525000004</c:v>
                </c:pt>
                <c:pt idx="1139">
                  <c:v>475.44294525000004</c:v>
                </c:pt>
                <c:pt idx="1140">
                  <c:v>475.44294525000004</c:v>
                </c:pt>
                <c:pt idx="1141">
                  <c:v>475.44294525000004</c:v>
                </c:pt>
                <c:pt idx="1142">
                  <c:v>475.44294525000004</c:v>
                </c:pt>
                <c:pt idx="1143">
                  <c:v>475.44294525000004</c:v>
                </c:pt>
                <c:pt idx="1144">
                  <c:v>475.44294525000004</c:v>
                </c:pt>
                <c:pt idx="1145">
                  <c:v>475.44294525000004</c:v>
                </c:pt>
                <c:pt idx="1146">
                  <c:v>475.44294525000004</c:v>
                </c:pt>
                <c:pt idx="1147">
                  <c:v>475.44294525000004</c:v>
                </c:pt>
                <c:pt idx="1148">
                  <c:v>475.44294525000004</c:v>
                </c:pt>
                <c:pt idx="1149">
                  <c:v>475.44294525000004</c:v>
                </c:pt>
                <c:pt idx="1150">
                  <c:v>475.44294525000004</c:v>
                </c:pt>
                <c:pt idx="1151">
                  <c:v>475.44294525000004</c:v>
                </c:pt>
                <c:pt idx="1152">
                  <c:v>475.44294525000004</c:v>
                </c:pt>
                <c:pt idx="1153">
                  <c:v>475.44294525000004</c:v>
                </c:pt>
                <c:pt idx="1154">
                  <c:v>475.44294525000004</c:v>
                </c:pt>
                <c:pt idx="1155">
                  <c:v>475.44294525000004</c:v>
                </c:pt>
                <c:pt idx="1156">
                  <c:v>475.44294525000004</c:v>
                </c:pt>
                <c:pt idx="1157">
                  <c:v>475.44294525000004</c:v>
                </c:pt>
                <c:pt idx="1158">
                  <c:v>475.44294525000004</c:v>
                </c:pt>
                <c:pt idx="1159">
                  <c:v>475.44294525000004</c:v>
                </c:pt>
                <c:pt idx="1160">
                  <c:v>475.44294525000004</c:v>
                </c:pt>
                <c:pt idx="1161">
                  <c:v>475.44294525000004</c:v>
                </c:pt>
                <c:pt idx="1162">
                  <c:v>475.44294525000004</c:v>
                </c:pt>
                <c:pt idx="1163">
                  <c:v>475.44294525000004</c:v>
                </c:pt>
                <c:pt idx="1164">
                  <c:v>475.44294525000004</c:v>
                </c:pt>
                <c:pt idx="1165">
                  <c:v>475.44294525000004</c:v>
                </c:pt>
                <c:pt idx="1166">
                  <c:v>475.44294525000004</c:v>
                </c:pt>
                <c:pt idx="1167">
                  <c:v>475.44294525000004</c:v>
                </c:pt>
                <c:pt idx="1168">
                  <c:v>475.44294525000004</c:v>
                </c:pt>
                <c:pt idx="1169">
                  <c:v>475.44294525000004</c:v>
                </c:pt>
                <c:pt idx="1170">
                  <c:v>475.44294525000004</c:v>
                </c:pt>
                <c:pt idx="1171">
                  <c:v>475.44294525000004</c:v>
                </c:pt>
                <c:pt idx="1172">
                  <c:v>475.44294525000004</c:v>
                </c:pt>
                <c:pt idx="1173">
                  <c:v>475.44294525000004</c:v>
                </c:pt>
                <c:pt idx="1174">
                  <c:v>475.44294525000004</c:v>
                </c:pt>
                <c:pt idx="1175">
                  <c:v>475.44294525000004</c:v>
                </c:pt>
                <c:pt idx="1176">
                  <c:v>475.44294525000004</c:v>
                </c:pt>
                <c:pt idx="1177">
                  <c:v>475.44294525000004</c:v>
                </c:pt>
                <c:pt idx="1178">
                  <c:v>475.44294525000004</c:v>
                </c:pt>
                <c:pt idx="1179">
                  <c:v>475.44294525000004</c:v>
                </c:pt>
                <c:pt idx="1180">
                  <c:v>475.44294525000004</c:v>
                </c:pt>
                <c:pt idx="1181">
                  <c:v>475.44294525000004</c:v>
                </c:pt>
                <c:pt idx="1182">
                  <c:v>475.44294525000004</c:v>
                </c:pt>
                <c:pt idx="1183">
                  <c:v>475.44294525000004</c:v>
                </c:pt>
                <c:pt idx="1184">
                  <c:v>475.44294525000004</c:v>
                </c:pt>
                <c:pt idx="1185">
                  <c:v>475.44294525000004</c:v>
                </c:pt>
                <c:pt idx="1186">
                  <c:v>475.44294525000004</c:v>
                </c:pt>
                <c:pt idx="1187">
                  <c:v>475.44294525000004</c:v>
                </c:pt>
                <c:pt idx="1188">
                  <c:v>475.44294525000004</c:v>
                </c:pt>
                <c:pt idx="1189">
                  <c:v>475.44294525000004</c:v>
                </c:pt>
                <c:pt idx="1190">
                  <c:v>475.44294525000004</c:v>
                </c:pt>
                <c:pt idx="1191">
                  <c:v>475.44294525000004</c:v>
                </c:pt>
                <c:pt idx="1192">
                  <c:v>475.44294525000004</c:v>
                </c:pt>
                <c:pt idx="1193">
                  <c:v>475.44294525000004</c:v>
                </c:pt>
                <c:pt idx="1194">
                  <c:v>475.44294525000004</c:v>
                </c:pt>
                <c:pt idx="1195">
                  <c:v>475.44294525000004</c:v>
                </c:pt>
                <c:pt idx="1196">
                  <c:v>475.44294525000004</c:v>
                </c:pt>
                <c:pt idx="1197">
                  <c:v>475.44294525000004</c:v>
                </c:pt>
                <c:pt idx="1198">
                  <c:v>475.44294525000004</c:v>
                </c:pt>
                <c:pt idx="1199">
                  <c:v>475.44294525000004</c:v>
                </c:pt>
                <c:pt idx="1200">
                  <c:v>475.44294525000004</c:v>
                </c:pt>
                <c:pt idx="1201">
                  <c:v>475.44294525000004</c:v>
                </c:pt>
                <c:pt idx="1202">
                  <c:v>475.44294525000004</c:v>
                </c:pt>
                <c:pt idx="1203">
                  <c:v>475.44294525000004</c:v>
                </c:pt>
                <c:pt idx="1204">
                  <c:v>475.44294525000004</c:v>
                </c:pt>
                <c:pt idx="1205">
                  <c:v>475.44294525000004</c:v>
                </c:pt>
                <c:pt idx="1206">
                  <c:v>475.44294525000004</c:v>
                </c:pt>
                <c:pt idx="1207">
                  <c:v>475.44294525000004</c:v>
                </c:pt>
                <c:pt idx="1208">
                  <c:v>475.44294525000004</c:v>
                </c:pt>
                <c:pt idx="1209">
                  <c:v>475.44294525000004</c:v>
                </c:pt>
                <c:pt idx="1210">
                  <c:v>475.44294525000004</c:v>
                </c:pt>
                <c:pt idx="1211">
                  <c:v>475.44294525000004</c:v>
                </c:pt>
                <c:pt idx="1212">
                  <c:v>475.44294525000004</c:v>
                </c:pt>
                <c:pt idx="1213">
                  <c:v>475.44294525000004</c:v>
                </c:pt>
                <c:pt idx="1214">
                  <c:v>475.44294525000004</c:v>
                </c:pt>
                <c:pt idx="1215">
                  <c:v>475.44294525000004</c:v>
                </c:pt>
                <c:pt idx="1216">
                  <c:v>475.44294525000004</c:v>
                </c:pt>
                <c:pt idx="1217">
                  <c:v>475.44294525000004</c:v>
                </c:pt>
                <c:pt idx="1218">
                  <c:v>475.44294525000004</c:v>
                </c:pt>
                <c:pt idx="1219">
                  <c:v>475.44294525000004</c:v>
                </c:pt>
                <c:pt idx="1220">
                  <c:v>475.44294525000004</c:v>
                </c:pt>
                <c:pt idx="1221">
                  <c:v>475.44294525000004</c:v>
                </c:pt>
                <c:pt idx="1222">
                  <c:v>475.44294525000004</c:v>
                </c:pt>
                <c:pt idx="1223">
                  <c:v>482.49827961562505</c:v>
                </c:pt>
                <c:pt idx="1224">
                  <c:v>482.49827961562505</c:v>
                </c:pt>
                <c:pt idx="1225">
                  <c:v>482.49827961562505</c:v>
                </c:pt>
                <c:pt idx="1226">
                  <c:v>482.49827961562505</c:v>
                </c:pt>
                <c:pt idx="1227">
                  <c:v>482.49827961562505</c:v>
                </c:pt>
                <c:pt idx="1228">
                  <c:v>482.49827961562505</c:v>
                </c:pt>
                <c:pt idx="1229">
                  <c:v>482.49827961562505</c:v>
                </c:pt>
                <c:pt idx="1230">
                  <c:v>482.49827961562505</c:v>
                </c:pt>
                <c:pt idx="1231">
                  <c:v>530.48452275</c:v>
                </c:pt>
                <c:pt idx="1232">
                  <c:v>530.48452275</c:v>
                </c:pt>
                <c:pt idx="1233">
                  <c:v>530.48452275</c:v>
                </c:pt>
                <c:pt idx="1234">
                  <c:v>530.48452275</c:v>
                </c:pt>
                <c:pt idx="1235">
                  <c:v>530.48452275</c:v>
                </c:pt>
                <c:pt idx="1236">
                  <c:v>541.22171512499995</c:v>
                </c:pt>
                <c:pt idx="1237">
                  <c:v>541.22171512499995</c:v>
                </c:pt>
                <c:pt idx="1238">
                  <c:v>541.22171512499995</c:v>
                </c:pt>
                <c:pt idx="1239">
                  <c:v>541.22171512499995</c:v>
                </c:pt>
                <c:pt idx="1240">
                  <c:v>510.46600000000001</c:v>
                </c:pt>
                <c:pt idx="1241">
                  <c:v>510.46600000000001</c:v>
                </c:pt>
                <c:pt idx="1242">
                  <c:v>510.46600000000001</c:v>
                </c:pt>
                <c:pt idx="1243">
                  <c:v>510.46600000000001</c:v>
                </c:pt>
                <c:pt idx="1244">
                  <c:v>504.47246850000005</c:v>
                </c:pt>
                <c:pt idx="1245">
                  <c:v>504.47246850000005</c:v>
                </c:pt>
                <c:pt idx="1246">
                  <c:v>504.47246850000005</c:v>
                </c:pt>
                <c:pt idx="1247">
                  <c:v>504.47246850000005</c:v>
                </c:pt>
                <c:pt idx="1248">
                  <c:v>504.47246850000005</c:v>
                </c:pt>
                <c:pt idx="1249">
                  <c:v>504.47246850000005</c:v>
                </c:pt>
                <c:pt idx="1250">
                  <c:v>504.47246850000005</c:v>
                </c:pt>
                <c:pt idx="1251">
                  <c:v>504.47246850000005</c:v>
                </c:pt>
                <c:pt idx="1252">
                  <c:v>504.47246850000005</c:v>
                </c:pt>
                <c:pt idx="1253">
                  <c:v>504.47246850000005</c:v>
                </c:pt>
                <c:pt idx="1254">
                  <c:v>504.47246850000005</c:v>
                </c:pt>
                <c:pt idx="1255">
                  <c:v>504.47246850000005</c:v>
                </c:pt>
                <c:pt idx="1256">
                  <c:v>504.47246850000005</c:v>
                </c:pt>
                <c:pt idx="1257">
                  <c:v>504.47246850000005</c:v>
                </c:pt>
                <c:pt idx="1258">
                  <c:v>504.47246850000005</c:v>
                </c:pt>
                <c:pt idx="1259">
                  <c:v>504.47246850000005</c:v>
                </c:pt>
                <c:pt idx="1260">
                  <c:v>504.47246850000005</c:v>
                </c:pt>
                <c:pt idx="1261">
                  <c:v>504.47246850000005</c:v>
                </c:pt>
                <c:pt idx="1262">
                  <c:v>475.44294525000004</c:v>
                </c:pt>
                <c:pt idx="1263">
                  <c:v>475.44294525000004</c:v>
                </c:pt>
                <c:pt idx="1264">
                  <c:v>475.44294525000004</c:v>
                </c:pt>
                <c:pt idx="1265">
                  <c:v>482.49827961562505</c:v>
                </c:pt>
                <c:pt idx="1266">
                  <c:v>482.49827961562505</c:v>
                </c:pt>
                <c:pt idx="1267">
                  <c:v>482.49827961562505</c:v>
                </c:pt>
                <c:pt idx="1268">
                  <c:v>482.49827961562505</c:v>
                </c:pt>
                <c:pt idx="1269">
                  <c:v>482.49827961562505</c:v>
                </c:pt>
                <c:pt idx="1270">
                  <c:v>482.49827961562505</c:v>
                </c:pt>
                <c:pt idx="1271">
                  <c:v>482.49827961562505</c:v>
                </c:pt>
                <c:pt idx="1272">
                  <c:v>530.48452275</c:v>
                </c:pt>
                <c:pt idx="1273">
                  <c:v>530.48452275</c:v>
                </c:pt>
                <c:pt idx="1274">
                  <c:v>530.48452275</c:v>
                </c:pt>
                <c:pt idx="1275">
                  <c:v>541.22171512499995</c:v>
                </c:pt>
                <c:pt idx="1276">
                  <c:v>541.22171512499995</c:v>
                </c:pt>
                <c:pt idx="1277">
                  <c:v>541.22171512499995</c:v>
                </c:pt>
                <c:pt idx="1278">
                  <c:v>510.46600000000001</c:v>
                </c:pt>
                <c:pt idx="1279">
                  <c:v>510.46600000000001</c:v>
                </c:pt>
                <c:pt idx="1280">
                  <c:v>504.47246850000005</c:v>
                </c:pt>
                <c:pt idx="1281">
                  <c:v>504.47246850000005</c:v>
                </c:pt>
                <c:pt idx="1282">
                  <c:v>504.47246850000005</c:v>
                </c:pt>
                <c:pt idx="1283">
                  <c:v>504.47246850000005</c:v>
                </c:pt>
                <c:pt idx="1284">
                  <c:v>504.47246850000005</c:v>
                </c:pt>
                <c:pt idx="1285">
                  <c:v>504.47246850000005</c:v>
                </c:pt>
                <c:pt idx="1286">
                  <c:v>504.47246850000005</c:v>
                </c:pt>
                <c:pt idx="1287">
                  <c:v>504.47246850000005</c:v>
                </c:pt>
                <c:pt idx="1288">
                  <c:v>504.47246850000005</c:v>
                </c:pt>
                <c:pt idx="1289">
                  <c:v>504.47246850000005</c:v>
                </c:pt>
                <c:pt idx="1290">
                  <c:v>504.47246850000005</c:v>
                </c:pt>
                <c:pt idx="1291">
                  <c:v>504.47246850000005</c:v>
                </c:pt>
                <c:pt idx="1292">
                  <c:v>504.47246850000005</c:v>
                </c:pt>
                <c:pt idx="1293">
                  <c:v>504.47246850000005</c:v>
                </c:pt>
                <c:pt idx="1294">
                  <c:v>457.16661900000008</c:v>
                </c:pt>
                <c:pt idx="1295">
                  <c:v>457.16661900000008</c:v>
                </c:pt>
                <c:pt idx="1296">
                  <c:v>457.16661900000008</c:v>
                </c:pt>
                <c:pt idx="1297">
                  <c:v>457.16661900000008</c:v>
                </c:pt>
                <c:pt idx="1298">
                  <c:v>457.16661900000008</c:v>
                </c:pt>
                <c:pt idx="1299">
                  <c:v>457.16661900000008</c:v>
                </c:pt>
                <c:pt idx="1300">
                  <c:v>457.16661900000008</c:v>
                </c:pt>
                <c:pt idx="1301">
                  <c:v>504.47246850000005</c:v>
                </c:pt>
                <c:pt idx="1302">
                  <c:v>504.47246850000005</c:v>
                </c:pt>
                <c:pt idx="1303">
                  <c:v>504.47246850000005</c:v>
                </c:pt>
                <c:pt idx="1304">
                  <c:v>504.47246850000005</c:v>
                </c:pt>
                <c:pt idx="1305">
                  <c:v>541.22171512499995</c:v>
                </c:pt>
                <c:pt idx="1306">
                  <c:v>530.48452275</c:v>
                </c:pt>
                <c:pt idx="1307">
                  <c:v>482.49827961562505</c:v>
                </c:pt>
                <c:pt idx="1308">
                  <c:v>482.49827961562505</c:v>
                </c:pt>
                <c:pt idx="1309">
                  <c:v>504.47246850000005</c:v>
                </c:pt>
                <c:pt idx="1310">
                  <c:v>504.47246850000005</c:v>
                </c:pt>
                <c:pt idx="1311">
                  <c:v>504.47246850000005</c:v>
                </c:pt>
                <c:pt idx="1312">
                  <c:v>504.47246850000005</c:v>
                </c:pt>
                <c:pt idx="1313">
                  <c:v>504.47246850000005</c:v>
                </c:pt>
                <c:pt idx="1314">
                  <c:v>510.46600000000001</c:v>
                </c:pt>
                <c:pt idx="1315">
                  <c:v>541.22171512499995</c:v>
                </c:pt>
                <c:pt idx="1316">
                  <c:v>530.48452275</c:v>
                </c:pt>
                <c:pt idx="1317">
                  <c:v>482.49827961562505</c:v>
                </c:pt>
                <c:pt idx="1318">
                  <c:v>482.49827961562505</c:v>
                </c:pt>
                <c:pt idx="1319">
                  <c:v>475.44294525000004</c:v>
                </c:pt>
                <c:pt idx="1320">
                  <c:v>475.44294525000004</c:v>
                </c:pt>
                <c:pt idx="1321">
                  <c:v>475.44294525000004</c:v>
                </c:pt>
                <c:pt idx="1322">
                  <c:v>475.44294525000004</c:v>
                </c:pt>
                <c:pt idx="1323">
                  <c:v>475.44294525000004</c:v>
                </c:pt>
                <c:pt idx="1324">
                  <c:v>475.44294525000004</c:v>
                </c:pt>
                <c:pt idx="1325">
                  <c:v>475.44294525000004</c:v>
                </c:pt>
                <c:pt idx="1326">
                  <c:v>475.44294525000004</c:v>
                </c:pt>
                <c:pt idx="1327">
                  <c:v>475.44294525000004</c:v>
                </c:pt>
                <c:pt idx="1328">
                  <c:v>475.44294525000004</c:v>
                </c:pt>
                <c:pt idx="1329">
                  <c:v>475.44294525000004</c:v>
                </c:pt>
                <c:pt idx="1330">
                  <c:v>475.44294525000004</c:v>
                </c:pt>
                <c:pt idx="1331">
                  <c:v>475.44294525000004</c:v>
                </c:pt>
                <c:pt idx="1332">
                  <c:v>475.44294525000004</c:v>
                </c:pt>
                <c:pt idx="1333">
                  <c:v>475.44294525000004</c:v>
                </c:pt>
                <c:pt idx="1334">
                  <c:v>475.44294525000004</c:v>
                </c:pt>
                <c:pt idx="1335">
                  <c:v>475.44294525000004</c:v>
                </c:pt>
                <c:pt idx="1336">
                  <c:v>475.44294525000004</c:v>
                </c:pt>
                <c:pt idx="1337">
                  <c:v>475.44294525000004</c:v>
                </c:pt>
                <c:pt idx="1338">
                  <c:v>475.44294525000004</c:v>
                </c:pt>
                <c:pt idx="1339">
                  <c:v>475.44294525000004</c:v>
                </c:pt>
                <c:pt idx="1340">
                  <c:v>475.44294525000004</c:v>
                </c:pt>
                <c:pt idx="1341">
                  <c:v>475.44294525000004</c:v>
                </c:pt>
                <c:pt idx="1342">
                  <c:v>475.44294525000004</c:v>
                </c:pt>
                <c:pt idx="1343">
                  <c:v>475.44294525000004</c:v>
                </c:pt>
                <c:pt idx="1344">
                  <c:v>475.44294525000004</c:v>
                </c:pt>
                <c:pt idx="1345">
                  <c:v>475.44294525000004</c:v>
                </c:pt>
                <c:pt idx="1346">
                  <c:v>475.44294525000004</c:v>
                </c:pt>
                <c:pt idx="1347">
                  <c:v>475.44294525000004</c:v>
                </c:pt>
                <c:pt idx="1348">
                  <c:v>475.44294525000004</c:v>
                </c:pt>
                <c:pt idx="1349">
                  <c:v>475.44294525000004</c:v>
                </c:pt>
                <c:pt idx="1350">
                  <c:v>475.44294525000004</c:v>
                </c:pt>
                <c:pt idx="1351">
                  <c:v>475.44294525000004</c:v>
                </c:pt>
                <c:pt idx="1352">
                  <c:v>475.44294525000004</c:v>
                </c:pt>
                <c:pt idx="1353">
                  <c:v>475.44294525000004</c:v>
                </c:pt>
                <c:pt idx="1354">
                  <c:v>475.44294525000004</c:v>
                </c:pt>
                <c:pt idx="1355">
                  <c:v>475.44294525000004</c:v>
                </c:pt>
                <c:pt idx="1356">
                  <c:v>475.44294525000004</c:v>
                </c:pt>
                <c:pt idx="1357">
                  <c:v>475.44294525000004</c:v>
                </c:pt>
                <c:pt idx="1358">
                  <c:v>475.44294525000004</c:v>
                </c:pt>
                <c:pt idx="1359">
                  <c:v>475.44294525000004</c:v>
                </c:pt>
                <c:pt idx="1360">
                  <c:v>475.44294525000004</c:v>
                </c:pt>
                <c:pt idx="1361">
                  <c:v>475.44294525000004</c:v>
                </c:pt>
                <c:pt idx="1362">
                  <c:v>475.44294525000004</c:v>
                </c:pt>
                <c:pt idx="1363">
                  <c:v>475.44294525000004</c:v>
                </c:pt>
                <c:pt idx="1364">
                  <c:v>475.44294525000004</c:v>
                </c:pt>
                <c:pt idx="1365">
                  <c:v>475.44294525000004</c:v>
                </c:pt>
                <c:pt idx="1366">
                  <c:v>475.44294525000004</c:v>
                </c:pt>
                <c:pt idx="1367">
                  <c:v>475.44294525000004</c:v>
                </c:pt>
                <c:pt idx="1368">
                  <c:v>475.44294525000004</c:v>
                </c:pt>
                <c:pt idx="1369">
                  <c:v>475.44294525000004</c:v>
                </c:pt>
                <c:pt idx="1370">
                  <c:v>475.44294525000004</c:v>
                </c:pt>
                <c:pt idx="1371">
                  <c:v>475.44294525000004</c:v>
                </c:pt>
                <c:pt idx="1372">
                  <c:v>475.44294525000004</c:v>
                </c:pt>
                <c:pt idx="1373">
                  <c:v>475.44294525000004</c:v>
                </c:pt>
                <c:pt idx="1374">
                  <c:v>475.44294525000004</c:v>
                </c:pt>
                <c:pt idx="1375">
                  <c:v>475.44294525000004</c:v>
                </c:pt>
                <c:pt idx="1376">
                  <c:v>475.44294525000004</c:v>
                </c:pt>
                <c:pt idx="1377">
                  <c:v>475.44294525000004</c:v>
                </c:pt>
                <c:pt idx="1378">
                  <c:v>475.44294525000004</c:v>
                </c:pt>
                <c:pt idx="1379">
                  <c:v>475.44294525000004</c:v>
                </c:pt>
                <c:pt idx="1380">
                  <c:v>475.44294525000004</c:v>
                </c:pt>
                <c:pt idx="1381">
                  <c:v>475.44294525000004</c:v>
                </c:pt>
                <c:pt idx="1382">
                  <c:v>475.44294525000004</c:v>
                </c:pt>
                <c:pt idx="1383">
                  <c:v>475.44294525000004</c:v>
                </c:pt>
                <c:pt idx="1384">
                  <c:v>475.44294525000004</c:v>
                </c:pt>
                <c:pt idx="1385">
                  <c:v>475.44294525000004</c:v>
                </c:pt>
                <c:pt idx="1386">
                  <c:v>475.44294525000004</c:v>
                </c:pt>
                <c:pt idx="1387">
                  <c:v>475.44294525000004</c:v>
                </c:pt>
                <c:pt idx="1388">
                  <c:v>475.44294525000004</c:v>
                </c:pt>
                <c:pt idx="1389">
                  <c:v>475.44294525000004</c:v>
                </c:pt>
                <c:pt idx="1390">
                  <c:v>475.44294525000004</c:v>
                </c:pt>
                <c:pt idx="1391">
                  <c:v>475.44294525000004</c:v>
                </c:pt>
                <c:pt idx="1392">
                  <c:v>475.44294525000004</c:v>
                </c:pt>
                <c:pt idx="1393">
                  <c:v>475.44294525000004</c:v>
                </c:pt>
                <c:pt idx="1394">
                  <c:v>475.44294525000004</c:v>
                </c:pt>
                <c:pt idx="1395">
                  <c:v>475.44294525000004</c:v>
                </c:pt>
                <c:pt idx="1396">
                  <c:v>475.44294525000004</c:v>
                </c:pt>
                <c:pt idx="1397">
                  <c:v>475.44294525000004</c:v>
                </c:pt>
                <c:pt idx="1398">
                  <c:v>475.44294525000004</c:v>
                </c:pt>
                <c:pt idx="1399">
                  <c:v>475.44294525000004</c:v>
                </c:pt>
                <c:pt idx="1400">
                  <c:v>475.44294525000004</c:v>
                </c:pt>
                <c:pt idx="1401">
                  <c:v>475.44294525000004</c:v>
                </c:pt>
                <c:pt idx="1402">
                  <c:v>475.44294525000004</c:v>
                </c:pt>
                <c:pt idx="1403">
                  <c:v>475.44294525000004</c:v>
                </c:pt>
                <c:pt idx="1404">
                  <c:v>475.44294525000004</c:v>
                </c:pt>
                <c:pt idx="1405">
                  <c:v>475.44294525000004</c:v>
                </c:pt>
                <c:pt idx="1406">
                  <c:v>475.44294525000004</c:v>
                </c:pt>
                <c:pt idx="1407">
                  <c:v>475.44294525000004</c:v>
                </c:pt>
                <c:pt idx="1408">
                  <c:v>475.44294525000004</c:v>
                </c:pt>
                <c:pt idx="1409">
                  <c:v>475.44294525000004</c:v>
                </c:pt>
                <c:pt idx="1410">
                  <c:v>475.44294525000004</c:v>
                </c:pt>
                <c:pt idx="1411">
                  <c:v>475.44294525000004</c:v>
                </c:pt>
                <c:pt idx="1412">
                  <c:v>475.44294525000004</c:v>
                </c:pt>
                <c:pt idx="1413">
                  <c:v>475.44294525000004</c:v>
                </c:pt>
                <c:pt idx="1414">
                  <c:v>475.44294525000004</c:v>
                </c:pt>
                <c:pt idx="1415">
                  <c:v>475.44294525000004</c:v>
                </c:pt>
                <c:pt idx="1416">
                  <c:v>475.44294525000004</c:v>
                </c:pt>
                <c:pt idx="1417">
                  <c:v>475.44294525000004</c:v>
                </c:pt>
                <c:pt idx="1418">
                  <c:v>475.44294525000004</c:v>
                </c:pt>
                <c:pt idx="1419">
                  <c:v>475.44294525000004</c:v>
                </c:pt>
                <c:pt idx="1420">
                  <c:v>475.44294525000004</c:v>
                </c:pt>
                <c:pt idx="1421">
                  <c:v>475.44294525000004</c:v>
                </c:pt>
                <c:pt idx="1422">
                  <c:v>475.44294525000004</c:v>
                </c:pt>
                <c:pt idx="1423">
                  <c:v>475.44294525000004</c:v>
                </c:pt>
                <c:pt idx="1424">
                  <c:v>475.44294525000004</c:v>
                </c:pt>
                <c:pt idx="1425">
                  <c:v>475.44294525000004</c:v>
                </c:pt>
                <c:pt idx="1426">
                  <c:v>475.44294525000004</c:v>
                </c:pt>
                <c:pt idx="1427">
                  <c:v>475.44294525000004</c:v>
                </c:pt>
                <c:pt idx="1428">
                  <c:v>475.44294525000004</c:v>
                </c:pt>
                <c:pt idx="1429">
                  <c:v>475.44294525000004</c:v>
                </c:pt>
                <c:pt idx="1430">
                  <c:v>475.44294525000004</c:v>
                </c:pt>
                <c:pt idx="1431">
                  <c:v>475.44294525000004</c:v>
                </c:pt>
                <c:pt idx="1432">
                  <c:v>475.44294525000004</c:v>
                </c:pt>
                <c:pt idx="1433">
                  <c:v>475.44294525000004</c:v>
                </c:pt>
                <c:pt idx="1434">
                  <c:v>475.44294525000004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FE-4719-8472-59001A3EC4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705912"/>
        <c:axId val="799701976"/>
      </c:scatterChart>
      <c:valAx>
        <c:axId val="799705912"/>
        <c:scaling>
          <c:orientation val="minMax"/>
          <c:max val="125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1976"/>
        <c:crosses val="autoZero"/>
        <c:crossBetween val="midCat"/>
      </c:valAx>
      <c:valAx>
        <c:axId val="79970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BSFC</a:t>
                </a:r>
                <a:r>
                  <a:rPr lang="en-US" baseline="0"/>
                  <a:t> (g/kwh</a:t>
                </a:r>
                <a:r>
                  <a:rPr lang="en-US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5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Fuel Usage</c:v>
          </c:tx>
          <c:spPr>
            <a:ln w="9525" cap="rnd">
              <a:solidFill>
                <a:srgbClr val="92D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xVal>
            <c:numRef>
              <c:f>Forces!$B$2:$B$1436</c:f>
              <c:numCache>
                <c:formatCode>0.000</c:formatCode>
                <c:ptCount val="1435"/>
                <c:pt idx="0">
                  <c:v>0</c:v>
                </c:pt>
                <c:pt idx="1">
                  <c:v>0.52665928464346756</c:v>
                </c:pt>
                <c:pt idx="2">
                  <c:v>0.89849831264153213</c:v>
                </c:pt>
                <c:pt idx="3">
                  <c:v>1.2016384814460479</c:v>
                </c:pt>
                <c:pt idx="4">
                  <c:v>1.4637596304472336</c:v>
                </c:pt>
                <c:pt idx="5">
                  <c:v>1.6978419791666908</c:v>
                </c:pt>
                <c:pt idx="6">
                  <c:v>1.9111922436883493</c:v>
                </c:pt>
                <c:pt idx="7">
                  <c:v>2.1084019683079203</c:v>
                </c:pt>
                <c:pt idx="8">
                  <c:v>2.2925784357840056</c:v>
                </c:pt>
                <c:pt idx="9">
                  <c:v>2.4659399791790193</c:v>
                </c:pt>
                <c:pt idx="10">
                  <c:v>2.630135707360441</c:v>
                </c:pt>
                <c:pt idx="11">
                  <c:v>2.7864310850484464</c:v>
                </c:pt>
                <c:pt idx="12">
                  <c:v>2.9358223139665829</c:v>
                </c:pt>
                <c:pt idx="13">
                  <c:v>3.0791102888855812</c:v>
                </c:pt>
                <c:pt idx="14">
                  <c:v>3.2169503242948942</c:v>
                </c:pt>
                <c:pt idx="15">
                  <c:v>3.3498866980083841</c:v>
                </c:pt>
                <c:pt idx="16">
                  <c:v>3.4783773192508667</c:v>
                </c:pt>
                <c:pt idx="17">
                  <c:v>3.6028117666530606</c:v>
                </c:pt>
                <c:pt idx="18">
                  <c:v>3.7235247519193999</c:v>
                </c:pt>
                <c:pt idx="19">
                  <c:v>3.8408063516668038</c:v>
                </c:pt>
                <c:pt idx="20">
                  <c:v>3.9549099077861127</c:v>
                </c:pt>
                <c:pt idx="21">
                  <c:v>4.0660582144747073</c:v>
                </c:pt>
                <c:pt idx="22">
                  <c:v>4.1744484252655658</c:v>
                </c:pt>
                <c:pt idx="23">
                  <c:v>4.280255989522086</c:v>
                </c:pt>
                <c:pt idx="24">
                  <c:v>4.3836378431443874</c:v>
                </c:pt>
                <c:pt idx="25">
                  <c:v>4.4847350191939981</c:v>
                </c:pt>
                <c:pt idx="26">
                  <c:v>4.5836748023068363</c:v>
                </c:pt>
                <c:pt idx="27">
                  <c:v>4.6805725206607356</c:v>
                </c:pt>
                <c:pt idx="28">
                  <c:v>4.7755330472979756</c:v>
                </c:pt>
                <c:pt idx="29">
                  <c:v>4.8686520663685693</c:v>
                </c:pt>
                <c:pt idx="30">
                  <c:v>4.960017147718486</c:v>
                </c:pt>
                <c:pt idx="31">
                  <c:v>5.0497086640667961</c:v>
                </c:pt>
                <c:pt idx="32">
                  <c:v>5.1378005780039588</c:v>
                </c:pt>
                <c:pt idx="33">
                  <c:v>5.2243611206371696</c:v>
                </c:pt>
                <c:pt idx="34">
                  <c:v>5.3094533795034549</c:v>
                </c:pt>
                <c:pt idx="35">
                  <c:v>5.3931358100731694</c:v>
                </c:pt>
                <c:pt idx="36">
                  <c:v>5.4754626825599599</c:v>
                </c:pt>
                <c:pt idx="37">
                  <c:v>5.5564844736781351</c:v>
                </c:pt>
                <c:pt idx="38">
                  <c:v>5.6362482113249808</c:v>
                </c:pt>
                <c:pt idx="39">
                  <c:v>5.7147977788234892</c:v>
                </c:pt>
                <c:pt idx="40">
                  <c:v>5.7921741842714498</c:v>
                </c:pt>
                <c:pt idx="41">
                  <c:v>5.8684157996530892</c:v>
                </c:pt>
                <c:pt idx="42">
                  <c:v>5.9435585736386649</c:v>
                </c:pt>
                <c:pt idx="43">
                  <c:v>6.0176362213938486</c:v>
                </c:pt>
                <c:pt idx="44">
                  <c:v>6.0906803942195396</c:v>
                </c:pt>
                <c:pt idx="45">
                  <c:v>6.1633950350496187</c:v>
                </c:pt>
                <c:pt idx="46">
                  <c:v>6.2361096758796979</c:v>
                </c:pt>
                <c:pt idx="47">
                  <c:v>6.3088243167097771</c:v>
                </c:pt>
                <c:pt idx="48">
                  <c:v>6.3815389575398562</c:v>
                </c:pt>
                <c:pt idx="49">
                  <c:v>6.4542535983699354</c:v>
                </c:pt>
                <c:pt idx="50">
                  <c:v>6.5269682392000146</c:v>
                </c:pt>
                <c:pt idx="51">
                  <c:v>6.5996828800300937</c:v>
                </c:pt>
                <c:pt idx="52">
                  <c:v>6.6723975208601729</c:v>
                </c:pt>
                <c:pt idx="53">
                  <c:v>6.7451121616902521</c:v>
                </c:pt>
                <c:pt idx="54">
                  <c:v>6.8178268025203312</c:v>
                </c:pt>
                <c:pt idx="55">
                  <c:v>6.8905414433504104</c:v>
                </c:pt>
                <c:pt idx="56">
                  <c:v>6.9632560841804896</c:v>
                </c:pt>
                <c:pt idx="57">
                  <c:v>7.0359707250105687</c:v>
                </c:pt>
                <c:pt idx="58">
                  <c:v>7.1086853658406479</c:v>
                </c:pt>
                <c:pt idx="59">
                  <c:v>7.1814000066707271</c:v>
                </c:pt>
                <c:pt idx="60">
                  <c:v>7.2541146475008063</c:v>
                </c:pt>
                <c:pt idx="61">
                  <c:v>7.3268292883308854</c:v>
                </c:pt>
                <c:pt idx="62">
                  <c:v>7.3995439291609646</c:v>
                </c:pt>
                <c:pt idx="63">
                  <c:v>7.4722585699910438</c:v>
                </c:pt>
                <c:pt idx="64">
                  <c:v>7.5449732108211229</c:v>
                </c:pt>
                <c:pt idx="65">
                  <c:v>7.6176878516512021</c:v>
                </c:pt>
                <c:pt idx="66">
                  <c:v>7.6904024924812813</c:v>
                </c:pt>
                <c:pt idx="67">
                  <c:v>7.7631171333113604</c:v>
                </c:pt>
                <c:pt idx="68">
                  <c:v>7.8358317741414396</c:v>
                </c:pt>
                <c:pt idx="69">
                  <c:v>7.9085464149715188</c:v>
                </c:pt>
                <c:pt idx="70">
                  <c:v>7.9812610558015979</c:v>
                </c:pt>
                <c:pt idx="71">
                  <c:v>8.053975696631678</c:v>
                </c:pt>
                <c:pt idx="72">
                  <c:v>8.1266903374617581</c:v>
                </c:pt>
                <c:pt idx="73">
                  <c:v>8.1994049782918381</c:v>
                </c:pt>
                <c:pt idx="74">
                  <c:v>8.2721196191219182</c:v>
                </c:pt>
                <c:pt idx="75">
                  <c:v>8.3448342599519982</c:v>
                </c:pt>
                <c:pt idx="76">
                  <c:v>8.4175489007820783</c:v>
                </c:pt>
                <c:pt idx="77">
                  <c:v>8.4902635416121583</c:v>
                </c:pt>
                <c:pt idx="78">
                  <c:v>8.5629781824422384</c:v>
                </c:pt>
                <c:pt idx="79">
                  <c:v>8.6356928232723185</c:v>
                </c:pt>
                <c:pt idx="80">
                  <c:v>8.7084074641023985</c:v>
                </c:pt>
                <c:pt idx="81">
                  <c:v>8.7811221049324786</c:v>
                </c:pt>
                <c:pt idx="82">
                  <c:v>8.8538367457625586</c:v>
                </c:pt>
                <c:pt idx="83">
                  <c:v>8.9265513865926387</c:v>
                </c:pt>
                <c:pt idx="84">
                  <c:v>8.9992660274227188</c:v>
                </c:pt>
                <c:pt idx="85">
                  <c:v>9.0719806682527988</c:v>
                </c:pt>
                <c:pt idx="86">
                  <c:v>9.1446953090828789</c:v>
                </c:pt>
                <c:pt idx="87">
                  <c:v>9.2174099499129589</c:v>
                </c:pt>
                <c:pt idx="88">
                  <c:v>9.290124590743039</c:v>
                </c:pt>
                <c:pt idx="89">
                  <c:v>9.362839231573119</c:v>
                </c:pt>
                <c:pt idx="90">
                  <c:v>9.4355538724031991</c:v>
                </c:pt>
                <c:pt idx="91">
                  <c:v>9.5082685132332792</c:v>
                </c:pt>
                <c:pt idx="92">
                  <c:v>9.5809831540633592</c:v>
                </c:pt>
                <c:pt idx="93">
                  <c:v>9.6536977948934393</c:v>
                </c:pt>
                <c:pt idx="94">
                  <c:v>9.7264124357235193</c:v>
                </c:pt>
                <c:pt idx="95">
                  <c:v>9.7991270765535994</c:v>
                </c:pt>
                <c:pt idx="96">
                  <c:v>9.8718417173836794</c:v>
                </c:pt>
                <c:pt idx="97">
                  <c:v>9.9445563582137595</c:v>
                </c:pt>
                <c:pt idx="98">
                  <c:v>10.01727099904384</c:v>
                </c:pt>
                <c:pt idx="99">
                  <c:v>10.08998563987392</c:v>
                </c:pt>
                <c:pt idx="100">
                  <c:v>10.162700280704</c:v>
                </c:pt>
                <c:pt idx="101">
                  <c:v>10.235960292026247</c:v>
                </c:pt>
                <c:pt idx="102">
                  <c:v>10.30978020613647</c:v>
                </c:pt>
                <c:pt idx="103">
                  <c:v>10.384175206547466</c:v>
                </c:pt>
                <c:pt idx="104">
                  <c:v>10.459161169349821</c:v>
                </c:pt>
                <c:pt idx="105">
                  <c:v>10.53475470800247</c:v>
                </c:pt>
                <c:pt idx="106">
                  <c:v>10.610973221906647</c:v>
                </c:pt>
                <c:pt idx="107">
                  <c:v>10.687834949160649</c:v>
                </c:pt>
                <c:pt idx="108">
                  <c:v>10.76535902394316</c:v>
                </c:pt>
                <c:pt idx="109">
                  <c:v>10.843565539030594</c:v>
                </c:pt>
                <c:pt idx="110">
                  <c:v>10.922475614020415</c:v>
                </c:pt>
                <c:pt idx="111">
                  <c:v>11.002111469909229</c:v>
                </c:pt>
                <c:pt idx="112">
                  <c:v>11.082496510763354</c:v>
                </c:pt>
                <c:pt idx="113">
                  <c:v>11.163655413322928</c:v>
                </c:pt>
                <c:pt idx="114">
                  <c:v>11.245614225500958</c:v>
                </c:pt>
                <c:pt idx="115">
                  <c:v>11.328400474879432</c:v>
                </c:pt>
                <c:pt idx="116">
                  <c:v>11.412043288469595</c:v>
                </c:pt>
                <c:pt idx="117">
                  <c:v>11.496573525197629</c:v>
                </c:pt>
                <c:pt idx="118">
                  <c:v>11.582023922806265</c:v>
                </c:pt>
                <c:pt idx="119">
                  <c:v>11.668429261134683</c:v>
                </c:pt>
                <c:pt idx="120">
                  <c:v>11.75582654406252</c:v>
                </c:pt>
                <c:pt idx="121">
                  <c:v>11.844255202790421</c:v>
                </c:pt>
                <c:pt idx="122">
                  <c:v>11.933757323593632</c:v>
                </c:pt>
                <c:pt idx="123">
                  <c:v>12.024377903744634</c:v>
                </c:pt>
                <c:pt idx="124">
                  <c:v>12.116165139978763</c:v>
                </c:pt>
                <c:pt idx="125">
                  <c:v>12.209170754702257</c:v>
                </c:pt>
                <c:pt idx="126">
                  <c:v>12.3034503661528</c:v>
                </c:pt>
                <c:pt idx="127">
                  <c:v>12.399063909966808</c:v>
                </c:pt>
                <c:pt idx="128">
                  <c:v>12.496076121148539</c:v>
                </c:pt>
                <c:pt idx="129">
                  <c:v>12.594557087356518</c:v>
                </c:pt>
                <c:pt idx="130">
                  <c:v>12.69458288683205</c:v>
                </c:pt>
                <c:pt idx="131">
                  <c:v>12.796236327338997</c:v>
                </c:pt>
                <c:pt idx="132">
                  <c:v>12.899607806360013</c:v>
                </c:pt>
                <c:pt idx="133">
                  <c:v>13.004796317769181</c:v>
                </c:pt>
                <c:pt idx="134">
                  <c:v>13.111910636641456</c:v>
                </c:pt>
                <c:pt idx="135">
                  <c:v>13.221070722274652</c:v>
                </c:pt>
                <c:pt idx="136">
                  <c:v>13.332409390605637</c:v>
                </c:pt>
                <c:pt idx="137">
                  <c:v>13.44607432201702</c:v>
                </c:pt>
                <c:pt idx="138">
                  <c:v>13.562230490522953</c:v>
                </c:pt>
                <c:pt idx="139">
                  <c:v>13.681063127643732</c:v>
                </c:pt>
                <c:pt idx="140">
                  <c:v>13.802781372129774</c:v>
                </c:pt>
                <c:pt idx="141">
                  <c:v>13.92762280992469</c:v>
                </c:pt>
                <c:pt idx="142">
                  <c:v>14.048710080899562</c:v>
                </c:pt>
                <c:pt idx="143">
                  <c:v>14.166337518184475</c:v>
                </c:pt>
                <c:pt idx="144">
                  <c:v>14.280761984309494</c:v>
                </c:pt>
                <c:pt idx="145">
                  <c:v>14.392209214271711</c:v>
                </c:pt>
                <c:pt idx="146">
                  <c:v>14.500878839981572</c:v>
                </c:pt>
                <c:pt idx="147">
                  <c:v>14.606948416367594</c:v>
                </c:pt>
                <c:pt idx="148">
                  <c:v>14.710576681347741</c:v>
                </c:pt>
                <c:pt idx="149">
                  <c:v>14.811906220617759</c:v>
                </c:pt>
                <c:pt idx="150">
                  <c:v>14.911065664869993</c:v>
                </c:pt>
                <c:pt idx="151">
                  <c:v>15.008171515921102</c:v>
                </c:pt>
                <c:pt idx="152">
                  <c:v>15.103329675540543</c:v>
                </c:pt>
                <c:pt idx="153">
                  <c:v>15.196636734025841</c:v>
                </c:pt>
                <c:pt idx="154">
                  <c:v>15.288181063061794</c:v>
                </c:pt>
                <c:pt idx="155">
                  <c:v>15.378043747953198</c:v>
                </c:pt>
                <c:pt idx="156">
                  <c:v>15.466299387112151</c:v>
                </c:pt>
                <c:pt idx="157">
                  <c:v>15.553016781128205</c:v>
                </c:pt>
                <c:pt idx="158">
                  <c:v>15.638259529434377</c:v>
                </c:pt>
                <c:pt idx="159">
                  <c:v>15.722086549200485</c:v>
                </c:pt>
                <c:pt idx="160">
                  <c:v>15.804552528414792</c:v>
                </c:pt>
                <c:pt idx="161">
                  <c:v>15.885708322990507</c:v>
                </c:pt>
                <c:pt idx="162">
                  <c:v>15.96560130603198</c:v>
                </c:pt>
                <c:pt idx="163">
                  <c:v>16.044275676023332</c:v>
                </c:pt>
                <c:pt idx="164">
                  <c:v>16.121772729589086</c:v>
                </c:pt>
                <c:pt idx="165">
                  <c:v>16.19813110356781</c:v>
                </c:pt>
                <c:pt idx="166">
                  <c:v>16.273386990394091</c:v>
                </c:pt>
                <c:pt idx="167">
                  <c:v>16.347574330168467</c:v>
                </c:pt>
                <c:pt idx="168">
                  <c:v>16.420724982284167</c:v>
                </c:pt>
                <c:pt idx="169">
                  <c:v>16.493439623114245</c:v>
                </c:pt>
                <c:pt idx="170">
                  <c:v>16.566154263944323</c:v>
                </c:pt>
                <c:pt idx="171">
                  <c:v>16.638868904774402</c:v>
                </c:pt>
                <c:pt idx="172">
                  <c:v>16.71158354560448</c:v>
                </c:pt>
                <c:pt idx="173">
                  <c:v>16.784298186434558</c:v>
                </c:pt>
                <c:pt idx="174">
                  <c:v>16.857012827264636</c:v>
                </c:pt>
                <c:pt idx="175">
                  <c:v>16.929727468094715</c:v>
                </c:pt>
                <c:pt idx="176">
                  <c:v>17.002442108924793</c:v>
                </c:pt>
                <c:pt idx="177">
                  <c:v>17.075156749754871</c:v>
                </c:pt>
                <c:pt idx="178">
                  <c:v>17.14787139058495</c:v>
                </c:pt>
                <c:pt idx="179">
                  <c:v>17.220586031415028</c:v>
                </c:pt>
                <c:pt idx="180">
                  <c:v>17.293300672245106</c:v>
                </c:pt>
                <c:pt idx="181">
                  <c:v>17.366015313075184</c:v>
                </c:pt>
                <c:pt idx="182">
                  <c:v>17.438729953905263</c:v>
                </c:pt>
                <c:pt idx="183">
                  <c:v>17.511444594735341</c:v>
                </c:pt>
                <c:pt idx="184">
                  <c:v>17.584159235565419</c:v>
                </c:pt>
                <c:pt idx="185">
                  <c:v>17.656873876395498</c:v>
                </c:pt>
                <c:pt idx="186">
                  <c:v>17.729588517225576</c:v>
                </c:pt>
                <c:pt idx="187">
                  <c:v>17.802303158055654</c:v>
                </c:pt>
                <c:pt idx="188">
                  <c:v>17.875017798885732</c:v>
                </c:pt>
                <c:pt idx="189">
                  <c:v>17.947732439715811</c:v>
                </c:pt>
                <c:pt idx="190">
                  <c:v>18.020447080545889</c:v>
                </c:pt>
                <c:pt idx="191">
                  <c:v>18.093161721375967</c:v>
                </c:pt>
                <c:pt idx="192">
                  <c:v>18.165876362206046</c:v>
                </c:pt>
                <c:pt idx="193">
                  <c:v>18.238591003036124</c:v>
                </c:pt>
                <c:pt idx="194">
                  <c:v>18.311305643866202</c:v>
                </c:pt>
                <c:pt idx="195">
                  <c:v>18.38402028469628</c:v>
                </c:pt>
                <c:pt idx="196">
                  <c:v>18.456734925526359</c:v>
                </c:pt>
                <c:pt idx="197">
                  <c:v>18.529449566356437</c:v>
                </c:pt>
                <c:pt idx="198">
                  <c:v>18.602164207186515</c:v>
                </c:pt>
                <c:pt idx="199">
                  <c:v>18.674878848016593</c:v>
                </c:pt>
                <c:pt idx="200">
                  <c:v>18.747593488846672</c:v>
                </c:pt>
                <c:pt idx="201">
                  <c:v>18.82030812967675</c:v>
                </c:pt>
                <c:pt idx="202">
                  <c:v>18.893022770506828</c:v>
                </c:pt>
                <c:pt idx="203">
                  <c:v>18.965737411336907</c:v>
                </c:pt>
                <c:pt idx="204">
                  <c:v>19.038452052166985</c:v>
                </c:pt>
                <c:pt idx="205">
                  <c:v>19.111166692997063</c:v>
                </c:pt>
                <c:pt idx="206">
                  <c:v>19.183881333827141</c:v>
                </c:pt>
                <c:pt idx="207">
                  <c:v>19.25659597465722</c:v>
                </c:pt>
                <c:pt idx="208">
                  <c:v>19.329310615487298</c:v>
                </c:pt>
                <c:pt idx="209">
                  <c:v>19.402025256317376</c:v>
                </c:pt>
                <c:pt idx="210">
                  <c:v>19.474739897147455</c:v>
                </c:pt>
                <c:pt idx="211">
                  <c:v>19.547454537977533</c:v>
                </c:pt>
                <c:pt idx="212">
                  <c:v>19.620169178807611</c:v>
                </c:pt>
                <c:pt idx="213">
                  <c:v>19.692883819637689</c:v>
                </c:pt>
                <c:pt idx="214">
                  <c:v>19.765598460467768</c:v>
                </c:pt>
                <c:pt idx="215">
                  <c:v>19.838313101297846</c:v>
                </c:pt>
                <c:pt idx="216">
                  <c:v>19.911027742127924</c:v>
                </c:pt>
                <c:pt idx="217">
                  <c:v>19.983742382958003</c:v>
                </c:pt>
                <c:pt idx="218">
                  <c:v>20.056457023788081</c:v>
                </c:pt>
                <c:pt idx="219">
                  <c:v>20.129171664618159</c:v>
                </c:pt>
                <c:pt idx="220">
                  <c:v>20.201886305448237</c:v>
                </c:pt>
                <c:pt idx="221">
                  <c:v>20.274600946278316</c:v>
                </c:pt>
                <c:pt idx="222">
                  <c:v>20.347315587108394</c:v>
                </c:pt>
                <c:pt idx="223">
                  <c:v>20.420030227938472</c:v>
                </c:pt>
                <c:pt idx="224">
                  <c:v>20.492744868768551</c:v>
                </c:pt>
                <c:pt idx="225">
                  <c:v>20.565459509598629</c:v>
                </c:pt>
                <c:pt idx="226">
                  <c:v>20.638174150428707</c:v>
                </c:pt>
                <c:pt idx="227">
                  <c:v>20.710888791258785</c:v>
                </c:pt>
                <c:pt idx="228">
                  <c:v>20.783603432088864</c:v>
                </c:pt>
                <c:pt idx="229">
                  <c:v>20.856318072918942</c:v>
                </c:pt>
                <c:pt idx="230">
                  <c:v>20.92903271374902</c:v>
                </c:pt>
                <c:pt idx="231">
                  <c:v>21.001747354579098</c:v>
                </c:pt>
                <c:pt idx="232">
                  <c:v>21.074461995409177</c:v>
                </c:pt>
                <c:pt idx="233">
                  <c:v>21.147176636239255</c:v>
                </c:pt>
                <c:pt idx="234">
                  <c:v>21.219891277069333</c:v>
                </c:pt>
                <c:pt idx="235">
                  <c:v>21.292605917899412</c:v>
                </c:pt>
                <c:pt idx="236">
                  <c:v>21.36532055872949</c:v>
                </c:pt>
                <c:pt idx="237">
                  <c:v>21.438035199559568</c:v>
                </c:pt>
                <c:pt idx="238">
                  <c:v>21.510749840389646</c:v>
                </c:pt>
                <c:pt idx="239">
                  <c:v>21.583464481219725</c:v>
                </c:pt>
                <c:pt idx="240">
                  <c:v>21.656179122049803</c:v>
                </c:pt>
                <c:pt idx="241">
                  <c:v>21.728893762879881</c:v>
                </c:pt>
                <c:pt idx="242">
                  <c:v>21.80160840370996</c:v>
                </c:pt>
                <c:pt idx="243">
                  <c:v>21.874323044540038</c:v>
                </c:pt>
                <c:pt idx="244">
                  <c:v>21.947037685370116</c:v>
                </c:pt>
                <c:pt idx="245">
                  <c:v>22.019752326200194</c:v>
                </c:pt>
                <c:pt idx="246">
                  <c:v>22.092466967030273</c:v>
                </c:pt>
                <c:pt idx="247">
                  <c:v>22.165181607860351</c:v>
                </c:pt>
                <c:pt idx="248">
                  <c:v>22.237896248690429</c:v>
                </c:pt>
                <c:pt idx="249">
                  <c:v>22.310610889520508</c:v>
                </c:pt>
                <c:pt idx="250">
                  <c:v>22.383325530350586</c:v>
                </c:pt>
                <c:pt idx="251">
                  <c:v>22.456040171180664</c:v>
                </c:pt>
                <c:pt idx="252">
                  <c:v>22.528754812010742</c:v>
                </c:pt>
                <c:pt idx="253">
                  <c:v>22.601469452840821</c:v>
                </c:pt>
                <c:pt idx="254">
                  <c:v>22.674184093670899</c:v>
                </c:pt>
                <c:pt idx="255">
                  <c:v>22.746898734500977</c:v>
                </c:pt>
                <c:pt idx="256">
                  <c:v>22.819613375331055</c:v>
                </c:pt>
                <c:pt idx="257">
                  <c:v>22.892328016161134</c:v>
                </c:pt>
                <c:pt idx="258">
                  <c:v>22.965042656991212</c:v>
                </c:pt>
                <c:pt idx="259">
                  <c:v>23.03775729782129</c:v>
                </c:pt>
                <c:pt idx="260">
                  <c:v>23.110471938651369</c:v>
                </c:pt>
                <c:pt idx="261">
                  <c:v>23.183186579481447</c:v>
                </c:pt>
                <c:pt idx="262">
                  <c:v>23.255901220311525</c:v>
                </c:pt>
                <c:pt idx="263">
                  <c:v>23.328615861141603</c:v>
                </c:pt>
                <c:pt idx="264">
                  <c:v>23.401330501971682</c:v>
                </c:pt>
                <c:pt idx="265">
                  <c:v>23.47404514280176</c:v>
                </c:pt>
                <c:pt idx="266">
                  <c:v>23.546759783631838</c:v>
                </c:pt>
                <c:pt idx="267">
                  <c:v>23.619474424461917</c:v>
                </c:pt>
                <c:pt idx="268">
                  <c:v>23.692189065291995</c:v>
                </c:pt>
                <c:pt idx="269">
                  <c:v>23.764903706122073</c:v>
                </c:pt>
                <c:pt idx="270">
                  <c:v>23.837618346952151</c:v>
                </c:pt>
                <c:pt idx="271">
                  <c:v>23.91033298778223</c:v>
                </c:pt>
                <c:pt idx="272">
                  <c:v>23.983047628612308</c:v>
                </c:pt>
                <c:pt idx="273">
                  <c:v>24.055762269442386</c:v>
                </c:pt>
                <c:pt idx="274">
                  <c:v>24.128476910272465</c:v>
                </c:pt>
                <c:pt idx="275">
                  <c:v>24.201191551102543</c:v>
                </c:pt>
                <c:pt idx="276">
                  <c:v>24.273906191932621</c:v>
                </c:pt>
                <c:pt idx="277">
                  <c:v>24.346620832762699</c:v>
                </c:pt>
                <c:pt idx="278">
                  <c:v>24.419335473592778</c:v>
                </c:pt>
                <c:pt idx="279">
                  <c:v>24.492050114422856</c:v>
                </c:pt>
                <c:pt idx="280">
                  <c:v>24.564764755252934</c:v>
                </c:pt>
                <c:pt idx="281">
                  <c:v>24.637479396083013</c:v>
                </c:pt>
                <c:pt idx="282">
                  <c:v>24.710194036913091</c:v>
                </c:pt>
                <c:pt idx="283">
                  <c:v>24.782908677743169</c:v>
                </c:pt>
                <c:pt idx="284">
                  <c:v>24.855623318573247</c:v>
                </c:pt>
                <c:pt idx="285">
                  <c:v>24.928337959403326</c:v>
                </c:pt>
                <c:pt idx="286">
                  <c:v>25.001052600233404</c:v>
                </c:pt>
                <c:pt idx="287">
                  <c:v>25.073767241063482</c:v>
                </c:pt>
                <c:pt idx="288">
                  <c:v>25.14648188189356</c:v>
                </c:pt>
                <c:pt idx="289">
                  <c:v>25.219196522723639</c:v>
                </c:pt>
                <c:pt idx="290">
                  <c:v>25.291911163553717</c:v>
                </c:pt>
                <c:pt idx="291">
                  <c:v>25.364625804383795</c:v>
                </c:pt>
                <c:pt idx="292">
                  <c:v>25.437340445213874</c:v>
                </c:pt>
                <c:pt idx="293">
                  <c:v>25.510055086043952</c:v>
                </c:pt>
                <c:pt idx="294">
                  <c:v>25.58276972687403</c:v>
                </c:pt>
                <c:pt idx="295">
                  <c:v>25.655484367704108</c:v>
                </c:pt>
                <c:pt idx="296">
                  <c:v>25.728199008534187</c:v>
                </c:pt>
                <c:pt idx="297">
                  <c:v>25.800913649364265</c:v>
                </c:pt>
                <c:pt idx="298">
                  <c:v>25.873628290194343</c:v>
                </c:pt>
                <c:pt idx="299">
                  <c:v>25.946342931024422</c:v>
                </c:pt>
                <c:pt idx="300">
                  <c:v>26.0190575718545</c:v>
                </c:pt>
                <c:pt idx="301">
                  <c:v>26.091772212684578</c:v>
                </c:pt>
                <c:pt idx="302">
                  <c:v>26.164486853514656</c:v>
                </c:pt>
                <c:pt idx="303">
                  <c:v>26.237201494344735</c:v>
                </c:pt>
                <c:pt idx="304">
                  <c:v>26.309916135174813</c:v>
                </c:pt>
                <c:pt idx="305">
                  <c:v>26.382630776004891</c:v>
                </c:pt>
                <c:pt idx="306">
                  <c:v>26.45534541683497</c:v>
                </c:pt>
                <c:pt idx="307">
                  <c:v>26.528060057665048</c:v>
                </c:pt>
                <c:pt idx="308">
                  <c:v>26.600774698495126</c:v>
                </c:pt>
                <c:pt idx="309">
                  <c:v>26.673489339325204</c:v>
                </c:pt>
                <c:pt idx="310">
                  <c:v>26.746203980155283</c:v>
                </c:pt>
                <c:pt idx="311">
                  <c:v>26.818918620985361</c:v>
                </c:pt>
                <c:pt idx="312">
                  <c:v>26.891633261815439</c:v>
                </c:pt>
                <c:pt idx="313">
                  <c:v>26.964347902645518</c:v>
                </c:pt>
                <c:pt idx="314">
                  <c:v>27.037062543475596</c:v>
                </c:pt>
                <c:pt idx="315">
                  <c:v>27.109777184305674</c:v>
                </c:pt>
                <c:pt idx="316">
                  <c:v>27.182491825135752</c:v>
                </c:pt>
                <c:pt idx="317">
                  <c:v>27.255206465965831</c:v>
                </c:pt>
                <c:pt idx="318">
                  <c:v>27.327921106795909</c:v>
                </c:pt>
                <c:pt idx="319">
                  <c:v>27.400635747625987</c:v>
                </c:pt>
                <c:pt idx="320">
                  <c:v>27.473350388456065</c:v>
                </c:pt>
                <c:pt idx="321">
                  <c:v>27.546065029286144</c:v>
                </c:pt>
                <c:pt idx="322">
                  <c:v>27.618779670116222</c:v>
                </c:pt>
                <c:pt idx="323">
                  <c:v>27.6914943109463</c:v>
                </c:pt>
                <c:pt idx="324">
                  <c:v>27.764208951776379</c:v>
                </c:pt>
                <c:pt idx="325">
                  <c:v>27.836923592606457</c:v>
                </c:pt>
                <c:pt idx="326">
                  <c:v>27.909638233436535</c:v>
                </c:pt>
                <c:pt idx="327">
                  <c:v>27.982352874266613</c:v>
                </c:pt>
                <c:pt idx="328">
                  <c:v>28.055067515096692</c:v>
                </c:pt>
                <c:pt idx="329">
                  <c:v>28.12778215592677</c:v>
                </c:pt>
                <c:pt idx="330">
                  <c:v>28.200496796756848</c:v>
                </c:pt>
                <c:pt idx="331">
                  <c:v>28.273211437586927</c:v>
                </c:pt>
                <c:pt idx="332">
                  <c:v>28.345926078417005</c:v>
                </c:pt>
                <c:pt idx="333">
                  <c:v>28.418640719247083</c:v>
                </c:pt>
                <c:pt idx="334">
                  <c:v>28.491355360077161</c:v>
                </c:pt>
                <c:pt idx="335">
                  <c:v>28.56407000090724</c:v>
                </c:pt>
                <c:pt idx="336">
                  <c:v>28.636784641737318</c:v>
                </c:pt>
                <c:pt idx="337">
                  <c:v>28.709499282567396</c:v>
                </c:pt>
                <c:pt idx="338">
                  <c:v>28.782213923397475</c:v>
                </c:pt>
                <c:pt idx="339">
                  <c:v>28.854928564227553</c:v>
                </c:pt>
                <c:pt idx="340">
                  <c:v>28.927643205057631</c:v>
                </c:pt>
                <c:pt idx="341">
                  <c:v>29.000357845887709</c:v>
                </c:pt>
                <c:pt idx="342">
                  <c:v>29.073072486717788</c:v>
                </c:pt>
                <c:pt idx="343">
                  <c:v>29.145787127547866</c:v>
                </c:pt>
                <c:pt idx="344">
                  <c:v>29.218501768377944</c:v>
                </c:pt>
                <c:pt idx="345">
                  <c:v>29.291216409208022</c:v>
                </c:pt>
                <c:pt idx="346">
                  <c:v>29.363931050038101</c:v>
                </c:pt>
                <c:pt idx="347">
                  <c:v>29.436645690868179</c:v>
                </c:pt>
                <c:pt idx="348">
                  <c:v>29.509360331698257</c:v>
                </c:pt>
                <c:pt idx="349">
                  <c:v>29.582074972528336</c:v>
                </c:pt>
                <c:pt idx="350">
                  <c:v>29.654789613358414</c:v>
                </c:pt>
                <c:pt idx="351">
                  <c:v>29.727504254188492</c:v>
                </c:pt>
                <c:pt idx="352">
                  <c:v>29.80021889501857</c:v>
                </c:pt>
                <c:pt idx="353">
                  <c:v>29.872933535848649</c:v>
                </c:pt>
                <c:pt idx="354">
                  <c:v>29.945648176678727</c:v>
                </c:pt>
                <c:pt idx="355">
                  <c:v>30.018362817508805</c:v>
                </c:pt>
                <c:pt idx="356">
                  <c:v>30.091077458338884</c:v>
                </c:pt>
                <c:pt idx="357">
                  <c:v>30.163792099168962</c:v>
                </c:pt>
                <c:pt idx="358">
                  <c:v>30.23650673999904</c:v>
                </c:pt>
                <c:pt idx="359">
                  <c:v>30.309221380829118</c:v>
                </c:pt>
                <c:pt idx="360">
                  <c:v>30.381936021659197</c:v>
                </c:pt>
                <c:pt idx="361">
                  <c:v>30.454650662489275</c:v>
                </c:pt>
                <c:pt idx="362">
                  <c:v>30.527365303319353</c:v>
                </c:pt>
                <c:pt idx="363">
                  <c:v>30.600079944149432</c:v>
                </c:pt>
                <c:pt idx="364">
                  <c:v>30.67279458497951</c:v>
                </c:pt>
                <c:pt idx="365">
                  <c:v>30.745509225809588</c:v>
                </c:pt>
                <c:pt idx="366">
                  <c:v>30.818223866639666</c:v>
                </c:pt>
                <c:pt idx="367">
                  <c:v>30.890938507469745</c:v>
                </c:pt>
                <c:pt idx="368">
                  <c:v>30.963653148299823</c:v>
                </c:pt>
                <c:pt idx="369">
                  <c:v>31.036367789129901</c:v>
                </c:pt>
                <c:pt idx="370">
                  <c:v>31.10908242995998</c:v>
                </c:pt>
                <c:pt idx="371">
                  <c:v>31.181797070790058</c:v>
                </c:pt>
                <c:pt idx="372">
                  <c:v>31.254511711620136</c:v>
                </c:pt>
                <c:pt idx="373">
                  <c:v>31.327226352450214</c:v>
                </c:pt>
                <c:pt idx="374">
                  <c:v>31.399940993280293</c:v>
                </c:pt>
                <c:pt idx="375">
                  <c:v>31.472655634110371</c:v>
                </c:pt>
                <c:pt idx="376">
                  <c:v>31.545370274940449</c:v>
                </c:pt>
                <c:pt idx="377">
                  <c:v>31.618084915770527</c:v>
                </c:pt>
                <c:pt idx="378">
                  <c:v>31.690799556600606</c:v>
                </c:pt>
                <c:pt idx="379">
                  <c:v>31.763514197430684</c:v>
                </c:pt>
                <c:pt idx="380">
                  <c:v>31.836228838260762</c:v>
                </c:pt>
                <c:pt idx="381">
                  <c:v>31.908943479090841</c:v>
                </c:pt>
                <c:pt idx="382">
                  <c:v>31.981658119920919</c:v>
                </c:pt>
                <c:pt idx="383">
                  <c:v>32.054372760751001</c:v>
                </c:pt>
                <c:pt idx="384">
                  <c:v>32.127087401581079</c:v>
                </c:pt>
                <c:pt idx="385">
                  <c:v>32.199802042411157</c:v>
                </c:pt>
                <c:pt idx="386">
                  <c:v>32.272516683241236</c:v>
                </c:pt>
                <c:pt idx="387">
                  <c:v>32.345231324071314</c:v>
                </c:pt>
                <c:pt idx="388">
                  <c:v>32.417945964901392</c:v>
                </c:pt>
                <c:pt idx="389">
                  <c:v>32.49066060573147</c:v>
                </c:pt>
                <c:pt idx="390">
                  <c:v>32.563375246561549</c:v>
                </c:pt>
                <c:pt idx="391">
                  <c:v>32.636089887391627</c:v>
                </c:pt>
                <c:pt idx="392">
                  <c:v>32.708804528221705</c:v>
                </c:pt>
                <c:pt idx="393">
                  <c:v>32.781519169051784</c:v>
                </c:pt>
                <c:pt idx="394">
                  <c:v>32.854233809881862</c:v>
                </c:pt>
                <c:pt idx="395">
                  <c:v>32.92694845071194</c:v>
                </c:pt>
                <c:pt idx="396">
                  <c:v>32.999663091542018</c:v>
                </c:pt>
                <c:pt idx="397">
                  <c:v>33.072377732372097</c:v>
                </c:pt>
                <c:pt idx="398">
                  <c:v>33.145092373202175</c:v>
                </c:pt>
                <c:pt idx="399">
                  <c:v>33.217807014032253</c:v>
                </c:pt>
                <c:pt idx="400">
                  <c:v>33.290521654862332</c:v>
                </c:pt>
                <c:pt idx="401">
                  <c:v>33.36323629569241</c:v>
                </c:pt>
                <c:pt idx="402">
                  <c:v>33.435950936522488</c:v>
                </c:pt>
                <c:pt idx="403">
                  <c:v>33.508665577352566</c:v>
                </c:pt>
                <c:pt idx="404">
                  <c:v>33.581380218182645</c:v>
                </c:pt>
                <c:pt idx="405">
                  <c:v>33.654094859012723</c:v>
                </c:pt>
                <c:pt idx="406">
                  <c:v>33.726809499842801</c:v>
                </c:pt>
                <c:pt idx="407">
                  <c:v>33.799524140672879</c:v>
                </c:pt>
                <c:pt idx="408">
                  <c:v>33.872238781502958</c:v>
                </c:pt>
                <c:pt idx="409">
                  <c:v>33.944953422333036</c:v>
                </c:pt>
                <c:pt idx="410">
                  <c:v>34.017668063163114</c:v>
                </c:pt>
                <c:pt idx="411">
                  <c:v>34.090382703993193</c:v>
                </c:pt>
                <c:pt idx="412">
                  <c:v>34.163097344823271</c:v>
                </c:pt>
                <c:pt idx="413">
                  <c:v>34.235811985653349</c:v>
                </c:pt>
                <c:pt idx="414">
                  <c:v>34.308526626483427</c:v>
                </c:pt>
                <c:pt idx="415">
                  <c:v>34.381241267313506</c:v>
                </c:pt>
                <c:pt idx="416">
                  <c:v>34.453955908143584</c:v>
                </c:pt>
                <c:pt idx="417">
                  <c:v>34.526670548973662</c:v>
                </c:pt>
                <c:pt idx="418">
                  <c:v>34.599385189803741</c:v>
                </c:pt>
                <c:pt idx="419">
                  <c:v>34.672099830633819</c:v>
                </c:pt>
                <c:pt idx="420">
                  <c:v>34.744814471463897</c:v>
                </c:pt>
                <c:pt idx="421">
                  <c:v>34.817529112293975</c:v>
                </c:pt>
                <c:pt idx="422">
                  <c:v>34.890243753124054</c:v>
                </c:pt>
                <c:pt idx="423">
                  <c:v>34.962958393954132</c:v>
                </c:pt>
                <c:pt idx="424">
                  <c:v>35.03567303478421</c:v>
                </c:pt>
                <c:pt idx="425">
                  <c:v>35.108387675614289</c:v>
                </c:pt>
                <c:pt idx="426">
                  <c:v>35.181102316444367</c:v>
                </c:pt>
                <c:pt idx="427">
                  <c:v>35.253816957274445</c:v>
                </c:pt>
                <c:pt idx="428">
                  <c:v>35.326531598104523</c:v>
                </c:pt>
                <c:pt idx="429">
                  <c:v>35.399246238934602</c:v>
                </c:pt>
                <c:pt idx="430">
                  <c:v>35.47196087976468</c:v>
                </c:pt>
                <c:pt idx="431">
                  <c:v>35.544675520594758</c:v>
                </c:pt>
                <c:pt idx="432">
                  <c:v>35.617390161424836</c:v>
                </c:pt>
                <c:pt idx="433">
                  <c:v>35.690104802254915</c:v>
                </c:pt>
                <c:pt idx="434">
                  <c:v>35.762819443084993</c:v>
                </c:pt>
                <c:pt idx="435">
                  <c:v>35.835534083915071</c:v>
                </c:pt>
                <c:pt idx="436">
                  <c:v>35.90824872474515</c:v>
                </c:pt>
                <c:pt idx="437">
                  <c:v>35.980963365575228</c:v>
                </c:pt>
                <c:pt idx="438">
                  <c:v>36.053678006405306</c:v>
                </c:pt>
                <c:pt idx="439">
                  <c:v>36.126392647235384</c:v>
                </c:pt>
                <c:pt idx="440">
                  <c:v>36.199107288065463</c:v>
                </c:pt>
                <c:pt idx="441">
                  <c:v>36.271821928895541</c:v>
                </c:pt>
                <c:pt idx="442">
                  <c:v>36.346941582648149</c:v>
                </c:pt>
                <c:pt idx="443">
                  <c:v>36.424603805408026</c:v>
                </c:pt>
                <c:pt idx="444">
                  <c:v>36.504970259560409</c:v>
                </c:pt>
                <c:pt idx="445">
                  <c:v>36.588230463002475</c:v>
                </c:pt>
                <c:pt idx="446">
                  <c:v>36.674606843947274</c:v>
                </c:pt>
                <c:pt idx="447">
                  <c:v>36.764361480736433</c:v>
                </c:pt>
                <c:pt idx="448">
                  <c:v>36.857805108477535</c:v>
                </c:pt>
                <c:pt idx="449">
                  <c:v>36.955309277542312</c:v>
                </c:pt>
                <c:pt idx="450">
                  <c:v>37.057323027750016</c:v>
                </c:pt>
                <c:pt idx="451">
                  <c:v>37.164396230905709</c:v>
                </c:pt>
                <c:pt idx="452">
                  <c:v>37.277213109331882</c:v>
                </c:pt>
                <c:pt idx="453">
                  <c:v>37.396641873759194</c:v>
                </c:pt>
                <c:pt idx="454">
                  <c:v>37.523811038542831</c:v>
                </c:pt>
                <c:pt idx="455">
                  <c:v>37.660232279486117</c:v>
                </c:pt>
                <c:pt idx="456">
                  <c:v>37.808009966784397</c:v>
                </c:pt>
                <c:pt idx="457">
                  <c:v>37.970226114055336</c:v>
                </c:pt>
                <c:pt idx="458">
                  <c:v>38.151721771955408</c:v>
                </c:pt>
                <c:pt idx="459">
                  <c:v>38.360924526610155</c:v>
                </c:pt>
                <c:pt idx="460">
                  <c:v>38.615176918106208</c:v>
                </c:pt>
                <c:pt idx="461">
                  <c:v>38.964131126878144</c:v>
                </c:pt>
                <c:pt idx="462">
                  <c:v>39.241775132012613</c:v>
                </c:pt>
                <c:pt idx="463">
                  <c:v>39.478908132704014</c:v>
                </c:pt>
                <c:pt idx="464">
                  <c:v>39.689042284968046</c:v>
                </c:pt>
                <c:pt idx="465">
                  <c:v>39.879512374492293</c:v>
                </c:pt>
                <c:pt idx="466">
                  <c:v>40.054822305325928</c:v>
                </c:pt>
                <c:pt idx="467">
                  <c:v>40.217971442419064</c:v>
                </c:pt>
                <c:pt idx="468">
                  <c:v>40.371075773518726</c:v>
                </c:pt>
                <c:pt idx="469">
                  <c:v>40.515693923083717</c:v>
                </c:pt>
                <c:pt idx="470">
                  <c:v>40.6530131241609</c:v>
                </c:pt>
                <c:pt idx="471">
                  <c:v>40.783962293016536</c:v>
                </c:pt>
                <c:pt idx="472">
                  <c:v>40.909284343917818</c:v>
                </c:pt>
                <c:pt idx="473">
                  <c:v>41.029584375124749</c:v>
                </c:pt>
                <c:pt idx="474">
                  <c:v>41.145362889036463</c:v>
                </c:pt>
                <c:pt idx="475">
                  <c:v>41.25703936151146</c:v>
                </c:pt>
                <c:pt idx="476">
                  <c:v>41.364969379162332</c:v>
                </c:pt>
                <c:pt idx="477">
                  <c:v>41.469457366717215</c:v>
                </c:pt>
                <c:pt idx="478">
                  <c:v>41.570766215488362</c:v>
                </c:pt>
                <c:pt idx="479">
                  <c:v>41.669124686647137</c:v>
                </c:pt>
                <c:pt idx="480">
                  <c:v>41.764733185769359</c:v>
                </c:pt>
                <c:pt idx="481">
                  <c:v>41.857768324629447</c:v>
                </c:pt>
                <c:pt idx="482">
                  <c:v>41.948386565906056</c:v>
                </c:pt>
                <c:pt idx="483">
                  <c:v>42.036727164532458</c:v>
                </c:pt>
                <c:pt idx="484">
                  <c:v>42.122914562550697</c:v>
                </c:pt>
                <c:pt idx="485">
                  <c:v>42.207060354144446</c:v>
                </c:pt>
                <c:pt idx="486">
                  <c:v>42.289264908664485</c:v>
                </c:pt>
                <c:pt idx="487">
                  <c:v>42.369618718406066</c:v>
                </c:pt>
                <c:pt idx="488">
                  <c:v>42.448203522299622</c:v>
                </c:pt>
                <c:pt idx="489">
                  <c:v>42.525093244934673</c:v>
                </c:pt>
                <c:pt idx="490">
                  <c:v>42.600354781338325</c:v>
                </c:pt>
                <c:pt idx="491">
                  <c:v>42.674048650880891</c:v>
                </c:pt>
                <c:pt idx="492">
                  <c:v>42.74676329171097</c:v>
                </c:pt>
                <c:pt idx="493">
                  <c:v>42.819477932541048</c:v>
                </c:pt>
                <c:pt idx="494">
                  <c:v>42.892192573371126</c:v>
                </c:pt>
                <c:pt idx="495">
                  <c:v>42.964907214201205</c:v>
                </c:pt>
                <c:pt idx="496">
                  <c:v>43.037621855031283</c:v>
                </c:pt>
                <c:pt idx="497">
                  <c:v>43.110336495861361</c:v>
                </c:pt>
                <c:pt idx="498">
                  <c:v>43.183051136691439</c:v>
                </c:pt>
                <c:pt idx="499">
                  <c:v>43.255765777521518</c:v>
                </c:pt>
                <c:pt idx="500">
                  <c:v>43.328480418351596</c:v>
                </c:pt>
                <c:pt idx="501">
                  <c:v>43.401195059181674</c:v>
                </c:pt>
                <c:pt idx="502">
                  <c:v>43.473909700011752</c:v>
                </c:pt>
                <c:pt idx="503">
                  <c:v>43.546624340841831</c:v>
                </c:pt>
                <c:pt idx="504">
                  <c:v>43.619338981671909</c:v>
                </c:pt>
                <c:pt idx="505">
                  <c:v>43.692053622501987</c:v>
                </c:pt>
                <c:pt idx="506">
                  <c:v>43.764768263332066</c:v>
                </c:pt>
                <c:pt idx="507">
                  <c:v>43.837482904162144</c:v>
                </c:pt>
                <c:pt idx="508">
                  <c:v>43.910197544992222</c:v>
                </c:pt>
                <c:pt idx="509">
                  <c:v>43.9829121858223</c:v>
                </c:pt>
                <c:pt idx="510">
                  <c:v>44.055626826652379</c:v>
                </c:pt>
                <c:pt idx="511">
                  <c:v>44.128341467482457</c:v>
                </c:pt>
                <c:pt idx="512">
                  <c:v>44.201056108312535</c:v>
                </c:pt>
                <c:pt idx="513">
                  <c:v>44.273770749142614</c:v>
                </c:pt>
                <c:pt idx="514">
                  <c:v>44.346485389972692</c:v>
                </c:pt>
                <c:pt idx="515">
                  <c:v>44.41920003080277</c:v>
                </c:pt>
                <c:pt idx="516">
                  <c:v>44.491914671632848</c:v>
                </c:pt>
                <c:pt idx="517">
                  <c:v>44.564629312462927</c:v>
                </c:pt>
                <c:pt idx="518">
                  <c:v>44.637343953293005</c:v>
                </c:pt>
                <c:pt idx="519">
                  <c:v>44.712463607045613</c:v>
                </c:pt>
                <c:pt idx="520">
                  <c:v>44.79012582980549</c:v>
                </c:pt>
                <c:pt idx="521">
                  <c:v>44.870492283957873</c:v>
                </c:pt>
                <c:pt idx="522">
                  <c:v>44.953752487399939</c:v>
                </c:pt>
                <c:pt idx="523">
                  <c:v>45.040128868344738</c:v>
                </c:pt>
                <c:pt idx="524">
                  <c:v>45.129883505133897</c:v>
                </c:pt>
                <c:pt idx="525">
                  <c:v>45.223327132874999</c:v>
                </c:pt>
                <c:pt idx="526">
                  <c:v>45.320831301939776</c:v>
                </c:pt>
                <c:pt idx="527">
                  <c:v>45.42284505214748</c:v>
                </c:pt>
                <c:pt idx="528">
                  <c:v>45.529918255303173</c:v>
                </c:pt>
                <c:pt idx="529">
                  <c:v>45.642735133729346</c:v>
                </c:pt>
                <c:pt idx="530">
                  <c:v>45.762163898156658</c:v>
                </c:pt>
                <c:pt idx="531">
                  <c:v>45.889333062940295</c:v>
                </c:pt>
                <c:pt idx="532">
                  <c:v>46.025754303883581</c:v>
                </c:pt>
                <c:pt idx="533">
                  <c:v>46.173531991181861</c:v>
                </c:pt>
                <c:pt idx="534">
                  <c:v>46.3357481384528</c:v>
                </c:pt>
                <c:pt idx="535">
                  <c:v>46.517243796352872</c:v>
                </c:pt>
                <c:pt idx="536">
                  <c:v>46.726446551007619</c:v>
                </c:pt>
                <c:pt idx="537">
                  <c:v>46.916214416020487</c:v>
                </c:pt>
                <c:pt idx="538">
                  <c:v>47.090970063614911</c:v>
                </c:pt>
                <c:pt idx="539">
                  <c:v>47.25366691778045</c:v>
                </c:pt>
                <c:pt idx="540">
                  <c:v>47.406392784593045</c:v>
                </c:pt>
                <c:pt idx="541">
                  <c:v>47.550687917959046</c:v>
                </c:pt>
                <c:pt idx="542">
                  <c:v>47.687726996818895</c:v>
                </c:pt>
                <c:pt idx="543">
                  <c:v>47.818430027745869</c:v>
                </c:pt>
                <c:pt idx="544">
                  <c:v>47.943533402948823</c:v>
                </c:pt>
                <c:pt idx="545">
                  <c:v>48.063637321425944</c:v>
                </c:pt>
                <c:pt idx="546">
                  <c:v>48.179238523772881</c:v>
                </c:pt>
                <c:pt idx="547">
                  <c:v>48.290753542473524</c:v>
                </c:pt>
                <c:pt idx="548">
                  <c:v>48.398535623067716</c:v>
                </c:pt>
                <c:pt idx="549">
                  <c:v>48.502887301227048</c:v>
                </c:pt>
                <c:pt idx="550">
                  <c:v>48.604069924308746</c:v>
                </c:pt>
                <c:pt idx="551">
                  <c:v>48.702310977022009</c:v>
                </c:pt>
                <c:pt idx="552">
                  <c:v>48.797809798616726</c:v>
                </c:pt>
                <c:pt idx="553">
                  <c:v>48.8907421015981</c:v>
                </c:pt>
                <c:pt idx="554">
                  <c:v>48.981263583598214</c:v>
                </c:pt>
                <c:pt idx="555">
                  <c:v>49.069512843362304</c:v>
                </c:pt>
                <c:pt idx="556">
                  <c:v>49.155613755762879</c:v>
                </c:pt>
                <c:pt idx="557">
                  <c:v>49.239677421129024</c:v>
                </c:pt>
                <c:pt idx="558">
                  <c:v>49.321803775699586</c:v>
                </c:pt>
                <c:pt idx="559">
                  <c:v>49.402082929220043</c:v>
                </c:pt>
                <c:pt idx="560">
                  <c:v>49.480596280292019</c:v>
                </c:pt>
                <c:pt idx="561">
                  <c:v>49.557417448475462</c:v>
                </c:pt>
                <c:pt idx="562">
                  <c:v>49.632613053239638</c:v>
                </c:pt>
                <c:pt idx="563">
                  <c:v>49.706243362877025</c:v>
                </c:pt>
                <c:pt idx="564">
                  <c:v>49.778958003707103</c:v>
                </c:pt>
                <c:pt idx="565">
                  <c:v>49.851672644537182</c:v>
                </c:pt>
                <c:pt idx="566">
                  <c:v>49.92438728536726</c:v>
                </c:pt>
                <c:pt idx="567">
                  <c:v>49.997101926197338</c:v>
                </c:pt>
                <c:pt idx="568">
                  <c:v>50.069816567027416</c:v>
                </c:pt>
                <c:pt idx="569">
                  <c:v>50.142531207857495</c:v>
                </c:pt>
                <c:pt idx="570">
                  <c:v>50.215245848687573</c:v>
                </c:pt>
                <c:pt idx="571">
                  <c:v>50.287960489517651</c:v>
                </c:pt>
                <c:pt idx="572">
                  <c:v>50.36067513034773</c:v>
                </c:pt>
                <c:pt idx="573">
                  <c:v>50.433389771177808</c:v>
                </c:pt>
                <c:pt idx="574">
                  <c:v>50.506104412007886</c:v>
                </c:pt>
                <c:pt idx="575">
                  <c:v>50.578819052837964</c:v>
                </c:pt>
                <c:pt idx="576">
                  <c:v>50.651533693668043</c:v>
                </c:pt>
                <c:pt idx="577">
                  <c:v>50.724248334498121</c:v>
                </c:pt>
                <c:pt idx="578">
                  <c:v>50.796962975328199</c:v>
                </c:pt>
                <c:pt idx="579">
                  <c:v>50.869677616158278</c:v>
                </c:pt>
                <c:pt idx="580">
                  <c:v>50.942392256988356</c:v>
                </c:pt>
                <c:pt idx="581">
                  <c:v>51.015106897818434</c:v>
                </c:pt>
                <c:pt idx="582">
                  <c:v>51.087821538648512</c:v>
                </c:pt>
                <c:pt idx="583">
                  <c:v>51.160536179478591</c:v>
                </c:pt>
                <c:pt idx="584">
                  <c:v>51.233250820308669</c:v>
                </c:pt>
                <c:pt idx="585">
                  <c:v>51.305965461138747</c:v>
                </c:pt>
                <c:pt idx="586">
                  <c:v>51.378680101968826</c:v>
                </c:pt>
                <c:pt idx="587">
                  <c:v>51.451394742798904</c:v>
                </c:pt>
                <c:pt idx="588">
                  <c:v>51.524109383628982</c:v>
                </c:pt>
                <c:pt idx="589">
                  <c:v>51.59682402445906</c:v>
                </c:pt>
                <c:pt idx="590">
                  <c:v>51.669538665289139</c:v>
                </c:pt>
                <c:pt idx="591">
                  <c:v>51.742253306119217</c:v>
                </c:pt>
                <c:pt idx="592">
                  <c:v>51.814967946949295</c:v>
                </c:pt>
                <c:pt idx="593">
                  <c:v>51.887682587779373</c:v>
                </c:pt>
                <c:pt idx="594">
                  <c:v>51.960397228609452</c:v>
                </c:pt>
                <c:pt idx="595">
                  <c:v>52.03311186943953</c:v>
                </c:pt>
                <c:pt idx="596">
                  <c:v>52.105826510269608</c:v>
                </c:pt>
                <c:pt idx="597">
                  <c:v>52.178541151099687</c:v>
                </c:pt>
                <c:pt idx="598">
                  <c:v>52.251255791929765</c:v>
                </c:pt>
                <c:pt idx="599">
                  <c:v>52.323970432759843</c:v>
                </c:pt>
                <c:pt idx="600">
                  <c:v>52.396685073589921</c:v>
                </c:pt>
                <c:pt idx="601">
                  <c:v>52.46939971442</c:v>
                </c:pt>
                <c:pt idx="602">
                  <c:v>52.542114355250078</c:v>
                </c:pt>
                <c:pt idx="603">
                  <c:v>52.614828996080156</c:v>
                </c:pt>
                <c:pt idx="604">
                  <c:v>52.687543636910235</c:v>
                </c:pt>
                <c:pt idx="605">
                  <c:v>52.760258277740313</c:v>
                </c:pt>
                <c:pt idx="606">
                  <c:v>52.832972918570391</c:v>
                </c:pt>
                <c:pt idx="607">
                  <c:v>52.905687559400469</c:v>
                </c:pt>
                <c:pt idx="608">
                  <c:v>52.978402200230548</c:v>
                </c:pt>
                <c:pt idx="609">
                  <c:v>53.051116841060626</c:v>
                </c:pt>
                <c:pt idx="610">
                  <c:v>53.123831481890704</c:v>
                </c:pt>
                <c:pt idx="611">
                  <c:v>53.196546122720783</c:v>
                </c:pt>
                <c:pt idx="612">
                  <c:v>53.269260763550861</c:v>
                </c:pt>
                <c:pt idx="613">
                  <c:v>53.341975404380939</c:v>
                </c:pt>
                <c:pt idx="614">
                  <c:v>53.414690045211017</c:v>
                </c:pt>
                <c:pt idx="615">
                  <c:v>53.487404686041096</c:v>
                </c:pt>
                <c:pt idx="616">
                  <c:v>53.560119326871174</c:v>
                </c:pt>
                <c:pt idx="617">
                  <c:v>53.632833967701252</c:v>
                </c:pt>
                <c:pt idx="618">
                  <c:v>53.705548608531331</c:v>
                </c:pt>
                <c:pt idx="619">
                  <c:v>53.778263249361409</c:v>
                </c:pt>
                <c:pt idx="620">
                  <c:v>53.850977890191487</c:v>
                </c:pt>
                <c:pt idx="621">
                  <c:v>53.923692531021565</c:v>
                </c:pt>
                <c:pt idx="622">
                  <c:v>53.996407171851644</c:v>
                </c:pt>
                <c:pt idx="623">
                  <c:v>54.069121812681722</c:v>
                </c:pt>
                <c:pt idx="624">
                  <c:v>54.1418364535118</c:v>
                </c:pt>
                <c:pt idx="625">
                  <c:v>54.214551094341878</c:v>
                </c:pt>
                <c:pt idx="626">
                  <c:v>54.287265735171957</c:v>
                </c:pt>
                <c:pt idx="627">
                  <c:v>54.359980376002035</c:v>
                </c:pt>
                <c:pt idx="628">
                  <c:v>54.432695016832113</c:v>
                </c:pt>
                <c:pt idx="629">
                  <c:v>54.505409657662192</c:v>
                </c:pt>
                <c:pt idx="630">
                  <c:v>54.57812429849227</c:v>
                </c:pt>
                <c:pt idx="631">
                  <c:v>54.650838939322348</c:v>
                </c:pt>
                <c:pt idx="632">
                  <c:v>54.723553580152426</c:v>
                </c:pt>
                <c:pt idx="633">
                  <c:v>54.796268220982505</c:v>
                </c:pt>
                <c:pt idx="634">
                  <c:v>54.868982861812583</c:v>
                </c:pt>
                <c:pt idx="635">
                  <c:v>54.941697502642661</c:v>
                </c:pt>
                <c:pt idx="636">
                  <c:v>55.01441214347274</c:v>
                </c:pt>
                <c:pt idx="637">
                  <c:v>55.087126784302818</c:v>
                </c:pt>
                <c:pt idx="638">
                  <c:v>55.159841425132896</c:v>
                </c:pt>
                <c:pt idx="639">
                  <c:v>55.232556065962974</c:v>
                </c:pt>
                <c:pt idx="640">
                  <c:v>55.305270706793053</c:v>
                </c:pt>
                <c:pt idx="641">
                  <c:v>55.377985347623131</c:v>
                </c:pt>
                <c:pt idx="642">
                  <c:v>55.450699988453209</c:v>
                </c:pt>
                <c:pt idx="643">
                  <c:v>55.523414629283288</c:v>
                </c:pt>
                <c:pt idx="644">
                  <c:v>55.596129270113366</c:v>
                </c:pt>
                <c:pt idx="645">
                  <c:v>55.671248923865974</c:v>
                </c:pt>
                <c:pt idx="646">
                  <c:v>55.748911146625851</c:v>
                </c:pt>
                <c:pt idx="647">
                  <c:v>55.829277600778234</c:v>
                </c:pt>
                <c:pt idx="648">
                  <c:v>55.9125378042203</c:v>
                </c:pt>
                <c:pt idx="649">
                  <c:v>55.998914185165098</c:v>
                </c:pt>
                <c:pt idx="650">
                  <c:v>56.088668821954258</c:v>
                </c:pt>
                <c:pt idx="651">
                  <c:v>56.18211244969536</c:v>
                </c:pt>
                <c:pt idx="652">
                  <c:v>56.279616618760137</c:v>
                </c:pt>
                <c:pt idx="653">
                  <c:v>56.381630368967841</c:v>
                </c:pt>
                <c:pt idx="654">
                  <c:v>56.488703572123534</c:v>
                </c:pt>
                <c:pt idx="655">
                  <c:v>56.601520450549707</c:v>
                </c:pt>
                <c:pt idx="656">
                  <c:v>56.720949214977018</c:v>
                </c:pt>
                <c:pt idx="657">
                  <c:v>56.848118379760656</c:v>
                </c:pt>
                <c:pt idx="658">
                  <c:v>56.984539620703941</c:v>
                </c:pt>
                <c:pt idx="659">
                  <c:v>57.132317308002222</c:v>
                </c:pt>
                <c:pt idx="660">
                  <c:v>57.294533455273161</c:v>
                </c:pt>
                <c:pt idx="661">
                  <c:v>57.476029113173233</c:v>
                </c:pt>
                <c:pt idx="662">
                  <c:v>57.68523186782798</c:v>
                </c:pt>
                <c:pt idx="663">
                  <c:v>57.939484259324033</c:v>
                </c:pt>
                <c:pt idx="664">
                  <c:v>58.288438468095968</c:v>
                </c:pt>
                <c:pt idx="665">
                  <c:v>58.566082473230438</c:v>
                </c:pt>
                <c:pt idx="666">
                  <c:v>58.803215473921838</c:v>
                </c:pt>
                <c:pt idx="667">
                  <c:v>59.013349626185871</c:v>
                </c:pt>
                <c:pt idx="668">
                  <c:v>59.203819715710118</c:v>
                </c:pt>
                <c:pt idx="669">
                  <c:v>59.379129646543753</c:v>
                </c:pt>
                <c:pt idx="670">
                  <c:v>59.542278783636888</c:v>
                </c:pt>
                <c:pt idx="671">
                  <c:v>59.695383114736551</c:v>
                </c:pt>
                <c:pt idx="672">
                  <c:v>59.840001264301542</c:v>
                </c:pt>
                <c:pt idx="673">
                  <c:v>59.977320465378725</c:v>
                </c:pt>
                <c:pt idx="674">
                  <c:v>60.108269634234361</c:v>
                </c:pt>
                <c:pt idx="675">
                  <c:v>60.233591685135643</c:v>
                </c:pt>
                <c:pt idx="676">
                  <c:v>60.353891716342574</c:v>
                </c:pt>
                <c:pt idx="677">
                  <c:v>60.469670230254287</c:v>
                </c:pt>
                <c:pt idx="678">
                  <c:v>60.581346702729284</c:v>
                </c:pt>
                <c:pt idx="679">
                  <c:v>60.689276720380157</c:v>
                </c:pt>
                <c:pt idx="680">
                  <c:v>60.79376470793504</c:v>
                </c:pt>
                <c:pt idx="681">
                  <c:v>60.895073556706187</c:v>
                </c:pt>
                <c:pt idx="682">
                  <c:v>60.993432027864962</c:v>
                </c:pt>
                <c:pt idx="683">
                  <c:v>61.089040526987183</c:v>
                </c:pt>
                <c:pt idx="684">
                  <c:v>61.182075665847272</c:v>
                </c:pt>
                <c:pt idx="685">
                  <c:v>61.27269390712388</c:v>
                </c:pt>
                <c:pt idx="686">
                  <c:v>61.361034505750283</c:v>
                </c:pt>
                <c:pt idx="687">
                  <c:v>61.447221903768522</c:v>
                </c:pt>
                <c:pt idx="688">
                  <c:v>61.53136769536227</c:v>
                </c:pt>
                <c:pt idx="689">
                  <c:v>61.61357224988231</c:v>
                </c:pt>
                <c:pt idx="690">
                  <c:v>61.693926059623891</c:v>
                </c:pt>
                <c:pt idx="691">
                  <c:v>61.772510863517446</c:v>
                </c:pt>
                <c:pt idx="692">
                  <c:v>61.849400586152498</c:v>
                </c:pt>
                <c:pt idx="693">
                  <c:v>61.92466212255615</c:v>
                </c:pt>
                <c:pt idx="694">
                  <c:v>61.998355992098716</c:v>
                </c:pt>
                <c:pt idx="695">
                  <c:v>62.071070632928794</c:v>
                </c:pt>
                <c:pt idx="696">
                  <c:v>62.143785273758873</c:v>
                </c:pt>
                <c:pt idx="697">
                  <c:v>62.216499914588951</c:v>
                </c:pt>
                <c:pt idx="698">
                  <c:v>62.289214555419029</c:v>
                </c:pt>
                <c:pt idx="699">
                  <c:v>62.361929196249108</c:v>
                </c:pt>
                <c:pt idx="700">
                  <c:v>62.434643837079186</c:v>
                </c:pt>
                <c:pt idx="701">
                  <c:v>62.507358477909264</c:v>
                </c:pt>
                <c:pt idx="702">
                  <c:v>62.580073118739342</c:v>
                </c:pt>
                <c:pt idx="703">
                  <c:v>62.652787759569421</c:v>
                </c:pt>
                <c:pt idx="704">
                  <c:v>62.725502400399499</c:v>
                </c:pt>
                <c:pt idx="705">
                  <c:v>62.798217041229577</c:v>
                </c:pt>
                <c:pt idx="706">
                  <c:v>62.870931682059656</c:v>
                </c:pt>
                <c:pt idx="707">
                  <c:v>62.943646322889734</c:v>
                </c:pt>
                <c:pt idx="708">
                  <c:v>63.016360963719812</c:v>
                </c:pt>
                <c:pt idx="709">
                  <c:v>63.08907560454989</c:v>
                </c:pt>
                <c:pt idx="710">
                  <c:v>63.161790245379969</c:v>
                </c:pt>
                <c:pt idx="711">
                  <c:v>63.234504886210047</c:v>
                </c:pt>
                <c:pt idx="712">
                  <c:v>63.307219527040125</c:v>
                </c:pt>
                <c:pt idx="713">
                  <c:v>63.379934167870204</c:v>
                </c:pt>
                <c:pt idx="714">
                  <c:v>63.452648808700282</c:v>
                </c:pt>
                <c:pt idx="715">
                  <c:v>63.52536344953036</c:v>
                </c:pt>
                <c:pt idx="716">
                  <c:v>63.598078090360438</c:v>
                </c:pt>
                <c:pt idx="717">
                  <c:v>63.670792731190517</c:v>
                </c:pt>
                <c:pt idx="718">
                  <c:v>63.743507372020595</c:v>
                </c:pt>
                <c:pt idx="719">
                  <c:v>63.816222012850673</c:v>
                </c:pt>
                <c:pt idx="720">
                  <c:v>63.888936653680751</c:v>
                </c:pt>
                <c:pt idx="721">
                  <c:v>63.96165129451083</c:v>
                </c:pt>
                <c:pt idx="722">
                  <c:v>64.034365935340915</c:v>
                </c:pt>
                <c:pt idx="723">
                  <c:v>64.107080576171001</c:v>
                </c:pt>
                <c:pt idx="724">
                  <c:v>64.179795217001086</c:v>
                </c:pt>
                <c:pt idx="725">
                  <c:v>64.252509857831171</c:v>
                </c:pt>
                <c:pt idx="726">
                  <c:v>64.325224498661257</c:v>
                </c:pt>
                <c:pt idx="727">
                  <c:v>64.397939139491342</c:v>
                </c:pt>
                <c:pt idx="728">
                  <c:v>64.470653780321427</c:v>
                </c:pt>
                <c:pt idx="729">
                  <c:v>64.543368421151513</c:v>
                </c:pt>
                <c:pt idx="730">
                  <c:v>64.616083061981598</c:v>
                </c:pt>
                <c:pt idx="731">
                  <c:v>64.688797702811684</c:v>
                </c:pt>
                <c:pt idx="732">
                  <c:v>64.761512343641769</c:v>
                </c:pt>
                <c:pt idx="733">
                  <c:v>64.834226984471854</c:v>
                </c:pt>
                <c:pt idx="734">
                  <c:v>64.90694162530194</c:v>
                </c:pt>
                <c:pt idx="735">
                  <c:v>64.979656266132025</c:v>
                </c:pt>
                <c:pt idx="736">
                  <c:v>65.052370906962111</c:v>
                </c:pt>
                <c:pt idx="737">
                  <c:v>65.125085547792196</c:v>
                </c:pt>
                <c:pt idx="738">
                  <c:v>65.197800188622281</c:v>
                </c:pt>
                <c:pt idx="739">
                  <c:v>65.270514829452367</c:v>
                </c:pt>
                <c:pt idx="740">
                  <c:v>65.343229470282452</c:v>
                </c:pt>
                <c:pt idx="741">
                  <c:v>65.415944111112537</c:v>
                </c:pt>
                <c:pt idx="742">
                  <c:v>65.488658751942623</c:v>
                </c:pt>
                <c:pt idx="743">
                  <c:v>65.561373392772708</c:v>
                </c:pt>
                <c:pt idx="744">
                  <c:v>65.634088033602794</c:v>
                </c:pt>
                <c:pt idx="745">
                  <c:v>65.706802674432879</c:v>
                </c:pt>
                <c:pt idx="746">
                  <c:v>65.779517315262964</c:v>
                </c:pt>
                <c:pt idx="747">
                  <c:v>65.85223195609305</c:v>
                </c:pt>
                <c:pt idx="748">
                  <c:v>65.924946596923135</c:v>
                </c:pt>
                <c:pt idx="749">
                  <c:v>65.997661237753221</c:v>
                </c:pt>
                <c:pt idx="750">
                  <c:v>66.070375878583306</c:v>
                </c:pt>
                <c:pt idx="751">
                  <c:v>66.143090519413391</c:v>
                </c:pt>
                <c:pt idx="752">
                  <c:v>66.215805160243477</c:v>
                </c:pt>
                <c:pt idx="753">
                  <c:v>66.288519801073562</c:v>
                </c:pt>
                <c:pt idx="754">
                  <c:v>66.361234441903648</c:v>
                </c:pt>
                <c:pt idx="755">
                  <c:v>66.433949082733733</c:v>
                </c:pt>
                <c:pt idx="756">
                  <c:v>66.506663723563818</c:v>
                </c:pt>
                <c:pt idx="757">
                  <c:v>66.579378364393904</c:v>
                </c:pt>
                <c:pt idx="758">
                  <c:v>66.652093005223989</c:v>
                </c:pt>
                <c:pt idx="759">
                  <c:v>66.724807646054074</c:v>
                </c:pt>
                <c:pt idx="760">
                  <c:v>66.79752228688416</c:v>
                </c:pt>
                <c:pt idx="761">
                  <c:v>66.870236927714245</c:v>
                </c:pt>
                <c:pt idx="762">
                  <c:v>66.942951568544331</c:v>
                </c:pt>
                <c:pt idx="763">
                  <c:v>67.015666209374416</c:v>
                </c:pt>
                <c:pt idx="764">
                  <c:v>67.088380850204501</c:v>
                </c:pt>
                <c:pt idx="765">
                  <c:v>67.161095491034587</c:v>
                </c:pt>
                <c:pt idx="766">
                  <c:v>67.233810131864672</c:v>
                </c:pt>
                <c:pt idx="767">
                  <c:v>67.306524772694758</c:v>
                </c:pt>
                <c:pt idx="768">
                  <c:v>67.379239413524843</c:v>
                </c:pt>
                <c:pt idx="769">
                  <c:v>67.451954054354928</c:v>
                </c:pt>
                <c:pt idx="770">
                  <c:v>67.524668695185014</c:v>
                </c:pt>
                <c:pt idx="771">
                  <c:v>67.597383336015099</c:v>
                </c:pt>
                <c:pt idx="772">
                  <c:v>67.670097976845184</c:v>
                </c:pt>
                <c:pt idx="773">
                  <c:v>67.74281261767527</c:v>
                </c:pt>
                <c:pt idx="774">
                  <c:v>67.815527258505355</c:v>
                </c:pt>
                <c:pt idx="775">
                  <c:v>67.888241899335441</c:v>
                </c:pt>
                <c:pt idx="776">
                  <c:v>67.960956540165526</c:v>
                </c:pt>
                <c:pt idx="777">
                  <c:v>68.033671180995611</c:v>
                </c:pt>
                <c:pt idx="778">
                  <c:v>68.106385821825697</c:v>
                </c:pt>
                <c:pt idx="779">
                  <c:v>68.179100462655782</c:v>
                </c:pt>
                <c:pt idx="780">
                  <c:v>68.251815103485868</c:v>
                </c:pt>
                <c:pt idx="781">
                  <c:v>68.324529744315953</c:v>
                </c:pt>
                <c:pt idx="782">
                  <c:v>68.397244385146038</c:v>
                </c:pt>
                <c:pt idx="783">
                  <c:v>68.469959025976124</c:v>
                </c:pt>
                <c:pt idx="784">
                  <c:v>68.542673666806209</c:v>
                </c:pt>
                <c:pt idx="785">
                  <c:v>68.615388307636294</c:v>
                </c:pt>
                <c:pt idx="786">
                  <c:v>68.68810294846638</c:v>
                </c:pt>
                <c:pt idx="787">
                  <c:v>68.760817589296465</c:v>
                </c:pt>
                <c:pt idx="788">
                  <c:v>68.833532230126551</c:v>
                </c:pt>
                <c:pt idx="789">
                  <c:v>68.906246870956636</c:v>
                </c:pt>
                <c:pt idx="790">
                  <c:v>68.978961511786721</c:v>
                </c:pt>
                <c:pt idx="791">
                  <c:v>69.051676152616807</c:v>
                </c:pt>
                <c:pt idx="792">
                  <c:v>69.124390793446892</c:v>
                </c:pt>
                <c:pt idx="793">
                  <c:v>69.197105434276978</c:v>
                </c:pt>
                <c:pt idx="794">
                  <c:v>69.269820075107063</c:v>
                </c:pt>
                <c:pt idx="795">
                  <c:v>69.342534715937148</c:v>
                </c:pt>
                <c:pt idx="796">
                  <c:v>69.415249356767234</c:v>
                </c:pt>
                <c:pt idx="797">
                  <c:v>69.487963997597319</c:v>
                </c:pt>
                <c:pt idx="798">
                  <c:v>69.560678638427405</c:v>
                </c:pt>
                <c:pt idx="799">
                  <c:v>69.63339327925749</c:v>
                </c:pt>
                <c:pt idx="800">
                  <c:v>69.706107920087575</c:v>
                </c:pt>
                <c:pt idx="801">
                  <c:v>69.778822560917661</c:v>
                </c:pt>
                <c:pt idx="802">
                  <c:v>69.851537201747746</c:v>
                </c:pt>
                <c:pt idx="803">
                  <c:v>69.924251842577831</c:v>
                </c:pt>
                <c:pt idx="804">
                  <c:v>69.996966483407917</c:v>
                </c:pt>
                <c:pt idx="805">
                  <c:v>70.069681124238002</c:v>
                </c:pt>
                <c:pt idx="806">
                  <c:v>70.142395765068088</c:v>
                </c:pt>
                <c:pt idx="807">
                  <c:v>70.215110405898173</c:v>
                </c:pt>
                <c:pt idx="808">
                  <c:v>70.288044938572412</c:v>
                </c:pt>
                <c:pt idx="809">
                  <c:v>70.361201504711175</c:v>
                </c:pt>
                <c:pt idx="810">
                  <c:v>70.434582280621029</c:v>
                </c:pt>
                <c:pt idx="811">
                  <c:v>70.508189478084333</c:v>
                </c:pt>
                <c:pt idx="812">
                  <c:v>70.582025345171928</c:v>
                </c:pt>
                <c:pt idx="813">
                  <c:v>70.656092167080018</c:v>
                </c:pt>
                <c:pt idx="814">
                  <c:v>70.730392266991899</c:v>
                </c:pt>
                <c:pt idx="815">
                  <c:v>70.804928006965667</c:v>
                </c:pt>
                <c:pt idx="816">
                  <c:v>70.879701788848649</c:v>
                </c:pt>
                <c:pt idx="817">
                  <c:v>70.954716055219691</c:v>
                </c:pt>
                <c:pt idx="818">
                  <c:v>71.029973290360331</c:v>
                </c:pt>
                <c:pt idx="819">
                  <c:v>71.105476021255896</c:v>
                </c:pt>
                <c:pt idx="820">
                  <c:v>71.181226818627678</c:v>
                </c:pt>
                <c:pt idx="821">
                  <c:v>71.257228297997386</c:v>
                </c:pt>
                <c:pt idx="822">
                  <c:v>71.333483120785118</c:v>
                </c:pt>
                <c:pt idx="823">
                  <c:v>71.409993995442164</c:v>
                </c:pt>
                <c:pt idx="824">
                  <c:v>71.486763678619923</c:v>
                </c:pt>
                <c:pt idx="825">
                  <c:v>71.563794976376442</c:v>
                </c:pt>
                <c:pt idx="826">
                  <c:v>71.641090745422048</c:v>
                </c:pt>
                <c:pt idx="827">
                  <c:v>71.718653894405605</c:v>
                </c:pt>
                <c:pt idx="828">
                  <c:v>71.796487385243026</c:v>
                </c:pt>
                <c:pt idx="829">
                  <c:v>71.874594234489734</c:v>
                </c:pt>
                <c:pt idx="830">
                  <c:v>71.952977514758985</c:v>
                </c:pt>
                <c:pt idx="831">
                  <c:v>72.031640356187737</c:v>
                </c:pt>
                <c:pt idx="832">
                  <c:v>72.110585947952174</c:v>
                </c:pt>
                <c:pt idx="833">
                  <c:v>72.18981753983492</c:v>
                </c:pt>
                <c:pt idx="834">
                  <c:v>72.269338443846124</c:v>
                </c:pt>
                <c:pt idx="835">
                  <c:v>72.34915203590063</c:v>
                </c:pt>
                <c:pt idx="836">
                  <c:v>72.429261757553689</c:v>
                </c:pt>
                <c:pt idx="837">
                  <c:v>72.509671117797765</c:v>
                </c:pt>
                <c:pt idx="838">
                  <c:v>72.590383694922949</c:v>
                </c:pt>
                <c:pt idx="839">
                  <c:v>72.671403138443878</c:v>
                </c:pt>
                <c:pt idx="840">
                  <c:v>72.752733171096011</c:v>
                </c:pt>
                <c:pt idx="841">
                  <c:v>72.834377590904438</c:v>
                </c:pt>
                <c:pt idx="842">
                  <c:v>72.916340273328331</c:v>
                </c:pt>
                <c:pt idx="843">
                  <c:v>72.998625173484498</c:v>
                </c:pt>
                <c:pt idx="844">
                  <c:v>73.081236328453741</c:v>
                </c:pt>
                <c:pt idx="845">
                  <c:v>73.164177859673643</c:v>
                </c:pt>
                <c:pt idx="846">
                  <c:v>73.247453975421863</c:v>
                </c:pt>
                <c:pt idx="847">
                  <c:v>73.331068973394196</c:v>
                </c:pt>
                <c:pt idx="848">
                  <c:v>73.415027243381758</c:v>
                </c:pt>
                <c:pt idx="849">
                  <c:v>73.499333270052105</c:v>
                </c:pt>
                <c:pt idx="850">
                  <c:v>73.583991635839112</c:v>
                </c:pt>
                <c:pt idx="851">
                  <c:v>73.669007023947017</c:v>
                </c:pt>
                <c:pt idx="852">
                  <c:v>73.754384221474098</c:v>
                </c:pt>
                <c:pt idx="853">
                  <c:v>73.840128122661824</c:v>
                </c:pt>
                <c:pt idx="854">
                  <c:v>73.926243732275793</c:v>
                </c:pt>
                <c:pt idx="855">
                  <c:v>74.012736169124992</c:v>
                </c:pt>
                <c:pt idx="856">
                  <c:v>74.099610669726331</c:v>
                </c:pt>
                <c:pt idx="857">
                  <c:v>74.186872592121887</c:v>
                </c:pt>
                <c:pt idx="858">
                  <c:v>74.274527419856724</c:v>
                </c:pt>
                <c:pt idx="859">
                  <c:v>74.362580766125546</c:v>
                </c:pt>
                <c:pt idx="860">
                  <c:v>74.451038378097124</c:v>
                </c:pt>
                <c:pt idx="861">
                  <c:v>74.53990614142576</c:v>
                </c:pt>
                <c:pt idx="862">
                  <c:v>74.629190084959973</c:v>
                </c:pt>
                <c:pt idx="863">
                  <c:v>74.718896385658809</c:v>
                </c:pt>
                <c:pt idx="864">
                  <c:v>74.809031373727251</c:v>
                </c:pt>
                <c:pt idx="865">
                  <c:v>74.89960153798269</c:v>
                </c:pt>
                <c:pt idx="866">
                  <c:v>74.990613531465357</c:v>
                </c:pt>
                <c:pt idx="867">
                  <c:v>75.082074177306296</c:v>
                </c:pt>
                <c:pt idx="868">
                  <c:v>75.173990474867594</c:v>
                </c:pt>
                <c:pt idx="869">
                  <c:v>75.2663696061704</c:v>
                </c:pt>
                <c:pt idx="870">
                  <c:v>75.359218942627393</c:v>
                </c:pt>
                <c:pt idx="871">
                  <c:v>75.452546052097503</c:v>
                </c:pt>
                <c:pt idx="872">
                  <c:v>75.54635870628195</c:v>
                </c:pt>
                <c:pt idx="873">
                  <c:v>75.640664888482021</c:v>
                </c:pt>
                <c:pt idx="874">
                  <c:v>75.735472801740386</c:v>
                </c:pt>
                <c:pt idx="875">
                  <c:v>75.83079087738939</c:v>
                </c:pt>
                <c:pt idx="876">
                  <c:v>75.926627784031524</c:v>
                </c:pt>
                <c:pt idx="877">
                  <c:v>76.022992436979024</c:v>
                </c:pt>
                <c:pt idx="878">
                  <c:v>76.119894008181589</c:v>
                </c:pt>
                <c:pt idx="879">
                  <c:v>76.217341936673478</c:v>
                </c:pt>
                <c:pt idx="880">
                  <c:v>76.315345939573533</c:v>
                </c:pt>
                <c:pt idx="881">
                  <c:v>76.413916023674346</c:v>
                </c:pt>
                <c:pt idx="882">
                  <c:v>76.51306249765959</c:v>
                </c:pt>
                <c:pt idx="883">
                  <c:v>76.61279598499155</c:v>
                </c:pt>
                <c:pt idx="884">
                  <c:v>76.713127437514487</c:v>
                </c:pt>
                <c:pt idx="885">
                  <c:v>76.814068149822887</c:v>
                </c:pt>
                <c:pt idx="886">
                  <c:v>76.915629774447893</c:v>
                </c:pt>
                <c:pt idx="887">
                  <c:v>77.017824337919521</c:v>
                </c:pt>
                <c:pt idx="888">
                  <c:v>77.120664257767245</c:v>
                </c:pt>
                <c:pt idx="889">
                  <c:v>77.22125017612511</c:v>
                </c:pt>
                <c:pt idx="890">
                  <c:v>77.319706456501237</c:v>
                </c:pt>
                <c:pt idx="891">
                  <c:v>77.416145877788807</c:v>
                </c:pt>
                <c:pt idx="892">
                  <c:v>77.510671076615836</c:v>
                </c:pt>
                <c:pt idx="893">
                  <c:v>77.603375765645296</c:v>
                </c:pt>
                <c:pt idx="894">
                  <c:v>77.694345768890159</c:v>
                </c:pt>
                <c:pt idx="895">
                  <c:v>77.783659906491664</c:v>
                </c:pt>
                <c:pt idx="896">
                  <c:v>77.871390754813049</c:v>
                </c:pt>
                <c:pt idx="897">
                  <c:v>77.957605302604534</c:v>
                </c:pt>
                <c:pt idx="898">
                  <c:v>78.04236552002348</c:v>
                </c:pt>
                <c:pt idx="899">
                  <c:v>78.125728854172877</c:v>
                </c:pt>
                <c:pt idx="900">
                  <c:v>78.207748662350454</c:v>
                </c:pt>
                <c:pt idx="901">
                  <c:v>78.288474592230671</c:v>
                </c:pt>
                <c:pt idx="902">
                  <c:v>78.367952916619956</c:v>
                </c:pt>
                <c:pt idx="903">
                  <c:v>78.446226829147676</c:v>
                </c:pt>
                <c:pt idx="904">
                  <c:v>78.523336706216341</c:v>
                </c:pt>
                <c:pt idx="905">
                  <c:v>78.599320339684681</c:v>
                </c:pt>
                <c:pt idx="906">
                  <c:v>78.674213144058854</c:v>
                </c:pt>
                <c:pt idx="907">
                  <c:v>78.748048341389051</c:v>
                </c:pt>
                <c:pt idx="908">
                  <c:v>78.820857126588152</c:v>
                </c:pt>
                <c:pt idx="909">
                  <c:v>78.893571767418237</c:v>
                </c:pt>
                <c:pt idx="910">
                  <c:v>78.966286408248322</c:v>
                </c:pt>
                <c:pt idx="911">
                  <c:v>79.039001049078408</c:v>
                </c:pt>
                <c:pt idx="912">
                  <c:v>79.111715689908493</c:v>
                </c:pt>
                <c:pt idx="913">
                  <c:v>79.184430330738579</c:v>
                </c:pt>
                <c:pt idx="914">
                  <c:v>79.257144971568664</c:v>
                </c:pt>
                <c:pt idx="915">
                  <c:v>79.329859612398749</c:v>
                </c:pt>
                <c:pt idx="916">
                  <c:v>79.402574253228835</c:v>
                </c:pt>
                <c:pt idx="917">
                  <c:v>79.47528889405892</c:v>
                </c:pt>
                <c:pt idx="918">
                  <c:v>79.548003534889006</c:v>
                </c:pt>
                <c:pt idx="919">
                  <c:v>79.620718175719091</c:v>
                </c:pt>
                <c:pt idx="920">
                  <c:v>79.693432816549176</c:v>
                </c:pt>
                <c:pt idx="921">
                  <c:v>79.766147457379262</c:v>
                </c:pt>
                <c:pt idx="922">
                  <c:v>79.838862098209347</c:v>
                </c:pt>
                <c:pt idx="923">
                  <c:v>79.911576739039432</c:v>
                </c:pt>
                <c:pt idx="924">
                  <c:v>79.984291379869518</c:v>
                </c:pt>
                <c:pt idx="925">
                  <c:v>80.057006020699603</c:v>
                </c:pt>
                <c:pt idx="926">
                  <c:v>80.129720661529689</c:v>
                </c:pt>
                <c:pt idx="927">
                  <c:v>80.202435302359774</c:v>
                </c:pt>
                <c:pt idx="928">
                  <c:v>80.275149943189859</c:v>
                </c:pt>
                <c:pt idx="929">
                  <c:v>80.347864584019945</c:v>
                </c:pt>
                <c:pt idx="930">
                  <c:v>80.42057922485003</c:v>
                </c:pt>
                <c:pt idx="931">
                  <c:v>80.493293865680116</c:v>
                </c:pt>
                <c:pt idx="932">
                  <c:v>80.566008506510201</c:v>
                </c:pt>
                <c:pt idx="933">
                  <c:v>80.638723147340286</c:v>
                </c:pt>
                <c:pt idx="934">
                  <c:v>80.711437788170372</c:v>
                </c:pt>
                <c:pt idx="935">
                  <c:v>80.784152429000457</c:v>
                </c:pt>
                <c:pt idx="936">
                  <c:v>80.856867069830543</c:v>
                </c:pt>
                <c:pt idx="937">
                  <c:v>80.929581710660628</c:v>
                </c:pt>
                <c:pt idx="938">
                  <c:v>81.002296351490713</c:v>
                </c:pt>
                <c:pt idx="939">
                  <c:v>81.075010992320799</c:v>
                </c:pt>
                <c:pt idx="940">
                  <c:v>81.147725633150884</c:v>
                </c:pt>
                <c:pt idx="941">
                  <c:v>81.220440273980969</c:v>
                </c:pt>
                <c:pt idx="942">
                  <c:v>81.293154914811055</c:v>
                </c:pt>
                <c:pt idx="943">
                  <c:v>81.36586955564114</c:v>
                </c:pt>
                <c:pt idx="944">
                  <c:v>81.438584196471226</c:v>
                </c:pt>
                <c:pt idx="945">
                  <c:v>81.511298837301311</c:v>
                </c:pt>
                <c:pt idx="946">
                  <c:v>81.584013478131396</c:v>
                </c:pt>
                <c:pt idx="947">
                  <c:v>81.656728118961482</c:v>
                </c:pt>
                <c:pt idx="948">
                  <c:v>81.729442759791567</c:v>
                </c:pt>
                <c:pt idx="949">
                  <c:v>81.802157400621653</c:v>
                </c:pt>
                <c:pt idx="950">
                  <c:v>81.874872041451738</c:v>
                </c:pt>
                <c:pt idx="951">
                  <c:v>81.947586682281823</c:v>
                </c:pt>
                <c:pt idx="952">
                  <c:v>82.020301323111909</c:v>
                </c:pt>
                <c:pt idx="953">
                  <c:v>82.093015963941994</c:v>
                </c:pt>
                <c:pt idx="954">
                  <c:v>82.165730604772079</c:v>
                </c:pt>
                <c:pt idx="955">
                  <c:v>82.238445245602165</c:v>
                </c:pt>
                <c:pt idx="956">
                  <c:v>82.31115988643225</c:v>
                </c:pt>
                <c:pt idx="957">
                  <c:v>82.383874527262336</c:v>
                </c:pt>
                <c:pt idx="958">
                  <c:v>82.456589168092421</c:v>
                </c:pt>
                <c:pt idx="959">
                  <c:v>82.529303808922506</c:v>
                </c:pt>
                <c:pt idx="960">
                  <c:v>82.602018449752592</c:v>
                </c:pt>
                <c:pt idx="961">
                  <c:v>82.674733090582677</c:v>
                </c:pt>
                <c:pt idx="962">
                  <c:v>82.747447731412763</c:v>
                </c:pt>
                <c:pt idx="963">
                  <c:v>82.820162372242848</c:v>
                </c:pt>
                <c:pt idx="964">
                  <c:v>82.892877013072933</c:v>
                </c:pt>
                <c:pt idx="965">
                  <c:v>82.965591653903019</c:v>
                </c:pt>
                <c:pt idx="966">
                  <c:v>83.038306294733104</c:v>
                </c:pt>
                <c:pt idx="967">
                  <c:v>83.111020935563189</c:v>
                </c:pt>
                <c:pt idx="968">
                  <c:v>83.183735576393275</c:v>
                </c:pt>
                <c:pt idx="969">
                  <c:v>83.25645021722336</c:v>
                </c:pt>
                <c:pt idx="970">
                  <c:v>83.329164858053446</c:v>
                </c:pt>
                <c:pt idx="971">
                  <c:v>83.401879498883531</c:v>
                </c:pt>
                <c:pt idx="972">
                  <c:v>83.474594139713616</c:v>
                </c:pt>
                <c:pt idx="973">
                  <c:v>83.547308780543702</c:v>
                </c:pt>
                <c:pt idx="974">
                  <c:v>83.620023421373787</c:v>
                </c:pt>
                <c:pt idx="975">
                  <c:v>83.692738062203873</c:v>
                </c:pt>
                <c:pt idx="976">
                  <c:v>83.765452703033958</c:v>
                </c:pt>
                <c:pt idx="977">
                  <c:v>83.838167343864043</c:v>
                </c:pt>
                <c:pt idx="978">
                  <c:v>83.910881984694129</c:v>
                </c:pt>
                <c:pt idx="979">
                  <c:v>83.983596625524214</c:v>
                </c:pt>
                <c:pt idx="980">
                  <c:v>84.0563112663543</c:v>
                </c:pt>
                <c:pt idx="981">
                  <c:v>84.129025907184385</c:v>
                </c:pt>
                <c:pt idx="982">
                  <c:v>84.20174054801447</c:v>
                </c:pt>
                <c:pt idx="983">
                  <c:v>84.274455188844556</c:v>
                </c:pt>
                <c:pt idx="984">
                  <c:v>84.347169829674641</c:v>
                </c:pt>
                <c:pt idx="985">
                  <c:v>84.419884470504726</c:v>
                </c:pt>
                <c:pt idx="986">
                  <c:v>84.492599111334812</c:v>
                </c:pt>
                <c:pt idx="987">
                  <c:v>84.565313752164897</c:v>
                </c:pt>
                <c:pt idx="988">
                  <c:v>84.638028392994983</c:v>
                </c:pt>
                <c:pt idx="989">
                  <c:v>84.710743033825068</c:v>
                </c:pt>
                <c:pt idx="990">
                  <c:v>84.783457674655153</c:v>
                </c:pt>
                <c:pt idx="991">
                  <c:v>84.856172315485239</c:v>
                </c:pt>
                <c:pt idx="992">
                  <c:v>84.928886956315324</c:v>
                </c:pt>
                <c:pt idx="993">
                  <c:v>85.00160159714541</c:v>
                </c:pt>
                <c:pt idx="994">
                  <c:v>85.074316237975495</c:v>
                </c:pt>
                <c:pt idx="995">
                  <c:v>85.14703087880558</c:v>
                </c:pt>
                <c:pt idx="996">
                  <c:v>85.219745519635666</c:v>
                </c:pt>
                <c:pt idx="997">
                  <c:v>85.292460160465751</c:v>
                </c:pt>
                <c:pt idx="998">
                  <c:v>85.365174801295836</c:v>
                </c:pt>
                <c:pt idx="999">
                  <c:v>85.437889442125922</c:v>
                </c:pt>
                <c:pt idx="1000">
                  <c:v>85.510604082956007</c:v>
                </c:pt>
                <c:pt idx="1001">
                  <c:v>85.583864094278255</c:v>
                </c:pt>
                <c:pt idx="1002">
                  <c:v>85.657684008388472</c:v>
                </c:pt>
                <c:pt idx="1003">
                  <c:v>85.732079008799474</c:v>
                </c:pt>
                <c:pt idx="1004">
                  <c:v>85.807064971601832</c:v>
                </c:pt>
                <c:pt idx="1005">
                  <c:v>85.882658510254487</c:v>
                </c:pt>
                <c:pt idx="1006">
                  <c:v>85.958877024158667</c:v>
                </c:pt>
                <c:pt idx="1007">
                  <c:v>86.035738751412666</c:v>
                </c:pt>
                <c:pt idx="1008">
                  <c:v>86.113262826195182</c:v>
                </c:pt>
                <c:pt idx="1009">
                  <c:v>86.191469341282613</c:v>
                </c:pt>
                <c:pt idx="1010">
                  <c:v>86.270379416272434</c:v>
                </c:pt>
                <c:pt idx="1011">
                  <c:v>86.350015272161244</c:v>
                </c:pt>
                <c:pt idx="1012">
                  <c:v>86.430400313015369</c:v>
                </c:pt>
                <c:pt idx="1013">
                  <c:v>86.511559215574948</c:v>
                </c:pt>
                <c:pt idx="1014">
                  <c:v>86.593518027752978</c:v>
                </c:pt>
                <c:pt idx="1015">
                  <c:v>86.67630427713145</c:v>
                </c:pt>
                <c:pt idx="1016">
                  <c:v>86.75994709072161</c:v>
                </c:pt>
                <c:pt idx="1017">
                  <c:v>86.844477327449638</c:v>
                </c:pt>
                <c:pt idx="1018">
                  <c:v>86.929927725058278</c:v>
                </c:pt>
                <c:pt idx="1019">
                  <c:v>87.016333063386696</c:v>
                </c:pt>
                <c:pt idx="1020">
                  <c:v>87.103730346314535</c:v>
                </c:pt>
                <c:pt idx="1021">
                  <c:v>87.192159005042441</c:v>
                </c:pt>
                <c:pt idx="1022">
                  <c:v>87.281661125845659</c:v>
                </c:pt>
                <c:pt idx="1023">
                  <c:v>87.372281705996656</c:v>
                </c:pt>
                <c:pt idx="1024">
                  <c:v>87.464068942230782</c:v>
                </c:pt>
                <c:pt idx="1025">
                  <c:v>87.557074556954277</c:v>
                </c:pt>
                <c:pt idx="1026">
                  <c:v>87.651354168404822</c:v>
                </c:pt>
                <c:pt idx="1027">
                  <c:v>87.746967712218833</c:v>
                </c:pt>
                <c:pt idx="1028">
                  <c:v>87.843979923400568</c:v>
                </c:pt>
                <c:pt idx="1029">
                  <c:v>87.94246088960854</c:v>
                </c:pt>
                <c:pt idx="1030">
                  <c:v>88.042486689084072</c:v>
                </c:pt>
                <c:pt idx="1031">
                  <c:v>88.144140129591023</c:v>
                </c:pt>
                <c:pt idx="1032">
                  <c:v>88.247511608612044</c:v>
                </c:pt>
                <c:pt idx="1033">
                  <c:v>88.352700120021211</c:v>
                </c:pt>
                <c:pt idx="1034">
                  <c:v>88.459814438893488</c:v>
                </c:pt>
                <c:pt idx="1035">
                  <c:v>88.568974524526681</c:v>
                </c:pt>
                <c:pt idx="1036">
                  <c:v>88.680313192857668</c:v>
                </c:pt>
                <c:pt idx="1037">
                  <c:v>88.793978124269046</c:v>
                </c:pt>
                <c:pt idx="1038">
                  <c:v>88.910134292774984</c:v>
                </c:pt>
                <c:pt idx="1039">
                  <c:v>89.028966929895759</c:v>
                </c:pt>
                <c:pt idx="1040">
                  <c:v>89.150685174381806</c:v>
                </c:pt>
                <c:pt idx="1041">
                  <c:v>89.275526612176719</c:v>
                </c:pt>
                <c:pt idx="1042">
                  <c:v>89.403762987103264</c:v>
                </c:pt>
                <c:pt idx="1043">
                  <c:v>89.52796474451938</c:v>
                </c:pt>
                <c:pt idx="1044">
                  <c:v>89.648463650680824</c:v>
                </c:pt>
                <c:pt idx="1045">
                  <c:v>89.765547370274106</c:v>
                </c:pt>
                <c:pt idx="1046">
                  <c:v>89.879467248538873</c:v>
                </c:pt>
                <c:pt idx="1047">
                  <c:v>89.990444410585525</c:v>
                </c:pt>
                <c:pt idx="1048">
                  <c:v>90.098674602337752</c:v>
                </c:pt>
                <c:pt idx="1049">
                  <c:v>90.204332076536289</c:v>
                </c:pt>
                <c:pt idx="1050">
                  <c:v>90.307572744378632</c:v>
                </c:pt>
                <c:pt idx="1051">
                  <c:v>90.408536755566786</c:v>
                </c:pt>
                <c:pt idx="1052">
                  <c:v>90.507350628534951</c:v>
                </c:pt>
                <c:pt idx="1053">
                  <c:v>90.604129023101791</c:v>
                </c:pt>
                <c:pt idx="1054">
                  <c:v>90.69897622622922</c:v>
                </c:pt>
                <c:pt idx="1055">
                  <c:v>90.791987405621256</c:v>
                </c:pt>
                <c:pt idx="1056">
                  <c:v>90.88324967396089</c:v>
                </c:pt>
                <c:pt idx="1057">
                  <c:v>90.972842997552718</c:v>
                </c:pt>
                <c:pt idx="1058">
                  <c:v>91.06084097623787</c:v>
                </c:pt>
                <c:pt idx="1059">
                  <c:v>91.147311516123779</c:v>
                </c:pt>
                <c:pt idx="1060">
                  <c:v>91.232317412528118</c:v>
                </c:pt>
                <c:pt idx="1061">
                  <c:v>91.315916857285174</c:v>
                </c:pt>
                <c:pt idx="1062">
                  <c:v>91.398163881992176</c:v>
                </c:pt>
                <c:pt idx="1063">
                  <c:v>91.479108746726098</c:v>
                </c:pt>
                <c:pt idx="1064">
                  <c:v>91.558798282119369</c:v>
                </c:pt>
                <c:pt idx="1065">
                  <c:v>91.637276191357969</c:v>
                </c:pt>
                <c:pt idx="1066">
                  <c:v>91.714583317589216</c:v>
                </c:pt>
                <c:pt idx="1067">
                  <c:v>91.790757881347247</c:v>
                </c:pt>
                <c:pt idx="1068">
                  <c:v>91.86583569188214</c:v>
                </c:pt>
                <c:pt idx="1069">
                  <c:v>91.939850335681584</c:v>
                </c:pt>
                <c:pt idx="1070">
                  <c:v>92.01283334497856</c:v>
                </c:pt>
                <c:pt idx="1071">
                  <c:v>92.085547985808645</c:v>
                </c:pt>
                <c:pt idx="1072">
                  <c:v>92.158262626638731</c:v>
                </c:pt>
                <c:pt idx="1073">
                  <c:v>92.230977267468816</c:v>
                </c:pt>
                <c:pt idx="1074">
                  <c:v>92.303691908298902</c:v>
                </c:pt>
                <c:pt idx="1075">
                  <c:v>92.376406549128987</c:v>
                </c:pt>
                <c:pt idx="1076">
                  <c:v>92.449121189959072</c:v>
                </c:pt>
                <c:pt idx="1077">
                  <c:v>92.521835830789158</c:v>
                </c:pt>
                <c:pt idx="1078">
                  <c:v>92.594550471619243</c:v>
                </c:pt>
                <c:pt idx="1079">
                  <c:v>92.667265112449329</c:v>
                </c:pt>
                <c:pt idx="1080">
                  <c:v>92.739979753279414</c:v>
                </c:pt>
                <c:pt idx="1081">
                  <c:v>92.812694394109499</c:v>
                </c:pt>
                <c:pt idx="1082">
                  <c:v>92.885409034939585</c:v>
                </c:pt>
                <c:pt idx="1083">
                  <c:v>92.95812367576967</c:v>
                </c:pt>
                <c:pt idx="1084">
                  <c:v>93.030838316599755</c:v>
                </c:pt>
                <c:pt idx="1085">
                  <c:v>93.103552957429841</c:v>
                </c:pt>
                <c:pt idx="1086">
                  <c:v>93.176267598259926</c:v>
                </c:pt>
                <c:pt idx="1087">
                  <c:v>93.248982239090012</c:v>
                </c:pt>
                <c:pt idx="1088">
                  <c:v>93.321696879920097</c:v>
                </c:pt>
                <c:pt idx="1089">
                  <c:v>93.394411520750182</c:v>
                </c:pt>
                <c:pt idx="1090">
                  <c:v>93.467126161580268</c:v>
                </c:pt>
                <c:pt idx="1091">
                  <c:v>93.539840802410353</c:v>
                </c:pt>
                <c:pt idx="1092">
                  <c:v>93.612555443240439</c:v>
                </c:pt>
                <c:pt idx="1093">
                  <c:v>93.685270084070524</c:v>
                </c:pt>
                <c:pt idx="1094">
                  <c:v>93.757984724900609</c:v>
                </c:pt>
                <c:pt idx="1095">
                  <c:v>93.830699365730695</c:v>
                </c:pt>
                <c:pt idx="1096">
                  <c:v>93.90341400656078</c:v>
                </c:pt>
                <c:pt idx="1097">
                  <c:v>93.976128647390865</c:v>
                </c:pt>
                <c:pt idx="1098">
                  <c:v>94.048843288220951</c:v>
                </c:pt>
                <c:pt idx="1099">
                  <c:v>94.121557929051036</c:v>
                </c:pt>
                <c:pt idx="1100">
                  <c:v>94.194272569881122</c:v>
                </c:pt>
                <c:pt idx="1101">
                  <c:v>94.266987210711207</c:v>
                </c:pt>
                <c:pt idx="1102">
                  <c:v>94.339701851541292</c:v>
                </c:pt>
                <c:pt idx="1103">
                  <c:v>94.412416492371378</c:v>
                </c:pt>
                <c:pt idx="1104">
                  <c:v>94.485131133201463</c:v>
                </c:pt>
                <c:pt idx="1105">
                  <c:v>94.557845774031549</c:v>
                </c:pt>
                <c:pt idx="1106">
                  <c:v>94.630560414861634</c:v>
                </c:pt>
                <c:pt idx="1107">
                  <c:v>94.703275055691719</c:v>
                </c:pt>
                <c:pt idx="1108">
                  <c:v>94.775989696521805</c:v>
                </c:pt>
                <c:pt idx="1109">
                  <c:v>94.84870433735189</c:v>
                </c:pt>
                <c:pt idx="1110">
                  <c:v>94.921418978181975</c:v>
                </c:pt>
                <c:pt idx="1111">
                  <c:v>94.994133619012061</c:v>
                </c:pt>
                <c:pt idx="1112">
                  <c:v>95.066848259842146</c:v>
                </c:pt>
                <c:pt idx="1113">
                  <c:v>95.139562900672232</c:v>
                </c:pt>
                <c:pt idx="1114">
                  <c:v>95.212277541502317</c:v>
                </c:pt>
                <c:pt idx="1115">
                  <c:v>95.284992182332402</c:v>
                </c:pt>
                <c:pt idx="1116">
                  <c:v>95.357706823162488</c:v>
                </c:pt>
                <c:pt idx="1117">
                  <c:v>95.430421463992573</c:v>
                </c:pt>
                <c:pt idx="1118">
                  <c:v>95.503136104822659</c:v>
                </c:pt>
                <c:pt idx="1119">
                  <c:v>95.575850745652744</c:v>
                </c:pt>
                <c:pt idx="1120">
                  <c:v>95.648565386482829</c:v>
                </c:pt>
                <c:pt idx="1121">
                  <c:v>95.721280027312915</c:v>
                </c:pt>
                <c:pt idx="1122">
                  <c:v>95.793994668143</c:v>
                </c:pt>
                <c:pt idx="1123">
                  <c:v>95.866709308973086</c:v>
                </c:pt>
                <c:pt idx="1124">
                  <c:v>95.939423949803171</c:v>
                </c:pt>
                <c:pt idx="1125">
                  <c:v>96.012138590633256</c:v>
                </c:pt>
                <c:pt idx="1126">
                  <c:v>96.084853231463342</c:v>
                </c:pt>
                <c:pt idx="1127">
                  <c:v>96.157567872293427</c:v>
                </c:pt>
                <c:pt idx="1128">
                  <c:v>96.230282513123512</c:v>
                </c:pt>
                <c:pt idx="1129">
                  <c:v>96.302997153953598</c:v>
                </c:pt>
                <c:pt idx="1130">
                  <c:v>96.375711794783683</c:v>
                </c:pt>
                <c:pt idx="1131">
                  <c:v>96.448426435613769</c:v>
                </c:pt>
                <c:pt idx="1132">
                  <c:v>96.521141076443854</c:v>
                </c:pt>
                <c:pt idx="1133">
                  <c:v>96.593855717273939</c:v>
                </c:pt>
                <c:pt idx="1134">
                  <c:v>96.666570358104025</c:v>
                </c:pt>
                <c:pt idx="1135">
                  <c:v>96.73928499893411</c:v>
                </c:pt>
                <c:pt idx="1136">
                  <c:v>96.811999639764196</c:v>
                </c:pt>
                <c:pt idx="1137">
                  <c:v>96.884714280594281</c:v>
                </c:pt>
                <c:pt idx="1138">
                  <c:v>96.957428921424366</c:v>
                </c:pt>
                <c:pt idx="1139">
                  <c:v>97.030143562254452</c:v>
                </c:pt>
                <c:pt idx="1140">
                  <c:v>97.102858203084537</c:v>
                </c:pt>
                <c:pt idx="1141">
                  <c:v>97.175572843914622</c:v>
                </c:pt>
                <c:pt idx="1142">
                  <c:v>97.248287484744708</c:v>
                </c:pt>
                <c:pt idx="1143">
                  <c:v>97.321002125574793</c:v>
                </c:pt>
                <c:pt idx="1144">
                  <c:v>97.393716766404879</c:v>
                </c:pt>
                <c:pt idx="1145">
                  <c:v>97.466431407234964</c:v>
                </c:pt>
                <c:pt idx="1146">
                  <c:v>97.539146048065049</c:v>
                </c:pt>
                <c:pt idx="1147">
                  <c:v>97.611860688895135</c:v>
                </c:pt>
                <c:pt idx="1148">
                  <c:v>97.68457532972522</c:v>
                </c:pt>
                <c:pt idx="1149">
                  <c:v>97.757289970555306</c:v>
                </c:pt>
                <c:pt idx="1150">
                  <c:v>97.830004611385391</c:v>
                </c:pt>
                <c:pt idx="1151">
                  <c:v>97.902719252215476</c:v>
                </c:pt>
                <c:pt idx="1152">
                  <c:v>97.975433893045562</c:v>
                </c:pt>
                <c:pt idx="1153">
                  <c:v>98.048148533875647</c:v>
                </c:pt>
                <c:pt idx="1154">
                  <c:v>98.120863174705732</c:v>
                </c:pt>
                <c:pt idx="1155">
                  <c:v>98.193577815535818</c:v>
                </c:pt>
                <c:pt idx="1156">
                  <c:v>98.266292456365903</c:v>
                </c:pt>
                <c:pt idx="1157">
                  <c:v>98.339007097195989</c:v>
                </c:pt>
                <c:pt idx="1158">
                  <c:v>98.411721738026074</c:v>
                </c:pt>
                <c:pt idx="1159">
                  <c:v>98.484436378856159</c:v>
                </c:pt>
                <c:pt idx="1160">
                  <c:v>98.557151019686245</c:v>
                </c:pt>
                <c:pt idx="1161">
                  <c:v>98.62986566051633</c:v>
                </c:pt>
                <c:pt idx="1162">
                  <c:v>98.702580301346416</c:v>
                </c:pt>
                <c:pt idx="1163">
                  <c:v>98.775294942176501</c:v>
                </c:pt>
                <c:pt idx="1164">
                  <c:v>98.848009583006586</c:v>
                </c:pt>
                <c:pt idx="1165">
                  <c:v>98.920724223836672</c:v>
                </c:pt>
                <c:pt idx="1166">
                  <c:v>98.993438864666757</c:v>
                </c:pt>
                <c:pt idx="1167">
                  <c:v>99.066153505496843</c:v>
                </c:pt>
                <c:pt idx="1168">
                  <c:v>99.138868146326928</c:v>
                </c:pt>
                <c:pt idx="1169">
                  <c:v>99.211582787157013</c:v>
                </c:pt>
                <c:pt idx="1170">
                  <c:v>99.284297427987099</c:v>
                </c:pt>
                <c:pt idx="1171">
                  <c:v>99.357012068817184</c:v>
                </c:pt>
                <c:pt idx="1172">
                  <c:v>99.429726709647269</c:v>
                </c:pt>
                <c:pt idx="1173">
                  <c:v>99.502441350477355</c:v>
                </c:pt>
                <c:pt idx="1174">
                  <c:v>99.57515599130744</c:v>
                </c:pt>
                <c:pt idx="1175">
                  <c:v>99.647870632137526</c:v>
                </c:pt>
                <c:pt idx="1176">
                  <c:v>99.720585272967611</c:v>
                </c:pt>
                <c:pt idx="1177">
                  <c:v>99.793299913797696</c:v>
                </c:pt>
                <c:pt idx="1178">
                  <c:v>99.866014554627782</c:v>
                </c:pt>
                <c:pt idx="1179">
                  <c:v>99.938729195457867</c:v>
                </c:pt>
                <c:pt idx="1180">
                  <c:v>100.01144383628795</c:v>
                </c:pt>
                <c:pt idx="1181">
                  <c:v>100.08415847711804</c:v>
                </c:pt>
                <c:pt idx="1182">
                  <c:v>100.15687311794812</c:v>
                </c:pt>
                <c:pt idx="1183">
                  <c:v>100.22958775877821</c:v>
                </c:pt>
                <c:pt idx="1184">
                  <c:v>100.30230239960829</c:v>
                </c:pt>
                <c:pt idx="1185">
                  <c:v>100.37501704043838</c:v>
                </c:pt>
                <c:pt idx="1186">
                  <c:v>100.44773168126846</c:v>
                </c:pt>
                <c:pt idx="1187">
                  <c:v>100.52044632209855</c:v>
                </c:pt>
                <c:pt idx="1188">
                  <c:v>100.59316096292864</c:v>
                </c:pt>
                <c:pt idx="1189">
                  <c:v>100.66587560375872</c:v>
                </c:pt>
                <c:pt idx="1190">
                  <c:v>100.73859024458881</c:v>
                </c:pt>
                <c:pt idx="1191">
                  <c:v>100.81130488541889</c:v>
                </c:pt>
                <c:pt idx="1192">
                  <c:v>100.88401952624898</c:v>
                </c:pt>
                <c:pt idx="1193">
                  <c:v>100.95673416707906</c:v>
                </c:pt>
                <c:pt idx="1194">
                  <c:v>101.02944880790915</c:v>
                </c:pt>
                <c:pt idx="1195">
                  <c:v>101.10216344873923</c:v>
                </c:pt>
                <c:pt idx="1196">
                  <c:v>101.17487808956932</c:v>
                </c:pt>
                <c:pt idx="1197">
                  <c:v>101.2475927303994</c:v>
                </c:pt>
                <c:pt idx="1198">
                  <c:v>101.32030737122949</c:v>
                </c:pt>
                <c:pt idx="1199">
                  <c:v>101.39302201205957</c:v>
                </c:pt>
                <c:pt idx="1200">
                  <c:v>101.46573665288966</c:v>
                </c:pt>
                <c:pt idx="1201">
                  <c:v>101.53845129371975</c:v>
                </c:pt>
                <c:pt idx="1202">
                  <c:v>101.61116593454983</c:v>
                </c:pt>
                <c:pt idx="1203">
                  <c:v>101.68388057537992</c:v>
                </c:pt>
                <c:pt idx="1204">
                  <c:v>101.75659521621</c:v>
                </c:pt>
                <c:pt idx="1205">
                  <c:v>101.82930985704009</c:v>
                </c:pt>
                <c:pt idx="1206">
                  <c:v>101.90202449787017</c:v>
                </c:pt>
                <c:pt idx="1207">
                  <c:v>101.97473913870026</c:v>
                </c:pt>
                <c:pt idx="1208">
                  <c:v>102.04745377953034</c:v>
                </c:pt>
                <c:pt idx="1209">
                  <c:v>102.12016842036043</c:v>
                </c:pt>
                <c:pt idx="1210">
                  <c:v>102.19288306119051</c:v>
                </c:pt>
                <c:pt idx="1211">
                  <c:v>102.2655977020206</c:v>
                </c:pt>
                <c:pt idx="1212">
                  <c:v>102.33831234285068</c:v>
                </c:pt>
                <c:pt idx="1213">
                  <c:v>102.41102698368077</c:v>
                </c:pt>
                <c:pt idx="1214">
                  <c:v>102.48374162451086</c:v>
                </c:pt>
                <c:pt idx="1215">
                  <c:v>102.55645626534094</c:v>
                </c:pt>
                <c:pt idx="1216">
                  <c:v>102.62917090617103</c:v>
                </c:pt>
                <c:pt idx="1217">
                  <c:v>102.70188554700111</c:v>
                </c:pt>
                <c:pt idx="1218">
                  <c:v>102.7746001878312</c:v>
                </c:pt>
                <c:pt idx="1219">
                  <c:v>102.84753472050544</c:v>
                </c:pt>
                <c:pt idx="1220">
                  <c:v>102.9206912866442</c:v>
                </c:pt>
                <c:pt idx="1221">
                  <c:v>102.99407206255405</c:v>
                </c:pt>
                <c:pt idx="1222">
                  <c:v>103.06767926001736</c:v>
                </c:pt>
                <c:pt idx="1223">
                  <c:v>103.14151512710495</c:v>
                </c:pt>
                <c:pt idx="1224">
                  <c:v>103.21558194901304</c:v>
                </c:pt>
                <c:pt idx="1225">
                  <c:v>103.28988204892492</c:v>
                </c:pt>
                <c:pt idx="1226">
                  <c:v>103.36441778889869</c:v>
                </c:pt>
                <c:pt idx="1227">
                  <c:v>103.43919157078167</c:v>
                </c:pt>
                <c:pt idx="1228">
                  <c:v>103.51420583715272</c:v>
                </c:pt>
                <c:pt idx="1229">
                  <c:v>103.58946307229336</c:v>
                </c:pt>
                <c:pt idx="1230">
                  <c:v>103.66496580318892</c:v>
                </c:pt>
                <c:pt idx="1231">
                  <c:v>103.7407166005607</c:v>
                </c:pt>
                <c:pt idx="1232">
                  <c:v>103.81671807993041</c:v>
                </c:pt>
                <c:pt idx="1233">
                  <c:v>103.89297290271814</c:v>
                </c:pt>
                <c:pt idx="1234">
                  <c:v>103.96948377737519</c:v>
                </c:pt>
                <c:pt idx="1235">
                  <c:v>104.04625346055295</c:v>
                </c:pt>
                <c:pt idx="1236">
                  <c:v>104.12328475830947</c:v>
                </c:pt>
                <c:pt idx="1237">
                  <c:v>104.20058052735507</c:v>
                </c:pt>
                <c:pt idx="1238">
                  <c:v>104.27814367633863</c:v>
                </c:pt>
                <c:pt idx="1239">
                  <c:v>104.35597716717605</c:v>
                </c:pt>
                <c:pt idx="1240">
                  <c:v>104.43408401642276</c:v>
                </c:pt>
                <c:pt idx="1241">
                  <c:v>104.51246729669201</c:v>
                </c:pt>
                <c:pt idx="1242">
                  <c:v>104.59113013812076</c:v>
                </c:pt>
                <c:pt idx="1243">
                  <c:v>104.6700757298852</c:v>
                </c:pt>
                <c:pt idx="1244">
                  <c:v>104.74930732176794</c:v>
                </c:pt>
                <c:pt idx="1245">
                  <c:v>104.82882822577915</c:v>
                </c:pt>
                <c:pt idx="1246">
                  <c:v>104.90864181783365</c:v>
                </c:pt>
                <c:pt idx="1247">
                  <c:v>104.98875153948671</c:v>
                </c:pt>
                <c:pt idx="1248">
                  <c:v>105.06916089973079</c:v>
                </c:pt>
                <c:pt idx="1249">
                  <c:v>105.14987347685597</c:v>
                </c:pt>
                <c:pt idx="1250">
                  <c:v>105.2308929203769</c:v>
                </c:pt>
                <c:pt idx="1251">
                  <c:v>105.31222295302904</c:v>
                </c:pt>
                <c:pt idx="1252">
                  <c:v>105.39386737283746</c:v>
                </c:pt>
                <c:pt idx="1253">
                  <c:v>105.47583005526135</c:v>
                </c:pt>
                <c:pt idx="1254">
                  <c:v>105.55811495541752</c:v>
                </c:pt>
                <c:pt idx="1255">
                  <c:v>105.64072611038677</c:v>
                </c:pt>
                <c:pt idx="1256">
                  <c:v>105.72366764160667</c:v>
                </c:pt>
                <c:pt idx="1257">
                  <c:v>105.80694375735489</c:v>
                </c:pt>
                <c:pt idx="1258">
                  <c:v>105.89055875532722</c:v>
                </c:pt>
                <c:pt idx="1259">
                  <c:v>105.97451702531478</c:v>
                </c:pt>
                <c:pt idx="1260">
                  <c:v>106.05882305198513</c:v>
                </c:pt>
                <c:pt idx="1261">
                  <c:v>106.14348141777214</c:v>
                </c:pt>
                <c:pt idx="1262">
                  <c:v>106.22849680588004</c:v>
                </c:pt>
                <c:pt idx="1263">
                  <c:v>106.31387400340712</c:v>
                </c:pt>
                <c:pt idx="1264">
                  <c:v>106.39961790459485</c:v>
                </c:pt>
                <c:pt idx="1265">
                  <c:v>106.48573351420882</c:v>
                </c:pt>
                <c:pt idx="1266">
                  <c:v>106.57222595105802</c:v>
                </c:pt>
                <c:pt idx="1267">
                  <c:v>106.65910045165936</c:v>
                </c:pt>
                <c:pt idx="1268">
                  <c:v>106.74636237405491</c:v>
                </c:pt>
                <c:pt idx="1269">
                  <c:v>106.83401720178975</c:v>
                </c:pt>
                <c:pt idx="1270">
                  <c:v>106.92207054805857</c:v>
                </c:pt>
                <c:pt idx="1271">
                  <c:v>107.01052816003015</c:v>
                </c:pt>
                <c:pt idx="1272">
                  <c:v>107.09939592335878</c:v>
                </c:pt>
                <c:pt idx="1273">
                  <c:v>107.188679866893</c:v>
                </c:pt>
                <c:pt idx="1274">
                  <c:v>107.27838616759183</c:v>
                </c:pt>
                <c:pt idx="1275">
                  <c:v>107.36852115566028</c:v>
                </c:pt>
                <c:pt idx="1276">
                  <c:v>107.45909131991571</c:v>
                </c:pt>
                <c:pt idx="1277">
                  <c:v>107.55010331339838</c:v>
                </c:pt>
                <c:pt idx="1278">
                  <c:v>107.64156395923932</c:v>
                </c:pt>
                <c:pt idx="1279">
                  <c:v>107.73348025680062</c:v>
                </c:pt>
                <c:pt idx="1280">
                  <c:v>107.82585938810342</c:v>
                </c:pt>
                <c:pt idx="1281">
                  <c:v>107.91870872456042</c:v>
                </c:pt>
                <c:pt idx="1282">
                  <c:v>108.01203583403053</c:v>
                </c:pt>
                <c:pt idx="1283">
                  <c:v>108.10584848821497</c:v>
                </c:pt>
                <c:pt idx="1284">
                  <c:v>108.20015467041505</c:v>
                </c:pt>
                <c:pt idx="1285">
                  <c:v>108.29496258367341</c:v>
                </c:pt>
                <c:pt idx="1286">
                  <c:v>108.39028065932241</c:v>
                </c:pt>
                <c:pt idx="1287">
                  <c:v>108.48611756596455</c:v>
                </c:pt>
                <c:pt idx="1288">
                  <c:v>108.58248221891205</c:v>
                </c:pt>
                <c:pt idx="1289">
                  <c:v>108.67938379011461</c:v>
                </c:pt>
                <c:pt idx="1290">
                  <c:v>108.7768317186065</c:v>
                </c:pt>
                <c:pt idx="1291">
                  <c:v>108.87483572150656</c:v>
                </c:pt>
                <c:pt idx="1292">
                  <c:v>108.97340580560737</c:v>
                </c:pt>
                <c:pt idx="1293">
                  <c:v>109.07255227959261</c:v>
                </c:pt>
                <c:pt idx="1294">
                  <c:v>109.17228576692457</c:v>
                </c:pt>
                <c:pt idx="1295">
                  <c:v>109.27261721944751</c:v>
                </c:pt>
                <c:pt idx="1296">
                  <c:v>109.37355793175591</c:v>
                </c:pt>
                <c:pt idx="1297">
                  <c:v>109.47511955638092</c:v>
                </c:pt>
                <c:pt idx="1298">
                  <c:v>109.57731411985255</c:v>
                </c:pt>
                <c:pt idx="1299">
                  <c:v>109.68015403970027</c:v>
                </c:pt>
                <c:pt idx="1300">
                  <c:v>109.78073995805813</c:v>
                </c:pt>
                <c:pt idx="1301">
                  <c:v>109.87919623843426</c:v>
                </c:pt>
                <c:pt idx="1302">
                  <c:v>109.97563565972183</c:v>
                </c:pt>
                <c:pt idx="1303">
                  <c:v>110.07016085854886</c:v>
                </c:pt>
                <c:pt idx="1304">
                  <c:v>110.16286554757832</c:v>
                </c:pt>
                <c:pt idx="1305">
                  <c:v>110.25383555082318</c:v>
                </c:pt>
                <c:pt idx="1306">
                  <c:v>110.34314968842469</c:v>
                </c:pt>
                <c:pt idx="1307">
                  <c:v>110.43088053674607</c:v>
                </c:pt>
                <c:pt idx="1308">
                  <c:v>110.51709508453756</c:v>
                </c:pt>
                <c:pt idx="1309">
                  <c:v>110.6018553019565</c:v>
                </c:pt>
                <c:pt idx="1310">
                  <c:v>110.6852186361059</c:v>
                </c:pt>
                <c:pt idx="1311">
                  <c:v>110.76723844428348</c:v>
                </c:pt>
                <c:pt idx="1312">
                  <c:v>110.84796437416369</c:v>
                </c:pt>
                <c:pt idx="1313">
                  <c:v>110.92744269855298</c:v>
                </c:pt>
                <c:pt idx="1314">
                  <c:v>111.0057166110807</c:v>
                </c:pt>
                <c:pt idx="1315">
                  <c:v>111.08282648814937</c:v>
                </c:pt>
                <c:pt idx="1316">
                  <c:v>111.15881012161771</c:v>
                </c:pt>
                <c:pt idx="1317">
                  <c:v>111.23370292599188</c:v>
                </c:pt>
                <c:pt idx="1318">
                  <c:v>111.30753812332208</c:v>
                </c:pt>
                <c:pt idx="1319">
                  <c:v>111.38034690852118</c:v>
                </c:pt>
                <c:pt idx="1320">
                  <c:v>111.45306154935126</c:v>
                </c:pt>
                <c:pt idx="1321">
                  <c:v>111.52577619018135</c:v>
                </c:pt>
                <c:pt idx="1322">
                  <c:v>111.59849083101143</c:v>
                </c:pt>
                <c:pt idx="1323">
                  <c:v>111.67120547184152</c:v>
                </c:pt>
                <c:pt idx="1324">
                  <c:v>111.7439201126716</c:v>
                </c:pt>
                <c:pt idx="1325">
                  <c:v>111.81663475350169</c:v>
                </c:pt>
                <c:pt idx="1326">
                  <c:v>111.88934939433177</c:v>
                </c:pt>
                <c:pt idx="1327">
                  <c:v>111.96206403516186</c:v>
                </c:pt>
                <c:pt idx="1328">
                  <c:v>112.03477867599194</c:v>
                </c:pt>
                <c:pt idx="1329">
                  <c:v>112.10749331682203</c:v>
                </c:pt>
                <c:pt idx="1330">
                  <c:v>112.18020795765212</c:v>
                </c:pt>
                <c:pt idx="1331">
                  <c:v>112.2529225984822</c:v>
                </c:pt>
                <c:pt idx="1332">
                  <c:v>112.32563723931229</c:v>
                </c:pt>
                <c:pt idx="1333">
                  <c:v>112.39835188014237</c:v>
                </c:pt>
                <c:pt idx="1334">
                  <c:v>112.47106652097246</c:v>
                </c:pt>
                <c:pt idx="1335">
                  <c:v>112.54378116180254</c:v>
                </c:pt>
                <c:pt idx="1336">
                  <c:v>112.61649580263263</c:v>
                </c:pt>
                <c:pt idx="1337">
                  <c:v>112.68921044346271</c:v>
                </c:pt>
                <c:pt idx="1338">
                  <c:v>112.7619250842928</c:v>
                </c:pt>
                <c:pt idx="1339">
                  <c:v>112.83463972512288</c:v>
                </c:pt>
                <c:pt idx="1340">
                  <c:v>112.90735436595297</c:v>
                </c:pt>
                <c:pt idx="1341">
                  <c:v>112.98006900678305</c:v>
                </c:pt>
                <c:pt idx="1342">
                  <c:v>113.05278364761314</c:v>
                </c:pt>
                <c:pt idx="1343">
                  <c:v>113.12549828844323</c:v>
                </c:pt>
                <c:pt idx="1344">
                  <c:v>113.19821292927331</c:v>
                </c:pt>
                <c:pt idx="1345">
                  <c:v>113.2709275701034</c:v>
                </c:pt>
                <c:pt idx="1346">
                  <c:v>113.34364221093348</c:v>
                </c:pt>
                <c:pt idx="1347">
                  <c:v>113.41635685176357</c:v>
                </c:pt>
                <c:pt idx="1348">
                  <c:v>113.48907149259365</c:v>
                </c:pt>
                <c:pt idx="1349">
                  <c:v>113.56178613342374</c:v>
                </c:pt>
                <c:pt idx="1350">
                  <c:v>113.63450077425382</c:v>
                </c:pt>
                <c:pt idx="1351">
                  <c:v>113.70721541508391</c:v>
                </c:pt>
                <c:pt idx="1352">
                  <c:v>113.77993005591399</c:v>
                </c:pt>
                <c:pt idx="1353">
                  <c:v>113.85264469674408</c:v>
                </c:pt>
                <c:pt idx="1354">
                  <c:v>113.92535933757416</c:v>
                </c:pt>
                <c:pt idx="1355">
                  <c:v>113.99807397840425</c:v>
                </c:pt>
                <c:pt idx="1356">
                  <c:v>114.07078861923434</c:v>
                </c:pt>
                <c:pt idx="1357">
                  <c:v>114.14350326006442</c:v>
                </c:pt>
                <c:pt idx="1358">
                  <c:v>114.21621790089451</c:v>
                </c:pt>
                <c:pt idx="1359">
                  <c:v>114.28893254172459</c:v>
                </c:pt>
                <c:pt idx="1360">
                  <c:v>114.36164718255468</c:v>
                </c:pt>
                <c:pt idx="1361">
                  <c:v>114.43436182338476</c:v>
                </c:pt>
                <c:pt idx="1362">
                  <c:v>114.50707646421485</c:v>
                </c:pt>
                <c:pt idx="1363">
                  <c:v>114.57979110504493</c:v>
                </c:pt>
                <c:pt idx="1364">
                  <c:v>114.65250574587502</c:v>
                </c:pt>
                <c:pt idx="1365">
                  <c:v>114.7252203867051</c:v>
                </c:pt>
                <c:pt idx="1366">
                  <c:v>114.79793502753519</c:v>
                </c:pt>
                <c:pt idx="1367">
                  <c:v>114.87064966836527</c:v>
                </c:pt>
                <c:pt idx="1368">
                  <c:v>114.94336430919536</c:v>
                </c:pt>
                <c:pt idx="1369">
                  <c:v>115.01607895002545</c:v>
                </c:pt>
                <c:pt idx="1370">
                  <c:v>115.08879359085553</c:v>
                </c:pt>
                <c:pt idx="1371">
                  <c:v>115.16150823168562</c:v>
                </c:pt>
                <c:pt idx="1372">
                  <c:v>115.2342228725157</c:v>
                </c:pt>
                <c:pt idx="1373">
                  <c:v>115.30693751334579</c:v>
                </c:pt>
                <c:pt idx="1374">
                  <c:v>115.37965215417587</c:v>
                </c:pt>
                <c:pt idx="1375">
                  <c:v>115.45236679500596</c:v>
                </c:pt>
                <c:pt idx="1376">
                  <c:v>115.52508143583604</c:v>
                </c:pt>
                <c:pt idx="1377">
                  <c:v>115.59779607666613</c:v>
                </c:pt>
                <c:pt idx="1378">
                  <c:v>115.67051071749621</c:v>
                </c:pt>
                <c:pt idx="1379">
                  <c:v>115.7432253583263</c:v>
                </c:pt>
                <c:pt idx="1380">
                  <c:v>115.81593999915638</c:v>
                </c:pt>
                <c:pt idx="1381">
                  <c:v>115.88865463998647</c:v>
                </c:pt>
                <c:pt idx="1382">
                  <c:v>115.96136928081656</c:v>
                </c:pt>
                <c:pt idx="1383">
                  <c:v>116.03408392164664</c:v>
                </c:pt>
                <c:pt idx="1384">
                  <c:v>116.10679856247673</c:v>
                </c:pt>
                <c:pt idx="1385">
                  <c:v>116.17951320330681</c:v>
                </c:pt>
                <c:pt idx="1386">
                  <c:v>116.2522278441369</c:v>
                </c:pt>
                <c:pt idx="1387">
                  <c:v>116.32494248496698</c:v>
                </c:pt>
                <c:pt idx="1388">
                  <c:v>116.39765712579707</c:v>
                </c:pt>
                <c:pt idx="1389">
                  <c:v>116.47037176662715</c:v>
                </c:pt>
                <c:pt idx="1390">
                  <c:v>116.54308640745724</c:v>
                </c:pt>
                <c:pt idx="1391">
                  <c:v>116.61580104828732</c:v>
                </c:pt>
                <c:pt idx="1392">
                  <c:v>116.68851568911741</c:v>
                </c:pt>
                <c:pt idx="1393">
                  <c:v>116.76123032994749</c:v>
                </c:pt>
                <c:pt idx="1394">
                  <c:v>116.83394497077758</c:v>
                </c:pt>
                <c:pt idx="1395">
                  <c:v>116.90665961160767</c:v>
                </c:pt>
                <c:pt idx="1396">
                  <c:v>116.97937425243775</c:v>
                </c:pt>
                <c:pt idx="1397">
                  <c:v>117.05208889326784</c:v>
                </c:pt>
                <c:pt idx="1398">
                  <c:v>117.12480353409792</c:v>
                </c:pt>
                <c:pt idx="1399">
                  <c:v>117.19751817492801</c:v>
                </c:pt>
                <c:pt idx="1400">
                  <c:v>117.27023281575809</c:v>
                </c:pt>
                <c:pt idx="1401">
                  <c:v>117.34294745658818</c:v>
                </c:pt>
                <c:pt idx="1402">
                  <c:v>117.41566209741826</c:v>
                </c:pt>
                <c:pt idx="1403">
                  <c:v>117.48837673824835</c:v>
                </c:pt>
                <c:pt idx="1404">
                  <c:v>117.56109137907843</c:v>
                </c:pt>
                <c:pt idx="1405">
                  <c:v>117.63380601990852</c:v>
                </c:pt>
                <c:pt idx="1406">
                  <c:v>117.7065206607386</c:v>
                </c:pt>
                <c:pt idx="1407">
                  <c:v>117.77923530156869</c:v>
                </c:pt>
                <c:pt idx="1408">
                  <c:v>117.85194994239878</c:v>
                </c:pt>
                <c:pt idx="1409">
                  <c:v>117.92466458322886</c:v>
                </c:pt>
                <c:pt idx="1410">
                  <c:v>117.99737922405895</c:v>
                </c:pt>
                <c:pt idx="1411">
                  <c:v>118.07009386488903</c:v>
                </c:pt>
                <c:pt idx="1412">
                  <c:v>118.14280850571912</c:v>
                </c:pt>
                <c:pt idx="1413">
                  <c:v>118.2155231465492</c:v>
                </c:pt>
                <c:pt idx="1414">
                  <c:v>118.28823778737929</c:v>
                </c:pt>
                <c:pt idx="1415">
                  <c:v>118.36095242820937</c:v>
                </c:pt>
                <c:pt idx="1416">
                  <c:v>118.43366706903946</c:v>
                </c:pt>
                <c:pt idx="1417">
                  <c:v>118.50638170986954</c:v>
                </c:pt>
                <c:pt idx="1418">
                  <c:v>118.57909635069963</c:v>
                </c:pt>
                <c:pt idx="1419">
                  <c:v>118.65181099152971</c:v>
                </c:pt>
                <c:pt idx="1420">
                  <c:v>118.7245256323598</c:v>
                </c:pt>
                <c:pt idx="1421">
                  <c:v>118.79724027318989</c:v>
                </c:pt>
                <c:pt idx="1422">
                  <c:v>118.86995491401997</c:v>
                </c:pt>
                <c:pt idx="1423">
                  <c:v>118.94266955485006</c:v>
                </c:pt>
                <c:pt idx="1424">
                  <c:v>119.01538419568014</c:v>
                </c:pt>
                <c:pt idx="1425">
                  <c:v>119.08809883651023</c:v>
                </c:pt>
                <c:pt idx="1426">
                  <c:v>119.16081347734031</c:v>
                </c:pt>
                <c:pt idx="1427">
                  <c:v>119.2335281181704</c:v>
                </c:pt>
                <c:pt idx="1428">
                  <c:v>119.30624275900048</c:v>
                </c:pt>
                <c:pt idx="1429">
                  <c:v>119.37895739983057</c:v>
                </c:pt>
                <c:pt idx="1430">
                  <c:v>119.45167204066065</c:v>
                </c:pt>
                <c:pt idx="1431">
                  <c:v>119.52438668149074</c:v>
                </c:pt>
                <c:pt idx="1432">
                  <c:v>119.59710132232082</c:v>
                </c:pt>
                <c:pt idx="1433">
                  <c:v>119.66981596315091</c:v>
                </c:pt>
                <c:pt idx="1434">
                  <c:v>119.742530603981</c:v>
                </c:pt>
              </c:numCache>
            </c:numRef>
          </c:xVal>
          <c:yVal>
            <c:numRef>
              <c:f>Forces!$V$2:$V$1436</c:f>
              <c:numCache>
                <c:formatCode>General</c:formatCode>
                <c:ptCount val="1435"/>
                <c:pt idx="0">
                  <c:v>0</c:v>
                </c:pt>
                <c:pt idx="1">
                  <c:v>1.6465429872918895E-4</c:v>
                </c:pt>
                <c:pt idx="2">
                  <c:v>3.6245607269804917E-4</c:v>
                </c:pt>
                <c:pt idx="3">
                  <c:v>5.4349777818304339E-4</c:v>
                </c:pt>
                <c:pt idx="4">
                  <c:v>7.3062809190889313E-4</c:v>
                </c:pt>
                <c:pt idx="5">
                  <c:v>9.4329342423353415E-4</c:v>
                </c:pt>
                <c:pt idx="6">
                  <c:v>1.1714060295874129E-3</c:v>
                </c:pt>
                <c:pt idx="7">
                  <c:v>1.4084797104891638E-3</c:v>
                </c:pt>
                <c:pt idx="8">
                  <c:v>1.6557658311515744E-3</c:v>
                </c:pt>
                <c:pt idx="9">
                  <c:v>1.9139882094165468E-3</c:v>
                </c:pt>
                <c:pt idx="10">
                  <c:v>2.183239788638765E-3</c:v>
                </c:pt>
                <c:pt idx="11">
                  <c:v>2.4744324778066557E-3</c:v>
                </c:pt>
                <c:pt idx="12">
                  <c:v>2.7732215844766392E-3</c:v>
                </c:pt>
                <c:pt idx="13">
                  <c:v>3.0619826309874918E-3</c:v>
                </c:pt>
                <c:pt idx="14">
                  <c:v>3.3338175788444162E-3</c:v>
                </c:pt>
                <c:pt idx="15">
                  <c:v>3.5826988710587868E-3</c:v>
                </c:pt>
                <c:pt idx="16">
                  <c:v>3.8559803372582194E-3</c:v>
                </c:pt>
                <c:pt idx="17">
                  <c:v>4.1177472143672546E-3</c:v>
                </c:pt>
                <c:pt idx="18">
                  <c:v>4.4102437730248363E-3</c:v>
                </c:pt>
                <c:pt idx="19">
                  <c:v>4.6979939525142516E-3</c:v>
                </c:pt>
                <c:pt idx="20">
                  <c:v>4.982562828879507E-3</c:v>
                </c:pt>
                <c:pt idx="21">
                  <c:v>5.2579949422343506E-3</c:v>
                </c:pt>
                <c:pt idx="22">
                  <c:v>5.4820499726944425E-3</c:v>
                </c:pt>
                <c:pt idx="23">
                  <c:v>5.6959904798881619E-3</c:v>
                </c:pt>
                <c:pt idx="24">
                  <c:v>5.9130419885501523E-3</c:v>
                </c:pt>
                <c:pt idx="25">
                  <c:v>6.1316589700348735E-3</c:v>
                </c:pt>
                <c:pt idx="26">
                  <c:v>6.3733187804512507E-3</c:v>
                </c:pt>
                <c:pt idx="27">
                  <c:v>6.6114703610215542E-3</c:v>
                </c:pt>
                <c:pt idx="28">
                  <c:v>6.8514906583583574E-3</c:v>
                </c:pt>
                <c:pt idx="29">
                  <c:v>7.0854092785637866E-3</c:v>
                </c:pt>
                <c:pt idx="30">
                  <c:v>7.3100094667849815E-3</c:v>
                </c:pt>
                <c:pt idx="31">
                  <c:v>7.5212632777539225E-3</c:v>
                </c:pt>
                <c:pt idx="32">
                  <c:v>7.7045613732408058E-3</c:v>
                </c:pt>
                <c:pt idx="33">
                  <c:v>7.8806530216515795E-3</c:v>
                </c:pt>
                <c:pt idx="34">
                  <c:v>8.0481742501182577E-3</c:v>
                </c:pt>
                <c:pt idx="35">
                  <c:v>8.2546418793579008E-3</c:v>
                </c:pt>
                <c:pt idx="36">
                  <c:v>8.4589653529613985E-3</c:v>
                </c:pt>
                <c:pt idx="37">
                  <c:v>8.6645615482153111E-3</c:v>
                </c:pt>
                <c:pt idx="38">
                  <c:v>8.8656690848748967E-3</c:v>
                </c:pt>
                <c:pt idx="39">
                  <c:v>9.0594305010605978E-3</c:v>
                </c:pt>
                <c:pt idx="40">
                  <c:v>9.2531692999514945E-3</c:v>
                </c:pt>
                <c:pt idx="41">
                  <c:v>9.433369691358065E-3</c:v>
                </c:pt>
                <c:pt idx="42">
                  <c:v>9.590234370559645E-3</c:v>
                </c:pt>
                <c:pt idx="43">
                  <c:v>9.7413934650654038E-3</c:v>
                </c:pt>
                <c:pt idx="44">
                  <c:v>9.8869586198587992E-3</c:v>
                </c:pt>
                <c:pt idx="45">
                  <c:v>1.0030181337072081E-2</c:v>
                </c:pt>
                <c:pt idx="46">
                  <c:v>1.0173404054285363E-2</c:v>
                </c:pt>
                <c:pt idx="47">
                  <c:v>1.0316626771498645E-2</c:v>
                </c:pt>
                <c:pt idx="48">
                  <c:v>1.0459849488711927E-2</c:v>
                </c:pt>
                <c:pt idx="49">
                  <c:v>1.0603072205925209E-2</c:v>
                </c:pt>
                <c:pt idx="50">
                  <c:v>1.0746294923138491E-2</c:v>
                </c:pt>
                <c:pt idx="51">
                  <c:v>1.0889517640351773E-2</c:v>
                </c:pt>
                <c:pt idx="52">
                  <c:v>1.1032740357565055E-2</c:v>
                </c:pt>
                <c:pt idx="53">
                  <c:v>1.1175963074778337E-2</c:v>
                </c:pt>
                <c:pt idx="54">
                  <c:v>1.1319185791991619E-2</c:v>
                </c:pt>
                <c:pt idx="55">
                  <c:v>1.1462408509204901E-2</c:v>
                </c:pt>
                <c:pt idx="56">
                  <c:v>1.1605631226418183E-2</c:v>
                </c:pt>
                <c:pt idx="57">
                  <c:v>1.1748853943631465E-2</c:v>
                </c:pt>
                <c:pt idx="58">
                  <c:v>1.1892076660844747E-2</c:v>
                </c:pt>
                <c:pt idx="59">
                  <c:v>1.2035299378058029E-2</c:v>
                </c:pt>
                <c:pt idx="60">
                  <c:v>1.2178522095271311E-2</c:v>
                </c:pt>
                <c:pt idx="61">
                  <c:v>1.2321744812484593E-2</c:v>
                </c:pt>
                <c:pt idx="62">
                  <c:v>1.2464967529697875E-2</c:v>
                </c:pt>
                <c:pt idx="63">
                  <c:v>1.2608190246911156E-2</c:v>
                </c:pt>
                <c:pt idx="64">
                  <c:v>1.2751412964124438E-2</c:v>
                </c:pt>
                <c:pt idx="65">
                  <c:v>1.289463568133772E-2</c:v>
                </c:pt>
                <c:pt idx="66">
                  <c:v>1.3037858398551002E-2</c:v>
                </c:pt>
                <c:pt idx="67">
                  <c:v>1.3181081115764284E-2</c:v>
                </c:pt>
                <c:pt idx="68">
                  <c:v>1.3324303832977566E-2</c:v>
                </c:pt>
                <c:pt idx="69">
                  <c:v>1.3467526550190848E-2</c:v>
                </c:pt>
                <c:pt idx="70">
                  <c:v>1.3610749267404132E-2</c:v>
                </c:pt>
                <c:pt idx="71">
                  <c:v>1.3753971984617416E-2</c:v>
                </c:pt>
                <c:pt idx="72">
                  <c:v>1.3897194701830699E-2</c:v>
                </c:pt>
                <c:pt idx="73">
                  <c:v>1.4040417419043983E-2</c:v>
                </c:pt>
                <c:pt idx="74">
                  <c:v>1.4183640136257267E-2</c:v>
                </c:pt>
                <c:pt idx="75">
                  <c:v>1.432686285347055E-2</c:v>
                </c:pt>
                <c:pt idx="76">
                  <c:v>1.4470085570683834E-2</c:v>
                </c:pt>
                <c:pt idx="77">
                  <c:v>1.4613308287897118E-2</c:v>
                </c:pt>
                <c:pt idx="78">
                  <c:v>1.4756531005110401E-2</c:v>
                </c:pt>
                <c:pt idx="79">
                  <c:v>1.4899753722323685E-2</c:v>
                </c:pt>
                <c:pt idx="80">
                  <c:v>1.5042976439536969E-2</c:v>
                </c:pt>
                <c:pt idx="81">
                  <c:v>1.5186199156750253E-2</c:v>
                </c:pt>
                <c:pt idx="82">
                  <c:v>1.5329421873963536E-2</c:v>
                </c:pt>
                <c:pt idx="83">
                  <c:v>1.547264459117682E-2</c:v>
                </c:pt>
                <c:pt idx="84">
                  <c:v>1.5615867308390104E-2</c:v>
                </c:pt>
                <c:pt idx="85">
                  <c:v>1.5759090025603387E-2</c:v>
                </c:pt>
                <c:pt idx="86">
                  <c:v>1.5902312742816671E-2</c:v>
                </c:pt>
                <c:pt idx="87">
                  <c:v>1.6045535460029955E-2</c:v>
                </c:pt>
                <c:pt idx="88">
                  <c:v>1.6188758177243238E-2</c:v>
                </c:pt>
                <c:pt idx="89">
                  <c:v>1.6331980894456522E-2</c:v>
                </c:pt>
                <c:pt idx="90">
                  <c:v>1.6475203611669806E-2</c:v>
                </c:pt>
                <c:pt idx="91">
                  <c:v>1.661842632888309E-2</c:v>
                </c:pt>
                <c:pt idx="92">
                  <c:v>1.6761649046096373E-2</c:v>
                </c:pt>
                <c:pt idx="93">
                  <c:v>1.6904871763309657E-2</c:v>
                </c:pt>
                <c:pt idx="94">
                  <c:v>1.7048094480522941E-2</c:v>
                </c:pt>
                <c:pt idx="95">
                  <c:v>1.7191317197736224E-2</c:v>
                </c:pt>
                <c:pt idx="96">
                  <c:v>1.7334539914949508E-2</c:v>
                </c:pt>
                <c:pt idx="97">
                  <c:v>1.7477762632162792E-2</c:v>
                </c:pt>
                <c:pt idx="98">
                  <c:v>1.7620985349376075E-2</c:v>
                </c:pt>
                <c:pt idx="99">
                  <c:v>1.7764208066589359E-2</c:v>
                </c:pt>
                <c:pt idx="100">
                  <c:v>1.7908504975229354E-2</c:v>
                </c:pt>
                <c:pt idx="101">
                  <c:v>1.8056282741874728E-2</c:v>
                </c:pt>
                <c:pt idx="102">
                  <c:v>1.821023726641589E-2</c:v>
                </c:pt>
                <c:pt idx="103">
                  <c:v>1.8365414740530019E-2</c:v>
                </c:pt>
                <c:pt idx="104">
                  <c:v>1.8525489426346839E-2</c:v>
                </c:pt>
                <c:pt idx="105">
                  <c:v>1.8686887541636794E-2</c:v>
                </c:pt>
                <c:pt idx="106">
                  <c:v>1.8871210166431229E-2</c:v>
                </c:pt>
                <c:pt idx="107">
                  <c:v>1.9068207843596249E-2</c:v>
                </c:pt>
                <c:pt idx="108">
                  <c:v>1.9266939680830264E-2</c:v>
                </c:pt>
                <c:pt idx="109">
                  <c:v>1.9464541621535957E-2</c:v>
                </c:pt>
                <c:pt idx="110">
                  <c:v>1.9663961019824684E-2</c:v>
                </c:pt>
                <c:pt idx="111">
                  <c:v>1.9869767850661278E-2</c:v>
                </c:pt>
                <c:pt idx="112">
                  <c:v>2.0078960173758129E-2</c:v>
                </c:pt>
                <c:pt idx="113">
                  <c:v>2.0290214315658278E-2</c:v>
                </c:pt>
                <c:pt idx="114">
                  <c:v>2.0498987459354193E-2</c:v>
                </c:pt>
                <c:pt idx="115">
                  <c:v>2.0708755338337638E-2</c:v>
                </c:pt>
                <c:pt idx="116">
                  <c:v>2.092074878651707E-2</c:v>
                </c:pt>
                <c:pt idx="117">
                  <c:v>2.1133859345123695E-2</c:v>
                </c:pt>
                <c:pt idx="118">
                  <c:v>2.1306831477079125E-2</c:v>
                </c:pt>
                <c:pt idx="119">
                  <c:v>2.1487693189089489E-2</c:v>
                </c:pt>
                <c:pt idx="120">
                  <c:v>2.1674947153057421E-2</c:v>
                </c:pt>
                <c:pt idx="121">
                  <c:v>2.1864474249193844E-2</c:v>
                </c:pt>
                <c:pt idx="122">
                  <c:v>2.2081792071607959E-2</c:v>
                </c:pt>
                <c:pt idx="123">
                  <c:v>2.2315034098452497E-2</c:v>
                </c:pt>
                <c:pt idx="124">
                  <c:v>2.2547933255730689E-2</c:v>
                </c:pt>
                <c:pt idx="125">
                  <c:v>2.2789313838970714E-2</c:v>
                </c:pt>
                <c:pt idx="126">
                  <c:v>2.3035763935253039E-2</c:v>
                </c:pt>
                <c:pt idx="127">
                  <c:v>2.3280412587140975E-2</c:v>
                </c:pt>
                <c:pt idx="128">
                  <c:v>2.3527393080921468E-2</c:v>
                </c:pt>
                <c:pt idx="129">
                  <c:v>2.3776854225607245E-2</c:v>
                </c:pt>
                <c:pt idx="130">
                  <c:v>2.4001467294506137E-2</c:v>
                </c:pt>
                <c:pt idx="131">
                  <c:v>2.4225629004911778E-2</c:v>
                </c:pt>
                <c:pt idx="132">
                  <c:v>2.4451464443520518E-2</c:v>
                </c:pt>
                <c:pt idx="133">
                  <c:v>2.4665893232953279E-2</c:v>
                </c:pt>
                <c:pt idx="134">
                  <c:v>2.4891791330805123E-2</c:v>
                </c:pt>
                <c:pt idx="135">
                  <c:v>2.5158793339751202E-2</c:v>
                </c:pt>
                <c:pt idx="136">
                  <c:v>2.5447629130774602E-2</c:v>
                </c:pt>
                <c:pt idx="137">
                  <c:v>2.5745019449524446E-2</c:v>
                </c:pt>
                <c:pt idx="138">
                  <c:v>2.605131826130019E-2</c:v>
                </c:pt>
                <c:pt idx="139">
                  <c:v>2.6356575543826945E-2</c:v>
                </c:pt>
                <c:pt idx="140">
                  <c:v>2.6667926096782597E-2</c:v>
                </c:pt>
                <c:pt idx="141">
                  <c:v>2.6930504614833598E-2</c:v>
                </c:pt>
                <c:pt idx="142">
                  <c:v>2.7223863681248524E-2</c:v>
                </c:pt>
                <c:pt idx="143">
                  <c:v>2.7512423142366696E-2</c:v>
                </c:pt>
                <c:pt idx="144">
                  <c:v>2.7797757340873405E-2</c:v>
                </c:pt>
                <c:pt idx="145">
                  <c:v>2.8073899479986869E-2</c:v>
                </c:pt>
                <c:pt idx="146">
                  <c:v>2.8328265644120752E-2</c:v>
                </c:pt>
                <c:pt idx="147">
                  <c:v>2.854271607998211E-2</c:v>
                </c:pt>
                <c:pt idx="148">
                  <c:v>2.8760266462989733E-2</c:v>
                </c:pt>
                <c:pt idx="149">
                  <c:v>2.8975294349181963E-2</c:v>
                </c:pt>
                <c:pt idx="150">
                  <c:v>2.9217473235888306E-2</c:v>
                </c:pt>
                <c:pt idx="151">
                  <c:v>2.9456120460372461E-2</c:v>
                </c:pt>
                <c:pt idx="152">
                  <c:v>2.9691425333769218E-2</c:v>
                </c:pt>
                <c:pt idx="153">
                  <c:v>2.9925802875159557E-2</c:v>
                </c:pt>
                <c:pt idx="154">
                  <c:v>3.0150831693518381E-2</c:v>
                </c:pt>
                <c:pt idx="155">
                  <c:v>3.0375099522058146E-2</c:v>
                </c:pt>
                <c:pt idx="156">
                  <c:v>3.0558729761485846E-2</c:v>
                </c:pt>
                <c:pt idx="157">
                  <c:v>3.0735132835799411E-2</c:v>
                </c:pt>
                <c:pt idx="158">
                  <c:v>3.0902943512835377E-2</c:v>
                </c:pt>
                <c:pt idx="159">
                  <c:v>3.1109760007948024E-2</c:v>
                </c:pt>
                <c:pt idx="160">
                  <c:v>3.1314421415970663E-2</c:v>
                </c:pt>
                <c:pt idx="161">
                  <c:v>3.1520350749592627E-2</c:v>
                </c:pt>
                <c:pt idx="162">
                  <c:v>3.1721777813433633E-2</c:v>
                </c:pt>
                <c:pt idx="163">
                  <c:v>3.1915841349497202E-2</c:v>
                </c:pt>
                <c:pt idx="164">
                  <c:v>3.2109876845542874E-2</c:v>
                </c:pt>
                <c:pt idx="165">
                  <c:v>3.2290348493613084E-2</c:v>
                </c:pt>
                <c:pt idx="166">
                  <c:v>3.2447445453454279E-2</c:v>
                </c:pt>
                <c:pt idx="167">
                  <c:v>3.2598824898364992E-2</c:v>
                </c:pt>
                <c:pt idx="168">
                  <c:v>3.2744390053158386E-2</c:v>
                </c:pt>
                <c:pt idx="169">
                  <c:v>3.2887612770371666E-2</c:v>
                </c:pt>
                <c:pt idx="170">
                  <c:v>3.3030835487584946E-2</c:v>
                </c:pt>
                <c:pt idx="171">
                  <c:v>3.3174058204798226E-2</c:v>
                </c:pt>
                <c:pt idx="172">
                  <c:v>3.3317280922011507E-2</c:v>
                </c:pt>
                <c:pt idx="173">
                  <c:v>3.3460503639224787E-2</c:v>
                </c:pt>
                <c:pt idx="174">
                  <c:v>3.3603726356438067E-2</c:v>
                </c:pt>
                <c:pt idx="175">
                  <c:v>3.3746949073651347E-2</c:v>
                </c:pt>
                <c:pt idx="176">
                  <c:v>3.3890171790864627E-2</c:v>
                </c:pt>
                <c:pt idx="177">
                  <c:v>3.4033394508077908E-2</c:v>
                </c:pt>
                <c:pt idx="178">
                  <c:v>3.4176617225291188E-2</c:v>
                </c:pt>
                <c:pt idx="179">
                  <c:v>3.4319839942504468E-2</c:v>
                </c:pt>
                <c:pt idx="180">
                  <c:v>3.4463062659717748E-2</c:v>
                </c:pt>
                <c:pt idx="181">
                  <c:v>3.4606285376931029E-2</c:v>
                </c:pt>
                <c:pt idx="182">
                  <c:v>3.4749508094144309E-2</c:v>
                </c:pt>
                <c:pt idx="183">
                  <c:v>3.4892730811357589E-2</c:v>
                </c:pt>
                <c:pt idx="184">
                  <c:v>3.5035953528570869E-2</c:v>
                </c:pt>
                <c:pt idx="185">
                  <c:v>3.5179176245784149E-2</c:v>
                </c:pt>
                <c:pt idx="186">
                  <c:v>3.532239896299743E-2</c:v>
                </c:pt>
                <c:pt idx="187">
                  <c:v>3.546562168021071E-2</c:v>
                </c:pt>
                <c:pt idx="188">
                  <c:v>3.560884439742399E-2</c:v>
                </c:pt>
                <c:pt idx="189">
                  <c:v>3.575206711463727E-2</c:v>
                </c:pt>
                <c:pt idx="190">
                  <c:v>3.5895289831850551E-2</c:v>
                </c:pt>
                <c:pt idx="191">
                  <c:v>3.6038512549063831E-2</c:v>
                </c:pt>
                <c:pt idx="192">
                  <c:v>3.6181735266277111E-2</c:v>
                </c:pt>
                <c:pt idx="193">
                  <c:v>3.6324957983490391E-2</c:v>
                </c:pt>
                <c:pt idx="194">
                  <c:v>3.6468180700703672E-2</c:v>
                </c:pt>
                <c:pt idx="195">
                  <c:v>3.6611403417916952E-2</c:v>
                </c:pt>
                <c:pt idx="196">
                  <c:v>3.6754626135130232E-2</c:v>
                </c:pt>
                <c:pt idx="197">
                  <c:v>3.6897848852343512E-2</c:v>
                </c:pt>
                <c:pt idx="198">
                  <c:v>3.7041071569556792E-2</c:v>
                </c:pt>
                <c:pt idx="199">
                  <c:v>3.7184294286770073E-2</c:v>
                </c:pt>
                <c:pt idx="200">
                  <c:v>3.7327517003983353E-2</c:v>
                </c:pt>
                <c:pt idx="201">
                  <c:v>3.7470739721196633E-2</c:v>
                </c:pt>
                <c:pt idx="202">
                  <c:v>3.7613962438409913E-2</c:v>
                </c:pt>
                <c:pt idx="203">
                  <c:v>3.7757185155623194E-2</c:v>
                </c:pt>
                <c:pt idx="204">
                  <c:v>3.7900407872836474E-2</c:v>
                </c:pt>
                <c:pt idx="205">
                  <c:v>3.8043630590049754E-2</c:v>
                </c:pt>
                <c:pt idx="206">
                  <c:v>3.8186853307263034E-2</c:v>
                </c:pt>
                <c:pt idx="207">
                  <c:v>3.8330076024476314E-2</c:v>
                </c:pt>
                <c:pt idx="208">
                  <c:v>3.8473298741689595E-2</c:v>
                </c:pt>
                <c:pt idx="209">
                  <c:v>3.8616521458902875E-2</c:v>
                </c:pt>
                <c:pt idx="210">
                  <c:v>3.8759744176116155E-2</c:v>
                </c:pt>
                <c:pt idx="211">
                  <c:v>3.8902966893329435E-2</c:v>
                </c:pt>
                <c:pt idx="212">
                  <c:v>3.9046189610542716E-2</c:v>
                </c:pt>
                <c:pt idx="213">
                  <c:v>3.9189412327755996E-2</c:v>
                </c:pt>
                <c:pt idx="214">
                  <c:v>3.9332635044969276E-2</c:v>
                </c:pt>
                <c:pt idx="215">
                  <c:v>3.9475857762182556E-2</c:v>
                </c:pt>
                <c:pt idx="216">
                  <c:v>3.9619080479395836E-2</c:v>
                </c:pt>
                <c:pt idx="217">
                  <c:v>3.9762303196609117E-2</c:v>
                </c:pt>
                <c:pt idx="218">
                  <c:v>3.9905525913822397E-2</c:v>
                </c:pt>
                <c:pt idx="219">
                  <c:v>4.0048748631035677E-2</c:v>
                </c:pt>
                <c:pt idx="220">
                  <c:v>4.0191971348248957E-2</c:v>
                </c:pt>
                <c:pt idx="221">
                  <c:v>4.0335194065462238E-2</c:v>
                </c:pt>
                <c:pt idx="222">
                  <c:v>4.0478416782675518E-2</c:v>
                </c:pt>
                <c:pt idx="223">
                  <c:v>4.0621639499888798E-2</c:v>
                </c:pt>
                <c:pt idx="224">
                  <c:v>4.0764862217102078E-2</c:v>
                </c:pt>
                <c:pt idx="225">
                  <c:v>4.0908084934315359E-2</c:v>
                </c:pt>
                <c:pt idx="226">
                  <c:v>4.1051307651528639E-2</c:v>
                </c:pt>
                <c:pt idx="227">
                  <c:v>4.1194530368741919E-2</c:v>
                </c:pt>
                <c:pt idx="228">
                  <c:v>4.1337753085955199E-2</c:v>
                </c:pt>
                <c:pt idx="229">
                  <c:v>4.1480975803168479E-2</c:v>
                </c:pt>
                <c:pt idx="230">
                  <c:v>4.162419852038176E-2</c:v>
                </c:pt>
                <c:pt idx="231">
                  <c:v>4.176742123759504E-2</c:v>
                </c:pt>
                <c:pt idx="232">
                  <c:v>4.191064395480832E-2</c:v>
                </c:pt>
                <c:pt idx="233">
                  <c:v>4.20538666720216E-2</c:v>
                </c:pt>
                <c:pt idx="234">
                  <c:v>4.2197089389234881E-2</c:v>
                </c:pt>
                <c:pt idx="235">
                  <c:v>4.2340312106448161E-2</c:v>
                </c:pt>
                <c:pt idx="236">
                  <c:v>4.2483534823661441E-2</c:v>
                </c:pt>
                <c:pt idx="237">
                  <c:v>4.2626757540874721E-2</c:v>
                </c:pt>
                <c:pt idx="238">
                  <c:v>4.2769980258088001E-2</c:v>
                </c:pt>
                <c:pt idx="239">
                  <c:v>4.2913202975301282E-2</c:v>
                </c:pt>
                <c:pt idx="240">
                  <c:v>4.3056425692514562E-2</c:v>
                </c:pt>
                <c:pt idx="241">
                  <c:v>4.3199648409727842E-2</c:v>
                </c:pt>
                <c:pt idx="242">
                  <c:v>4.3342871126941122E-2</c:v>
                </c:pt>
                <c:pt idx="243">
                  <c:v>4.3486093844154403E-2</c:v>
                </c:pt>
                <c:pt idx="244">
                  <c:v>4.3629316561367683E-2</c:v>
                </c:pt>
                <c:pt idx="245">
                  <c:v>4.3772539278580963E-2</c:v>
                </c:pt>
                <c:pt idx="246">
                  <c:v>4.3915761995794243E-2</c:v>
                </c:pt>
                <c:pt idx="247">
                  <c:v>4.4058984713007524E-2</c:v>
                </c:pt>
                <c:pt idx="248">
                  <c:v>4.4202207430220804E-2</c:v>
                </c:pt>
                <c:pt idx="249">
                  <c:v>4.4345430147434084E-2</c:v>
                </c:pt>
                <c:pt idx="250">
                  <c:v>4.4488652864647364E-2</c:v>
                </c:pt>
                <c:pt idx="251">
                  <c:v>4.4631875581860644E-2</c:v>
                </c:pt>
                <c:pt idx="252">
                  <c:v>4.4775098299073925E-2</c:v>
                </c:pt>
                <c:pt idx="253">
                  <c:v>4.4918321016287205E-2</c:v>
                </c:pt>
                <c:pt idx="254">
                  <c:v>4.5061543733500485E-2</c:v>
                </c:pt>
                <c:pt idx="255">
                  <c:v>4.5204766450713765E-2</c:v>
                </c:pt>
                <c:pt idx="256">
                  <c:v>4.5347989167927046E-2</c:v>
                </c:pt>
                <c:pt idx="257">
                  <c:v>4.5491211885140326E-2</c:v>
                </c:pt>
                <c:pt idx="258">
                  <c:v>4.5634434602353606E-2</c:v>
                </c:pt>
                <c:pt idx="259">
                  <c:v>4.5777657319566886E-2</c:v>
                </c:pt>
                <c:pt idx="260">
                  <c:v>4.5920880036780166E-2</c:v>
                </c:pt>
                <c:pt idx="261">
                  <c:v>4.6064102753993447E-2</c:v>
                </c:pt>
                <c:pt idx="262">
                  <c:v>4.6207325471206727E-2</c:v>
                </c:pt>
                <c:pt idx="263">
                  <c:v>4.6350548188420007E-2</c:v>
                </c:pt>
                <c:pt idx="264">
                  <c:v>4.6493770905633287E-2</c:v>
                </c:pt>
                <c:pt idx="265">
                  <c:v>4.6636993622846568E-2</c:v>
                </c:pt>
                <c:pt idx="266">
                  <c:v>4.6780216340059848E-2</c:v>
                </c:pt>
                <c:pt idx="267">
                  <c:v>4.6923439057273128E-2</c:v>
                </c:pt>
                <c:pt idx="268">
                  <c:v>4.7066661774486408E-2</c:v>
                </c:pt>
                <c:pt idx="269">
                  <c:v>4.7209884491699688E-2</c:v>
                </c:pt>
                <c:pt idx="270">
                  <c:v>4.7353107208912969E-2</c:v>
                </c:pt>
                <c:pt idx="271">
                  <c:v>4.7496329926126249E-2</c:v>
                </c:pt>
                <c:pt idx="272">
                  <c:v>4.7639552643339529E-2</c:v>
                </c:pt>
                <c:pt idx="273">
                  <c:v>4.7782775360552809E-2</c:v>
                </c:pt>
                <c:pt idx="274">
                  <c:v>4.792599807776609E-2</c:v>
                </c:pt>
                <c:pt idx="275">
                  <c:v>4.806922079497937E-2</c:v>
                </c:pt>
                <c:pt idx="276">
                  <c:v>4.821244351219265E-2</c:v>
                </c:pt>
                <c:pt idx="277">
                  <c:v>4.835566622940593E-2</c:v>
                </c:pt>
                <c:pt idx="278">
                  <c:v>4.8498888946619211E-2</c:v>
                </c:pt>
                <c:pt idx="279">
                  <c:v>4.8642111663832491E-2</c:v>
                </c:pt>
                <c:pt idx="280">
                  <c:v>4.8785334381045771E-2</c:v>
                </c:pt>
                <c:pt idx="281">
                  <c:v>4.8928557098259051E-2</c:v>
                </c:pt>
                <c:pt idx="282">
                  <c:v>4.9071779815472331E-2</c:v>
                </c:pt>
                <c:pt idx="283">
                  <c:v>4.9215002532685612E-2</c:v>
                </c:pt>
                <c:pt idx="284">
                  <c:v>4.9358225249898892E-2</c:v>
                </c:pt>
                <c:pt idx="285">
                  <c:v>4.9501447967112172E-2</c:v>
                </c:pt>
                <c:pt idx="286">
                  <c:v>4.9644670684325452E-2</c:v>
                </c:pt>
                <c:pt idx="287">
                  <c:v>4.9787893401538733E-2</c:v>
                </c:pt>
                <c:pt idx="288">
                  <c:v>4.9931116118752013E-2</c:v>
                </c:pt>
                <c:pt idx="289">
                  <c:v>5.0074338835965293E-2</c:v>
                </c:pt>
                <c:pt idx="290">
                  <c:v>5.0217561553178573E-2</c:v>
                </c:pt>
                <c:pt idx="291">
                  <c:v>5.0360784270391853E-2</c:v>
                </c:pt>
                <c:pt idx="292">
                  <c:v>5.0504006987605134E-2</c:v>
                </c:pt>
                <c:pt idx="293">
                  <c:v>5.0647229704818414E-2</c:v>
                </c:pt>
                <c:pt idx="294">
                  <c:v>5.0790452422031694E-2</c:v>
                </c:pt>
                <c:pt idx="295">
                  <c:v>5.0933675139244974E-2</c:v>
                </c:pt>
                <c:pt idx="296">
                  <c:v>5.1076897856458255E-2</c:v>
                </c:pt>
                <c:pt idx="297">
                  <c:v>5.1220120573671535E-2</c:v>
                </c:pt>
                <c:pt idx="298">
                  <c:v>5.1363343290884815E-2</c:v>
                </c:pt>
                <c:pt idx="299">
                  <c:v>5.1506566008098095E-2</c:v>
                </c:pt>
                <c:pt idx="300">
                  <c:v>5.1649788725311375E-2</c:v>
                </c:pt>
                <c:pt idx="301">
                  <c:v>5.1793011442524656E-2</c:v>
                </c:pt>
                <c:pt idx="302">
                  <c:v>5.1936234159737936E-2</c:v>
                </c:pt>
                <c:pt idx="303">
                  <c:v>5.2079456876951216E-2</c:v>
                </c:pt>
                <c:pt idx="304">
                  <c:v>5.2222679594164496E-2</c:v>
                </c:pt>
                <c:pt idx="305">
                  <c:v>5.2365902311377777E-2</c:v>
                </c:pt>
                <c:pt idx="306">
                  <c:v>5.2509125028591057E-2</c:v>
                </c:pt>
                <c:pt idx="307">
                  <c:v>5.2652347745804337E-2</c:v>
                </c:pt>
                <c:pt idx="308">
                  <c:v>5.2795570463017617E-2</c:v>
                </c:pt>
                <c:pt idx="309">
                  <c:v>5.2938793180230898E-2</c:v>
                </c:pt>
                <c:pt idx="310">
                  <c:v>5.3082015897444178E-2</c:v>
                </c:pt>
                <c:pt idx="311">
                  <c:v>5.3225238614657458E-2</c:v>
                </c:pt>
                <c:pt idx="312">
                  <c:v>5.3368461331870738E-2</c:v>
                </c:pt>
                <c:pt idx="313">
                  <c:v>5.3511684049084018E-2</c:v>
                </c:pt>
                <c:pt idx="314">
                  <c:v>5.3654906766297299E-2</c:v>
                </c:pt>
                <c:pt idx="315">
                  <c:v>5.3798129483510579E-2</c:v>
                </c:pt>
                <c:pt idx="316">
                  <c:v>5.3941352200723859E-2</c:v>
                </c:pt>
                <c:pt idx="317">
                  <c:v>5.4084574917937139E-2</c:v>
                </c:pt>
                <c:pt idx="318">
                  <c:v>5.422779763515042E-2</c:v>
                </c:pt>
                <c:pt idx="319">
                  <c:v>5.43710203523637E-2</c:v>
                </c:pt>
                <c:pt idx="320">
                  <c:v>5.451424306957698E-2</c:v>
                </c:pt>
                <c:pt idx="321">
                  <c:v>5.465746578679026E-2</c:v>
                </c:pt>
                <c:pt idx="322">
                  <c:v>5.480068850400354E-2</c:v>
                </c:pt>
                <c:pt idx="323">
                  <c:v>5.4943911221216821E-2</c:v>
                </c:pt>
                <c:pt idx="324">
                  <c:v>5.5087133938430101E-2</c:v>
                </c:pt>
                <c:pt idx="325">
                  <c:v>5.5230356655643381E-2</c:v>
                </c:pt>
                <c:pt idx="326">
                  <c:v>5.5373579372856661E-2</c:v>
                </c:pt>
                <c:pt idx="327">
                  <c:v>5.5516802090069942E-2</c:v>
                </c:pt>
                <c:pt idx="328">
                  <c:v>5.5660024807283222E-2</c:v>
                </c:pt>
                <c:pt idx="329">
                  <c:v>5.5803247524496502E-2</c:v>
                </c:pt>
                <c:pt idx="330">
                  <c:v>5.5946470241709782E-2</c:v>
                </c:pt>
                <c:pt idx="331">
                  <c:v>5.6089692958923063E-2</c:v>
                </c:pt>
                <c:pt idx="332">
                  <c:v>5.6232915676136343E-2</c:v>
                </c:pt>
                <c:pt idx="333">
                  <c:v>5.6376138393349623E-2</c:v>
                </c:pt>
                <c:pt idx="334">
                  <c:v>5.6519361110562903E-2</c:v>
                </c:pt>
                <c:pt idx="335">
                  <c:v>5.6662583827776183E-2</c:v>
                </c:pt>
                <c:pt idx="336">
                  <c:v>5.6805806544989464E-2</c:v>
                </c:pt>
                <c:pt idx="337">
                  <c:v>5.6949029262202744E-2</c:v>
                </c:pt>
                <c:pt idx="338">
                  <c:v>5.7092251979416024E-2</c:v>
                </c:pt>
                <c:pt idx="339">
                  <c:v>5.7235474696629304E-2</c:v>
                </c:pt>
                <c:pt idx="340">
                  <c:v>5.7378697413842585E-2</c:v>
                </c:pt>
                <c:pt idx="341">
                  <c:v>5.7521920131055865E-2</c:v>
                </c:pt>
                <c:pt idx="342">
                  <c:v>5.7665142848269145E-2</c:v>
                </c:pt>
                <c:pt idx="343">
                  <c:v>5.7808365565482425E-2</c:v>
                </c:pt>
                <c:pt idx="344">
                  <c:v>5.7951588282695705E-2</c:v>
                </c:pt>
                <c:pt idx="345">
                  <c:v>5.8094810999908986E-2</c:v>
                </c:pt>
                <c:pt idx="346">
                  <c:v>5.8238033717122266E-2</c:v>
                </c:pt>
                <c:pt idx="347">
                  <c:v>5.8381256434335546E-2</c:v>
                </c:pt>
                <c:pt idx="348">
                  <c:v>5.8524479151548826E-2</c:v>
                </c:pt>
                <c:pt idx="349">
                  <c:v>5.8667701868762107E-2</c:v>
                </c:pt>
                <c:pt idx="350">
                  <c:v>5.8810924585975387E-2</c:v>
                </c:pt>
                <c:pt idx="351">
                  <c:v>5.8954147303188667E-2</c:v>
                </c:pt>
                <c:pt idx="352">
                  <c:v>5.9097370020401947E-2</c:v>
                </c:pt>
                <c:pt idx="353">
                  <c:v>5.9240592737615227E-2</c:v>
                </c:pt>
                <c:pt idx="354">
                  <c:v>5.9383815454828508E-2</c:v>
                </c:pt>
                <c:pt idx="355">
                  <c:v>5.9527038172041788E-2</c:v>
                </c:pt>
                <c:pt idx="356">
                  <c:v>5.9670260889255068E-2</c:v>
                </c:pt>
                <c:pt idx="357">
                  <c:v>5.9813483606468348E-2</c:v>
                </c:pt>
                <c:pt idx="358">
                  <c:v>5.9956706323681629E-2</c:v>
                </c:pt>
                <c:pt idx="359">
                  <c:v>6.0099929040894909E-2</c:v>
                </c:pt>
                <c:pt idx="360">
                  <c:v>6.0243151758108189E-2</c:v>
                </c:pt>
                <c:pt idx="361">
                  <c:v>6.0386374475321469E-2</c:v>
                </c:pt>
                <c:pt idx="362">
                  <c:v>6.052959719253475E-2</c:v>
                </c:pt>
                <c:pt idx="363">
                  <c:v>6.067281990974803E-2</c:v>
                </c:pt>
                <c:pt idx="364">
                  <c:v>6.081604262696131E-2</c:v>
                </c:pt>
                <c:pt idx="365">
                  <c:v>6.095926534417459E-2</c:v>
                </c:pt>
                <c:pt idx="366">
                  <c:v>6.110248806138787E-2</c:v>
                </c:pt>
                <c:pt idx="367">
                  <c:v>6.1245710778601151E-2</c:v>
                </c:pt>
                <c:pt idx="368">
                  <c:v>6.1388933495814431E-2</c:v>
                </c:pt>
                <c:pt idx="369">
                  <c:v>6.1532156213027711E-2</c:v>
                </c:pt>
                <c:pt idx="370">
                  <c:v>6.1675378930240991E-2</c:v>
                </c:pt>
                <c:pt idx="371">
                  <c:v>6.1818601647454272E-2</c:v>
                </c:pt>
                <c:pt idx="372">
                  <c:v>6.1961824364667552E-2</c:v>
                </c:pt>
                <c:pt idx="373">
                  <c:v>6.2105047081880832E-2</c:v>
                </c:pt>
                <c:pt idx="374">
                  <c:v>6.2248269799094112E-2</c:v>
                </c:pt>
                <c:pt idx="375">
                  <c:v>6.2391492516307392E-2</c:v>
                </c:pt>
                <c:pt idx="376">
                  <c:v>6.2534715233520666E-2</c:v>
                </c:pt>
                <c:pt idx="377">
                  <c:v>6.2677937950733939E-2</c:v>
                </c:pt>
                <c:pt idx="378">
                  <c:v>6.2821160667947212E-2</c:v>
                </c:pt>
                <c:pt idx="379">
                  <c:v>6.2964383385160486E-2</c:v>
                </c:pt>
                <c:pt idx="380">
                  <c:v>6.3107606102373759E-2</c:v>
                </c:pt>
                <c:pt idx="381">
                  <c:v>6.3250828819587032E-2</c:v>
                </c:pt>
                <c:pt idx="382">
                  <c:v>6.3394051536800319E-2</c:v>
                </c:pt>
                <c:pt idx="383">
                  <c:v>6.3537274254013593E-2</c:v>
                </c:pt>
                <c:pt idx="384">
                  <c:v>6.3680496971226866E-2</c:v>
                </c:pt>
                <c:pt idx="385">
                  <c:v>6.3823719688440139E-2</c:v>
                </c:pt>
                <c:pt idx="386">
                  <c:v>6.3966942405653412E-2</c:v>
                </c:pt>
                <c:pt idx="387">
                  <c:v>6.4110165122866686E-2</c:v>
                </c:pt>
                <c:pt idx="388">
                  <c:v>6.4253387840079959E-2</c:v>
                </c:pt>
                <c:pt idx="389">
                  <c:v>6.4396610557293232E-2</c:v>
                </c:pt>
                <c:pt idx="390">
                  <c:v>6.4539833274506506E-2</c:v>
                </c:pt>
                <c:pt idx="391">
                  <c:v>6.4683055991719779E-2</c:v>
                </c:pt>
                <c:pt idx="392">
                  <c:v>6.4826278708933052E-2</c:v>
                </c:pt>
                <c:pt idx="393">
                  <c:v>6.4969501426146326E-2</c:v>
                </c:pt>
                <c:pt idx="394">
                  <c:v>6.5112724143359599E-2</c:v>
                </c:pt>
                <c:pt idx="395">
                  <c:v>6.5255946860572872E-2</c:v>
                </c:pt>
                <c:pt idx="396">
                  <c:v>6.5399169577786145E-2</c:v>
                </c:pt>
                <c:pt idx="397">
                  <c:v>6.5542392294999419E-2</c:v>
                </c:pt>
                <c:pt idx="398">
                  <c:v>6.5685615012212692E-2</c:v>
                </c:pt>
                <c:pt idx="399">
                  <c:v>6.5828837729425965E-2</c:v>
                </c:pt>
                <c:pt idx="400">
                  <c:v>6.5972060446639239E-2</c:v>
                </c:pt>
                <c:pt idx="401">
                  <c:v>6.6115283163852512E-2</c:v>
                </c:pt>
                <c:pt idx="402">
                  <c:v>6.6258505881065785E-2</c:v>
                </c:pt>
                <c:pt idx="403">
                  <c:v>6.6401728598279058E-2</c:v>
                </c:pt>
                <c:pt idx="404">
                  <c:v>6.6544951315492332E-2</c:v>
                </c:pt>
                <c:pt idx="405">
                  <c:v>6.6688174032705605E-2</c:v>
                </c:pt>
                <c:pt idx="406">
                  <c:v>6.6831396749918878E-2</c:v>
                </c:pt>
                <c:pt idx="407">
                  <c:v>6.6974619467132152E-2</c:v>
                </c:pt>
                <c:pt idx="408">
                  <c:v>6.7117842184345425E-2</c:v>
                </c:pt>
                <c:pt idx="409">
                  <c:v>6.7261064901558698E-2</c:v>
                </c:pt>
                <c:pt idx="410">
                  <c:v>6.7404287618771971E-2</c:v>
                </c:pt>
                <c:pt idx="411">
                  <c:v>6.7547510335985245E-2</c:v>
                </c:pt>
                <c:pt idx="412">
                  <c:v>6.7690733053198518E-2</c:v>
                </c:pt>
                <c:pt idx="413">
                  <c:v>6.7833955770411791E-2</c:v>
                </c:pt>
                <c:pt idx="414">
                  <c:v>6.7977178487625065E-2</c:v>
                </c:pt>
                <c:pt idx="415">
                  <c:v>6.8120401204838338E-2</c:v>
                </c:pt>
                <c:pt idx="416">
                  <c:v>6.8263623922051611E-2</c:v>
                </c:pt>
                <c:pt idx="417">
                  <c:v>6.8406846639264884E-2</c:v>
                </c:pt>
                <c:pt idx="418">
                  <c:v>6.8550069356478158E-2</c:v>
                </c:pt>
                <c:pt idx="419">
                  <c:v>6.8693292073691431E-2</c:v>
                </c:pt>
                <c:pt idx="420">
                  <c:v>6.8836514790904704E-2</c:v>
                </c:pt>
                <c:pt idx="421">
                  <c:v>6.8979737508117978E-2</c:v>
                </c:pt>
                <c:pt idx="422">
                  <c:v>6.9122960225331251E-2</c:v>
                </c:pt>
                <c:pt idx="423">
                  <c:v>6.9266182942544524E-2</c:v>
                </c:pt>
                <c:pt idx="424">
                  <c:v>6.9409405659757797E-2</c:v>
                </c:pt>
                <c:pt idx="425">
                  <c:v>6.9552628376971071E-2</c:v>
                </c:pt>
                <c:pt idx="426">
                  <c:v>6.9695851094184344E-2</c:v>
                </c:pt>
                <c:pt idx="427">
                  <c:v>6.9839073811397617E-2</c:v>
                </c:pt>
                <c:pt idx="428">
                  <c:v>6.9982296528610891E-2</c:v>
                </c:pt>
                <c:pt idx="429">
                  <c:v>7.0125519245824164E-2</c:v>
                </c:pt>
                <c:pt idx="430">
                  <c:v>7.0268741963037437E-2</c:v>
                </c:pt>
                <c:pt idx="431">
                  <c:v>7.041196468025071E-2</c:v>
                </c:pt>
                <c:pt idx="432">
                  <c:v>7.0555187397463984E-2</c:v>
                </c:pt>
                <c:pt idx="433">
                  <c:v>7.0698410114677257E-2</c:v>
                </c:pt>
                <c:pt idx="434">
                  <c:v>7.084163283189053E-2</c:v>
                </c:pt>
                <c:pt idx="435">
                  <c:v>7.0984855549103804E-2</c:v>
                </c:pt>
                <c:pt idx="436">
                  <c:v>7.1128078266317077E-2</c:v>
                </c:pt>
                <c:pt idx="437">
                  <c:v>7.127130098353035E-2</c:v>
                </c:pt>
                <c:pt idx="438">
                  <c:v>7.1414523700743623E-2</c:v>
                </c:pt>
                <c:pt idx="439">
                  <c:v>7.1557746417956897E-2</c:v>
                </c:pt>
                <c:pt idx="440">
                  <c:v>7.170096913517017E-2</c:v>
                </c:pt>
                <c:pt idx="441">
                  <c:v>7.1848928896832351E-2</c:v>
                </c:pt>
                <c:pt idx="442">
                  <c:v>7.2013384168138628E-2</c:v>
                </c:pt>
                <c:pt idx="443">
                  <c:v>7.2217604661377971E-2</c:v>
                </c:pt>
                <c:pt idx="444">
                  <c:v>7.2432213223473513E-2</c:v>
                </c:pt>
                <c:pt idx="445">
                  <c:v>7.2648836618208132E-2</c:v>
                </c:pt>
                <c:pt idx="446">
                  <c:v>7.2834576686168356E-2</c:v>
                </c:pt>
                <c:pt idx="447">
                  <c:v>7.3072027796194663E-2</c:v>
                </c:pt>
                <c:pt idx="448">
                  <c:v>7.332166409438344E-2</c:v>
                </c:pt>
                <c:pt idx="449">
                  <c:v>7.3577504459977419E-2</c:v>
                </c:pt>
                <c:pt idx="450">
                  <c:v>7.3809693382737351E-2</c:v>
                </c:pt>
                <c:pt idx="451">
                  <c:v>7.4043158921851079E-2</c:v>
                </c:pt>
                <c:pt idx="452">
                  <c:v>7.434222536716828E-2</c:v>
                </c:pt>
                <c:pt idx="453">
                  <c:v>7.4661153017061402E-2</c:v>
                </c:pt>
                <c:pt idx="454">
                  <c:v>7.4954043850587265E-2</c:v>
                </c:pt>
                <c:pt idx="455">
                  <c:v>7.5256229706266858E-2</c:v>
                </c:pt>
                <c:pt idx="456">
                  <c:v>7.5594488501242008E-2</c:v>
                </c:pt>
                <c:pt idx="457">
                  <c:v>7.5920419041192455E-2</c:v>
                </c:pt>
                <c:pt idx="458">
                  <c:v>7.6229421164201436E-2</c:v>
                </c:pt>
                <c:pt idx="459">
                  <c:v>7.653788495177466E-2</c:v>
                </c:pt>
                <c:pt idx="460">
                  <c:v>7.6832957037744704E-2</c:v>
                </c:pt>
                <c:pt idx="461">
                  <c:v>7.7017584938638348E-2</c:v>
                </c:pt>
                <c:pt idx="462">
                  <c:v>7.7203932883081111E-2</c:v>
                </c:pt>
                <c:pt idx="463">
                  <c:v>7.7401663782578192E-2</c:v>
                </c:pt>
                <c:pt idx="464">
                  <c:v>7.7632745680720233E-2</c:v>
                </c:pt>
                <c:pt idx="465">
                  <c:v>7.7874378723823287E-2</c:v>
                </c:pt>
                <c:pt idx="466">
                  <c:v>7.8116085719042147E-2</c:v>
                </c:pt>
                <c:pt idx="467">
                  <c:v>7.8379840051026523E-2</c:v>
                </c:pt>
                <c:pt idx="468">
                  <c:v>7.8672172098723778E-2</c:v>
                </c:pt>
                <c:pt idx="469">
                  <c:v>7.8959842049557249E-2</c:v>
                </c:pt>
                <c:pt idx="470">
                  <c:v>7.9227613461499771E-2</c:v>
                </c:pt>
                <c:pt idx="471">
                  <c:v>7.9503140255315713E-2</c:v>
                </c:pt>
                <c:pt idx="472">
                  <c:v>7.9764011638917706E-2</c:v>
                </c:pt>
                <c:pt idx="473">
                  <c:v>8.0054372666394813E-2</c:v>
                </c:pt>
                <c:pt idx="474">
                  <c:v>8.0342226000724437E-2</c:v>
                </c:pt>
                <c:pt idx="475">
                  <c:v>8.0616488709866735E-2</c:v>
                </c:pt>
                <c:pt idx="476">
                  <c:v>8.0837749442961071E-2</c:v>
                </c:pt>
                <c:pt idx="477">
                  <c:v>8.1040556444205478E-2</c:v>
                </c:pt>
                <c:pt idx="478">
                  <c:v>8.1253847415144881E-2</c:v>
                </c:pt>
                <c:pt idx="479">
                  <c:v>8.1492291954031598E-2</c:v>
                </c:pt>
                <c:pt idx="480">
                  <c:v>8.1726911091386273E-2</c:v>
                </c:pt>
                <c:pt idx="481">
                  <c:v>8.1958917604724596E-2</c:v>
                </c:pt>
                <c:pt idx="482">
                  <c:v>8.2183401325137781E-2</c:v>
                </c:pt>
                <c:pt idx="483">
                  <c:v>8.2365909260406336E-2</c:v>
                </c:pt>
                <c:pt idx="484">
                  <c:v>8.2540042270224032E-2</c:v>
                </c:pt>
                <c:pt idx="485">
                  <c:v>8.2745057799982133E-2</c:v>
                </c:pt>
                <c:pt idx="486">
                  <c:v>8.2947696735718904E-2</c:v>
                </c:pt>
                <c:pt idx="487">
                  <c:v>8.3150254152935532E-2</c:v>
                </c:pt>
                <c:pt idx="488">
                  <c:v>8.3342796846818015E-2</c:v>
                </c:pt>
                <c:pt idx="489">
                  <c:v>8.3534045151205841E-2</c:v>
                </c:pt>
                <c:pt idx="490">
                  <c:v>8.3690097152791007E-2</c:v>
                </c:pt>
                <c:pt idx="491">
                  <c:v>8.3835662307584408E-2</c:v>
                </c:pt>
                <c:pt idx="492">
                  <c:v>8.3978885024797681E-2</c:v>
                </c:pt>
                <c:pt idx="493">
                  <c:v>8.4122107742010954E-2</c:v>
                </c:pt>
                <c:pt idx="494">
                  <c:v>8.4265330459224227E-2</c:v>
                </c:pt>
                <c:pt idx="495">
                  <c:v>8.4408553176437501E-2</c:v>
                </c:pt>
                <c:pt idx="496">
                  <c:v>8.4551775893650774E-2</c:v>
                </c:pt>
                <c:pt idx="497">
                  <c:v>8.4694998610864047E-2</c:v>
                </c:pt>
                <c:pt idx="498">
                  <c:v>8.4838221328077321E-2</c:v>
                </c:pt>
                <c:pt idx="499">
                  <c:v>8.4981444045290594E-2</c:v>
                </c:pt>
                <c:pt idx="500">
                  <c:v>8.5124666762503867E-2</c:v>
                </c:pt>
                <c:pt idx="501">
                  <c:v>8.526788947971714E-2</c:v>
                </c:pt>
                <c:pt idx="502">
                  <c:v>8.5411112196930414E-2</c:v>
                </c:pt>
                <c:pt idx="503">
                  <c:v>8.5554334914143687E-2</c:v>
                </c:pt>
                <c:pt idx="504">
                  <c:v>8.569755763135696E-2</c:v>
                </c:pt>
                <c:pt idx="505">
                  <c:v>8.5840780348570234E-2</c:v>
                </c:pt>
                <c:pt idx="506">
                  <c:v>8.5984003065783507E-2</c:v>
                </c:pt>
                <c:pt idx="507">
                  <c:v>8.612722578299678E-2</c:v>
                </c:pt>
                <c:pt idx="508">
                  <c:v>8.6270448500210054E-2</c:v>
                </c:pt>
                <c:pt idx="509">
                  <c:v>8.6413671217423327E-2</c:v>
                </c:pt>
                <c:pt idx="510">
                  <c:v>8.65568939346366E-2</c:v>
                </c:pt>
                <c:pt idx="511">
                  <c:v>8.6700116651849873E-2</c:v>
                </c:pt>
                <c:pt idx="512">
                  <c:v>8.6843339369063147E-2</c:v>
                </c:pt>
                <c:pt idx="513">
                  <c:v>8.698656208627642E-2</c:v>
                </c:pt>
                <c:pt idx="514">
                  <c:v>8.7129784803489693E-2</c:v>
                </c:pt>
                <c:pt idx="515">
                  <c:v>8.7273007520702967E-2</c:v>
                </c:pt>
                <c:pt idx="516">
                  <c:v>8.741623023791624E-2</c:v>
                </c:pt>
                <c:pt idx="517">
                  <c:v>8.7559452955129513E-2</c:v>
                </c:pt>
                <c:pt idx="518">
                  <c:v>8.7707412716791694E-2</c:v>
                </c:pt>
                <c:pt idx="519">
                  <c:v>8.7871867988097971E-2</c:v>
                </c:pt>
                <c:pt idx="520">
                  <c:v>8.8076088481337314E-2</c:v>
                </c:pt>
                <c:pt idx="521">
                  <c:v>8.8290697043432856E-2</c:v>
                </c:pt>
                <c:pt idx="522">
                  <c:v>8.8507320438167475E-2</c:v>
                </c:pt>
                <c:pt idx="523">
                  <c:v>8.8693060506127699E-2</c:v>
                </c:pt>
                <c:pt idx="524">
                  <c:v>8.8930511616154007E-2</c:v>
                </c:pt>
                <c:pt idx="525">
                  <c:v>8.9180147914342783E-2</c:v>
                </c:pt>
                <c:pt idx="526">
                  <c:v>8.9435988279936762E-2</c:v>
                </c:pt>
                <c:pt idx="527">
                  <c:v>8.9668177202696694E-2</c:v>
                </c:pt>
                <c:pt idx="528">
                  <c:v>8.9901642741810422E-2</c:v>
                </c:pt>
                <c:pt idx="529">
                  <c:v>9.0200709187127623E-2</c:v>
                </c:pt>
                <c:pt idx="530">
                  <c:v>9.0519636837020745E-2</c:v>
                </c:pt>
                <c:pt idx="531">
                  <c:v>9.0812527670546608E-2</c:v>
                </c:pt>
                <c:pt idx="532">
                  <c:v>9.1114713526226201E-2</c:v>
                </c:pt>
                <c:pt idx="533">
                  <c:v>9.1452972321201351E-2</c:v>
                </c:pt>
                <c:pt idx="534">
                  <c:v>9.1778902861151798E-2</c:v>
                </c:pt>
                <c:pt idx="535">
                  <c:v>9.2087904984160779E-2</c:v>
                </c:pt>
                <c:pt idx="536">
                  <c:v>9.2318134930306481E-2</c:v>
                </c:pt>
                <c:pt idx="537">
                  <c:v>9.2559003994180322E-2</c:v>
                </c:pt>
                <c:pt idx="538">
                  <c:v>9.2800040927948857E-2</c:v>
                </c:pt>
                <c:pt idx="539">
                  <c:v>9.3074306576012109E-2</c:v>
                </c:pt>
                <c:pt idx="540">
                  <c:v>9.3365985676709465E-2</c:v>
                </c:pt>
                <c:pt idx="541">
                  <c:v>9.3653068799598588E-2</c:v>
                </c:pt>
                <c:pt idx="542">
                  <c:v>9.3920339237799869E-2</c:v>
                </c:pt>
                <c:pt idx="543">
                  <c:v>9.4195385262161327E-2</c:v>
                </c:pt>
                <c:pt idx="544">
                  <c:v>9.445583137406012E-2</c:v>
                </c:pt>
                <c:pt idx="545">
                  <c:v>9.4745747721722354E-2</c:v>
                </c:pt>
                <c:pt idx="546">
                  <c:v>9.5033184898500989E-2</c:v>
                </c:pt>
                <c:pt idx="547">
                  <c:v>9.5307071682401809E-2</c:v>
                </c:pt>
                <c:pt idx="548">
                  <c:v>9.5528043770672047E-2</c:v>
                </c:pt>
                <c:pt idx="549">
                  <c:v>9.573059808467474E-2</c:v>
                </c:pt>
                <c:pt idx="550">
                  <c:v>9.5943634432967467E-2</c:v>
                </c:pt>
                <c:pt idx="551">
                  <c:v>9.6181805439608498E-2</c:v>
                </c:pt>
                <c:pt idx="552">
                  <c:v>9.6416165241990939E-2</c:v>
                </c:pt>
                <c:pt idx="553">
                  <c:v>9.6647924026151827E-2</c:v>
                </c:pt>
                <c:pt idx="554">
                  <c:v>9.6872175643908376E-2</c:v>
                </c:pt>
                <c:pt idx="555">
                  <c:v>9.7054500439740385E-2</c:v>
                </c:pt>
                <c:pt idx="556">
                  <c:v>9.7228463495874995E-2</c:v>
                </c:pt>
                <c:pt idx="557">
                  <c:v>9.7433283997460221E-2</c:v>
                </c:pt>
                <c:pt idx="558">
                  <c:v>9.7635734662631563E-2</c:v>
                </c:pt>
                <c:pt idx="559">
                  <c:v>9.7838107905576899E-2</c:v>
                </c:pt>
                <c:pt idx="560">
                  <c:v>9.8030478929458001E-2</c:v>
                </c:pt>
                <c:pt idx="561">
                  <c:v>9.822155969389304E-2</c:v>
                </c:pt>
                <c:pt idx="562">
                  <c:v>9.8377477102865762E-2</c:v>
                </c:pt>
                <c:pt idx="563">
                  <c:v>9.8523042257659163E-2</c:v>
                </c:pt>
                <c:pt idx="564">
                  <c:v>9.8666264974872436E-2</c:v>
                </c:pt>
                <c:pt idx="565">
                  <c:v>9.880948769208571E-2</c:v>
                </c:pt>
                <c:pt idx="566">
                  <c:v>9.8952710409298983E-2</c:v>
                </c:pt>
                <c:pt idx="567">
                  <c:v>9.9095933126512256E-2</c:v>
                </c:pt>
                <c:pt idx="568">
                  <c:v>9.9239155843725529E-2</c:v>
                </c:pt>
                <c:pt idx="569">
                  <c:v>9.9382378560938803E-2</c:v>
                </c:pt>
                <c:pt idx="570">
                  <c:v>9.9525601278152076E-2</c:v>
                </c:pt>
                <c:pt idx="571">
                  <c:v>9.9668823995365349E-2</c:v>
                </c:pt>
                <c:pt idx="572">
                  <c:v>9.9812046712578623E-2</c:v>
                </c:pt>
                <c:pt idx="573">
                  <c:v>9.9955269429791896E-2</c:v>
                </c:pt>
                <c:pt idx="574">
                  <c:v>0.10009849214700517</c:v>
                </c:pt>
                <c:pt idx="575">
                  <c:v>0.10024171486421844</c:v>
                </c:pt>
                <c:pt idx="576">
                  <c:v>0.10038493758143172</c:v>
                </c:pt>
                <c:pt idx="577">
                  <c:v>0.10052816029864499</c:v>
                </c:pt>
                <c:pt idx="578">
                  <c:v>0.10067138301585826</c:v>
                </c:pt>
                <c:pt idx="579">
                  <c:v>0.10081460573307154</c:v>
                </c:pt>
                <c:pt idx="580">
                  <c:v>0.10095782845028481</c:v>
                </c:pt>
                <c:pt idx="581">
                  <c:v>0.10110105116749808</c:v>
                </c:pt>
                <c:pt idx="582">
                  <c:v>0.10124427388471136</c:v>
                </c:pt>
                <c:pt idx="583">
                  <c:v>0.10138749660192463</c:v>
                </c:pt>
                <c:pt idx="584">
                  <c:v>0.1015307193191379</c:v>
                </c:pt>
                <c:pt idx="585">
                  <c:v>0.10167394203635118</c:v>
                </c:pt>
                <c:pt idx="586">
                  <c:v>0.10181716475356445</c:v>
                </c:pt>
                <c:pt idx="587">
                  <c:v>0.10196038747077772</c:v>
                </c:pt>
                <c:pt idx="588">
                  <c:v>0.102103610187991</c:v>
                </c:pt>
                <c:pt idx="589">
                  <c:v>0.10224683290520427</c:v>
                </c:pt>
                <c:pt idx="590">
                  <c:v>0.10239005562241754</c:v>
                </c:pt>
                <c:pt idx="591">
                  <c:v>0.10253327833963082</c:v>
                </c:pt>
                <c:pt idx="592">
                  <c:v>0.10267650105684409</c:v>
                </c:pt>
                <c:pt idx="593">
                  <c:v>0.10281972377405736</c:v>
                </c:pt>
                <c:pt idx="594">
                  <c:v>0.10296294649127063</c:v>
                </c:pt>
                <c:pt idx="595">
                  <c:v>0.10310616920848391</c:v>
                </c:pt>
                <c:pt idx="596">
                  <c:v>0.10324939192569718</c:v>
                </c:pt>
                <c:pt idx="597">
                  <c:v>0.10339261464291045</c:v>
                </c:pt>
                <c:pt idx="598">
                  <c:v>0.10353583736012373</c:v>
                </c:pt>
                <c:pt idx="599">
                  <c:v>0.103679060077337</c:v>
                </c:pt>
                <c:pt idx="600">
                  <c:v>0.10382228279455027</c:v>
                </c:pt>
                <c:pt idx="601">
                  <c:v>0.10396550551176355</c:v>
                </c:pt>
                <c:pt idx="602">
                  <c:v>0.10410872822897682</c:v>
                </c:pt>
                <c:pt idx="603">
                  <c:v>0.10425195094619009</c:v>
                </c:pt>
                <c:pt idx="604">
                  <c:v>0.10439517366340337</c:v>
                </c:pt>
                <c:pt idx="605">
                  <c:v>0.10453839638061664</c:v>
                </c:pt>
                <c:pt idx="606">
                  <c:v>0.10468161909782991</c:v>
                </c:pt>
                <c:pt idx="607">
                  <c:v>0.10482484181504319</c:v>
                </c:pt>
                <c:pt idx="608">
                  <c:v>0.10496806453225646</c:v>
                </c:pt>
                <c:pt idx="609">
                  <c:v>0.10511128724946973</c:v>
                </c:pt>
                <c:pt idx="610">
                  <c:v>0.10525450996668301</c:v>
                </c:pt>
                <c:pt idx="611">
                  <c:v>0.10539773268389628</c:v>
                </c:pt>
                <c:pt idx="612">
                  <c:v>0.10554095540110955</c:v>
                </c:pt>
                <c:pt idx="613">
                  <c:v>0.10568417811832283</c:v>
                </c:pt>
                <c:pt idx="614">
                  <c:v>0.1058274008355361</c:v>
                </c:pt>
                <c:pt idx="615">
                  <c:v>0.10597062355274937</c:v>
                </c:pt>
                <c:pt idx="616">
                  <c:v>0.10611384626996265</c:v>
                </c:pt>
                <c:pt idx="617">
                  <c:v>0.10625706898717592</c:v>
                </c:pt>
                <c:pt idx="618">
                  <c:v>0.10640029170438919</c:v>
                </c:pt>
                <c:pt idx="619">
                  <c:v>0.10654351442160247</c:v>
                </c:pt>
                <c:pt idx="620">
                  <c:v>0.10668673713881574</c:v>
                </c:pt>
                <c:pt idx="621">
                  <c:v>0.10682995985602901</c:v>
                </c:pt>
                <c:pt idx="622">
                  <c:v>0.10697318257324229</c:v>
                </c:pt>
                <c:pt idx="623">
                  <c:v>0.10711640529045556</c:v>
                </c:pt>
                <c:pt idx="624">
                  <c:v>0.10725962800766883</c:v>
                </c:pt>
                <c:pt idx="625">
                  <c:v>0.10740285072488211</c:v>
                </c:pt>
                <c:pt idx="626">
                  <c:v>0.10754607344209538</c:v>
                </c:pt>
                <c:pt idx="627">
                  <c:v>0.10768929615930865</c:v>
                </c:pt>
                <c:pt idx="628">
                  <c:v>0.10783251887652193</c:v>
                </c:pt>
                <c:pt idx="629">
                  <c:v>0.1079757415937352</c:v>
                </c:pt>
                <c:pt idx="630">
                  <c:v>0.10811896431094847</c:v>
                </c:pt>
                <c:pt idx="631">
                  <c:v>0.10826218702816175</c:v>
                </c:pt>
                <c:pt idx="632">
                  <c:v>0.10840540974537502</c:v>
                </c:pt>
                <c:pt idx="633">
                  <c:v>0.10854863246258829</c:v>
                </c:pt>
                <c:pt idx="634">
                  <c:v>0.10869185517980157</c:v>
                </c:pt>
                <c:pt idx="635">
                  <c:v>0.10883507789701484</c:v>
                </c:pt>
                <c:pt idx="636">
                  <c:v>0.10897830061422811</c:v>
                </c:pt>
                <c:pt idx="637">
                  <c:v>0.10912152333144139</c:v>
                </c:pt>
                <c:pt idx="638">
                  <c:v>0.10926474604865466</c:v>
                </c:pt>
                <c:pt idx="639">
                  <c:v>0.10940796876586793</c:v>
                </c:pt>
                <c:pt idx="640">
                  <c:v>0.10955119148308121</c:v>
                </c:pt>
                <c:pt idx="641">
                  <c:v>0.10969441420029448</c:v>
                </c:pt>
                <c:pt idx="642">
                  <c:v>0.10983763691750775</c:v>
                </c:pt>
                <c:pt idx="643">
                  <c:v>0.10998085963472103</c:v>
                </c:pt>
                <c:pt idx="644">
                  <c:v>0.11012881939638321</c:v>
                </c:pt>
                <c:pt idx="645">
                  <c:v>0.11029327466768948</c:v>
                </c:pt>
                <c:pt idx="646">
                  <c:v>0.11049749516092883</c:v>
                </c:pt>
                <c:pt idx="647">
                  <c:v>0.11071210372302437</c:v>
                </c:pt>
                <c:pt idx="648">
                  <c:v>0.11092872711775899</c:v>
                </c:pt>
                <c:pt idx="649">
                  <c:v>0.11111446718571921</c:v>
                </c:pt>
                <c:pt idx="650">
                  <c:v>0.11135191829574552</c:v>
                </c:pt>
                <c:pt idx="651">
                  <c:v>0.1116015545939343</c:v>
                </c:pt>
                <c:pt idx="652">
                  <c:v>0.11185739495952828</c:v>
                </c:pt>
                <c:pt idx="653">
                  <c:v>0.11208958388228821</c:v>
                </c:pt>
                <c:pt idx="654">
                  <c:v>0.11232304942140194</c:v>
                </c:pt>
                <c:pt idx="655">
                  <c:v>0.11262211586671914</c:v>
                </c:pt>
                <c:pt idx="656">
                  <c:v>0.11294104351661226</c:v>
                </c:pt>
                <c:pt idx="657">
                  <c:v>0.11323393435013812</c:v>
                </c:pt>
                <c:pt idx="658">
                  <c:v>0.11353612020581771</c:v>
                </c:pt>
                <c:pt idx="659">
                  <c:v>0.11387437900079286</c:v>
                </c:pt>
                <c:pt idx="660">
                  <c:v>0.11420030954074331</c:v>
                </c:pt>
                <c:pt idx="661">
                  <c:v>0.11450931166375229</c:v>
                </c:pt>
                <c:pt idx="662">
                  <c:v>0.11481777545132552</c:v>
                </c:pt>
                <c:pt idx="663">
                  <c:v>0.11511284753729556</c:v>
                </c:pt>
                <c:pt idx="664">
                  <c:v>0.1152974754381892</c:v>
                </c:pt>
                <c:pt idx="665">
                  <c:v>0.11548382338263197</c:v>
                </c:pt>
                <c:pt idx="666">
                  <c:v>0.11568155428212905</c:v>
                </c:pt>
                <c:pt idx="667">
                  <c:v>0.11591263618027109</c:v>
                </c:pt>
                <c:pt idx="668">
                  <c:v>0.11615426922337414</c:v>
                </c:pt>
                <c:pt idx="669">
                  <c:v>0.116395976218593</c:v>
                </c:pt>
                <c:pt idx="670">
                  <c:v>0.11665973055057738</c:v>
                </c:pt>
                <c:pt idx="671">
                  <c:v>0.11695206259827463</c:v>
                </c:pt>
                <c:pt idx="672">
                  <c:v>0.11723973254910811</c:v>
                </c:pt>
                <c:pt idx="673">
                  <c:v>0.11750750396105063</c:v>
                </c:pt>
                <c:pt idx="674">
                  <c:v>0.11778303075486657</c:v>
                </c:pt>
                <c:pt idx="675">
                  <c:v>0.11804390213846856</c:v>
                </c:pt>
                <c:pt idx="676">
                  <c:v>0.11833426316594567</c:v>
                </c:pt>
                <c:pt idx="677">
                  <c:v>0.11862211650027529</c:v>
                </c:pt>
                <c:pt idx="678">
                  <c:v>0.11889637920941759</c:v>
                </c:pt>
                <c:pt idx="679">
                  <c:v>0.11911763994251193</c:v>
                </c:pt>
                <c:pt idx="680">
                  <c:v>0.11932044694375633</c:v>
                </c:pt>
                <c:pt idx="681">
                  <c:v>0.11953373791469574</c:v>
                </c:pt>
                <c:pt idx="682">
                  <c:v>0.11977218245358245</c:v>
                </c:pt>
                <c:pt idx="683">
                  <c:v>0.12000680159093713</c:v>
                </c:pt>
                <c:pt idx="684">
                  <c:v>0.12023880810427545</c:v>
                </c:pt>
                <c:pt idx="685">
                  <c:v>0.12046329182468864</c:v>
                </c:pt>
                <c:pt idx="686">
                  <c:v>0.12064579975995719</c:v>
                </c:pt>
                <c:pt idx="687">
                  <c:v>0.12081993276977489</c:v>
                </c:pt>
                <c:pt idx="688">
                  <c:v>0.12102494829953299</c:v>
                </c:pt>
                <c:pt idx="689">
                  <c:v>0.12122758723526976</c:v>
                </c:pt>
                <c:pt idx="690">
                  <c:v>0.12143014465248639</c:v>
                </c:pt>
                <c:pt idx="691">
                  <c:v>0.12162268734636887</c:v>
                </c:pt>
                <c:pt idx="692">
                  <c:v>0.1218139356507567</c:v>
                </c:pt>
                <c:pt idx="693">
                  <c:v>0.12196998765234186</c:v>
                </c:pt>
                <c:pt idx="694">
                  <c:v>0.12211555280713526</c:v>
                </c:pt>
                <c:pt idx="695">
                  <c:v>0.12225877552434854</c:v>
                </c:pt>
                <c:pt idx="696">
                  <c:v>0.12240199824156181</c:v>
                </c:pt>
                <c:pt idx="697">
                  <c:v>0.12254522095877508</c:v>
                </c:pt>
                <c:pt idx="698">
                  <c:v>0.12268844367598836</c:v>
                </c:pt>
                <c:pt idx="699">
                  <c:v>0.12283166639320163</c:v>
                </c:pt>
                <c:pt idx="700">
                  <c:v>0.1229748891104149</c:v>
                </c:pt>
                <c:pt idx="701">
                  <c:v>0.12311811182762818</c:v>
                </c:pt>
                <c:pt idx="702">
                  <c:v>0.12326133454484145</c:v>
                </c:pt>
                <c:pt idx="703">
                  <c:v>0.12340455726205472</c:v>
                </c:pt>
                <c:pt idx="704">
                  <c:v>0.123547779979268</c:v>
                </c:pt>
                <c:pt idx="705">
                  <c:v>0.12369100269648127</c:v>
                </c:pt>
                <c:pt idx="706">
                  <c:v>0.12383422541369454</c:v>
                </c:pt>
                <c:pt idx="707">
                  <c:v>0.12397744813090782</c:v>
                </c:pt>
                <c:pt idx="708">
                  <c:v>0.12412067084812109</c:v>
                </c:pt>
                <c:pt idx="709">
                  <c:v>0.12426389356533436</c:v>
                </c:pt>
                <c:pt idx="710">
                  <c:v>0.12440711628254764</c:v>
                </c:pt>
                <c:pt idx="711">
                  <c:v>0.12455033899976091</c:v>
                </c:pt>
                <c:pt idx="712">
                  <c:v>0.12469356171697418</c:v>
                </c:pt>
                <c:pt idx="713">
                  <c:v>0.12483678443418746</c:v>
                </c:pt>
                <c:pt idx="714">
                  <c:v>0.12498000715140073</c:v>
                </c:pt>
                <c:pt idx="715">
                  <c:v>0.12512322986861402</c:v>
                </c:pt>
                <c:pt idx="716">
                  <c:v>0.1252664525858273</c:v>
                </c:pt>
                <c:pt idx="717">
                  <c:v>0.12540967530304059</c:v>
                </c:pt>
                <c:pt idx="718">
                  <c:v>0.12555289802025388</c:v>
                </c:pt>
                <c:pt idx="719">
                  <c:v>0.12569612073746717</c:v>
                </c:pt>
                <c:pt idx="720">
                  <c:v>0.12583934345468045</c:v>
                </c:pt>
                <c:pt idx="721">
                  <c:v>0.12598256617189374</c:v>
                </c:pt>
                <c:pt idx="722">
                  <c:v>0.12612578888910703</c:v>
                </c:pt>
                <c:pt idx="723">
                  <c:v>0.12626901160632031</c:v>
                </c:pt>
                <c:pt idx="724">
                  <c:v>0.1264122343235336</c:v>
                </c:pt>
                <c:pt idx="725">
                  <c:v>0.12655545704074689</c:v>
                </c:pt>
                <c:pt idx="726">
                  <c:v>0.12669867975796018</c:v>
                </c:pt>
                <c:pt idx="727">
                  <c:v>0.12684190247517346</c:v>
                </c:pt>
                <c:pt idx="728">
                  <c:v>0.12698512519238675</c:v>
                </c:pt>
                <c:pt idx="729">
                  <c:v>0.12712834790960004</c:v>
                </c:pt>
                <c:pt idx="730">
                  <c:v>0.12727157062681332</c:v>
                </c:pt>
                <c:pt idx="731">
                  <c:v>0.12741479334402661</c:v>
                </c:pt>
                <c:pt idx="732">
                  <c:v>0.1275580160612399</c:v>
                </c:pt>
                <c:pt idx="733">
                  <c:v>0.12770123877845319</c:v>
                </c:pt>
                <c:pt idx="734">
                  <c:v>0.12784446149566647</c:v>
                </c:pt>
                <c:pt idx="735">
                  <c:v>0.12798768421287976</c:v>
                </c:pt>
                <c:pt idx="736">
                  <c:v>0.12813090693009305</c:v>
                </c:pt>
                <c:pt idx="737">
                  <c:v>0.12827412964730633</c:v>
                </c:pt>
                <c:pt idx="738">
                  <c:v>0.12841735236451962</c:v>
                </c:pt>
                <c:pt idx="739">
                  <c:v>0.12856057508173291</c:v>
                </c:pt>
                <c:pt idx="740">
                  <c:v>0.1287037977989462</c:v>
                </c:pt>
                <c:pt idx="741">
                  <c:v>0.12884702051615948</c:v>
                </c:pt>
                <c:pt idx="742">
                  <c:v>0.12899024323337277</c:v>
                </c:pt>
                <c:pt idx="743">
                  <c:v>0.12913346595058606</c:v>
                </c:pt>
                <c:pt idx="744">
                  <c:v>0.12927668866779934</c:v>
                </c:pt>
                <c:pt idx="745">
                  <c:v>0.12941991138501263</c:v>
                </c:pt>
                <c:pt idx="746">
                  <c:v>0.12956313410222592</c:v>
                </c:pt>
                <c:pt idx="747">
                  <c:v>0.12970635681943921</c:v>
                </c:pt>
                <c:pt idx="748">
                  <c:v>0.12984957953665249</c:v>
                </c:pt>
                <c:pt idx="749">
                  <c:v>0.12999280225386578</c:v>
                </c:pt>
                <c:pt idx="750">
                  <c:v>0.13013602497107907</c:v>
                </c:pt>
                <c:pt idx="751">
                  <c:v>0.13027924768829235</c:v>
                </c:pt>
                <c:pt idx="752">
                  <c:v>0.13042247040550564</c:v>
                </c:pt>
                <c:pt idx="753">
                  <c:v>0.13056569312271893</c:v>
                </c:pt>
                <c:pt idx="754">
                  <c:v>0.13070891583993222</c:v>
                </c:pt>
                <c:pt idx="755">
                  <c:v>0.1308521385571455</c:v>
                </c:pt>
                <c:pt idx="756">
                  <c:v>0.13099536127435879</c:v>
                </c:pt>
                <c:pt idx="757">
                  <c:v>0.13113858399157208</c:v>
                </c:pt>
                <c:pt idx="758">
                  <c:v>0.13128180670878536</c:v>
                </c:pt>
                <c:pt idx="759">
                  <c:v>0.13142502942599865</c:v>
                </c:pt>
                <c:pt idx="760">
                  <c:v>0.13156825214321194</c:v>
                </c:pt>
                <c:pt idx="761">
                  <c:v>0.13171147486042523</c:v>
                </c:pt>
                <c:pt idx="762">
                  <c:v>0.13185469757763851</c:v>
                </c:pt>
                <c:pt idx="763">
                  <c:v>0.1319979202948518</c:v>
                </c:pt>
                <c:pt idx="764">
                  <c:v>0.13214114301206509</c:v>
                </c:pt>
                <c:pt idx="765">
                  <c:v>0.13228436572927837</c:v>
                </c:pt>
                <c:pt idx="766">
                  <c:v>0.13242758844649166</c:v>
                </c:pt>
                <c:pt idx="767">
                  <c:v>0.13257081116370495</c:v>
                </c:pt>
                <c:pt idx="768">
                  <c:v>0.13271403388091824</c:v>
                </c:pt>
                <c:pt idx="769">
                  <c:v>0.13285725659813152</c:v>
                </c:pt>
                <c:pt idx="770">
                  <c:v>0.13300047931534481</c:v>
                </c:pt>
                <c:pt idx="771">
                  <c:v>0.1331437020325581</c:v>
                </c:pt>
                <c:pt idx="772">
                  <c:v>0.13328692474977138</c:v>
                </c:pt>
                <c:pt idx="773">
                  <c:v>0.13343014746698467</c:v>
                </c:pt>
                <c:pt idx="774">
                  <c:v>0.13357337018419796</c:v>
                </c:pt>
                <c:pt idx="775">
                  <c:v>0.13371659290141125</c:v>
                </c:pt>
                <c:pt idx="776">
                  <c:v>0.13385981561862453</c:v>
                </c:pt>
                <c:pt idx="777">
                  <c:v>0.13400303833583782</c:v>
                </c:pt>
                <c:pt idx="778">
                  <c:v>0.13414626105305111</c:v>
                </c:pt>
                <c:pt idx="779">
                  <c:v>0.1342894837702644</c:v>
                </c:pt>
                <c:pt idx="780">
                  <c:v>0.13443270648747768</c:v>
                </c:pt>
                <c:pt idx="781">
                  <c:v>0.13457592920469097</c:v>
                </c:pt>
                <c:pt idx="782">
                  <c:v>0.13471915192190426</c:v>
                </c:pt>
                <c:pt idx="783">
                  <c:v>0.13486237463911754</c:v>
                </c:pt>
                <c:pt idx="784">
                  <c:v>0.13500559735633083</c:v>
                </c:pt>
                <c:pt idx="785">
                  <c:v>0.13514882007354412</c:v>
                </c:pt>
                <c:pt idx="786">
                  <c:v>0.13529204279075741</c:v>
                </c:pt>
                <c:pt idx="787">
                  <c:v>0.13543526550797069</c:v>
                </c:pt>
                <c:pt idx="788">
                  <c:v>0.13557848822518398</c:v>
                </c:pt>
                <c:pt idx="789">
                  <c:v>0.13572171094239727</c:v>
                </c:pt>
                <c:pt idx="790">
                  <c:v>0.13586493365961055</c:v>
                </c:pt>
                <c:pt idx="791">
                  <c:v>0.13600815637682384</c:v>
                </c:pt>
                <c:pt idx="792">
                  <c:v>0.13615137909403713</c:v>
                </c:pt>
                <c:pt idx="793">
                  <c:v>0.13629460181125042</c:v>
                </c:pt>
                <c:pt idx="794">
                  <c:v>0.1364378245284637</c:v>
                </c:pt>
                <c:pt idx="795">
                  <c:v>0.13658104724567699</c:v>
                </c:pt>
                <c:pt idx="796">
                  <c:v>0.13672426996289028</c:v>
                </c:pt>
                <c:pt idx="797">
                  <c:v>0.13686749268010356</c:v>
                </c:pt>
                <c:pt idx="798">
                  <c:v>0.13701071539731685</c:v>
                </c:pt>
                <c:pt idx="799">
                  <c:v>0.13715393811453014</c:v>
                </c:pt>
                <c:pt idx="800">
                  <c:v>0.13729716083174343</c:v>
                </c:pt>
                <c:pt idx="801">
                  <c:v>0.13744038354895671</c:v>
                </c:pt>
                <c:pt idx="802">
                  <c:v>0.13758360626617</c:v>
                </c:pt>
                <c:pt idx="803">
                  <c:v>0.13772682898338329</c:v>
                </c:pt>
                <c:pt idx="804">
                  <c:v>0.13787005170059657</c:v>
                </c:pt>
                <c:pt idx="805">
                  <c:v>0.13801327441780986</c:v>
                </c:pt>
                <c:pt idx="806">
                  <c:v>0.13815649713502315</c:v>
                </c:pt>
                <c:pt idx="807">
                  <c:v>0.13830015296318979</c:v>
                </c:pt>
                <c:pt idx="808">
                  <c:v>0.1384466027943734</c:v>
                </c:pt>
                <c:pt idx="809">
                  <c:v>0.13859350146405314</c:v>
                </c:pt>
                <c:pt idx="810">
                  <c:v>0.13874085339992656</c:v>
                </c:pt>
                <c:pt idx="811">
                  <c:v>0.13888866310233611</c:v>
                </c:pt>
                <c:pt idx="812">
                  <c:v>0.13904193848761925</c:v>
                </c:pt>
                <c:pt idx="813">
                  <c:v>0.13919569662314046</c:v>
                </c:pt>
                <c:pt idx="814">
                  <c:v>0.13934994239699072</c:v>
                </c:pt>
                <c:pt idx="815">
                  <c:v>0.13950468077960168</c:v>
                </c:pt>
                <c:pt idx="816">
                  <c:v>0.13966352881522942</c:v>
                </c:pt>
                <c:pt idx="817">
                  <c:v>0.13982289135447945</c:v>
                </c:pt>
                <c:pt idx="818">
                  <c:v>0.13998277374842261</c:v>
                </c:pt>
                <c:pt idx="819">
                  <c:v>0.14014318144074375</c:v>
                </c:pt>
                <c:pt idx="820">
                  <c:v>0.14032544109930425</c:v>
                </c:pt>
                <c:pt idx="821">
                  <c:v>0.14050830830241851</c:v>
                </c:pt>
                <c:pt idx="822">
                  <c:v>0.14069178954524175</c:v>
                </c:pt>
                <c:pt idx="823">
                  <c:v>0.14087589143851822</c:v>
                </c:pt>
                <c:pt idx="824">
                  <c:v>0.1410606207114746</c:v>
                </c:pt>
                <c:pt idx="825">
                  <c:v>0.14125703823724819</c:v>
                </c:pt>
                <c:pt idx="826">
                  <c:v>0.14145413520649588</c:v>
                </c:pt>
                <c:pt idx="827">
                  <c:v>0.14165191914579001</c:v>
                </c:pt>
                <c:pt idx="828">
                  <c:v>0.14185039772054819</c:v>
                </c:pt>
                <c:pt idx="829">
                  <c:v>0.14204668049308491</c:v>
                </c:pt>
                <c:pt idx="830">
                  <c:v>0.14224366332613572</c:v>
                </c:pt>
                <c:pt idx="831">
                  <c:v>0.14244135420584689</c:v>
                </c:pt>
                <c:pt idx="832">
                  <c:v>0.14263976127013178</c:v>
                </c:pt>
                <c:pt idx="833">
                  <c:v>0.14284335568354392</c:v>
                </c:pt>
                <c:pt idx="834">
                  <c:v>0.14304769945526921</c:v>
                </c:pt>
                <c:pt idx="835">
                  <c:v>0.14325280139659355</c:v>
                </c:pt>
                <c:pt idx="836">
                  <c:v>0.14345867049145988</c:v>
                </c:pt>
                <c:pt idx="837">
                  <c:v>0.14366671238186812</c:v>
                </c:pt>
                <c:pt idx="838">
                  <c:v>0.14387554524026855</c:v>
                </c:pt>
                <c:pt idx="839">
                  <c:v>0.14408517866225271</c:v>
                </c:pt>
                <c:pt idx="840">
                  <c:v>0.14429562243747604</c:v>
                </c:pt>
                <c:pt idx="841">
                  <c:v>0.14450231868237001</c:v>
                </c:pt>
                <c:pt idx="842">
                  <c:v>0.14470982750676151</c:v>
                </c:pt>
                <c:pt idx="843">
                  <c:v>0.14491815909149644</c:v>
                </c:pt>
                <c:pt idx="844">
                  <c:v>0.14512732383015453</c:v>
                </c:pt>
                <c:pt idx="845">
                  <c:v>0.14533617206732738</c:v>
                </c:pt>
                <c:pt idx="846">
                  <c:v>0.14554587018750065</c:v>
                </c:pt>
                <c:pt idx="847">
                  <c:v>0.145756429199835</c:v>
                </c:pt>
                <c:pt idx="848">
                  <c:v>0.14596668573392288</c:v>
                </c:pt>
                <c:pt idx="849">
                  <c:v>0.14617782099049856</c:v>
                </c:pt>
                <c:pt idx="850">
                  <c:v>0.14638984664932361</c:v>
                </c:pt>
                <c:pt idx="851">
                  <c:v>0.14656076057851289</c:v>
                </c:pt>
                <c:pt idx="852">
                  <c:v>0.14673240860023862</c:v>
                </c:pt>
                <c:pt idx="853">
                  <c:v>0.14690480073338383</c:v>
                </c:pt>
                <c:pt idx="854">
                  <c:v>0.14708378993854493</c:v>
                </c:pt>
                <c:pt idx="855">
                  <c:v>0.14726356979419306</c:v>
                </c:pt>
                <c:pt idx="856">
                  <c:v>0.14744415138836925</c:v>
                </c:pt>
                <c:pt idx="857">
                  <c:v>0.14762554606883302</c:v>
                </c:pt>
                <c:pt idx="858">
                  <c:v>0.14781200528201879</c:v>
                </c:pt>
                <c:pt idx="859">
                  <c:v>0.14799932055653611</c:v>
                </c:pt>
                <c:pt idx="860">
                  <c:v>0.14818750435567588</c:v>
                </c:pt>
                <c:pt idx="861">
                  <c:v>0.14840161678083436</c:v>
                </c:pt>
                <c:pt idx="862">
                  <c:v>0.14861674206354841</c:v>
                </c:pt>
                <c:pt idx="863">
                  <c:v>0.14883289538432518</c:v>
                </c:pt>
                <c:pt idx="864">
                  <c:v>0.14906304468992904</c:v>
                </c:pt>
                <c:pt idx="865">
                  <c:v>0.14929431673491045</c:v>
                </c:pt>
                <c:pt idx="866">
                  <c:v>0.14952672885763779</c:v>
                </c:pt>
                <c:pt idx="867">
                  <c:v>0.14975690021133295</c:v>
                </c:pt>
                <c:pt idx="868">
                  <c:v>0.14998823056589788</c:v>
                </c:pt>
                <c:pt idx="869">
                  <c:v>0.15022594926925928</c:v>
                </c:pt>
                <c:pt idx="870">
                  <c:v>0.1504648911970993</c:v>
                </c:pt>
                <c:pt idx="871">
                  <c:v>0.15070507624701557</c:v>
                </c:pt>
                <c:pt idx="872">
                  <c:v>0.15094815653413929</c:v>
                </c:pt>
                <c:pt idx="873">
                  <c:v>0.15119253006553252</c:v>
                </c:pt>
                <c:pt idx="874">
                  <c:v>0.15143821857349996</c:v>
                </c:pt>
                <c:pt idx="875">
                  <c:v>0.15167990330293249</c:v>
                </c:pt>
                <c:pt idx="876">
                  <c:v>0.15192291892071993</c:v>
                </c:pt>
                <c:pt idx="877">
                  <c:v>0.15216728855699305</c:v>
                </c:pt>
                <c:pt idx="878">
                  <c:v>0.15241167829466057</c:v>
                </c:pt>
                <c:pt idx="879">
                  <c:v>0.15265746261178031</c:v>
                </c:pt>
                <c:pt idx="880">
                  <c:v>0.15290466660439539</c:v>
                </c:pt>
                <c:pt idx="881">
                  <c:v>0.15315193473943256</c:v>
                </c:pt>
                <c:pt idx="882">
                  <c:v>0.15340066686698153</c:v>
                </c:pt>
                <c:pt idx="883">
                  <c:v>0.15362235887608497</c:v>
                </c:pt>
                <c:pt idx="884">
                  <c:v>0.1538453971033733</c:v>
                </c:pt>
                <c:pt idx="885">
                  <c:v>0.15406980729623659</c:v>
                </c:pt>
                <c:pt idx="886">
                  <c:v>0.15429141685778017</c:v>
                </c:pt>
                <c:pt idx="887">
                  <c:v>0.15451442587873418</c:v>
                </c:pt>
                <c:pt idx="888">
                  <c:v>0.15473037973800927</c:v>
                </c:pt>
                <c:pt idx="889">
                  <c:v>0.15494792837362226</c:v>
                </c:pt>
                <c:pt idx="890">
                  <c:v>0.15518844520581329</c:v>
                </c:pt>
                <c:pt idx="891">
                  <c:v>0.15542682202642974</c:v>
                </c:pt>
                <c:pt idx="892">
                  <c:v>0.15566577436127443</c:v>
                </c:pt>
                <c:pt idx="893">
                  <c:v>0.15589868147769917</c:v>
                </c:pt>
                <c:pt idx="894">
                  <c:v>0.15612563907370861</c:v>
                </c:pt>
                <c:pt idx="895">
                  <c:v>0.15633602701079727</c:v>
                </c:pt>
                <c:pt idx="896">
                  <c:v>0.15651859243763852</c:v>
                </c:pt>
                <c:pt idx="897">
                  <c:v>0.15669399695273561</c:v>
                </c:pt>
                <c:pt idx="898">
                  <c:v>0.15690190244182714</c:v>
                </c:pt>
                <c:pt idx="899">
                  <c:v>0.15710759998424054</c:v>
                </c:pt>
                <c:pt idx="900">
                  <c:v>0.15731117734503894</c:v>
                </c:pt>
                <c:pt idx="901">
                  <c:v>0.15751603786915255</c:v>
                </c:pt>
                <c:pt idx="902">
                  <c:v>0.15771643965664114</c:v>
                </c:pt>
                <c:pt idx="903">
                  <c:v>0.15790953364822982</c:v>
                </c:pt>
                <c:pt idx="904">
                  <c:v>0.15810261688511867</c:v>
                </c:pt>
                <c:pt idx="905">
                  <c:v>0.15828221782271984</c:v>
                </c:pt>
                <c:pt idx="906">
                  <c:v>0.15843856909593068</c:v>
                </c:pt>
                <c:pt idx="907">
                  <c:v>0.15858924107450212</c:v>
                </c:pt>
                <c:pt idx="908">
                  <c:v>0.15873480622929553</c:v>
                </c:pt>
                <c:pt idx="909">
                  <c:v>0.15887802894650882</c:v>
                </c:pt>
                <c:pt idx="910">
                  <c:v>0.15902125166372211</c:v>
                </c:pt>
                <c:pt idx="911">
                  <c:v>0.15916447438093539</c:v>
                </c:pt>
                <c:pt idx="912">
                  <c:v>0.15930769709814868</c:v>
                </c:pt>
                <c:pt idx="913">
                  <c:v>0.15945091981536197</c:v>
                </c:pt>
                <c:pt idx="914">
                  <c:v>0.15959414253257526</c:v>
                </c:pt>
                <c:pt idx="915">
                  <c:v>0.15973736524978854</c:v>
                </c:pt>
                <c:pt idx="916">
                  <c:v>0.15988058796700183</c:v>
                </c:pt>
                <c:pt idx="917">
                  <c:v>0.16002381068421512</c:v>
                </c:pt>
                <c:pt idx="918">
                  <c:v>0.1601670334014284</c:v>
                </c:pt>
                <c:pt idx="919">
                  <c:v>0.16031025611864169</c:v>
                </c:pt>
                <c:pt idx="920">
                  <c:v>0.16045347883585498</c:v>
                </c:pt>
                <c:pt idx="921">
                  <c:v>0.16059670155306827</c:v>
                </c:pt>
                <c:pt idx="922">
                  <c:v>0.16073992427028155</c:v>
                </c:pt>
                <c:pt idx="923">
                  <c:v>0.16088314698749484</c:v>
                </c:pt>
                <c:pt idx="924">
                  <c:v>0.16102636970470813</c:v>
                </c:pt>
                <c:pt idx="925">
                  <c:v>0.16116959242192141</c:v>
                </c:pt>
                <c:pt idx="926">
                  <c:v>0.1613128151391347</c:v>
                </c:pt>
                <c:pt idx="927">
                  <c:v>0.16145603785634799</c:v>
                </c:pt>
                <c:pt idx="928">
                  <c:v>0.16159926057356128</c:v>
                </c:pt>
                <c:pt idx="929">
                  <c:v>0.16174248329077456</c:v>
                </c:pt>
                <c:pt idx="930">
                  <c:v>0.16188570600798785</c:v>
                </c:pt>
                <c:pt idx="931">
                  <c:v>0.16202892872520114</c:v>
                </c:pt>
                <c:pt idx="932">
                  <c:v>0.16217215144241443</c:v>
                </c:pt>
                <c:pt idx="933">
                  <c:v>0.16231537415962771</c:v>
                </c:pt>
                <c:pt idx="934">
                  <c:v>0.162458596876841</c:v>
                </c:pt>
                <c:pt idx="935">
                  <c:v>0.16260181959405429</c:v>
                </c:pt>
                <c:pt idx="936">
                  <c:v>0.16274504231126757</c:v>
                </c:pt>
                <c:pt idx="937">
                  <c:v>0.16288826502848086</c:v>
                </c:pt>
                <c:pt idx="938">
                  <c:v>0.16303148774569415</c:v>
                </c:pt>
                <c:pt idx="939">
                  <c:v>0.16317471046290744</c:v>
                </c:pt>
                <c:pt idx="940">
                  <c:v>0.16331793318012072</c:v>
                </c:pt>
                <c:pt idx="941">
                  <c:v>0.16346115589733401</c:v>
                </c:pt>
                <c:pt idx="942">
                  <c:v>0.1636043786145473</c:v>
                </c:pt>
                <c:pt idx="943">
                  <c:v>0.16374760133176058</c:v>
                </c:pt>
                <c:pt idx="944">
                  <c:v>0.16389082404897387</c:v>
                </c:pt>
                <c:pt idx="945">
                  <c:v>0.16403404676618716</c:v>
                </c:pt>
                <c:pt idx="946">
                  <c:v>0.16417726948340045</c:v>
                </c:pt>
                <c:pt idx="947">
                  <c:v>0.16432049220061373</c:v>
                </c:pt>
                <c:pt idx="948">
                  <c:v>0.16446371491782702</c:v>
                </c:pt>
                <c:pt idx="949">
                  <c:v>0.16460693763504031</c:v>
                </c:pt>
                <c:pt idx="950">
                  <c:v>0.16475016035225359</c:v>
                </c:pt>
                <c:pt idx="951">
                  <c:v>0.16489338306946688</c:v>
                </c:pt>
                <c:pt idx="952">
                  <c:v>0.16503660578668017</c:v>
                </c:pt>
                <c:pt idx="953">
                  <c:v>0.16517982850389346</c:v>
                </c:pt>
                <c:pt idx="954">
                  <c:v>0.16532305122110674</c:v>
                </c:pt>
                <c:pt idx="955">
                  <c:v>0.16546627393832003</c:v>
                </c:pt>
                <c:pt idx="956">
                  <c:v>0.16560949665553332</c:v>
                </c:pt>
                <c:pt idx="957">
                  <c:v>0.1657527193727466</c:v>
                </c:pt>
                <c:pt idx="958">
                  <c:v>0.16589594208995989</c:v>
                </c:pt>
                <c:pt idx="959">
                  <c:v>0.16603916480717318</c:v>
                </c:pt>
                <c:pt idx="960">
                  <c:v>0.16618238752438647</c:v>
                </c:pt>
                <c:pt idx="961">
                  <c:v>0.16632561024159975</c:v>
                </c:pt>
                <c:pt idx="962">
                  <c:v>0.16646883295881304</c:v>
                </c:pt>
                <c:pt idx="963">
                  <c:v>0.16661205567602633</c:v>
                </c:pt>
                <c:pt idx="964">
                  <c:v>0.16675527839323961</c:v>
                </c:pt>
                <c:pt idx="965">
                  <c:v>0.1668985011104529</c:v>
                </c:pt>
                <c:pt idx="966">
                  <c:v>0.16704172382766619</c:v>
                </c:pt>
                <c:pt idx="967">
                  <c:v>0.16718494654487948</c:v>
                </c:pt>
                <c:pt idx="968">
                  <c:v>0.16732816926209276</c:v>
                </c:pt>
                <c:pt idx="969">
                  <c:v>0.16747139197930605</c:v>
                </c:pt>
                <c:pt idx="970">
                  <c:v>0.16761461469651934</c:v>
                </c:pt>
                <c:pt idx="971">
                  <c:v>0.16775783741373262</c:v>
                </c:pt>
                <c:pt idx="972">
                  <c:v>0.16790106013094591</c:v>
                </c:pt>
                <c:pt idx="973">
                  <c:v>0.1680442828481592</c:v>
                </c:pt>
                <c:pt idx="974">
                  <c:v>0.16818750556537249</c:v>
                </c:pt>
                <c:pt idx="975">
                  <c:v>0.16833072828258577</c:v>
                </c:pt>
                <c:pt idx="976">
                  <c:v>0.16847395099979906</c:v>
                </c:pt>
                <c:pt idx="977">
                  <c:v>0.16861717371701235</c:v>
                </c:pt>
                <c:pt idx="978">
                  <c:v>0.16876039643422563</c:v>
                </c:pt>
                <c:pt idx="979">
                  <c:v>0.16890361915143892</c:v>
                </c:pt>
                <c:pt idx="980">
                  <c:v>0.16904684186865221</c:v>
                </c:pt>
                <c:pt idx="981">
                  <c:v>0.1691900645858655</c:v>
                </c:pt>
                <c:pt idx="982">
                  <c:v>0.16933328730307878</c:v>
                </c:pt>
                <c:pt idx="983">
                  <c:v>0.16947651002029207</c:v>
                </c:pt>
                <c:pt idx="984">
                  <c:v>0.16961973273750536</c:v>
                </c:pt>
                <c:pt idx="985">
                  <c:v>0.16976295545471864</c:v>
                </c:pt>
                <c:pt idx="986">
                  <c:v>0.16990617817193193</c:v>
                </c:pt>
                <c:pt idx="987">
                  <c:v>0.17004940088914522</c:v>
                </c:pt>
                <c:pt idx="988">
                  <c:v>0.17019262360635851</c:v>
                </c:pt>
                <c:pt idx="989">
                  <c:v>0.17033584632357179</c:v>
                </c:pt>
                <c:pt idx="990">
                  <c:v>0.17047906904078508</c:v>
                </c:pt>
                <c:pt idx="991">
                  <c:v>0.17062229175799837</c:v>
                </c:pt>
                <c:pt idx="992">
                  <c:v>0.17076551447521165</c:v>
                </c:pt>
                <c:pt idx="993">
                  <c:v>0.17090873719242494</c:v>
                </c:pt>
                <c:pt idx="994">
                  <c:v>0.17105195990963823</c:v>
                </c:pt>
                <c:pt idx="995">
                  <c:v>0.17119518262685152</c:v>
                </c:pt>
                <c:pt idx="996">
                  <c:v>0.1713384053440648</c:v>
                </c:pt>
                <c:pt idx="997">
                  <c:v>0.17148162806127809</c:v>
                </c:pt>
                <c:pt idx="998">
                  <c:v>0.17162485077849138</c:v>
                </c:pt>
                <c:pt idx="999">
                  <c:v>0.17176807349570467</c:v>
                </c:pt>
                <c:pt idx="1000">
                  <c:v>0.17191237040434465</c:v>
                </c:pt>
                <c:pt idx="1001">
                  <c:v>0.17206014817099002</c:v>
                </c:pt>
                <c:pt idx="1002">
                  <c:v>0.1722141026955312</c:v>
                </c:pt>
                <c:pt idx="1003">
                  <c:v>0.17236928016964534</c:v>
                </c:pt>
                <c:pt idx="1004">
                  <c:v>0.17252935485546217</c:v>
                </c:pt>
                <c:pt idx="1005">
                  <c:v>0.17269075297075212</c:v>
                </c:pt>
                <c:pt idx="1006">
                  <c:v>0.17287507559554655</c:v>
                </c:pt>
                <c:pt idx="1007">
                  <c:v>0.17307207327271157</c:v>
                </c:pt>
                <c:pt idx="1008">
                  <c:v>0.17327080510994558</c:v>
                </c:pt>
                <c:pt idx="1009">
                  <c:v>0.17346840705065128</c:v>
                </c:pt>
                <c:pt idx="1010">
                  <c:v>0.17366782644893999</c:v>
                </c:pt>
                <c:pt idx="1011">
                  <c:v>0.17387363327977659</c:v>
                </c:pt>
                <c:pt idx="1012">
                  <c:v>0.17408282560287347</c:v>
                </c:pt>
                <c:pt idx="1013">
                  <c:v>0.17429407974477362</c:v>
                </c:pt>
                <c:pt idx="1014">
                  <c:v>0.17450285288846953</c:v>
                </c:pt>
                <c:pt idx="1015">
                  <c:v>0.17471262076745298</c:v>
                </c:pt>
                <c:pt idx="1016">
                  <c:v>0.17492461421563238</c:v>
                </c:pt>
                <c:pt idx="1017">
                  <c:v>0.175137724774239</c:v>
                </c:pt>
                <c:pt idx="1018">
                  <c:v>0.17531069690619444</c:v>
                </c:pt>
                <c:pt idx="1019">
                  <c:v>0.17549155861820481</c:v>
                </c:pt>
                <c:pt idx="1020">
                  <c:v>0.17567881258217274</c:v>
                </c:pt>
                <c:pt idx="1021">
                  <c:v>0.17586833967830917</c:v>
                </c:pt>
                <c:pt idx="1022">
                  <c:v>0.17608565750072327</c:v>
                </c:pt>
                <c:pt idx="1023">
                  <c:v>0.1763188995275678</c:v>
                </c:pt>
                <c:pt idx="1024">
                  <c:v>0.176551798684846</c:v>
                </c:pt>
                <c:pt idx="1025">
                  <c:v>0.17679317926808602</c:v>
                </c:pt>
                <c:pt idx="1026">
                  <c:v>0.17703962936436834</c:v>
                </c:pt>
                <c:pt idx="1027">
                  <c:v>0.17728427801625629</c:v>
                </c:pt>
                <c:pt idx="1028">
                  <c:v>0.17753125851003676</c:v>
                </c:pt>
                <c:pt idx="1029">
                  <c:v>0.17778071965472253</c:v>
                </c:pt>
                <c:pt idx="1030">
                  <c:v>0.17800533272362143</c:v>
                </c:pt>
                <c:pt idx="1031">
                  <c:v>0.17822949443402708</c:v>
                </c:pt>
                <c:pt idx="1032">
                  <c:v>0.17845532987263582</c:v>
                </c:pt>
                <c:pt idx="1033">
                  <c:v>0.17866975866206858</c:v>
                </c:pt>
                <c:pt idx="1034">
                  <c:v>0.17889565675992042</c:v>
                </c:pt>
                <c:pt idx="1035">
                  <c:v>0.1791626587688665</c:v>
                </c:pt>
                <c:pt idx="1036">
                  <c:v>0.17945149455988987</c:v>
                </c:pt>
                <c:pt idx="1037">
                  <c:v>0.17974888487863974</c:v>
                </c:pt>
                <c:pt idx="1038">
                  <c:v>0.18005518369041548</c:v>
                </c:pt>
                <c:pt idx="1039">
                  <c:v>0.18036044097294224</c:v>
                </c:pt>
                <c:pt idx="1040">
                  <c:v>0.18067179152589788</c:v>
                </c:pt>
                <c:pt idx="1041">
                  <c:v>0.1809498729213852</c:v>
                </c:pt>
                <c:pt idx="1042">
                  <c:v>0.18122264335658081</c:v>
                </c:pt>
                <c:pt idx="1043">
                  <c:v>0.18148394600178788</c:v>
                </c:pt>
                <c:pt idx="1044">
                  <c:v>0.18177594905367003</c:v>
                </c:pt>
                <c:pt idx="1045">
                  <c:v>0.18206323602817784</c:v>
                </c:pt>
                <c:pt idx="1046">
                  <c:v>0.18234736672928065</c:v>
                </c:pt>
                <c:pt idx="1047">
                  <c:v>0.18262239221567475</c:v>
                </c:pt>
                <c:pt idx="1048">
                  <c:v>0.18284612941977951</c:v>
                </c:pt>
                <c:pt idx="1049">
                  <c:v>0.18305280366892504</c:v>
                </c:pt>
                <c:pt idx="1050">
                  <c:v>0.18326956927806728</c:v>
                </c:pt>
                <c:pt idx="1051">
                  <c:v>0.18348790804895865</c:v>
                </c:pt>
                <c:pt idx="1052">
                  <c:v>0.18372927026966654</c:v>
                </c:pt>
                <c:pt idx="1053">
                  <c:v>0.18396713764611611</c:v>
                </c:pt>
                <c:pt idx="1054">
                  <c:v>0.18420687997970317</c:v>
                </c:pt>
                <c:pt idx="1055">
                  <c:v>0.18444053537158167</c:v>
                </c:pt>
                <c:pt idx="1056">
                  <c:v>0.18466488967131212</c:v>
                </c:pt>
                <c:pt idx="1057">
                  <c:v>0.18487591821552177</c:v>
                </c:pt>
                <c:pt idx="1058">
                  <c:v>0.18505902572380034</c:v>
                </c:pt>
                <c:pt idx="1059">
                  <c:v>0.18523493865197865</c:v>
                </c:pt>
                <c:pt idx="1060">
                  <c:v>0.18540229375375436</c:v>
                </c:pt>
                <c:pt idx="1061">
                  <c:v>0.18560856113268331</c:v>
                </c:pt>
                <c:pt idx="1062">
                  <c:v>0.18581269061074776</c:v>
                </c:pt>
                <c:pt idx="1063">
                  <c:v>0.18601809554489149</c:v>
                </c:pt>
                <c:pt idx="1064">
                  <c:v>0.18621901961757298</c:v>
                </c:pt>
                <c:pt idx="1065">
                  <c:v>0.18641260754884342</c:v>
                </c:pt>
                <c:pt idx="1066">
                  <c:v>0.18660617596177179</c:v>
                </c:pt>
                <c:pt idx="1067">
                  <c:v>0.18678622056389058</c:v>
                </c:pt>
                <c:pt idx="1068">
                  <c:v>0.18694295182774212</c:v>
                </c:pt>
                <c:pt idx="1069">
                  <c:v>0.18709398434919955</c:v>
                </c:pt>
                <c:pt idx="1070">
                  <c:v>0.18723954950399296</c:v>
                </c:pt>
                <c:pt idx="1071">
                  <c:v>0.18738277222120625</c:v>
                </c:pt>
                <c:pt idx="1072">
                  <c:v>0.18752599493841954</c:v>
                </c:pt>
                <c:pt idx="1073">
                  <c:v>0.18766921765563283</c:v>
                </c:pt>
                <c:pt idx="1074">
                  <c:v>0.18781244037284611</c:v>
                </c:pt>
                <c:pt idx="1075">
                  <c:v>0.1879556630900594</c:v>
                </c:pt>
                <c:pt idx="1076">
                  <c:v>0.18809888580727269</c:v>
                </c:pt>
                <c:pt idx="1077">
                  <c:v>0.18824210852448597</c:v>
                </c:pt>
                <c:pt idx="1078">
                  <c:v>0.18838533124169926</c:v>
                </c:pt>
                <c:pt idx="1079">
                  <c:v>0.18852855395891255</c:v>
                </c:pt>
                <c:pt idx="1080">
                  <c:v>0.18867177667612584</c:v>
                </c:pt>
                <c:pt idx="1081">
                  <c:v>0.18881499939333912</c:v>
                </c:pt>
                <c:pt idx="1082">
                  <c:v>0.18895822211055241</c:v>
                </c:pt>
                <c:pt idx="1083">
                  <c:v>0.1891014448277657</c:v>
                </c:pt>
                <c:pt idx="1084">
                  <c:v>0.18924466754497898</c:v>
                </c:pt>
                <c:pt idx="1085">
                  <c:v>0.18938789026219227</c:v>
                </c:pt>
                <c:pt idx="1086">
                  <c:v>0.18953111297940556</c:v>
                </c:pt>
                <c:pt idx="1087">
                  <c:v>0.18967433569661885</c:v>
                </c:pt>
                <c:pt idx="1088">
                  <c:v>0.18981755841383213</c:v>
                </c:pt>
                <c:pt idx="1089">
                  <c:v>0.18996078113104542</c:v>
                </c:pt>
                <c:pt idx="1090">
                  <c:v>0.19010400384825871</c:v>
                </c:pt>
                <c:pt idx="1091">
                  <c:v>0.19024722656547199</c:v>
                </c:pt>
                <c:pt idx="1092">
                  <c:v>0.19039044928268528</c:v>
                </c:pt>
                <c:pt idx="1093">
                  <c:v>0.19053367199989857</c:v>
                </c:pt>
                <c:pt idx="1094">
                  <c:v>0.19067689471711186</c:v>
                </c:pt>
                <c:pt idx="1095">
                  <c:v>0.19082011743432514</c:v>
                </c:pt>
                <c:pt idx="1096">
                  <c:v>0.19096334015153843</c:v>
                </c:pt>
                <c:pt idx="1097">
                  <c:v>0.19110656286875172</c:v>
                </c:pt>
                <c:pt idx="1098">
                  <c:v>0.191249785585965</c:v>
                </c:pt>
                <c:pt idx="1099">
                  <c:v>0.19139300830317829</c:v>
                </c:pt>
                <c:pt idx="1100">
                  <c:v>0.19153623102039158</c:v>
                </c:pt>
                <c:pt idx="1101">
                  <c:v>0.19167945373760487</c:v>
                </c:pt>
                <c:pt idx="1102">
                  <c:v>0.19182267645481815</c:v>
                </c:pt>
                <c:pt idx="1103">
                  <c:v>0.19196589917203144</c:v>
                </c:pt>
                <c:pt idx="1104">
                  <c:v>0.19210912188924473</c:v>
                </c:pt>
                <c:pt idx="1105">
                  <c:v>0.19225234460645801</c:v>
                </c:pt>
                <c:pt idx="1106">
                  <c:v>0.1923955673236713</c:v>
                </c:pt>
                <c:pt idx="1107">
                  <c:v>0.19253879004088459</c:v>
                </c:pt>
                <c:pt idx="1108">
                  <c:v>0.19268201275809788</c:v>
                </c:pt>
                <c:pt idx="1109">
                  <c:v>0.19282523547531116</c:v>
                </c:pt>
                <c:pt idx="1110">
                  <c:v>0.19296845819252445</c:v>
                </c:pt>
                <c:pt idx="1111">
                  <c:v>0.19311168090973774</c:v>
                </c:pt>
                <c:pt idx="1112">
                  <c:v>0.19325490362695102</c:v>
                </c:pt>
                <c:pt idx="1113">
                  <c:v>0.19339812634416431</c:v>
                </c:pt>
                <c:pt idx="1114">
                  <c:v>0.1935413490613776</c:v>
                </c:pt>
                <c:pt idx="1115">
                  <c:v>0.19368457177859089</c:v>
                </c:pt>
                <c:pt idx="1116">
                  <c:v>0.19382779449580417</c:v>
                </c:pt>
                <c:pt idx="1117">
                  <c:v>0.19397101721301746</c:v>
                </c:pt>
                <c:pt idx="1118">
                  <c:v>0.19411423993023075</c:v>
                </c:pt>
                <c:pt idx="1119">
                  <c:v>0.19425746264744403</c:v>
                </c:pt>
                <c:pt idx="1120">
                  <c:v>0.19440068536465732</c:v>
                </c:pt>
                <c:pt idx="1121">
                  <c:v>0.19454390808187061</c:v>
                </c:pt>
                <c:pt idx="1122">
                  <c:v>0.1946871307990839</c:v>
                </c:pt>
                <c:pt idx="1123">
                  <c:v>0.19483035351629718</c:v>
                </c:pt>
                <c:pt idx="1124">
                  <c:v>0.19497357623351047</c:v>
                </c:pt>
                <c:pt idx="1125">
                  <c:v>0.19511679895072376</c:v>
                </c:pt>
                <c:pt idx="1126">
                  <c:v>0.19526002166793704</c:v>
                </c:pt>
                <c:pt idx="1127">
                  <c:v>0.19540324438515033</c:v>
                </c:pt>
                <c:pt idx="1128">
                  <c:v>0.19554646710236362</c:v>
                </c:pt>
                <c:pt idx="1129">
                  <c:v>0.19568968981957691</c:v>
                </c:pt>
                <c:pt idx="1130">
                  <c:v>0.19583291253679019</c:v>
                </c:pt>
                <c:pt idx="1131">
                  <c:v>0.19597613525400348</c:v>
                </c:pt>
                <c:pt idx="1132">
                  <c:v>0.19611935797121677</c:v>
                </c:pt>
                <c:pt idx="1133">
                  <c:v>0.19626258068843005</c:v>
                </c:pt>
                <c:pt idx="1134">
                  <c:v>0.19640580340564334</c:v>
                </c:pt>
                <c:pt idx="1135">
                  <c:v>0.19654902612285663</c:v>
                </c:pt>
                <c:pt idx="1136">
                  <c:v>0.19669224884006992</c:v>
                </c:pt>
                <c:pt idx="1137">
                  <c:v>0.1968354715572832</c:v>
                </c:pt>
                <c:pt idx="1138">
                  <c:v>0.19697869427449649</c:v>
                </c:pt>
                <c:pt idx="1139">
                  <c:v>0.19712191699170978</c:v>
                </c:pt>
                <c:pt idx="1140">
                  <c:v>0.19726513970892307</c:v>
                </c:pt>
                <c:pt idx="1141">
                  <c:v>0.19740836242613635</c:v>
                </c:pt>
                <c:pt idx="1142">
                  <c:v>0.19755158514334964</c:v>
                </c:pt>
                <c:pt idx="1143">
                  <c:v>0.19769480786056293</c:v>
                </c:pt>
                <c:pt idx="1144">
                  <c:v>0.19783803057777621</c:v>
                </c:pt>
                <c:pt idx="1145">
                  <c:v>0.1979812532949895</c:v>
                </c:pt>
                <c:pt idx="1146">
                  <c:v>0.19812447601220279</c:v>
                </c:pt>
                <c:pt idx="1147">
                  <c:v>0.19826769872941608</c:v>
                </c:pt>
                <c:pt idx="1148">
                  <c:v>0.19841092144662936</c:v>
                </c:pt>
                <c:pt idx="1149">
                  <c:v>0.19855414416384265</c:v>
                </c:pt>
                <c:pt idx="1150">
                  <c:v>0.19869736688105594</c:v>
                </c:pt>
                <c:pt idx="1151">
                  <c:v>0.19884058959826922</c:v>
                </c:pt>
                <c:pt idx="1152">
                  <c:v>0.19898381231548251</c:v>
                </c:pt>
                <c:pt idx="1153">
                  <c:v>0.1991270350326958</c:v>
                </c:pt>
                <c:pt idx="1154">
                  <c:v>0.19927025774990909</c:v>
                </c:pt>
                <c:pt idx="1155">
                  <c:v>0.19941348046712237</c:v>
                </c:pt>
                <c:pt idx="1156">
                  <c:v>0.19955670318433566</c:v>
                </c:pt>
                <c:pt idx="1157">
                  <c:v>0.19969992590154895</c:v>
                </c:pt>
                <c:pt idx="1158">
                  <c:v>0.19984314861876223</c:v>
                </c:pt>
                <c:pt idx="1159">
                  <c:v>0.19998637133597552</c:v>
                </c:pt>
                <c:pt idx="1160">
                  <c:v>0.20012959405318881</c:v>
                </c:pt>
                <c:pt idx="1161">
                  <c:v>0.2002728167704021</c:v>
                </c:pt>
                <c:pt idx="1162">
                  <c:v>0.20041603948761538</c:v>
                </c:pt>
                <c:pt idx="1163">
                  <c:v>0.20055926220482867</c:v>
                </c:pt>
                <c:pt idx="1164">
                  <c:v>0.20070248492204196</c:v>
                </c:pt>
                <c:pt idx="1165">
                  <c:v>0.20084570763925524</c:v>
                </c:pt>
                <c:pt idx="1166">
                  <c:v>0.20098893035646853</c:v>
                </c:pt>
                <c:pt idx="1167">
                  <c:v>0.20113215307368182</c:v>
                </c:pt>
                <c:pt idx="1168">
                  <c:v>0.20127537579089511</c:v>
                </c:pt>
                <c:pt idx="1169">
                  <c:v>0.20141859850810839</c:v>
                </c:pt>
                <c:pt idx="1170">
                  <c:v>0.20156182122532168</c:v>
                </c:pt>
                <c:pt idx="1171">
                  <c:v>0.20170504394253497</c:v>
                </c:pt>
                <c:pt idx="1172">
                  <c:v>0.20184826665974825</c:v>
                </c:pt>
                <c:pt idx="1173">
                  <c:v>0.20199148937696154</c:v>
                </c:pt>
                <c:pt idx="1174">
                  <c:v>0.20213471209417483</c:v>
                </c:pt>
                <c:pt idx="1175">
                  <c:v>0.20227793481138812</c:v>
                </c:pt>
                <c:pt idx="1176">
                  <c:v>0.2024211575286014</c:v>
                </c:pt>
                <c:pt idx="1177">
                  <c:v>0.20256438024581469</c:v>
                </c:pt>
                <c:pt idx="1178">
                  <c:v>0.20270760296302798</c:v>
                </c:pt>
                <c:pt idx="1179">
                  <c:v>0.20285082568024126</c:v>
                </c:pt>
                <c:pt idx="1180">
                  <c:v>0.20299404839745455</c:v>
                </c:pt>
                <c:pt idx="1181">
                  <c:v>0.20313727111466784</c:v>
                </c:pt>
                <c:pt idx="1182">
                  <c:v>0.20328049383188113</c:v>
                </c:pt>
                <c:pt idx="1183">
                  <c:v>0.20342371654909441</c:v>
                </c:pt>
                <c:pt idx="1184">
                  <c:v>0.2035669392663077</c:v>
                </c:pt>
                <c:pt idx="1185">
                  <c:v>0.20371016198352099</c:v>
                </c:pt>
                <c:pt idx="1186">
                  <c:v>0.20385338470073427</c:v>
                </c:pt>
                <c:pt idx="1187">
                  <c:v>0.20399660741794756</c:v>
                </c:pt>
                <c:pt idx="1188">
                  <c:v>0.20413983013516085</c:v>
                </c:pt>
                <c:pt idx="1189">
                  <c:v>0.20428305285237414</c:v>
                </c:pt>
                <c:pt idx="1190">
                  <c:v>0.20442627556958742</c:v>
                </c:pt>
                <c:pt idx="1191">
                  <c:v>0.20456949828680071</c:v>
                </c:pt>
                <c:pt idx="1192">
                  <c:v>0.204712721004014</c:v>
                </c:pt>
                <c:pt idx="1193">
                  <c:v>0.20485594372122728</c:v>
                </c:pt>
                <c:pt idx="1194">
                  <c:v>0.20499916643844057</c:v>
                </c:pt>
                <c:pt idx="1195">
                  <c:v>0.20514238915565386</c:v>
                </c:pt>
                <c:pt idx="1196">
                  <c:v>0.20528561187286715</c:v>
                </c:pt>
                <c:pt idx="1197">
                  <c:v>0.20542883459008043</c:v>
                </c:pt>
                <c:pt idx="1198">
                  <c:v>0.20557205730729372</c:v>
                </c:pt>
                <c:pt idx="1199">
                  <c:v>0.20571528002450701</c:v>
                </c:pt>
                <c:pt idx="1200">
                  <c:v>0.2058585027417203</c:v>
                </c:pt>
                <c:pt idx="1201">
                  <c:v>0.20600172545893358</c:v>
                </c:pt>
                <c:pt idx="1202">
                  <c:v>0.20614494817614687</c:v>
                </c:pt>
                <c:pt idx="1203">
                  <c:v>0.20628817089336016</c:v>
                </c:pt>
                <c:pt idx="1204">
                  <c:v>0.20643139361057344</c:v>
                </c:pt>
                <c:pt idx="1205">
                  <c:v>0.20657461632778673</c:v>
                </c:pt>
                <c:pt idx="1206">
                  <c:v>0.20671783904500002</c:v>
                </c:pt>
                <c:pt idx="1207">
                  <c:v>0.20686106176221331</c:v>
                </c:pt>
                <c:pt idx="1208">
                  <c:v>0.20700428447942659</c:v>
                </c:pt>
                <c:pt idx="1209">
                  <c:v>0.20714750719663988</c:v>
                </c:pt>
                <c:pt idx="1210">
                  <c:v>0.20729072991385317</c:v>
                </c:pt>
                <c:pt idx="1211">
                  <c:v>0.20743395263106645</c:v>
                </c:pt>
                <c:pt idx="1212">
                  <c:v>0.20757717534827974</c:v>
                </c:pt>
                <c:pt idx="1213">
                  <c:v>0.20772039806549303</c:v>
                </c:pt>
                <c:pt idx="1214">
                  <c:v>0.20786362078270632</c:v>
                </c:pt>
                <c:pt idx="1215">
                  <c:v>0.2080068434999196</c:v>
                </c:pt>
                <c:pt idx="1216">
                  <c:v>0.20815006621713289</c:v>
                </c:pt>
                <c:pt idx="1217">
                  <c:v>0.20829328893434618</c:v>
                </c:pt>
                <c:pt idx="1218">
                  <c:v>0.20843694476251282</c:v>
                </c:pt>
                <c:pt idx="1219">
                  <c:v>0.20858339459369643</c:v>
                </c:pt>
                <c:pt idx="1220">
                  <c:v>0.20873029326337617</c:v>
                </c:pt>
                <c:pt idx="1221">
                  <c:v>0.20887764519924959</c:v>
                </c:pt>
                <c:pt idx="1222">
                  <c:v>0.20902545490165914</c:v>
                </c:pt>
                <c:pt idx="1223">
                  <c:v>0.20917873028694228</c:v>
                </c:pt>
                <c:pt idx="1224">
                  <c:v>0.20933248842246349</c:v>
                </c:pt>
                <c:pt idx="1225">
                  <c:v>0.20948673419631375</c:v>
                </c:pt>
                <c:pt idx="1226">
                  <c:v>0.20964147257892471</c:v>
                </c:pt>
                <c:pt idx="1227">
                  <c:v>0.20980032061455245</c:v>
                </c:pt>
                <c:pt idx="1228">
                  <c:v>0.20995968315380248</c:v>
                </c:pt>
                <c:pt idx="1229">
                  <c:v>0.21011956554774563</c:v>
                </c:pt>
                <c:pt idx="1230">
                  <c:v>0.21027997324006678</c:v>
                </c:pt>
                <c:pt idx="1231">
                  <c:v>0.21046223289862728</c:v>
                </c:pt>
                <c:pt idx="1232">
                  <c:v>0.21064510010174153</c:v>
                </c:pt>
                <c:pt idx="1233">
                  <c:v>0.21082858134456478</c:v>
                </c:pt>
                <c:pt idx="1234">
                  <c:v>0.21101268323784125</c:v>
                </c:pt>
                <c:pt idx="1235">
                  <c:v>0.21119741251079763</c:v>
                </c:pt>
                <c:pt idx="1236">
                  <c:v>0.21139383003657122</c:v>
                </c:pt>
                <c:pt idx="1237">
                  <c:v>0.21159092700581891</c:v>
                </c:pt>
                <c:pt idx="1238">
                  <c:v>0.21178871094511303</c:v>
                </c:pt>
                <c:pt idx="1239">
                  <c:v>0.21198718951987122</c:v>
                </c:pt>
                <c:pt idx="1240">
                  <c:v>0.21218347229240794</c:v>
                </c:pt>
                <c:pt idx="1241">
                  <c:v>0.21238045512545875</c:v>
                </c:pt>
                <c:pt idx="1242">
                  <c:v>0.21257814600516992</c:v>
                </c:pt>
                <c:pt idx="1243">
                  <c:v>0.21277655306945481</c:v>
                </c:pt>
                <c:pt idx="1244">
                  <c:v>0.21298014748286695</c:v>
                </c:pt>
                <c:pt idx="1245">
                  <c:v>0.21318449125459224</c:v>
                </c:pt>
                <c:pt idx="1246">
                  <c:v>0.21338959319591658</c:v>
                </c:pt>
                <c:pt idx="1247">
                  <c:v>0.21359546229078291</c:v>
                </c:pt>
                <c:pt idx="1248">
                  <c:v>0.21380350418119115</c:v>
                </c:pt>
                <c:pt idx="1249">
                  <c:v>0.21401233703959158</c:v>
                </c:pt>
                <c:pt idx="1250">
                  <c:v>0.21422197046157573</c:v>
                </c:pt>
                <c:pt idx="1251">
                  <c:v>0.21443241423679907</c:v>
                </c:pt>
                <c:pt idx="1252">
                  <c:v>0.21463911048169304</c:v>
                </c:pt>
                <c:pt idx="1253">
                  <c:v>0.21484661930608454</c:v>
                </c:pt>
                <c:pt idx="1254">
                  <c:v>0.21505495089081947</c:v>
                </c:pt>
                <c:pt idx="1255">
                  <c:v>0.21526411562947756</c:v>
                </c:pt>
                <c:pt idx="1256">
                  <c:v>0.21547296386665041</c:v>
                </c:pt>
                <c:pt idx="1257">
                  <c:v>0.21568266198682368</c:v>
                </c:pt>
                <c:pt idx="1258">
                  <c:v>0.21589322099915803</c:v>
                </c:pt>
                <c:pt idx="1259">
                  <c:v>0.21610347753324591</c:v>
                </c:pt>
                <c:pt idx="1260">
                  <c:v>0.21631461278982159</c:v>
                </c:pt>
                <c:pt idx="1261">
                  <c:v>0.21652663844864664</c:v>
                </c:pt>
                <c:pt idx="1262">
                  <c:v>0.21669755237783592</c:v>
                </c:pt>
                <c:pt idx="1263">
                  <c:v>0.21686920039956165</c:v>
                </c:pt>
                <c:pt idx="1264">
                  <c:v>0.21704159253270686</c:v>
                </c:pt>
                <c:pt idx="1265">
                  <c:v>0.21722058173786796</c:v>
                </c:pt>
                <c:pt idx="1266">
                  <c:v>0.21740036159351608</c:v>
                </c:pt>
                <c:pt idx="1267">
                  <c:v>0.21758094318769228</c:v>
                </c:pt>
                <c:pt idx="1268">
                  <c:v>0.21776233786815605</c:v>
                </c:pt>
                <c:pt idx="1269">
                  <c:v>0.21794879708134182</c:v>
                </c:pt>
                <c:pt idx="1270">
                  <c:v>0.21813611235585914</c:v>
                </c:pt>
                <c:pt idx="1271">
                  <c:v>0.2183242961549989</c:v>
                </c:pt>
                <c:pt idx="1272">
                  <c:v>0.21853840858015738</c:v>
                </c:pt>
                <c:pt idx="1273">
                  <c:v>0.21875353386287144</c:v>
                </c:pt>
                <c:pt idx="1274">
                  <c:v>0.2189696871836482</c:v>
                </c:pt>
                <c:pt idx="1275">
                  <c:v>0.21919983648925206</c:v>
                </c:pt>
                <c:pt idx="1276">
                  <c:v>0.21943110853423348</c:v>
                </c:pt>
                <c:pt idx="1277">
                  <c:v>0.21966352065696082</c:v>
                </c:pt>
                <c:pt idx="1278">
                  <c:v>0.21989369201065598</c:v>
                </c:pt>
                <c:pt idx="1279">
                  <c:v>0.22012502236522091</c:v>
                </c:pt>
                <c:pt idx="1280">
                  <c:v>0.22036274106858231</c:v>
                </c:pt>
                <c:pt idx="1281">
                  <c:v>0.22060168299642233</c:v>
                </c:pt>
                <c:pt idx="1282">
                  <c:v>0.2208418680463386</c:v>
                </c:pt>
                <c:pt idx="1283">
                  <c:v>0.22108494833346232</c:v>
                </c:pt>
                <c:pt idx="1284">
                  <c:v>0.22132932186485554</c:v>
                </c:pt>
                <c:pt idx="1285">
                  <c:v>0.22157501037282298</c:v>
                </c:pt>
                <c:pt idx="1286">
                  <c:v>0.22181669510225552</c:v>
                </c:pt>
                <c:pt idx="1287">
                  <c:v>0.22205971072004296</c:v>
                </c:pt>
                <c:pt idx="1288">
                  <c:v>0.22230408035631607</c:v>
                </c:pt>
                <c:pt idx="1289">
                  <c:v>0.2225484700939836</c:v>
                </c:pt>
                <c:pt idx="1290">
                  <c:v>0.22279425441110334</c:v>
                </c:pt>
                <c:pt idx="1291">
                  <c:v>0.22304145840371842</c:v>
                </c:pt>
                <c:pt idx="1292">
                  <c:v>0.22328872653875559</c:v>
                </c:pt>
                <c:pt idx="1293">
                  <c:v>0.22353745866630456</c:v>
                </c:pt>
                <c:pt idx="1294">
                  <c:v>0.223759150675408</c:v>
                </c:pt>
                <c:pt idx="1295">
                  <c:v>0.22398218890269633</c:v>
                </c:pt>
                <c:pt idx="1296">
                  <c:v>0.22420659909555962</c:v>
                </c:pt>
                <c:pt idx="1297">
                  <c:v>0.2244282086571032</c:v>
                </c:pt>
                <c:pt idx="1298">
                  <c:v>0.22465121767805721</c:v>
                </c:pt>
                <c:pt idx="1299">
                  <c:v>0.22486717153733229</c:v>
                </c:pt>
                <c:pt idx="1300">
                  <c:v>0.22508472017294529</c:v>
                </c:pt>
                <c:pt idx="1301">
                  <c:v>0.22532523700513632</c:v>
                </c:pt>
                <c:pt idx="1302">
                  <c:v>0.22556361382575277</c:v>
                </c:pt>
                <c:pt idx="1303">
                  <c:v>0.22580256616059746</c:v>
                </c:pt>
                <c:pt idx="1304">
                  <c:v>0.2260354732770222</c:v>
                </c:pt>
                <c:pt idx="1305">
                  <c:v>0.22626243087303163</c:v>
                </c:pt>
                <c:pt idx="1306">
                  <c:v>0.2264728188101203</c:v>
                </c:pt>
                <c:pt idx="1307">
                  <c:v>0.22665538423696155</c:v>
                </c:pt>
                <c:pt idx="1308">
                  <c:v>0.22683078875205864</c:v>
                </c:pt>
                <c:pt idx="1309">
                  <c:v>0.22703869424115017</c:v>
                </c:pt>
                <c:pt idx="1310">
                  <c:v>0.22724439178356357</c:v>
                </c:pt>
                <c:pt idx="1311">
                  <c:v>0.22744796914436197</c:v>
                </c:pt>
                <c:pt idx="1312">
                  <c:v>0.22765282966847558</c:v>
                </c:pt>
                <c:pt idx="1313">
                  <c:v>0.22785323145596417</c:v>
                </c:pt>
                <c:pt idx="1314">
                  <c:v>0.22804632544755285</c:v>
                </c:pt>
                <c:pt idx="1315">
                  <c:v>0.2282394086844417</c:v>
                </c:pt>
                <c:pt idx="1316">
                  <c:v>0.22841900962204287</c:v>
                </c:pt>
                <c:pt idx="1317">
                  <c:v>0.22857536089525371</c:v>
                </c:pt>
                <c:pt idx="1318">
                  <c:v>0.22872603287382515</c:v>
                </c:pt>
                <c:pt idx="1319">
                  <c:v>0.22887159802861856</c:v>
                </c:pt>
                <c:pt idx="1320">
                  <c:v>0.22901482074583185</c:v>
                </c:pt>
                <c:pt idx="1321">
                  <c:v>0.22915804346304514</c:v>
                </c:pt>
                <c:pt idx="1322">
                  <c:v>0.22930126618025842</c:v>
                </c:pt>
                <c:pt idx="1323">
                  <c:v>0.22944448889747171</c:v>
                </c:pt>
                <c:pt idx="1324">
                  <c:v>0.229587711614685</c:v>
                </c:pt>
                <c:pt idx="1325">
                  <c:v>0.22973093433189828</c:v>
                </c:pt>
                <c:pt idx="1326">
                  <c:v>0.22987415704911157</c:v>
                </c:pt>
                <c:pt idx="1327">
                  <c:v>0.23001737976632486</c:v>
                </c:pt>
                <c:pt idx="1328">
                  <c:v>0.23016060248353815</c:v>
                </c:pt>
                <c:pt idx="1329">
                  <c:v>0.23030382520075143</c:v>
                </c:pt>
                <c:pt idx="1330">
                  <c:v>0.23044704791796472</c:v>
                </c:pt>
                <c:pt idx="1331">
                  <c:v>0.23059027063517801</c:v>
                </c:pt>
                <c:pt idx="1332">
                  <c:v>0.23073349335239129</c:v>
                </c:pt>
                <c:pt idx="1333">
                  <c:v>0.23087671606960458</c:v>
                </c:pt>
                <c:pt idx="1334">
                  <c:v>0.23101993878681787</c:v>
                </c:pt>
                <c:pt idx="1335">
                  <c:v>0.23116316150403116</c:v>
                </c:pt>
                <c:pt idx="1336">
                  <c:v>0.23130638422124444</c:v>
                </c:pt>
                <c:pt idx="1337">
                  <c:v>0.23144960693845773</c:v>
                </c:pt>
                <c:pt idx="1338">
                  <c:v>0.23159282965567102</c:v>
                </c:pt>
                <c:pt idx="1339">
                  <c:v>0.2317360523728843</c:v>
                </c:pt>
                <c:pt idx="1340">
                  <c:v>0.23187927509009759</c:v>
                </c:pt>
                <c:pt idx="1341">
                  <c:v>0.23202249780731088</c:v>
                </c:pt>
                <c:pt idx="1342">
                  <c:v>0.23216572052452417</c:v>
                </c:pt>
                <c:pt idx="1343">
                  <c:v>0.23230894324173745</c:v>
                </c:pt>
                <c:pt idx="1344">
                  <c:v>0.23245216595895074</c:v>
                </c:pt>
                <c:pt idx="1345">
                  <c:v>0.23259538867616403</c:v>
                </c:pt>
                <c:pt idx="1346">
                  <c:v>0.23273861139337731</c:v>
                </c:pt>
                <c:pt idx="1347">
                  <c:v>0.2328818341105906</c:v>
                </c:pt>
                <c:pt idx="1348">
                  <c:v>0.23302505682780389</c:v>
                </c:pt>
                <c:pt idx="1349">
                  <c:v>0.23316827954501718</c:v>
                </c:pt>
                <c:pt idx="1350">
                  <c:v>0.23331150226223046</c:v>
                </c:pt>
                <c:pt idx="1351">
                  <c:v>0.23345472497944375</c:v>
                </c:pt>
                <c:pt idx="1352">
                  <c:v>0.23359794769665704</c:v>
                </c:pt>
                <c:pt idx="1353">
                  <c:v>0.23374117041387033</c:v>
                </c:pt>
                <c:pt idx="1354">
                  <c:v>0.23388439313108361</c:v>
                </c:pt>
                <c:pt idx="1355">
                  <c:v>0.2340276158482969</c:v>
                </c:pt>
                <c:pt idx="1356">
                  <c:v>0.23417083856551019</c:v>
                </c:pt>
                <c:pt idx="1357">
                  <c:v>0.23431406128272347</c:v>
                </c:pt>
                <c:pt idx="1358">
                  <c:v>0.23445728399993676</c:v>
                </c:pt>
                <c:pt idx="1359">
                  <c:v>0.23460050671715005</c:v>
                </c:pt>
                <c:pt idx="1360">
                  <c:v>0.23474372943436334</c:v>
                </c:pt>
                <c:pt idx="1361">
                  <c:v>0.23488695215157662</c:v>
                </c:pt>
                <c:pt idx="1362">
                  <c:v>0.23503017486878991</c:v>
                </c:pt>
                <c:pt idx="1363">
                  <c:v>0.2351733975860032</c:v>
                </c:pt>
                <c:pt idx="1364">
                  <c:v>0.23531662030321648</c:v>
                </c:pt>
                <c:pt idx="1365">
                  <c:v>0.23545984302042977</c:v>
                </c:pt>
                <c:pt idx="1366">
                  <c:v>0.23560306573764306</c:v>
                </c:pt>
                <c:pt idx="1367">
                  <c:v>0.23574628845485635</c:v>
                </c:pt>
                <c:pt idx="1368">
                  <c:v>0.23588951117206963</c:v>
                </c:pt>
                <c:pt idx="1369">
                  <c:v>0.23603273388928292</c:v>
                </c:pt>
                <c:pt idx="1370">
                  <c:v>0.23617595660649621</c:v>
                </c:pt>
                <c:pt idx="1371">
                  <c:v>0.23631917932370949</c:v>
                </c:pt>
                <c:pt idx="1372">
                  <c:v>0.23646240204092278</c:v>
                </c:pt>
                <c:pt idx="1373">
                  <c:v>0.23660562475813607</c:v>
                </c:pt>
                <c:pt idx="1374">
                  <c:v>0.23674884747534936</c:v>
                </c:pt>
                <c:pt idx="1375">
                  <c:v>0.23689207019256264</c:v>
                </c:pt>
                <c:pt idx="1376">
                  <c:v>0.23703529290977593</c:v>
                </c:pt>
                <c:pt idx="1377">
                  <c:v>0.23717851562698922</c:v>
                </c:pt>
                <c:pt idx="1378">
                  <c:v>0.2373217383442025</c:v>
                </c:pt>
                <c:pt idx="1379">
                  <c:v>0.23746496106141579</c:v>
                </c:pt>
                <c:pt idx="1380">
                  <c:v>0.23760818377862908</c:v>
                </c:pt>
                <c:pt idx="1381">
                  <c:v>0.23775140649584237</c:v>
                </c:pt>
                <c:pt idx="1382">
                  <c:v>0.23789462921305565</c:v>
                </c:pt>
                <c:pt idx="1383">
                  <c:v>0.23803785193026894</c:v>
                </c:pt>
                <c:pt idx="1384">
                  <c:v>0.23818107464748223</c:v>
                </c:pt>
                <c:pt idx="1385">
                  <c:v>0.23832429736469551</c:v>
                </c:pt>
                <c:pt idx="1386">
                  <c:v>0.2384675200819088</c:v>
                </c:pt>
                <c:pt idx="1387">
                  <c:v>0.23861074279912209</c:v>
                </c:pt>
                <c:pt idx="1388">
                  <c:v>0.23875396551633538</c:v>
                </c:pt>
                <c:pt idx="1389">
                  <c:v>0.23889718823354866</c:v>
                </c:pt>
                <c:pt idx="1390">
                  <c:v>0.23904041095076195</c:v>
                </c:pt>
                <c:pt idx="1391">
                  <c:v>0.23918363366797524</c:v>
                </c:pt>
                <c:pt idx="1392">
                  <c:v>0.23932685638518852</c:v>
                </c:pt>
                <c:pt idx="1393">
                  <c:v>0.23947007910240181</c:v>
                </c:pt>
                <c:pt idx="1394">
                  <c:v>0.2396133018196151</c:v>
                </c:pt>
                <c:pt idx="1395">
                  <c:v>0.23975652453682839</c:v>
                </c:pt>
                <c:pt idx="1396">
                  <c:v>0.23989974725404167</c:v>
                </c:pt>
                <c:pt idx="1397">
                  <c:v>0.24004296997125496</c:v>
                </c:pt>
                <c:pt idx="1398">
                  <c:v>0.24018619268846825</c:v>
                </c:pt>
                <c:pt idx="1399">
                  <c:v>0.24032941540568153</c:v>
                </c:pt>
                <c:pt idx="1400">
                  <c:v>0.24047263812289482</c:v>
                </c:pt>
                <c:pt idx="1401">
                  <c:v>0.24061586084010811</c:v>
                </c:pt>
                <c:pt idx="1402">
                  <c:v>0.2407590835573214</c:v>
                </c:pt>
                <c:pt idx="1403">
                  <c:v>0.24090230627453468</c:v>
                </c:pt>
                <c:pt idx="1404">
                  <c:v>0.24104552899174797</c:v>
                </c:pt>
                <c:pt idx="1405">
                  <c:v>0.24118875170896126</c:v>
                </c:pt>
                <c:pt idx="1406">
                  <c:v>0.24133197442617454</c:v>
                </c:pt>
                <c:pt idx="1407">
                  <c:v>0.24147519714338783</c:v>
                </c:pt>
                <c:pt idx="1408">
                  <c:v>0.24161841986060112</c:v>
                </c:pt>
                <c:pt idx="1409">
                  <c:v>0.24176164257781441</c:v>
                </c:pt>
                <c:pt idx="1410">
                  <c:v>0.24190486529502769</c:v>
                </c:pt>
                <c:pt idx="1411">
                  <c:v>0.24204808801224098</c:v>
                </c:pt>
                <c:pt idx="1412">
                  <c:v>0.24219131072945427</c:v>
                </c:pt>
                <c:pt idx="1413">
                  <c:v>0.24233453344666755</c:v>
                </c:pt>
                <c:pt idx="1414">
                  <c:v>0.24247775616388084</c:v>
                </c:pt>
                <c:pt idx="1415">
                  <c:v>0.24262097888109413</c:v>
                </c:pt>
                <c:pt idx="1416">
                  <c:v>0.24276420159830742</c:v>
                </c:pt>
                <c:pt idx="1417">
                  <c:v>0.2429074243155207</c:v>
                </c:pt>
                <c:pt idx="1418">
                  <c:v>0.24305064703273399</c:v>
                </c:pt>
                <c:pt idx="1419">
                  <c:v>0.24319386974994728</c:v>
                </c:pt>
                <c:pt idx="1420">
                  <c:v>0.24333709246716057</c:v>
                </c:pt>
                <c:pt idx="1421">
                  <c:v>0.24348031518437385</c:v>
                </c:pt>
                <c:pt idx="1422">
                  <c:v>0.24362353790158714</c:v>
                </c:pt>
                <c:pt idx="1423">
                  <c:v>0.24376676061880043</c:v>
                </c:pt>
                <c:pt idx="1424">
                  <c:v>0.24390998333601371</c:v>
                </c:pt>
                <c:pt idx="1425">
                  <c:v>0.244053206053227</c:v>
                </c:pt>
                <c:pt idx="1426">
                  <c:v>0.24419642877044029</c:v>
                </c:pt>
                <c:pt idx="1427">
                  <c:v>0.24433965148765358</c:v>
                </c:pt>
                <c:pt idx="1428">
                  <c:v>0.24448287420486686</c:v>
                </c:pt>
                <c:pt idx="1429">
                  <c:v>0.24462609692208015</c:v>
                </c:pt>
                <c:pt idx="1430">
                  <c:v>0.24476931963929344</c:v>
                </c:pt>
                <c:pt idx="1431">
                  <c:v>0.24491254235650672</c:v>
                </c:pt>
                <c:pt idx="1432">
                  <c:v>0.24505576507372001</c:v>
                </c:pt>
                <c:pt idx="1433">
                  <c:v>0.2451989877909333</c:v>
                </c:pt>
                <c:pt idx="1434">
                  <c:v>0.24534221050814659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2C9-4921-8686-C5C4E17706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705912"/>
        <c:axId val="799701976"/>
      </c:scatterChart>
      <c:valAx>
        <c:axId val="799705912"/>
        <c:scaling>
          <c:orientation val="minMax"/>
          <c:max val="125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1976"/>
        <c:crosses val="autoZero"/>
        <c:crossBetween val="midCat"/>
      </c:valAx>
      <c:valAx>
        <c:axId val="799701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Fuel Used (l)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705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1</xdr:row>
      <xdr:rowOff>133350</xdr:rowOff>
    </xdr:from>
    <xdr:to>
      <xdr:col>27</xdr:col>
      <xdr:colOff>409575</xdr:colOff>
      <xdr:row>29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2BC4F35-20D3-4068-9D4B-6DDBB57C9A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276224</xdr:colOff>
      <xdr:row>1</xdr:row>
      <xdr:rowOff>142874</xdr:rowOff>
    </xdr:from>
    <xdr:to>
      <xdr:col>23</xdr:col>
      <xdr:colOff>38099</xdr:colOff>
      <xdr:row>27</xdr:row>
      <xdr:rowOff>38099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4E5E9CA-B4F5-471B-8819-BD771AD9AF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285750</xdr:colOff>
      <xdr:row>0</xdr:row>
      <xdr:rowOff>85725</xdr:rowOff>
    </xdr:from>
    <xdr:to>
      <xdr:col>29</xdr:col>
      <xdr:colOff>412143</xdr:colOff>
      <xdr:row>25</xdr:row>
      <xdr:rowOff>60228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401B4FE-EDD6-4752-ADB0-CFF2DF3EE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68000" y="85725"/>
          <a:ext cx="7651143" cy="473700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2</xdr:row>
      <xdr:rowOff>0</xdr:rowOff>
    </xdr:from>
    <xdr:to>
      <xdr:col>11</xdr:col>
      <xdr:colOff>19050</xdr:colOff>
      <xdr:row>19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BB0E09D-4454-48E0-8AC3-2D1981E753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95250</xdr:colOff>
      <xdr:row>2</xdr:row>
      <xdr:rowOff>19050</xdr:rowOff>
    </xdr:from>
    <xdr:to>
      <xdr:col>21</xdr:col>
      <xdr:colOff>323850</xdr:colOff>
      <xdr:row>19</xdr:row>
      <xdr:rowOff>180975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AD54E16-D601-4EBA-B2E6-C812A690BF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409575</xdr:colOff>
      <xdr:row>20</xdr:row>
      <xdr:rowOff>38100</xdr:rowOff>
    </xdr:from>
    <xdr:to>
      <xdr:col>11</xdr:col>
      <xdr:colOff>28575</xdr:colOff>
      <xdr:row>38</xdr:row>
      <xdr:rowOff>9525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AEB352B-98FE-4ACB-BCEB-40E5F3E5B8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95250</xdr:colOff>
      <xdr:row>20</xdr:row>
      <xdr:rowOff>47625</xdr:rowOff>
    </xdr:from>
    <xdr:to>
      <xdr:col>21</xdr:col>
      <xdr:colOff>323850</xdr:colOff>
      <xdr:row>38</xdr:row>
      <xdr:rowOff>19050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F1E15624-A89A-4FDC-81A6-05055D5148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190500</xdr:colOff>
      <xdr:row>38</xdr:row>
      <xdr:rowOff>95250</xdr:rowOff>
    </xdr:from>
    <xdr:to>
      <xdr:col>21</xdr:col>
      <xdr:colOff>419100</xdr:colOff>
      <xdr:row>56</xdr:row>
      <xdr:rowOff>66675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13534789-321D-49F2-A3F2-C03A1C85DC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361950</xdr:colOff>
      <xdr:row>38</xdr:row>
      <xdr:rowOff>66675</xdr:rowOff>
    </xdr:from>
    <xdr:to>
      <xdr:col>10</xdr:col>
      <xdr:colOff>590550</xdr:colOff>
      <xdr:row>56</xdr:row>
      <xdr:rowOff>38100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1B8A2A95-7464-4358-9952-FBA1C54800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381000</xdr:colOff>
      <xdr:row>56</xdr:row>
      <xdr:rowOff>114300</xdr:rowOff>
    </xdr:from>
    <xdr:to>
      <xdr:col>11</xdr:col>
      <xdr:colOff>0</xdr:colOff>
      <xdr:row>74</xdr:row>
      <xdr:rowOff>85725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24E2B506-D4BA-4979-8577-3F14B4A754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190500</xdr:colOff>
      <xdr:row>56</xdr:row>
      <xdr:rowOff>123825</xdr:rowOff>
    </xdr:from>
    <xdr:to>
      <xdr:col>21</xdr:col>
      <xdr:colOff>419100</xdr:colOff>
      <xdr:row>74</xdr:row>
      <xdr:rowOff>95250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A1C5DB2C-1CE0-4295-A267-09E58B18ED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295275</xdr:colOff>
      <xdr:row>75</xdr:row>
      <xdr:rowOff>9525</xdr:rowOff>
    </xdr:from>
    <xdr:to>
      <xdr:col>10</xdr:col>
      <xdr:colOff>523875</xdr:colOff>
      <xdr:row>92</xdr:row>
      <xdr:rowOff>171450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432BBA67-42D1-445F-BA42-11B8269E33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</xdr:col>
      <xdr:colOff>314325</xdr:colOff>
      <xdr:row>75</xdr:row>
      <xdr:rowOff>28575</xdr:rowOff>
    </xdr:from>
    <xdr:to>
      <xdr:col>21</xdr:col>
      <xdr:colOff>542925</xdr:colOff>
      <xdr:row>93</xdr:row>
      <xdr:rowOff>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F67CFB1A-FA7B-4A4F-A8FF-017920D545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645C5-A522-41E4-906D-38E32872A4EF}">
  <sheetPr>
    <tabColor rgb="FF00B0F0"/>
  </sheetPr>
  <dimension ref="A1:O47"/>
  <sheetViews>
    <sheetView tabSelected="1" zoomScale="90" zoomScaleNormal="90" workbookViewId="0">
      <selection activeCell="C30" sqref="C30"/>
    </sheetView>
  </sheetViews>
  <sheetFormatPr defaultColWidth="9.1328125" defaultRowHeight="14.25" x14ac:dyDescent="0.45"/>
  <cols>
    <col min="1" max="1" width="21" style="1" customWidth="1"/>
    <col min="2" max="2" width="24.3984375" style="1" customWidth="1"/>
    <col min="3" max="3" width="18.59765625" style="1" bestFit="1" customWidth="1"/>
    <col min="4" max="4" width="20.59765625" style="1" bestFit="1" customWidth="1"/>
    <col min="5" max="5" width="28.73046875" style="1" bestFit="1" customWidth="1"/>
    <col min="6" max="6" width="24.265625" style="1" bestFit="1" customWidth="1"/>
    <col min="7" max="7" width="19.265625" style="1" bestFit="1" customWidth="1"/>
    <col min="8" max="8" width="15.73046875" style="1" bestFit="1" customWidth="1"/>
    <col min="9" max="9" width="27.1328125" style="1" customWidth="1"/>
    <col min="10" max="10" width="19.73046875" style="1" customWidth="1"/>
    <col min="11" max="11" width="27.265625" style="1" bestFit="1" customWidth="1"/>
    <col min="12" max="12" width="12.265625" style="1" customWidth="1"/>
    <col min="13" max="13" width="16.1328125" style="1" customWidth="1"/>
    <col min="14" max="14" width="29.1328125" style="1" customWidth="1"/>
    <col min="15" max="15" width="17" style="1" customWidth="1"/>
    <col min="16" max="16" width="18.3984375" style="1" customWidth="1"/>
    <col min="17" max="17" width="23" style="1" bestFit="1" customWidth="1"/>
    <col min="18" max="20" width="9.1328125" style="1"/>
    <col min="21" max="21" width="20.59765625" style="1" customWidth="1"/>
    <col min="22" max="16384" width="9.1328125" style="1"/>
  </cols>
  <sheetData>
    <row r="1" spans="2:10" ht="14.65" thickBot="1" x14ac:dyDescent="0.5">
      <c r="I1" s="2"/>
    </row>
    <row r="2" spans="2:10" ht="14.65" thickBot="1" x14ac:dyDescent="0.5">
      <c r="B2" s="14" t="s">
        <v>5</v>
      </c>
      <c r="C2" s="96" t="s">
        <v>6</v>
      </c>
      <c r="D2" s="97"/>
      <c r="E2" s="97"/>
      <c r="F2" s="97"/>
      <c r="G2" s="97"/>
      <c r="H2" s="98"/>
      <c r="I2" s="2"/>
    </row>
    <row r="3" spans="2:10" ht="14.65" thickBot="1" x14ac:dyDescent="0.5">
      <c r="B3" s="18" t="s">
        <v>8</v>
      </c>
      <c r="C3" s="19" t="s">
        <v>9</v>
      </c>
      <c r="D3" s="18" t="s">
        <v>10</v>
      </c>
      <c r="E3" s="18" t="s">
        <v>11</v>
      </c>
      <c r="F3" s="18" t="s">
        <v>12</v>
      </c>
      <c r="G3" s="20" t="s">
        <v>13</v>
      </c>
      <c r="H3" s="21" t="s">
        <v>14</v>
      </c>
      <c r="I3" s="3"/>
    </row>
    <row r="4" spans="2:10" ht="14.65" thickBot="1" x14ac:dyDescent="0.5">
      <c r="B4" s="22" t="s">
        <v>16</v>
      </c>
      <c r="C4" s="24">
        <v>64</v>
      </c>
      <c r="D4" s="25">
        <v>19</v>
      </c>
      <c r="E4" s="26">
        <f>C4/D4</f>
        <v>3.3684210526315788</v>
      </c>
      <c r="F4" s="27" t="s">
        <v>17</v>
      </c>
      <c r="G4" s="27" t="s">
        <v>17</v>
      </c>
      <c r="H4" s="28" t="s">
        <v>17</v>
      </c>
      <c r="I4" s="7"/>
    </row>
    <row r="5" spans="2:10" ht="14.65" thickBot="1" x14ac:dyDescent="0.5">
      <c r="B5" s="23" t="s">
        <v>19</v>
      </c>
      <c r="C5" s="29">
        <v>29</v>
      </c>
      <c r="D5" s="30">
        <v>14</v>
      </c>
      <c r="E5" s="31">
        <f>C5/D5</f>
        <v>2.0714285714285716</v>
      </c>
      <c r="F5" s="31">
        <f>(($E$4)*(E5)*($J$39))/$J$38</f>
        <v>23.922663802363051</v>
      </c>
      <c r="G5" s="31">
        <f>(($C$8)*($J$35))/((2652.6)*(F5))</f>
        <v>34.523237671659814</v>
      </c>
      <c r="H5" s="32">
        <f>G5*(1000/3600)</f>
        <v>9.5897882421277263</v>
      </c>
      <c r="I5" s="6"/>
    </row>
    <row r="6" spans="2:10" ht="14.65" thickBot="1" x14ac:dyDescent="0.5">
      <c r="B6" s="23" t="s">
        <v>41</v>
      </c>
      <c r="C6" s="29">
        <v>27</v>
      </c>
      <c r="D6" s="30">
        <v>16</v>
      </c>
      <c r="E6" s="31">
        <f>C6/D6</f>
        <v>1.6875</v>
      </c>
      <c r="F6" s="31">
        <f>(($E$4)*(E6)*($J$39))/$J$38</f>
        <v>19.488721804511279</v>
      </c>
      <c r="G6" s="31">
        <f>(($C$8)*($J$35))/((2652.6)*(F6))</f>
        <v>42.37773089854538</v>
      </c>
      <c r="H6" s="32">
        <f t="shared" ref="H6:H7" si="0">G6*(1000/3600)</f>
        <v>11.771591916262606</v>
      </c>
      <c r="I6" s="7"/>
    </row>
    <row r="7" spans="2:10" ht="14.65" thickBot="1" x14ac:dyDescent="0.5">
      <c r="B7" s="23" t="s">
        <v>42</v>
      </c>
      <c r="C7" s="33">
        <v>26</v>
      </c>
      <c r="D7" s="34">
        <v>18</v>
      </c>
      <c r="E7" s="35">
        <f t="shared" ref="E7" si="1">C7/D7</f>
        <v>1.4444444444444444</v>
      </c>
      <c r="F7" s="35">
        <f>(($E$4)*(E7)*($J$39))/$J$38</f>
        <v>16.681704260651628</v>
      </c>
      <c r="G7" s="35">
        <f>(($C$8)*($J$35))/((2652.6)*(F7))</f>
        <v>49.508599078589086</v>
      </c>
      <c r="H7" s="36">
        <f t="shared" si="0"/>
        <v>13.752388632941413</v>
      </c>
      <c r="I7" s="2"/>
    </row>
    <row r="8" spans="2:10" ht="14.65" thickBot="1" x14ac:dyDescent="0.5">
      <c r="B8" s="21" t="s">
        <v>43</v>
      </c>
      <c r="C8" s="37">
        <v>7500</v>
      </c>
      <c r="D8" s="4"/>
      <c r="E8" s="5"/>
      <c r="F8" s="5"/>
      <c r="G8" s="5"/>
      <c r="H8" s="6"/>
      <c r="I8" s="6"/>
    </row>
    <row r="9" spans="2:10" x14ac:dyDescent="0.45">
      <c r="B9" s="3"/>
      <c r="C9" s="4"/>
      <c r="D9" s="4"/>
      <c r="E9" s="5"/>
      <c r="F9" s="5"/>
      <c r="G9" s="5"/>
      <c r="H9" s="6"/>
      <c r="I9" s="6"/>
    </row>
    <row r="10" spans="2:10" ht="14.65" thickBot="1" x14ac:dyDescent="0.5">
      <c r="B10" s="3"/>
      <c r="C10" s="4"/>
      <c r="D10" s="4"/>
      <c r="E10" s="5"/>
      <c r="F10" s="5"/>
      <c r="G10" s="5"/>
      <c r="H10" s="6"/>
      <c r="I10" s="6"/>
    </row>
    <row r="11" spans="2:10" ht="14.65" thickBot="1" x14ac:dyDescent="0.5">
      <c r="B11" s="46" t="s">
        <v>46</v>
      </c>
      <c r="C11" s="43">
        <f>((6500)*($J$35))/((2652.6)*(F5))*(1000/3600)</f>
        <v>8.3111498098440322</v>
      </c>
      <c r="D11" s="41" t="s">
        <v>47</v>
      </c>
      <c r="E11" s="5"/>
      <c r="I11" s="17" t="s">
        <v>106</v>
      </c>
    </row>
    <row r="12" spans="2:10" ht="14.65" customHeight="1" thickBot="1" x14ac:dyDescent="0.5">
      <c r="B12" s="47" t="s">
        <v>48</v>
      </c>
      <c r="C12" s="43">
        <f>J29*F5*0.98</f>
        <v>515.77263157894743</v>
      </c>
      <c r="D12" s="41" t="s">
        <v>53</v>
      </c>
      <c r="E12" s="8"/>
      <c r="F12" s="99" t="s">
        <v>7</v>
      </c>
      <c r="G12" s="100"/>
      <c r="I12" s="60" t="s">
        <v>56</v>
      </c>
      <c r="J12" s="52">
        <v>0.75</v>
      </c>
    </row>
    <row r="13" spans="2:10" x14ac:dyDescent="0.45">
      <c r="B13" s="47" t="s">
        <v>51</v>
      </c>
      <c r="C13" s="44">
        <f>(C12)*0.94*J40</f>
        <v>141.40766315789475</v>
      </c>
      <c r="D13" s="42" t="s">
        <v>53</v>
      </c>
      <c r="E13" s="2"/>
      <c r="F13" s="46" t="s">
        <v>15</v>
      </c>
      <c r="G13" s="55">
        <v>9.81</v>
      </c>
      <c r="I13" s="61" t="s">
        <v>24</v>
      </c>
      <c r="J13" s="59">
        <v>278</v>
      </c>
    </row>
    <row r="14" spans="2:10" x14ac:dyDescent="0.45">
      <c r="B14" s="47" t="s">
        <v>55</v>
      </c>
      <c r="C14" s="45">
        <f>C13/(J35/1000)</f>
        <v>484.10702895547666</v>
      </c>
      <c r="D14" s="42" t="s">
        <v>66</v>
      </c>
      <c r="F14" s="47" t="s">
        <v>18</v>
      </c>
      <c r="G14" s="55">
        <v>1.2</v>
      </c>
      <c r="I14" s="61" t="s">
        <v>25</v>
      </c>
      <c r="J14" s="59">
        <v>18</v>
      </c>
    </row>
    <row r="15" spans="2:10" ht="14.65" thickBot="1" x14ac:dyDescent="0.5">
      <c r="B15" s="48" t="s">
        <v>54</v>
      </c>
      <c r="C15" s="45">
        <f>C14/J27</f>
        <v>0.85418090684689307</v>
      </c>
      <c r="D15" s="42" t="s">
        <v>67</v>
      </c>
      <c r="F15" s="47" t="s">
        <v>20</v>
      </c>
      <c r="G15" s="55">
        <v>0.7</v>
      </c>
      <c r="I15" s="61" t="s">
        <v>26</v>
      </c>
      <c r="J15" s="59">
        <v>22</v>
      </c>
    </row>
    <row r="16" spans="2:10" ht="14.65" thickBot="1" x14ac:dyDescent="0.5">
      <c r="B16" s="3"/>
      <c r="F16" s="47" t="s">
        <v>79</v>
      </c>
      <c r="G16" s="55">
        <v>1.4</v>
      </c>
      <c r="I16" s="61" t="s">
        <v>27</v>
      </c>
      <c r="J16" s="59">
        <v>30</v>
      </c>
    </row>
    <row r="17" spans="1:10" ht="14.65" thickBot="1" x14ac:dyDescent="0.5">
      <c r="A17" s="2"/>
      <c r="B17" s="16" t="s">
        <v>82</v>
      </c>
      <c r="C17" s="2"/>
      <c r="D17" s="2"/>
      <c r="E17" s="2"/>
      <c r="F17" s="47" t="s">
        <v>21</v>
      </c>
      <c r="G17" s="55">
        <v>0</v>
      </c>
      <c r="I17" s="61" t="s">
        <v>28</v>
      </c>
      <c r="J17" s="59">
        <v>2620</v>
      </c>
    </row>
    <row r="18" spans="1:10" ht="14.65" thickBot="1" x14ac:dyDescent="0.5">
      <c r="A18" s="2"/>
      <c r="B18" s="46" t="s">
        <v>81</v>
      </c>
      <c r="C18" s="49">
        <v>14.04</v>
      </c>
      <c r="D18" s="38">
        <f>RADIANS(C18)</f>
        <v>0.24504422698000386</v>
      </c>
      <c r="E18" s="6"/>
      <c r="F18" s="48" t="s">
        <v>22</v>
      </c>
      <c r="G18" s="50">
        <f>RADIANS(G17)</f>
        <v>0</v>
      </c>
      <c r="I18" s="61" t="s">
        <v>29</v>
      </c>
      <c r="J18" s="59">
        <v>1650</v>
      </c>
    </row>
    <row r="19" spans="1:10" x14ac:dyDescent="0.45">
      <c r="A19" s="2"/>
      <c r="B19" s="47" t="s">
        <v>83</v>
      </c>
      <c r="C19" s="45">
        <v>7.125</v>
      </c>
      <c r="D19" s="39">
        <f>RADIANS(C19)</f>
        <v>0.12435470920459599</v>
      </c>
      <c r="E19" s="3"/>
      <c r="I19" s="61" t="s">
        <v>30</v>
      </c>
      <c r="J19" s="59">
        <v>1620</v>
      </c>
    </row>
    <row r="20" spans="1:10" ht="14.65" thickBot="1" x14ac:dyDescent="0.5">
      <c r="A20" s="2"/>
      <c r="B20" s="47" t="s">
        <v>84</v>
      </c>
      <c r="C20" s="50">
        <f>$J$27*$G$13*SIN(D18)</f>
        <v>1348.8074488628451</v>
      </c>
      <c r="D20" s="39"/>
      <c r="E20" s="6"/>
      <c r="I20" s="62" t="s">
        <v>4</v>
      </c>
      <c r="J20" s="59">
        <v>1440</v>
      </c>
    </row>
    <row r="21" spans="1:10" ht="14.65" thickBot="1" x14ac:dyDescent="0.5">
      <c r="A21" s="2"/>
      <c r="B21" s="48" t="s">
        <v>85</v>
      </c>
      <c r="C21" s="51">
        <f>$J$27*$G$13*SIN(D19)</f>
        <v>689.60891377730877</v>
      </c>
      <c r="D21" s="40"/>
      <c r="E21" s="6"/>
      <c r="F21" s="15" t="s">
        <v>57</v>
      </c>
      <c r="I21" s="61" t="s">
        <v>36</v>
      </c>
      <c r="J21" s="59">
        <v>300</v>
      </c>
    </row>
    <row r="22" spans="1:10" ht="14.65" thickBot="1" x14ac:dyDescent="0.5">
      <c r="A22" s="2"/>
      <c r="B22" s="2"/>
      <c r="C22" s="2"/>
      <c r="D22" s="2"/>
      <c r="E22" s="9"/>
      <c r="F22" s="46" t="s">
        <v>109</v>
      </c>
      <c r="G22" s="52">
        <v>2.5000000000000001E-2</v>
      </c>
      <c r="I22" s="61" t="s">
        <v>31</v>
      </c>
      <c r="J22" s="59">
        <v>365</v>
      </c>
    </row>
    <row r="23" spans="1:10" ht="14.65" thickBot="1" x14ac:dyDescent="0.5">
      <c r="A23" s="2"/>
      <c r="B23" s="46" t="s">
        <v>103</v>
      </c>
      <c r="C23" s="52">
        <f>Forces!V1436</f>
        <v>0.24534221050814659</v>
      </c>
      <c r="D23" s="2"/>
      <c r="E23" s="2"/>
      <c r="F23" s="48" t="s">
        <v>59</v>
      </c>
      <c r="G23" s="56">
        <v>0.04</v>
      </c>
      <c r="I23" s="61" t="s">
        <v>108</v>
      </c>
      <c r="J23" s="59">
        <v>180</v>
      </c>
    </row>
    <row r="24" spans="1:10" ht="14.65" thickBot="1" x14ac:dyDescent="0.5">
      <c r="A24" s="2"/>
      <c r="B24" s="54" t="s">
        <v>104</v>
      </c>
      <c r="C24" s="53">
        <f>J25/C23</f>
        <v>118.20224469297776</v>
      </c>
      <c r="D24" s="10"/>
      <c r="E24" s="10"/>
      <c r="F24" s="12"/>
      <c r="I24" s="61" t="s">
        <v>32</v>
      </c>
      <c r="J24" s="59">
        <f>J22+J23</f>
        <v>545</v>
      </c>
    </row>
    <row r="25" spans="1:10" ht="14.65" thickBot="1" x14ac:dyDescent="0.5">
      <c r="B25" s="4"/>
      <c r="C25" s="4"/>
      <c r="D25" s="11"/>
      <c r="E25" s="11"/>
      <c r="F25" s="15" t="s">
        <v>23</v>
      </c>
      <c r="I25" s="61" t="s">
        <v>33</v>
      </c>
      <c r="J25" s="59">
        <v>29</v>
      </c>
    </row>
    <row r="26" spans="1:10" x14ac:dyDescent="0.45">
      <c r="B26" s="4"/>
      <c r="C26" s="4"/>
      <c r="D26" s="11"/>
      <c r="E26" s="11"/>
      <c r="F26" s="46" t="s">
        <v>58</v>
      </c>
      <c r="G26" s="57">
        <f>G22*$J$24*$G$13</f>
        <v>133.66125</v>
      </c>
      <c r="I26" s="61" t="s">
        <v>34</v>
      </c>
      <c r="J26" s="59">
        <f>J12*J25</f>
        <v>21.75</v>
      </c>
    </row>
    <row r="27" spans="1:10" ht="14.65" thickBot="1" x14ac:dyDescent="0.5">
      <c r="B27" s="4"/>
      <c r="C27" s="4"/>
      <c r="D27" s="11"/>
      <c r="E27" s="11"/>
      <c r="F27" s="48" t="s">
        <v>59</v>
      </c>
      <c r="G27" s="58">
        <f>G23*$J$24*$G$13</f>
        <v>213.858</v>
      </c>
      <c r="I27" s="63" t="s">
        <v>35</v>
      </c>
      <c r="J27" s="59">
        <f>J22+J23+J26</f>
        <v>566.75</v>
      </c>
    </row>
    <row r="28" spans="1:10" ht="14.65" thickBot="1" x14ac:dyDescent="0.5">
      <c r="B28" s="4"/>
      <c r="C28" s="4"/>
      <c r="D28" s="11"/>
      <c r="E28" s="11"/>
      <c r="F28" s="12"/>
      <c r="G28" s="2"/>
      <c r="I28" s="64" t="s">
        <v>50</v>
      </c>
      <c r="J28" s="59">
        <v>18</v>
      </c>
    </row>
    <row r="29" spans="1:10" ht="14.65" thickBot="1" x14ac:dyDescent="0.5">
      <c r="B29" s="4"/>
      <c r="C29" s="4"/>
      <c r="D29" s="11"/>
      <c r="E29" s="11"/>
      <c r="F29" s="15" t="s">
        <v>68</v>
      </c>
      <c r="I29" s="64" t="s">
        <v>49</v>
      </c>
      <c r="J29" s="59">
        <v>22</v>
      </c>
    </row>
    <row r="30" spans="1:10" x14ac:dyDescent="0.45">
      <c r="B30" s="4"/>
      <c r="C30" s="4"/>
      <c r="D30" s="11"/>
      <c r="E30" s="11"/>
      <c r="F30" s="46" t="s">
        <v>69</v>
      </c>
      <c r="G30" s="52">
        <f>0.9*(J34/1000)</f>
        <v>0.27432000000000001</v>
      </c>
      <c r="I30" s="63" t="s">
        <v>39</v>
      </c>
      <c r="J30" s="59" t="s">
        <v>37</v>
      </c>
    </row>
    <row r="31" spans="1:10" ht="14.65" thickBot="1" x14ac:dyDescent="0.5">
      <c r="B31" s="2"/>
      <c r="C31" s="2"/>
      <c r="D31" s="2"/>
      <c r="E31" s="2"/>
      <c r="F31" s="48" t="s">
        <v>70</v>
      </c>
      <c r="G31" s="56">
        <f>0.9*(J35/1000)</f>
        <v>0.26289000000000001</v>
      </c>
      <c r="I31" s="63" t="s">
        <v>40</v>
      </c>
      <c r="J31" s="59" t="s">
        <v>38</v>
      </c>
    </row>
    <row r="32" spans="1:10" ht="14.65" thickBot="1" x14ac:dyDescent="0.5">
      <c r="I32" s="63" t="s">
        <v>62</v>
      </c>
      <c r="J32" s="59">
        <v>9</v>
      </c>
    </row>
    <row r="33" spans="5:15" ht="14.65" thickBot="1" x14ac:dyDescent="0.5">
      <c r="F33" s="15" t="s">
        <v>71</v>
      </c>
      <c r="I33" s="63" t="s">
        <v>63</v>
      </c>
      <c r="J33" s="59">
        <v>8</v>
      </c>
    </row>
    <row r="34" spans="5:15" x14ac:dyDescent="0.45">
      <c r="F34" s="46" t="s">
        <v>69</v>
      </c>
      <c r="G34" s="52">
        <f>(J33+J36)*(G30^2)</f>
        <v>1.1287719360000001</v>
      </c>
      <c r="I34" s="63" t="s">
        <v>60</v>
      </c>
      <c r="J34" s="59">
        <f>304.8</f>
        <v>304.8</v>
      </c>
    </row>
    <row r="35" spans="5:15" ht="14.65" thickBot="1" x14ac:dyDescent="0.5">
      <c r="F35" s="48" t="s">
        <v>70</v>
      </c>
      <c r="G35" s="56">
        <f>(J32+J37)*(G31^2)</f>
        <v>1.0366672815</v>
      </c>
      <c r="I35" s="62" t="s">
        <v>61</v>
      </c>
      <c r="J35" s="59">
        <f>584.2/2</f>
        <v>292.10000000000002</v>
      </c>
    </row>
    <row r="36" spans="5:15" ht="14.65" thickBot="1" x14ac:dyDescent="0.5">
      <c r="G36" s="13"/>
      <c r="H36" s="2"/>
      <c r="I36" s="62" t="s">
        <v>64</v>
      </c>
      <c r="J36" s="59">
        <v>7</v>
      </c>
    </row>
    <row r="37" spans="5:15" ht="14.65" thickBot="1" x14ac:dyDescent="0.5">
      <c r="F37" s="16" t="s">
        <v>72</v>
      </c>
      <c r="I37" s="62" t="s">
        <v>65</v>
      </c>
      <c r="J37" s="59">
        <v>6</v>
      </c>
      <c r="N37" s="13"/>
      <c r="O37" s="2"/>
    </row>
    <row r="38" spans="5:15" x14ac:dyDescent="0.45">
      <c r="F38" s="46" t="s">
        <v>73</v>
      </c>
      <c r="G38" s="52">
        <f>$J$27+(4*($G$35/($J$35/1000)^2))+0.2*(F5/($J$35/1000))</f>
        <v>631.72977665344956</v>
      </c>
      <c r="I38" s="63" t="s">
        <v>44</v>
      </c>
      <c r="J38" s="59">
        <v>14</v>
      </c>
      <c r="N38" s="13"/>
      <c r="O38" s="2"/>
    </row>
    <row r="39" spans="5:15" ht="14.25" customHeight="1" x14ac:dyDescent="0.45">
      <c r="F39" s="47" t="s">
        <v>74</v>
      </c>
      <c r="G39" s="59">
        <f>$J$27+(4*($G$35/($J$35/1000)^2))+0.17*(F6/($J$35/1000))</f>
        <v>626.69228930765803</v>
      </c>
      <c r="I39" s="63" t="s">
        <v>45</v>
      </c>
      <c r="J39" s="59">
        <v>48</v>
      </c>
      <c r="N39" s="13"/>
      <c r="O39" s="2"/>
    </row>
    <row r="40" spans="5:15" ht="14.65" customHeight="1" thickBot="1" x14ac:dyDescent="0.5">
      <c r="F40" s="48" t="s">
        <v>75</v>
      </c>
      <c r="G40" s="56">
        <f>$J$27+(4*($G$35/($J$35/1000)^2))+0.17*(F7/($J$35/1000))</f>
        <v>625.0586262386538</v>
      </c>
      <c r="I40" s="65" t="s">
        <v>52</v>
      </c>
      <c r="J40" s="56">
        <f>J38/J39</f>
        <v>0.29166666666666669</v>
      </c>
      <c r="N40" s="13"/>
      <c r="O40" s="2"/>
    </row>
    <row r="41" spans="5:15" ht="13.15" customHeight="1" x14ac:dyDescent="0.45">
      <c r="E41" s="2"/>
      <c r="F41" s="2"/>
      <c r="G41" s="2"/>
      <c r="N41" s="13"/>
      <c r="O41" s="2"/>
    </row>
    <row r="42" spans="5:15" x14ac:dyDescent="0.45">
      <c r="E42" s="2"/>
      <c r="F42" s="3"/>
      <c r="G42" s="2"/>
      <c r="N42" s="13"/>
      <c r="O42" s="2"/>
    </row>
    <row r="43" spans="5:15" x14ac:dyDescent="0.45">
      <c r="E43" s="2"/>
      <c r="F43" s="3"/>
      <c r="G43" s="2"/>
      <c r="N43" s="2"/>
      <c r="O43" s="2"/>
    </row>
    <row r="44" spans="5:15" x14ac:dyDescent="0.45">
      <c r="E44" s="2"/>
      <c r="F44" s="3"/>
      <c r="G44" s="2"/>
      <c r="N44" s="2"/>
      <c r="O44" s="2"/>
    </row>
    <row r="45" spans="5:15" x14ac:dyDescent="0.45">
      <c r="E45" s="2"/>
      <c r="F45" s="3"/>
      <c r="G45" s="2"/>
      <c r="I45" s="13"/>
      <c r="J45" s="2"/>
    </row>
    <row r="46" spans="5:15" x14ac:dyDescent="0.45">
      <c r="E46" s="2"/>
      <c r="F46" s="2"/>
      <c r="G46" s="2"/>
      <c r="I46" s="13"/>
      <c r="J46" s="2"/>
    </row>
    <row r="47" spans="5:15" x14ac:dyDescent="0.45">
      <c r="E47" s="2"/>
      <c r="F47" s="2"/>
      <c r="G47" s="2"/>
    </row>
  </sheetData>
  <mergeCells count="2">
    <mergeCell ref="C2:H2"/>
    <mergeCell ref="F12:G12"/>
  </mergeCells>
  <dataValidations count="1">
    <dataValidation type="list" allowBlank="1" showInputMessage="1" showErrorMessage="1" sqref="B2" xr:uid="{DE2356B6-C6CF-440D-ABF5-2C19438A2673}">
      <formula1>$Q$10:$Q$12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0B771-E2F7-4A2F-B3D3-D037753F6589}">
  <sheetPr>
    <tabColor rgb="FFFFFF00"/>
  </sheetPr>
  <dimension ref="A1:E1484"/>
  <sheetViews>
    <sheetView zoomScaleNormal="100" workbookViewId="0">
      <selection activeCell="D1020" sqref="D1020:D1043"/>
    </sheetView>
  </sheetViews>
  <sheetFormatPr defaultColWidth="9.1328125" defaultRowHeight="14.25" x14ac:dyDescent="0.45"/>
  <cols>
    <col min="1" max="1" width="12.1328125" style="66" customWidth="1"/>
    <col min="2" max="2" width="9.1328125" style="67"/>
    <col min="3" max="3" width="9.1328125" style="69"/>
    <col min="4" max="4" width="9.1328125" style="70"/>
    <col min="5" max="5" width="9.1328125" style="68"/>
    <col min="6" max="16384" width="9.1328125" style="1"/>
  </cols>
  <sheetData>
    <row r="1" spans="1:5" x14ac:dyDescent="0.45">
      <c r="A1" s="66" t="s">
        <v>1</v>
      </c>
      <c r="B1" s="67" t="s">
        <v>2</v>
      </c>
      <c r="C1" s="69" t="s">
        <v>0</v>
      </c>
      <c r="D1" s="70" t="s">
        <v>3</v>
      </c>
      <c r="E1" s="68" t="s">
        <v>105</v>
      </c>
    </row>
    <row r="2" spans="1:5" x14ac:dyDescent="0.45">
      <c r="A2" s="66">
        <v>0</v>
      </c>
      <c r="B2" s="67">
        <v>1</v>
      </c>
      <c r="C2" s="69">
        <v>10</v>
      </c>
      <c r="D2" s="70">
        <v>0</v>
      </c>
      <c r="E2" s="68">
        <v>0</v>
      </c>
    </row>
    <row r="3" spans="1:5" x14ac:dyDescent="0.45">
      <c r="A3" s="66">
        <f t="shared" ref="A3:A66" si="0">A2+1</f>
        <v>1</v>
      </c>
      <c r="B3" s="67">
        <v>1</v>
      </c>
      <c r="C3" s="69">
        <v>10</v>
      </c>
      <c r="D3" s="70">
        <v>0</v>
      </c>
      <c r="E3" s="68">
        <v>0</v>
      </c>
    </row>
    <row r="4" spans="1:5" x14ac:dyDescent="0.45">
      <c r="A4" s="66">
        <f t="shared" si="0"/>
        <v>2</v>
      </c>
      <c r="B4" s="67">
        <v>1</v>
      </c>
      <c r="C4" s="69">
        <v>10</v>
      </c>
      <c r="D4" s="70">
        <v>0</v>
      </c>
      <c r="E4" s="68">
        <v>0</v>
      </c>
    </row>
    <row r="5" spans="1:5" x14ac:dyDescent="0.45">
      <c r="A5" s="66">
        <f t="shared" si="0"/>
        <v>3</v>
      </c>
      <c r="B5" s="67">
        <v>1</v>
      </c>
      <c r="C5" s="69">
        <v>10</v>
      </c>
      <c r="D5" s="70">
        <v>0</v>
      </c>
      <c r="E5" s="68">
        <v>0</v>
      </c>
    </row>
    <row r="6" spans="1:5" x14ac:dyDescent="0.45">
      <c r="A6" s="66">
        <f t="shared" si="0"/>
        <v>4</v>
      </c>
      <c r="B6" s="67">
        <v>1</v>
      </c>
      <c r="C6" s="69">
        <v>10</v>
      </c>
      <c r="D6" s="70">
        <v>0</v>
      </c>
      <c r="E6" s="68">
        <v>0</v>
      </c>
    </row>
    <row r="7" spans="1:5" x14ac:dyDescent="0.45">
      <c r="A7" s="66">
        <f t="shared" si="0"/>
        <v>5</v>
      </c>
      <c r="B7" s="67">
        <v>1</v>
      </c>
      <c r="C7" s="69">
        <v>10</v>
      </c>
      <c r="D7" s="70">
        <v>0</v>
      </c>
      <c r="E7" s="68">
        <v>0</v>
      </c>
    </row>
    <row r="8" spans="1:5" x14ac:dyDescent="0.45">
      <c r="A8" s="66">
        <f t="shared" si="0"/>
        <v>6</v>
      </c>
      <c r="B8" s="67">
        <v>1</v>
      </c>
      <c r="C8" s="69">
        <v>10</v>
      </c>
      <c r="D8" s="70">
        <v>0</v>
      </c>
      <c r="E8" s="68">
        <v>0</v>
      </c>
    </row>
    <row r="9" spans="1:5" x14ac:dyDescent="0.45">
      <c r="A9" s="66">
        <f t="shared" si="0"/>
        <v>7</v>
      </c>
      <c r="B9" s="67">
        <v>1</v>
      </c>
      <c r="C9" s="69">
        <v>10</v>
      </c>
      <c r="D9" s="70">
        <v>0</v>
      </c>
      <c r="E9" s="68">
        <v>0</v>
      </c>
    </row>
    <row r="10" spans="1:5" x14ac:dyDescent="0.45">
      <c r="A10" s="66">
        <f t="shared" si="0"/>
        <v>8</v>
      </c>
      <c r="B10" s="67">
        <v>1</v>
      </c>
      <c r="C10" s="69">
        <v>10</v>
      </c>
      <c r="D10" s="70">
        <v>0</v>
      </c>
      <c r="E10" s="68">
        <v>0</v>
      </c>
    </row>
    <row r="11" spans="1:5" x14ac:dyDescent="0.45">
      <c r="A11" s="66">
        <f t="shared" si="0"/>
        <v>9</v>
      </c>
      <c r="B11" s="67">
        <v>1</v>
      </c>
      <c r="C11" s="69">
        <v>10</v>
      </c>
      <c r="D11" s="70">
        <v>0</v>
      </c>
      <c r="E11" s="68">
        <v>0</v>
      </c>
    </row>
    <row r="12" spans="1:5" x14ac:dyDescent="0.45">
      <c r="A12" s="66">
        <f t="shared" si="0"/>
        <v>10</v>
      </c>
      <c r="B12" s="67">
        <v>1</v>
      </c>
      <c r="C12" s="69">
        <v>10</v>
      </c>
      <c r="D12" s="70">
        <v>0</v>
      </c>
      <c r="E12" s="68">
        <v>0</v>
      </c>
    </row>
    <row r="13" spans="1:5" x14ac:dyDescent="0.45">
      <c r="A13" s="66">
        <f t="shared" si="0"/>
        <v>11</v>
      </c>
      <c r="B13" s="67">
        <v>1</v>
      </c>
      <c r="C13" s="69">
        <v>10</v>
      </c>
      <c r="D13" s="70">
        <v>0</v>
      </c>
      <c r="E13" s="68">
        <v>0</v>
      </c>
    </row>
    <row r="14" spans="1:5" x14ac:dyDescent="0.45">
      <c r="A14" s="66">
        <f t="shared" si="0"/>
        <v>12</v>
      </c>
      <c r="B14" s="67">
        <v>1</v>
      </c>
      <c r="C14" s="69">
        <v>10</v>
      </c>
      <c r="D14" s="70">
        <v>0</v>
      </c>
      <c r="E14" s="68">
        <v>0</v>
      </c>
    </row>
    <row r="15" spans="1:5" x14ac:dyDescent="0.45">
      <c r="A15" s="66">
        <f t="shared" si="0"/>
        <v>13</v>
      </c>
      <c r="B15" s="67">
        <v>1</v>
      </c>
      <c r="C15" s="69">
        <v>10</v>
      </c>
      <c r="D15" s="70">
        <v>0</v>
      </c>
      <c r="E15" s="68">
        <v>0</v>
      </c>
    </row>
    <row r="16" spans="1:5" x14ac:dyDescent="0.45">
      <c r="A16" s="66">
        <f t="shared" si="0"/>
        <v>14</v>
      </c>
      <c r="B16" s="67">
        <v>1</v>
      </c>
      <c r="C16" s="69">
        <v>10</v>
      </c>
      <c r="D16" s="70">
        <v>0</v>
      </c>
      <c r="E16" s="68">
        <v>0</v>
      </c>
    </row>
    <row r="17" spans="1:5" x14ac:dyDescent="0.45">
      <c r="A17" s="66">
        <f t="shared" si="0"/>
        <v>15</v>
      </c>
      <c r="B17" s="67">
        <v>1</v>
      </c>
      <c r="C17" s="69">
        <v>10</v>
      </c>
      <c r="D17" s="70">
        <v>0</v>
      </c>
      <c r="E17" s="68">
        <v>0</v>
      </c>
    </row>
    <row r="18" spans="1:5" x14ac:dyDescent="0.45">
      <c r="A18" s="66">
        <f t="shared" si="0"/>
        <v>16</v>
      </c>
      <c r="B18" s="67">
        <v>1</v>
      </c>
      <c r="C18" s="69">
        <v>10</v>
      </c>
      <c r="D18" s="70">
        <v>0</v>
      </c>
      <c r="E18" s="68">
        <v>0</v>
      </c>
    </row>
    <row r="19" spans="1:5" x14ac:dyDescent="0.45">
      <c r="A19" s="66">
        <f t="shared" si="0"/>
        <v>17</v>
      </c>
      <c r="B19" s="67">
        <v>1</v>
      </c>
      <c r="C19" s="69">
        <v>10</v>
      </c>
      <c r="D19" s="70">
        <v>0</v>
      </c>
      <c r="E19" s="68">
        <v>0</v>
      </c>
    </row>
    <row r="20" spans="1:5" x14ac:dyDescent="0.45">
      <c r="A20" s="66">
        <f t="shared" si="0"/>
        <v>18</v>
      </c>
      <c r="B20" s="67">
        <v>1</v>
      </c>
      <c r="C20" s="69">
        <v>10</v>
      </c>
      <c r="D20" s="70">
        <v>0</v>
      </c>
      <c r="E20" s="68">
        <v>0</v>
      </c>
    </row>
    <row r="21" spans="1:5" x14ac:dyDescent="0.45">
      <c r="A21" s="66">
        <f t="shared" si="0"/>
        <v>19</v>
      </c>
      <c r="B21" s="67">
        <v>1</v>
      </c>
      <c r="C21" s="69">
        <v>10</v>
      </c>
      <c r="D21" s="70">
        <v>0</v>
      </c>
      <c r="E21" s="68">
        <v>0</v>
      </c>
    </row>
    <row r="22" spans="1:5" x14ac:dyDescent="0.45">
      <c r="A22" s="66">
        <f t="shared" si="0"/>
        <v>20</v>
      </c>
      <c r="B22" s="67">
        <v>1</v>
      </c>
      <c r="C22" s="69">
        <v>10</v>
      </c>
      <c r="D22" s="70">
        <v>0</v>
      </c>
      <c r="E22" s="68">
        <v>0</v>
      </c>
    </row>
    <row r="23" spans="1:5" x14ac:dyDescent="0.45">
      <c r="A23" s="66">
        <f t="shared" si="0"/>
        <v>21</v>
      </c>
      <c r="B23" s="67">
        <v>1</v>
      </c>
      <c r="C23" s="69">
        <v>10</v>
      </c>
      <c r="D23" s="70">
        <v>0</v>
      </c>
      <c r="E23" s="68">
        <v>0</v>
      </c>
    </row>
    <row r="24" spans="1:5" x14ac:dyDescent="0.45">
      <c r="A24" s="66">
        <f t="shared" si="0"/>
        <v>22</v>
      </c>
      <c r="B24" s="67">
        <v>1</v>
      </c>
      <c r="C24" s="69">
        <v>10</v>
      </c>
      <c r="D24" s="70">
        <v>0</v>
      </c>
      <c r="E24" s="68">
        <v>0</v>
      </c>
    </row>
    <row r="25" spans="1:5" x14ac:dyDescent="0.45">
      <c r="A25" s="66">
        <f t="shared" si="0"/>
        <v>23</v>
      </c>
      <c r="B25" s="67">
        <v>1</v>
      </c>
      <c r="C25" s="69">
        <v>10</v>
      </c>
      <c r="D25" s="70">
        <v>0</v>
      </c>
      <c r="E25" s="68">
        <v>0</v>
      </c>
    </row>
    <row r="26" spans="1:5" x14ac:dyDescent="0.45">
      <c r="A26" s="66">
        <f t="shared" si="0"/>
        <v>24</v>
      </c>
      <c r="B26" s="67">
        <v>1</v>
      </c>
      <c r="C26" s="69">
        <v>10</v>
      </c>
      <c r="D26" s="70">
        <v>0</v>
      </c>
      <c r="E26" s="68">
        <v>0</v>
      </c>
    </row>
    <row r="27" spans="1:5" x14ac:dyDescent="0.45">
      <c r="A27" s="66">
        <f t="shared" si="0"/>
        <v>25</v>
      </c>
      <c r="B27" s="67">
        <v>1</v>
      </c>
      <c r="C27" s="69">
        <v>10</v>
      </c>
      <c r="D27" s="70">
        <v>0</v>
      </c>
      <c r="E27" s="68">
        <v>0</v>
      </c>
    </row>
    <row r="28" spans="1:5" x14ac:dyDescent="0.45">
      <c r="A28" s="66">
        <f t="shared" si="0"/>
        <v>26</v>
      </c>
      <c r="B28" s="67">
        <v>1</v>
      </c>
      <c r="C28" s="69">
        <v>10</v>
      </c>
      <c r="D28" s="70">
        <v>0</v>
      </c>
      <c r="E28" s="68">
        <v>0</v>
      </c>
    </row>
    <row r="29" spans="1:5" x14ac:dyDescent="0.45">
      <c r="A29" s="66">
        <f t="shared" si="0"/>
        <v>27</v>
      </c>
      <c r="B29" s="67">
        <v>1</v>
      </c>
      <c r="C29" s="69">
        <v>10</v>
      </c>
      <c r="D29" s="70">
        <v>0</v>
      </c>
      <c r="E29" s="68">
        <v>0</v>
      </c>
    </row>
    <row r="30" spans="1:5" x14ac:dyDescent="0.45">
      <c r="A30" s="66">
        <f t="shared" si="0"/>
        <v>28</v>
      </c>
      <c r="B30" s="67">
        <v>1</v>
      </c>
      <c r="C30" s="69">
        <v>10</v>
      </c>
      <c r="D30" s="70">
        <v>0</v>
      </c>
      <c r="E30" s="68">
        <v>0</v>
      </c>
    </row>
    <row r="31" spans="1:5" x14ac:dyDescent="0.45">
      <c r="A31" s="66">
        <f t="shared" si="0"/>
        <v>29</v>
      </c>
      <c r="B31" s="67">
        <v>1</v>
      </c>
      <c r="C31" s="69">
        <v>10</v>
      </c>
      <c r="D31" s="70">
        <v>0</v>
      </c>
      <c r="E31" s="68">
        <v>0</v>
      </c>
    </row>
    <row r="32" spans="1:5" x14ac:dyDescent="0.45">
      <c r="A32" s="66">
        <f t="shared" si="0"/>
        <v>30</v>
      </c>
      <c r="B32" s="67">
        <v>1</v>
      </c>
      <c r="C32" s="69">
        <v>10</v>
      </c>
      <c r="D32" s="70">
        <v>0</v>
      </c>
      <c r="E32" s="68">
        <v>0</v>
      </c>
    </row>
    <row r="33" spans="1:5" x14ac:dyDescent="0.45">
      <c r="A33" s="66">
        <f t="shared" si="0"/>
        <v>31</v>
      </c>
      <c r="B33" s="67">
        <v>1</v>
      </c>
      <c r="C33" s="69">
        <v>10</v>
      </c>
      <c r="D33" s="70">
        <v>0</v>
      </c>
      <c r="E33" s="68">
        <v>0</v>
      </c>
    </row>
    <row r="34" spans="1:5" x14ac:dyDescent="0.45">
      <c r="A34" s="66">
        <f t="shared" si="0"/>
        <v>32</v>
      </c>
      <c r="B34" s="67">
        <v>1</v>
      </c>
      <c r="C34" s="69">
        <v>10</v>
      </c>
      <c r="D34" s="70">
        <v>0</v>
      </c>
      <c r="E34" s="68">
        <v>0</v>
      </c>
    </row>
    <row r="35" spans="1:5" x14ac:dyDescent="0.45">
      <c r="A35" s="66">
        <f t="shared" si="0"/>
        <v>33</v>
      </c>
      <c r="B35" s="67">
        <v>1</v>
      </c>
      <c r="C35" s="69">
        <v>10</v>
      </c>
      <c r="D35" s="70">
        <v>0</v>
      </c>
      <c r="E35" s="68">
        <v>0</v>
      </c>
    </row>
    <row r="36" spans="1:5" x14ac:dyDescent="0.45">
      <c r="A36" s="66">
        <f t="shared" si="0"/>
        <v>34</v>
      </c>
      <c r="B36" s="67">
        <v>1</v>
      </c>
      <c r="C36" s="69">
        <v>10</v>
      </c>
      <c r="D36" s="70">
        <v>0</v>
      </c>
      <c r="E36" s="68">
        <v>0</v>
      </c>
    </row>
    <row r="37" spans="1:5" x14ac:dyDescent="0.45">
      <c r="A37" s="66">
        <f t="shared" si="0"/>
        <v>35</v>
      </c>
      <c r="B37" s="67">
        <v>1</v>
      </c>
      <c r="C37" s="69">
        <v>10</v>
      </c>
      <c r="D37" s="70">
        <v>0</v>
      </c>
      <c r="E37" s="68">
        <v>0</v>
      </c>
    </row>
    <row r="38" spans="1:5" x14ac:dyDescent="0.45">
      <c r="A38" s="66">
        <f t="shared" si="0"/>
        <v>36</v>
      </c>
      <c r="B38" s="67">
        <v>1</v>
      </c>
      <c r="C38" s="69">
        <v>10</v>
      </c>
      <c r="D38" s="70">
        <v>0</v>
      </c>
      <c r="E38" s="68">
        <v>0</v>
      </c>
    </row>
    <row r="39" spans="1:5" x14ac:dyDescent="0.45">
      <c r="A39" s="66">
        <f t="shared" si="0"/>
        <v>37</v>
      </c>
      <c r="B39" s="67">
        <v>1</v>
      </c>
      <c r="C39" s="69">
        <v>10</v>
      </c>
      <c r="D39" s="70">
        <v>0</v>
      </c>
      <c r="E39" s="68">
        <v>0</v>
      </c>
    </row>
    <row r="40" spans="1:5" x14ac:dyDescent="0.45">
      <c r="A40" s="66">
        <f t="shared" si="0"/>
        <v>38</v>
      </c>
      <c r="B40" s="67">
        <v>1</v>
      </c>
      <c r="C40" s="69">
        <v>10</v>
      </c>
      <c r="D40" s="70">
        <v>0</v>
      </c>
      <c r="E40" s="68">
        <v>0</v>
      </c>
    </row>
    <row r="41" spans="1:5" x14ac:dyDescent="0.45">
      <c r="A41" s="66">
        <f t="shared" si="0"/>
        <v>39</v>
      </c>
      <c r="B41" s="67">
        <v>1</v>
      </c>
      <c r="C41" s="69">
        <v>10</v>
      </c>
      <c r="D41" s="70">
        <v>0</v>
      </c>
      <c r="E41" s="68">
        <v>0</v>
      </c>
    </row>
    <row r="42" spans="1:5" x14ac:dyDescent="0.45">
      <c r="A42" s="66">
        <f t="shared" si="0"/>
        <v>40</v>
      </c>
      <c r="B42" s="67">
        <v>1</v>
      </c>
      <c r="C42" s="69">
        <v>10</v>
      </c>
      <c r="D42" s="70">
        <v>0</v>
      </c>
      <c r="E42" s="68">
        <v>0</v>
      </c>
    </row>
    <row r="43" spans="1:5" x14ac:dyDescent="0.45">
      <c r="A43" s="66">
        <f t="shared" si="0"/>
        <v>41</v>
      </c>
      <c r="B43" s="67">
        <v>1</v>
      </c>
      <c r="C43" s="69">
        <v>10</v>
      </c>
      <c r="D43" s="70">
        <v>0</v>
      </c>
      <c r="E43" s="68">
        <v>0</v>
      </c>
    </row>
    <row r="44" spans="1:5" x14ac:dyDescent="0.45">
      <c r="A44" s="66">
        <f t="shared" si="0"/>
        <v>42</v>
      </c>
      <c r="B44" s="67">
        <v>1</v>
      </c>
      <c r="C44" s="69">
        <v>10</v>
      </c>
      <c r="D44" s="70">
        <v>0</v>
      </c>
      <c r="E44" s="68">
        <v>0</v>
      </c>
    </row>
    <row r="45" spans="1:5" x14ac:dyDescent="0.45">
      <c r="A45" s="66">
        <f t="shared" si="0"/>
        <v>43</v>
      </c>
      <c r="B45" s="67">
        <v>1</v>
      </c>
      <c r="C45" s="69">
        <v>10</v>
      </c>
      <c r="D45" s="70">
        <v>0</v>
      </c>
      <c r="E45" s="68">
        <v>0</v>
      </c>
    </row>
    <row r="46" spans="1:5" x14ac:dyDescent="0.45">
      <c r="A46" s="66">
        <f t="shared" si="0"/>
        <v>44</v>
      </c>
      <c r="B46" s="67">
        <v>1</v>
      </c>
      <c r="C46" s="69">
        <v>10</v>
      </c>
      <c r="D46" s="70">
        <v>0</v>
      </c>
      <c r="E46" s="68">
        <v>0</v>
      </c>
    </row>
    <row r="47" spans="1:5" x14ac:dyDescent="0.45">
      <c r="A47" s="66">
        <f t="shared" si="0"/>
        <v>45</v>
      </c>
      <c r="B47" s="67">
        <v>1</v>
      </c>
      <c r="C47" s="69">
        <v>10</v>
      </c>
      <c r="D47" s="70">
        <v>0</v>
      </c>
      <c r="E47" s="68">
        <v>0</v>
      </c>
    </row>
    <row r="48" spans="1:5" x14ac:dyDescent="0.45">
      <c r="A48" s="66">
        <f t="shared" si="0"/>
        <v>46</v>
      </c>
      <c r="B48" s="67">
        <v>1</v>
      </c>
      <c r="C48" s="69">
        <v>10</v>
      </c>
      <c r="D48" s="70">
        <v>0</v>
      </c>
      <c r="E48" s="68">
        <v>0</v>
      </c>
    </row>
    <row r="49" spans="1:5" x14ac:dyDescent="0.45">
      <c r="A49" s="66">
        <f t="shared" si="0"/>
        <v>47</v>
      </c>
      <c r="B49" s="67">
        <v>1</v>
      </c>
      <c r="C49" s="69">
        <v>10</v>
      </c>
      <c r="D49" s="70">
        <v>0</v>
      </c>
      <c r="E49" s="68">
        <v>0</v>
      </c>
    </row>
    <row r="50" spans="1:5" x14ac:dyDescent="0.45">
      <c r="A50" s="66">
        <f t="shared" si="0"/>
        <v>48</v>
      </c>
      <c r="B50" s="67">
        <v>1</v>
      </c>
      <c r="C50" s="69">
        <v>10</v>
      </c>
      <c r="D50" s="70">
        <v>0</v>
      </c>
      <c r="E50" s="68">
        <v>0</v>
      </c>
    </row>
    <row r="51" spans="1:5" x14ac:dyDescent="0.45">
      <c r="A51" s="66">
        <f t="shared" si="0"/>
        <v>49</v>
      </c>
      <c r="B51" s="67">
        <v>1</v>
      </c>
      <c r="C51" s="69">
        <v>10</v>
      </c>
      <c r="D51" s="70">
        <v>0</v>
      </c>
      <c r="E51" s="68">
        <v>0</v>
      </c>
    </row>
    <row r="52" spans="1:5" x14ac:dyDescent="0.45">
      <c r="A52" s="66">
        <f t="shared" si="0"/>
        <v>50</v>
      </c>
      <c r="B52" s="67">
        <v>1</v>
      </c>
      <c r="C52" s="69">
        <v>10</v>
      </c>
      <c r="D52" s="70">
        <v>0</v>
      </c>
      <c r="E52" s="68">
        <v>0</v>
      </c>
    </row>
    <row r="53" spans="1:5" x14ac:dyDescent="0.45">
      <c r="A53" s="66">
        <f t="shared" si="0"/>
        <v>51</v>
      </c>
      <c r="B53" s="67">
        <v>1</v>
      </c>
      <c r="C53" s="69">
        <v>10</v>
      </c>
      <c r="D53" s="70">
        <v>0</v>
      </c>
      <c r="E53" s="68">
        <v>0</v>
      </c>
    </row>
    <row r="54" spans="1:5" x14ac:dyDescent="0.45">
      <c r="A54" s="66">
        <f t="shared" si="0"/>
        <v>52</v>
      </c>
      <c r="B54" s="67">
        <v>1</v>
      </c>
      <c r="C54" s="69">
        <v>10</v>
      </c>
      <c r="D54" s="70">
        <v>0</v>
      </c>
      <c r="E54" s="68">
        <v>0</v>
      </c>
    </row>
    <row r="55" spans="1:5" x14ac:dyDescent="0.45">
      <c r="A55" s="66">
        <f t="shared" si="0"/>
        <v>53</v>
      </c>
      <c r="B55" s="67">
        <v>1</v>
      </c>
      <c r="C55" s="69">
        <v>10</v>
      </c>
      <c r="D55" s="70">
        <v>0</v>
      </c>
      <c r="E55" s="68">
        <v>0</v>
      </c>
    </row>
    <row r="56" spans="1:5" x14ac:dyDescent="0.45">
      <c r="A56" s="66">
        <f t="shared" si="0"/>
        <v>54</v>
      </c>
      <c r="B56" s="67">
        <v>1</v>
      </c>
      <c r="C56" s="69">
        <v>10</v>
      </c>
      <c r="D56" s="70">
        <v>0</v>
      </c>
      <c r="E56" s="68">
        <v>0</v>
      </c>
    </row>
    <row r="57" spans="1:5" x14ac:dyDescent="0.45">
      <c r="A57" s="66">
        <f t="shared" si="0"/>
        <v>55</v>
      </c>
      <c r="B57" s="67">
        <v>1</v>
      </c>
      <c r="C57" s="69">
        <v>10</v>
      </c>
      <c r="D57" s="70">
        <v>0</v>
      </c>
      <c r="E57" s="68">
        <v>0</v>
      </c>
    </row>
    <row r="58" spans="1:5" x14ac:dyDescent="0.45">
      <c r="A58" s="66">
        <f t="shared" si="0"/>
        <v>56</v>
      </c>
      <c r="B58" s="67">
        <v>1</v>
      </c>
      <c r="C58" s="69">
        <v>10</v>
      </c>
      <c r="D58" s="70">
        <v>0</v>
      </c>
      <c r="E58" s="68">
        <v>0</v>
      </c>
    </row>
    <row r="59" spans="1:5" x14ac:dyDescent="0.45">
      <c r="A59" s="66">
        <f t="shared" si="0"/>
        <v>57</v>
      </c>
      <c r="B59" s="67">
        <v>1</v>
      </c>
      <c r="C59" s="69">
        <v>10</v>
      </c>
      <c r="D59" s="70">
        <v>0</v>
      </c>
      <c r="E59" s="68">
        <v>0</v>
      </c>
    </row>
    <row r="60" spans="1:5" x14ac:dyDescent="0.45">
      <c r="A60" s="66">
        <f t="shared" si="0"/>
        <v>58</v>
      </c>
      <c r="B60" s="67">
        <v>1</v>
      </c>
      <c r="C60" s="69">
        <v>10</v>
      </c>
      <c r="D60" s="70">
        <v>0</v>
      </c>
      <c r="E60" s="68">
        <v>0</v>
      </c>
    </row>
    <row r="61" spans="1:5" x14ac:dyDescent="0.45">
      <c r="A61" s="66">
        <f t="shared" si="0"/>
        <v>59</v>
      </c>
      <c r="B61" s="67">
        <v>1</v>
      </c>
      <c r="C61" s="69">
        <v>10</v>
      </c>
      <c r="D61" s="70">
        <v>0</v>
      </c>
      <c r="E61" s="68">
        <v>0</v>
      </c>
    </row>
    <row r="62" spans="1:5" x14ac:dyDescent="0.45">
      <c r="A62" s="66">
        <f t="shared" si="0"/>
        <v>60</v>
      </c>
      <c r="B62" s="67">
        <v>1</v>
      </c>
      <c r="C62" s="69">
        <v>10</v>
      </c>
      <c r="D62" s="70">
        <v>0</v>
      </c>
      <c r="E62" s="68">
        <v>0</v>
      </c>
    </row>
    <row r="63" spans="1:5" x14ac:dyDescent="0.45">
      <c r="A63" s="66">
        <f t="shared" si="0"/>
        <v>61</v>
      </c>
      <c r="B63" s="67">
        <v>1</v>
      </c>
      <c r="C63" s="69">
        <v>10</v>
      </c>
      <c r="D63" s="70">
        <v>0</v>
      </c>
      <c r="E63" s="68">
        <v>0</v>
      </c>
    </row>
    <row r="64" spans="1:5" x14ac:dyDescent="0.45">
      <c r="A64" s="66">
        <f t="shared" si="0"/>
        <v>62</v>
      </c>
      <c r="B64" s="67">
        <v>1</v>
      </c>
      <c r="C64" s="69">
        <v>10</v>
      </c>
      <c r="D64" s="70">
        <v>0</v>
      </c>
      <c r="E64" s="68">
        <v>0</v>
      </c>
    </row>
    <row r="65" spans="1:5" x14ac:dyDescent="0.45">
      <c r="A65" s="66">
        <f t="shared" si="0"/>
        <v>63</v>
      </c>
      <c r="B65" s="67">
        <v>1</v>
      </c>
      <c r="C65" s="69">
        <v>10</v>
      </c>
      <c r="D65" s="70">
        <v>0</v>
      </c>
      <c r="E65" s="68">
        <v>0</v>
      </c>
    </row>
    <row r="66" spans="1:5" x14ac:dyDescent="0.45">
      <c r="A66" s="66">
        <f t="shared" si="0"/>
        <v>64</v>
      </c>
      <c r="B66" s="67">
        <v>1</v>
      </c>
      <c r="C66" s="69">
        <v>10</v>
      </c>
      <c r="D66" s="70">
        <v>0</v>
      </c>
      <c r="E66" s="68">
        <v>0</v>
      </c>
    </row>
    <row r="67" spans="1:5" x14ac:dyDescent="0.45">
      <c r="A67" s="66">
        <f t="shared" ref="A67:A130" si="1">A66+1</f>
        <v>65</v>
      </c>
      <c r="B67" s="67">
        <v>1</v>
      </c>
      <c r="C67" s="69">
        <v>10</v>
      </c>
      <c r="D67" s="70">
        <v>0</v>
      </c>
      <c r="E67" s="68">
        <v>0</v>
      </c>
    </row>
    <row r="68" spans="1:5" x14ac:dyDescent="0.45">
      <c r="A68" s="66">
        <f t="shared" si="1"/>
        <v>66</v>
      </c>
      <c r="B68" s="67">
        <v>1</v>
      </c>
      <c r="C68" s="69">
        <v>10</v>
      </c>
      <c r="D68" s="70">
        <v>0</v>
      </c>
      <c r="E68" s="68">
        <v>0</v>
      </c>
    </row>
    <row r="69" spans="1:5" x14ac:dyDescent="0.45">
      <c r="A69" s="66">
        <f t="shared" si="1"/>
        <v>67</v>
      </c>
      <c r="B69" s="67">
        <v>1</v>
      </c>
      <c r="C69" s="69">
        <v>10</v>
      </c>
      <c r="D69" s="70">
        <v>0</v>
      </c>
      <c r="E69" s="68">
        <v>0</v>
      </c>
    </row>
    <row r="70" spans="1:5" x14ac:dyDescent="0.45">
      <c r="A70" s="66">
        <f t="shared" si="1"/>
        <v>68</v>
      </c>
      <c r="B70" s="67">
        <v>1</v>
      </c>
      <c r="C70" s="69">
        <v>10</v>
      </c>
      <c r="D70" s="70">
        <v>0</v>
      </c>
      <c r="E70" s="68">
        <v>0</v>
      </c>
    </row>
    <row r="71" spans="1:5" x14ac:dyDescent="0.45">
      <c r="A71" s="66">
        <f t="shared" si="1"/>
        <v>69</v>
      </c>
      <c r="B71" s="67">
        <v>1</v>
      </c>
      <c r="C71" s="69">
        <v>10</v>
      </c>
      <c r="D71" s="70">
        <v>0</v>
      </c>
      <c r="E71" s="68">
        <v>0</v>
      </c>
    </row>
    <row r="72" spans="1:5" x14ac:dyDescent="0.45">
      <c r="A72" s="66">
        <f t="shared" si="1"/>
        <v>70</v>
      </c>
      <c r="B72" s="67">
        <v>1</v>
      </c>
      <c r="C72" s="69">
        <v>10</v>
      </c>
      <c r="D72" s="70">
        <v>0</v>
      </c>
      <c r="E72" s="68">
        <v>0</v>
      </c>
    </row>
    <row r="73" spans="1:5" x14ac:dyDescent="0.45">
      <c r="A73" s="66">
        <f t="shared" si="1"/>
        <v>71</v>
      </c>
      <c r="B73" s="67">
        <v>1</v>
      </c>
      <c r="C73" s="69">
        <v>10</v>
      </c>
      <c r="D73" s="70">
        <v>0</v>
      </c>
      <c r="E73" s="68">
        <v>0</v>
      </c>
    </row>
    <row r="74" spans="1:5" x14ac:dyDescent="0.45">
      <c r="A74" s="66">
        <f t="shared" si="1"/>
        <v>72</v>
      </c>
      <c r="B74" s="67">
        <v>1</v>
      </c>
      <c r="C74" s="69">
        <v>10</v>
      </c>
      <c r="D74" s="70">
        <v>0</v>
      </c>
      <c r="E74" s="68">
        <v>0</v>
      </c>
    </row>
    <row r="75" spans="1:5" x14ac:dyDescent="0.45">
      <c r="A75" s="66">
        <f t="shared" si="1"/>
        <v>73</v>
      </c>
      <c r="B75" s="67">
        <v>1</v>
      </c>
      <c r="C75" s="69">
        <v>10</v>
      </c>
      <c r="D75" s="70">
        <v>0</v>
      </c>
      <c r="E75" s="68">
        <v>0</v>
      </c>
    </row>
    <row r="76" spans="1:5" x14ac:dyDescent="0.45">
      <c r="A76" s="66">
        <f t="shared" si="1"/>
        <v>74</v>
      </c>
      <c r="B76" s="67">
        <v>1</v>
      </c>
      <c r="C76" s="69">
        <v>10</v>
      </c>
      <c r="D76" s="70">
        <v>0</v>
      </c>
      <c r="E76" s="68">
        <v>0</v>
      </c>
    </row>
    <row r="77" spans="1:5" x14ac:dyDescent="0.45">
      <c r="A77" s="66">
        <f t="shared" si="1"/>
        <v>75</v>
      </c>
      <c r="B77" s="67">
        <v>1</v>
      </c>
      <c r="C77" s="69">
        <v>10</v>
      </c>
      <c r="D77" s="70">
        <v>0</v>
      </c>
      <c r="E77" s="68">
        <v>0</v>
      </c>
    </row>
    <row r="78" spans="1:5" x14ac:dyDescent="0.45">
      <c r="A78" s="66">
        <f t="shared" si="1"/>
        <v>76</v>
      </c>
      <c r="B78" s="67">
        <v>1</v>
      </c>
      <c r="C78" s="69">
        <v>10</v>
      </c>
      <c r="D78" s="70">
        <v>0</v>
      </c>
      <c r="E78" s="68">
        <v>0</v>
      </c>
    </row>
    <row r="79" spans="1:5" x14ac:dyDescent="0.45">
      <c r="A79" s="66">
        <f t="shared" si="1"/>
        <v>77</v>
      </c>
      <c r="B79" s="67">
        <v>1</v>
      </c>
      <c r="C79" s="69">
        <v>10</v>
      </c>
      <c r="D79" s="70">
        <v>0</v>
      </c>
      <c r="E79" s="68">
        <v>0</v>
      </c>
    </row>
    <row r="80" spans="1:5" x14ac:dyDescent="0.45">
      <c r="A80" s="66">
        <f t="shared" si="1"/>
        <v>78</v>
      </c>
      <c r="B80" s="67">
        <v>1</v>
      </c>
      <c r="C80" s="69">
        <v>10</v>
      </c>
      <c r="D80" s="70">
        <v>0</v>
      </c>
      <c r="E80" s="68">
        <v>0</v>
      </c>
    </row>
    <row r="81" spans="1:5" x14ac:dyDescent="0.45">
      <c r="A81" s="66">
        <f t="shared" si="1"/>
        <v>79</v>
      </c>
      <c r="B81" s="67">
        <v>1</v>
      </c>
      <c r="C81" s="69">
        <v>10</v>
      </c>
      <c r="D81" s="70">
        <v>0</v>
      </c>
      <c r="E81" s="68">
        <v>0</v>
      </c>
    </row>
    <row r="82" spans="1:5" x14ac:dyDescent="0.45">
      <c r="A82" s="66">
        <f t="shared" si="1"/>
        <v>80</v>
      </c>
      <c r="B82" s="67">
        <v>1</v>
      </c>
      <c r="C82" s="69">
        <v>10</v>
      </c>
      <c r="D82" s="70">
        <v>0</v>
      </c>
      <c r="E82" s="68">
        <v>0</v>
      </c>
    </row>
    <row r="83" spans="1:5" x14ac:dyDescent="0.45">
      <c r="A83" s="66">
        <f t="shared" si="1"/>
        <v>81</v>
      </c>
      <c r="B83" s="67">
        <v>1</v>
      </c>
      <c r="C83" s="69">
        <v>10</v>
      </c>
      <c r="D83" s="70">
        <v>0</v>
      </c>
      <c r="E83" s="68">
        <v>0</v>
      </c>
    </row>
    <row r="84" spans="1:5" x14ac:dyDescent="0.45">
      <c r="A84" s="66">
        <f t="shared" si="1"/>
        <v>82</v>
      </c>
      <c r="B84" s="67">
        <v>1</v>
      </c>
      <c r="C84" s="69">
        <v>10</v>
      </c>
      <c r="D84" s="70">
        <v>0</v>
      </c>
      <c r="E84" s="68">
        <v>0</v>
      </c>
    </row>
    <row r="85" spans="1:5" x14ac:dyDescent="0.45">
      <c r="A85" s="66">
        <f t="shared" si="1"/>
        <v>83</v>
      </c>
      <c r="B85" s="67">
        <v>1</v>
      </c>
      <c r="C85" s="69">
        <v>10</v>
      </c>
      <c r="D85" s="70">
        <v>0</v>
      </c>
      <c r="E85" s="68">
        <v>0</v>
      </c>
    </row>
    <row r="86" spans="1:5" x14ac:dyDescent="0.45">
      <c r="A86" s="66">
        <f t="shared" si="1"/>
        <v>84</v>
      </c>
      <c r="B86" s="67">
        <v>1</v>
      </c>
      <c r="C86" s="69">
        <v>10</v>
      </c>
      <c r="D86" s="70">
        <v>0</v>
      </c>
      <c r="E86" s="68">
        <v>0</v>
      </c>
    </row>
    <row r="87" spans="1:5" x14ac:dyDescent="0.45">
      <c r="A87" s="66">
        <f t="shared" si="1"/>
        <v>85</v>
      </c>
      <c r="B87" s="67">
        <v>1</v>
      </c>
      <c r="C87" s="69">
        <v>10</v>
      </c>
      <c r="D87" s="70">
        <v>0</v>
      </c>
      <c r="E87" s="68">
        <v>0</v>
      </c>
    </row>
    <row r="88" spans="1:5" x14ac:dyDescent="0.45">
      <c r="A88" s="66">
        <f t="shared" si="1"/>
        <v>86</v>
      </c>
      <c r="B88" s="67">
        <v>1</v>
      </c>
      <c r="C88" s="69">
        <v>10</v>
      </c>
      <c r="D88" s="70">
        <v>0</v>
      </c>
      <c r="E88" s="68">
        <v>0</v>
      </c>
    </row>
    <row r="89" spans="1:5" x14ac:dyDescent="0.45">
      <c r="A89" s="66">
        <f t="shared" si="1"/>
        <v>87</v>
      </c>
      <c r="B89" s="67">
        <v>1</v>
      </c>
      <c r="C89" s="69">
        <v>10</v>
      </c>
      <c r="D89" s="70">
        <v>0</v>
      </c>
      <c r="E89" s="68">
        <v>0</v>
      </c>
    </row>
    <row r="90" spans="1:5" x14ac:dyDescent="0.45">
      <c r="A90" s="66">
        <f t="shared" si="1"/>
        <v>88</v>
      </c>
      <c r="B90" s="67">
        <v>1</v>
      </c>
      <c r="C90" s="69">
        <v>10</v>
      </c>
      <c r="D90" s="70">
        <v>0</v>
      </c>
      <c r="E90" s="68">
        <v>0</v>
      </c>
    </row>
    <row r="91" spans="1:5" x14ac:dyDescent="0.45">
      <c r="A91" s="66">
        <f t="shared" si="1"/>
        <v>89</v>
      </c>
      <c r="B91" s="67">
        <v>1</v>
      </c>
      <c r="C91" s="69">
        <v>10</v>
      </c>
      <c r="D91" s="70">
        <v>0</v>
      </c>
      <c r="E91" s="68">
        <v>0</v>
      </c>
    </row>
    <row r="92" spans="1:5" x14ac:dyDescent="0.45">
      <c r="A92" s="66">
        <f t="shared" si="1"/>
        <v>90</v>
      </c>
      <c r="B92" s="67">
        <v>1</v>
      </c>
      <c r="C92" s="69">
        <v>10</v>
      </c>
      <c r="D92" s="70">
        <v>0</v>
      </c>
      <c r="E92" s="68">
        <v>0</v>
      </c>
    </row>
    <row r="93" spans="1:5" x14ac:dyDescent="0.45">
      <c r="A93" s="66">
        <f t="shared" si="1"/>
        <v>91</v>
      </c>
      <c r="B93" s="67">
        <v>1</v>
      </c>
      <c r="C93" s="69">
        <v>10</v>
      </c>
      <c r="D93" s="70">
        <v>0</v>
      </c>
      <c r="E93" s="68">
        <v>0</v>
      </c>
    </row>
    <row r="94" spans="1:5" x14ac:dyDescent="0.45">
      <c r="A94" s="66">
        <f t="shared" si="1"/>
        <v>92</v>
      </c>
      <c r="B94" s="67">
        <v>1</v>
      </c>
      <c r="C94" s="69">
        <v>10</v>
      </c>
      <c r="D94" s="70">
        <v>0</v>
      </c>
      <c r="E94" s="68">
        <v>0</v>
      </c>
    </row>
    <row r="95" spans="1:5" x14ac:dyDescent="0.45">
      <c r="A95" s="66">
        <f t="shared" si="1"/>
        <v>93</v>
      </c>
      <c r="B95" s="67">
        <v>1</v>
      </c>
      <c r="C95" s="69">
        <v>10</v>
      </c>
      <c r="D95" s="70">
        <v>0</v>
      </c>
      <c r="E95" s="68">
        <v>0</v>
      </c>
    </row>
    <row r="96" spans="1:5" x14ac:dyDescent="0.45">
      <c r="A96" s="66">
        <f t="shared" si="1"/>
        <v>94</v>
      </c>
      <c r="B96" s="67">
        <v>1</v>
      </c>
      <c r="C96" s="69">
        <v>10</v>
      </c>
      <c r="D96" s="70">
        <v>0</v>
      </c>
      <c r="E96" s="68">
        <v>0</v>
      </c>
    </row>
    <row r="97" spans="1:5" x14ac:dyDescent="0.45">
      <c r="A97" s="66">
        <f t="shared" si="1"/>
        <v>95</v>
      </c>
      <c r="B97" s="67">
        <v>1</v>
      </c>
      <c r="C97" s="69">
        <v>10</v>
      </c>
      <c r="D97" s="70">
        <v>0</v>
      </c>
      <c r="E97" s="68">
        <v>0</v>
      </c>
    </row>
    <row r="98" spans="1:5" x14ac:dyDescent="0.45">
      <c r="A98" s="66">
        <f t="shared" si="1"/>
        <v>96</v>
      </c>
      <c r="B98" s="67">
        <v>1</v>
      </c>
      <c r="C98" s="69">
        <v>10</v>
      </c>
      <c r="D98" s="70">
        <v>0</v>
      </c>
      <c r="E98" s="68">
        <v>0</v>
      </c>
    </row>
    <row r="99" spans="1:5" x14ac:dyDescent="0.45">
      <c r="A99" s="66">
        <f t="shared" si="1"/>
        <v>97</v>
      </c>
      <c r="B99" s="67">
        <v>1</v>
      </c>
      <c r="C99" s="69">
        <v>10</v>
      </c>
      <c r="D99" s="70">
        <v>0</v>
      </c>
      <c r="E99" s="68">
        <v>0</v>
      </c>
    </row>
    <row r="100" spans="1:5" x14ac:dyDescent="0.45">
      <c r="A100" s="66">
        <f t="shared" si="1"/>
        <v>98</v>
      </c>
      <c r="B100" s="67">
        <v>1</v>
      </c>
      <c r="C100" s="69">
        <v>10</v>
      </c>
      <c r="D100" s="70">
        <v>0</v>
      </c>
      <c r="E100" s="68">
        <v>0</v>
      </c>
    </row>
    <row r="101" spans="1:5" x14ac:dyDescent="0.45">
      <c r="A101" s="66">
        <f t="shared" si="1"/>
        <v>99</v>
      </c>
      <c r="B101" s="67">
        <v>1</v>
      </c>
      <c r="C101" s="69">
        <v>10</v>
      </c>
      <c r="D101" s="70">
        <v>0</v>
      </c>
      <c r="E101" s="68">
        <v>0</v>
      </c>
    </row>
    <row r="102" spans="1:5" x14ac:dyDescent="0.45">
      <c r="A102" s="66">
        <f t="shared" si="1"/>
        <v>100</v>
      </c>
      <c r="B102" s="67">
        <v>1</v>
      </c>
      <c r="C102" s="69">
        <v>10</v>
      </c>
      <c r="D102" s="70">
        <v>0</v>
      </c>
      <c r="E102" s="68">
        <v>0</v>
      </c>
    </row>
    <row r="103" spans="1:5" x14ac:dyDescent="0.45">
      <c r="A103" s="66">
        <f t="shared" si="1"/>
        <v>101</v>
      </c>
      <c r="B103" s="67">
        <v>1</v>
      </c>
      <c r="C103" s="69">
        <f t="shared" ref="C103:C142" si="2">C102-0.25</f>
        <v>9.75</v>
      </c>
      <c r="D103" s="70">
        <v>0</v>
      </c>
      <c r="E103" s="68">
        <v>0</v>
      </c>
    </row>
    <row r="104" spans="1:5" x14ac:dyDescent="0.45">
      <c r="A104" s="66">
        <f t="shared" si="1"/>
        <v>102</v>
      </c>
      <c r="B104" s="67">
        <v>1</v>
      </c>
      <c r="C104" s="69">
        <f t="shared" si="2"/>
        <v>9.5</v>
      </c>
      <c r="D104" s="70">
        <v>0</v>
      </c>
      <c r="E104" s="68">
        <v>0</v>
      </c>
    </row>
    <row r="105" spans="1:5" x14ac:dyDescent="0.45">
      <c r="A105" s="66">
        <f t="shared" si="1"/>
        <v>103</v>
      </c>
      <c r="B105" s="67">
        <v>1</v>
      </c>
      <c r="C105" s="69">
        <f t="shared" si="2"/>
        <v>9.25</v>
      </c>
      <c r="D105" s="70">
        <v>0</v>
      </c>
      <c r="E105" s="68">
        <v>0</v>
      </c>
    </row>
    <row r="106" spans="1:5" x14ac:dyDescent="0.45">
      <c r="A106" s="66">
        <f t="shared" si="1"/>
        <v>104</v>
      </c>
      <c r="B106" s="67">
        <v>1</v>
      </c>
      <c r="C106" s="69">
        <f t="shared" si="2"/>
        <v>9</v>
      </c>
      <c r="D106" s="70">
        <v>0</v>
      </c>
      <c r="E106" s="68">
        <v>0</v>
      </c>
    </row>
    <row r="107" spans="1:5" x14ac:dyDescent="0.45">
      <c r="A107" s="66">
        <f t="shared" si="1"/>
        <v>105</v>
      </c>
      <c r="B107" s="67">
        <v>1</v>
      </c>
      <c r="C107" s="69">
        <f t="shared" si="2"/>
        <v>8.75</v>
      </c>
      <c r="D107" s="70">
        <v>0</v>
      </c>
      <c r="E107" s="68">
        <v>0</v>
      </c>
    </row>
    <row r="108" spans="1:5" x14ac:dyDescent="0.45">
      <c r="A108" s="66">
        <f t="shared" si="1"/>
        <v>106</v>
      </c>
      <c r="B108" s="67">
        <v>1</v>
      </c>
      <c r="C108" s="69">
        <f t="shared" si="2"/>
        <v>8.5</v>
      </c>
      <c r="D108" s="70">
        <v>0</v>
      </c>
      <c r="E108" s="68">
        <v>0</v>
      </c>
    </row>
    <row r="109" spans="1:5" x14ac:dyDescent="0.45">
      <c r="A109" s="66">
        <f t="shared" si="1"/>
        <v>107</v>
      </c>
      <c r="B109" s="67">
        <v>1</v>
      </c>
      <c r="C109" s="69">
        <f t="shared" si="2"/>
        <v>8.25</v>
      </c>
      <c r="D109" s="70">
        <v>0</v>
      </c>
      <c r="E109" s="68">
        <v>0</v>
      </c>
    </row>
    <row r="110" spans="1:5" x14ac:dyDescent="0.45">
      <c r="A110" s="66">
        <f t="shared" si="1"/>
        <v>108</v>
      </c>
      <c r="B110" s="67">
        <v>1</v>
      </c>
      <c r="C110" s="69">
        <f t="shared" si="2"/>
        <v>8</v>
      </c>
      <c r="D110" s="70">
        <v>0</v>
      </c>
      <c r="E110" s="68">
        <v>0</v>
      </c>
    </row>
    <row r="111" spans="1:5" x14ac:dyDescent="0.45">
      <c r="A111" s="66">
        <f t="shared" si="1"/>
        <v>109</v>
      </c>
      <c r="B111" s="67">
        <v>1</v>
      </c>
      <c r="C111" s="69">
        <f t="shared" si="2"/>
        <v>7.75</v>
      </c>
      <c r="D111" s="70">
        <v>0</v>
      </c>
      <c r="E111" s="68">
        <v>0</v>
      </c>
    </row>
    <row r="112" spans="1:5" x14ac:dyDescent="0.45">
      <c r="A112" s="66">
        <f t="shared" si="1"/>
        <v>110</v>
      </c>
      <c r="B112" s="67">
        <v>1</v>
      </c>
      <c r="C112" s="69">
        <f t="shared" si="2"/>
        <v>7.5</v>
      </c>
      <c r="D112" s="70">
        <v>0</v>
      </c>
      <c r="E112" s="68">
        <v>0</v>
      </c>
    </row>
    <row r="113" spans="1:5" x14ac:dyDescent="0.45">
      <c r="A113" s="66">
        <f t="shared" si="1"/>
        <v>111</v>
      </c>
      <c r="B113" s="67">
        <v>1</v>
      </c>
      <c r="C113" s="69">
        <f t="shared" si="2"/>
        <v>7.25</v>
      </c>
      <c r="D113" s="70">
        <v>0</v>
      </c>
      <c r="E113" s="68">
        <v>0</v>
      </c>
    </row>
    <row r="114" spans="1:5" x14ac:dyDescent="0.45">
      <c r="A114" s="66">
        <f t="shared" si="1"/>
        <v>112</v>
      </c>
      <c r="B114" s="67">
        <v>1</v>
      </c>
      <c r="C114" s="69">
        <f t="shared" si="2"/>
        <v>7</v>
      </c>
      <c r="D114" s="70">
        <v>0</v>
      </c>
      <c r="E114" s="68">
        <v>0</v>
      </c>
    </row>
    <row r="115" spans="1:5" x14ac:dyDescent="0.45">
      <c r="A115" s="66">
        <f t="shared" si="1"/>
        <v>113</v>
      </c>
      <c r="B115" s="67">
        <v>1</v>
      </c>
      <c r="C115" s="69">
        <f t="shared" si="2"/>
        <v>6.75</v>
      </c>
      <c r="D115" s="70">
        <v>0</v>
      </c>
      <c r="E115" s="68">
        <v>0</v>
      </c>
    </row>
    <row r="116" spans="1:5" x14ac:dyDescent="0.45">
      <c r="A116" s="66">
        <f t="shared" si="1"/>
        <v>114</v>
      </c>
      <c r="B116" s="67">
        <v>1</v>
      </c>
      <c r="C116" s="69">
        <f t="shared" si="2"/>
        <v>6.5</v>
      </c>
      <c r="D116" s="70">
        <v>0</v>
      </c>
      <c r="E116" s="68">
        <v>0</v>
      </c>
    </row>
    <row r="117" spans="1:5" x14ac:dyDescent="0.45">
      <c r="A117" s="66">
        <f t="shared" si="1"/>
        <v>115</v>
      </c>
      <c r="B117" s="67">
        <v>1</v>
      </c>
      <c r="C117" s="69">
        <f t="shared" si="2"/>
        <v>6.25</v>
      </c>
      <c r="D117" s="70">
        <v>0</v>
      </c>
      <c r="E117" s="68">
        <v>0</v>
      </c>
    </row>
    <row r="118" spans="1:5" x14ac:dyDescent="0.45">
      <c r="A118" s="66">
        <f t="shared" si="1"/>
        <v>116</v>
      </c>
      <c r="B118" s="67">
        <v>1</v>
      </c>
      <c r="C118" s="69">
        <f t="shared" si="2"/>
        <v>6</v>
      </c>
      <c r="D118" s="70">
        <v>0</v>
      </c>
      <c r="E118" s="68">
        <v>0</v>
      </c>
    </row>
    <row r="119" spans="1:5" x14ac:dyDescent="0.45">
      <c r="A119" s="66">
        <f t="shared" si="1"/>
        <v>117</v>
      </c>
      <c r="B119" s="67">
        <v>1</v>
      </c>
      <c r="C119" s="69">
        <f t="shared" si="2"/>
        <v>5.75</v>
      </c>
      <c r="D119" s="70">
        <v>0</v>
      </c>
      <c r="E119" s="68">
        <v>0</v>
      </c>
    </row>
    <row r="120" spans="1:5" x14ac:dyDescent="0.45">
      <c r="A120" s="66">
        <f t="shared" si="1"/>
        <v>118</v>
      </c>
      <c r="B120" s="67">
        <v>1</v>
      </c>
      <c r="C120" s="69">
        <f t="shared" si="2"/>
        <v>5.5</v>
      </c>
      <c r="D120" s="70">
        <v>0</v>
      </c>
      <c r="E120" s="68">
        <v>0</v>
      </c>
    </row>
    <row r="121" spans="1:5" x14ac:dyDescent="0.45">
      <c r="A121" s="66">
        <f t="shared" si="1"/>
        <v>119</v>
      </c>
      <c r="B121" s="67">
        <v>1</v>
      </c>
      <c r="C121" s="69">
        <f t="shared" si="2"/>
        <v>5.25</v>
      </c>
      <c r="D121" s="70">
        <v>0</v>
      </c>
      <c r="E121" s="68">
        <v>0</v>
      </c>
    </row>
    <row r="122" spans="1:5" x14ac:dyDescent="0.45">
      <c r="A122" s="66">
        <f t="shared" si="1"/>
        <v>120</v>
      </c>
      <c r="B122" s="67">
        <v>0</v>
      </c>
      <c r="C122" s="69">
        <f t="shared" si="2"/>
        <v>5</v>
      </c>
      <c r="D122" s="70">
        <v>1</v>
      </c>
      <c r="E122" s="68">
        <v>0</v>
      </c>
    </row>
    <row r="123" spans="1:5" x14ac:dyDescent="0.45">
      <c r="A123" s="66">
        <f t="shared" si="1"/>
        <v>121</v>
      </c>
      <c r="B123" s="67">
        <v>0</v>
      </c>
      <c r="C123" s="69">
        <f t="shared" si="2"/>
        <v>4.75</v>
      </c>
      <c r="D123" s="70">
        <v>1</v>
      </c>
      <c r="E123" s="68">
        <v>0</v>
      </c>
    </row>
    <row r="124" spans="1:5" x14ac:dyDescent="0.45">
      <c r="A124" s="66">
        <f t="shared" si="1"/>
        <v>122</v>
      </c>
      <c r="B124" s="67">
        <v>0</v>
      </c>
      <c r="C124" s="69">
        <f t="shared" si="2"/>
        <v>4.5</v>
      </c>
      <c r="D124" s="70">
        <v>1</v>
      </c>
      <c r="E124" s="68">
        <v>0</v>
      </c>
    </row>
    <row r="125" spans="1:5" x14ac:dyDescent="0.45">
      <c r="A125" s="66">
        <f t="shared" si="1"/>
        <v>123</v>
      </c>
      <c r="B125" s="67">
        <v>0</v>
      </c>
      <c r="C125" s="69">
        <f t="shared" si="2"/>
        <v>4.25</v>
      </c>
      <c r="D125" s="70">
        <v>1</v>
      </c>
      <c r="E125" s="68">
        <v>0</v>
      </c>
    </row>
    <row r="126" spans="1:5" x14ac:dyDescent="0.45">
      <c r="A126" s="66">
        <f t="shared" si="1"/>
        <v>124</v>
      </c>
      <c r="B126" s="67">
        <v>0</v>
      </c>
      <c r="C126" s="69">
        <f t="shared" si="2"/>
        <v>4</v>
      </c>
      <c r="D126" s="70">
        <v>1</v>
      </c>
      <c r="E126" s="68">
        <v>0</v>
      </c>
    </row>
    <row r="127" spans="1:5" x14ac:dyDescent="0.45">
      <c r="A127" s="66">
        <f t="shared" si="1"/>
        <v>125</v>
      </c>
      <c r="B127" s="67">
        <v>0</v>
      </c>
      <c r="C127" s="69">
        <f t="shared" si="2"/>
        <v>3.75</v>
      </c>
      <c r="D127" s="70">
        <v>1</v>
      </c>
      <c r="E127" s="68">
        <v>0</v>
      </c>
    </row>
    <row r="128" spans="1:5" x14ac:dyDescent="0.45">
      <c r="A128" s="66">
        <f t="shared" si="1"/>
        <v>126</v>
      </c>
      <c r="B128" s="67">
        <v>0</v>
      </c>
      <c r="C128" s="69">
        <f t="shared" si="2"/>
        <v>3.5</v>
      </c>
      <c r="D128" s="70">
        <v>1</v>
      </c>
      <c r="E128" s="68">
        <v>0</v>
      </c>
    </row>
    <row r="129" spans="1:5" x14ac:dyDescent="0.45">
      <c r="A129" s="66">
        <f t="shared" si="1"/>
        <v>127</v>
      </c>
      <c r="B129" s="67">
        <v>0</v>
      </c>
      <c r="C129" s="69">
        <f t="shared" si="2"/>
        <v>3.25</v>
      </c>
      <c r="D129" s="70">
        <v>1</v>
      </c>
      <c r="E129" s="68">
        <v>0</v>
      </c>
    </row>
    <row r="130" spans="1:5" x14ac:dyDescent="0.45">
      <c r="A130" s="66">
        <f t="shared" si="1"/>
        <v>128</v>
      </c>
      <c r="B130" s="67">
        <v>0</v>
      </c>
      <c r="C130" s="69">
        <f t="shared" si="2"/>
        <v>3</v>
      </c>
      <c r="D130" s="70">
        <v>1</v>
      </c>
      <c r="E130" s="68">
        <v>0</v>
      </c>
    </row>
    <row r="131" spans="1:5" x14ac:dyDescent="0.45">
      <c r="A131" s="66">
        <f t="shared" ref="A131:A194" si="3">A130+1</f>
        <v>129</v>
      </c>
      <c r="B131" s="67">
        <v>0</v>
      </c>
      <c r="C131" s="69">
        <f t="shared" si="2"/>
        <v>2.75</v>
      </c>
      <c r="D131" s="70">
        <v>1</v>
      </c>
      <c r="E131" s="68">
        <v>0</v>
      </c>
    </row>
    <row r="132" spans="1:5" x14ac:dyDescent="0.45">
      <c r="A132" s="66">
        <f t="shared" si="3"/>
        <v>130</v>
      </c>
      <c r="B132" s="67">
        <v>0</v>
      </c>
      <c r="C132" s="69">
        <f t="shared" si="2"/>
        <v>2.5</v>
      </c>
      <c r="D132" s="70">
        <v>1</v>
      </c>
      <c r="E132" s="68">
        <v>0</v>
      </c>
    </row>
    <row r="133" spans="1:5" x14ac:dyDescent="0.45">
      <c r="A133" s="66">
        <f t="shared" si="3"/>
        <v>131</v>
      </c>
      <c r="B133" s="67">
        <v>0</v>
      </c>
      <c r="C133" s="69">
        <f t="shared" si="2"/>
        <v>2.25</v>
      </c>
      <c r="D133" s="70">
        <v>1</v>
      </c>
      <c r="E133" s="68">
        <v>0</v>
      </c>
    </row>
    <row r="134" spans="1:5" x14ac:dyDescent="0.45">
      <c r="A134" s="66">
        <f t="shared" si="3"/>
        <v>132</v>
      </c>
      <c r="B134" s="67">
        <v>0</v>
      </c>
      <c r="C134" s="69">
        <f t="shared" si="2"/>
        <v>2</v>
      </c>
      <c r="D134" s="70">
        <v>1</v>
      </c>
      <c r="E134" s="68">
        <v>0</v>
      </c>
    </row>
    <row r="135" spans="1:5" x14ac:dyDescent="0.45">
      <c r="A135" s="66">
        <f t="shared" si="3"/>
        <v>133</v>
      </c>
      <c r="B135" s="67">
        <v>0</v>
      </c>
      <c r="C135" s="69">
        <f t="shared" si="2"/>
        <v>1.75</v>
      </c>
      <c r="D135" s="70">
        <v>1</v>
      </c>
      <c r="E135" s="68">
        <v>0</v>
      </c>
    </row>
    <row r="136" spans="1:5" x14ac:dyDescent="0.45">
      <c r="A136" s="66">
        <f t="shared" si="3"/>
        <v>134</v>
      </c>
      <c r="B136" s="67">
        <v>0</v>
      </c>
      <c r="C136" s="69">
        <f t="shared" si="2"/>
        <v>1.5</v>
      </c>
      <c r="D136" s="70">
        <v>1</v>
      </c>
      <c r="E136" s="68">
        <v>0</v>
      </c>
    </row>
    <row r="137" spans="1:5" x14ac:dyDescent="0.45">
      <c r="A137" s="66">
        <f t="shared" si="3"/>
        <v>135</v>
      </c>
      <c r="B137" s="67">
        <v>0</v>
      </c>
      <c r="C137" s="69">
        <f t="shared" si="2"/>
        <v>1.25</v>
      </c>
      <c r="D137" s="70">
        <v>1</v>
      </c>
      <c r="E137" s="68">
        <v>0</v>
      </c>
    </row>
    <row r="138" spans="1:5" x14ac:dyDescent="0.45">
      <c r="A138" s="66">
        <f t="shared" si="3"/>
        <v>136</v>
      </c>
      <c r="B138" s="67">
        <v>0</v>
      </c>
      <c r="C138" s="69">
        <f t="shared" si="2"/>
        <v>1</v>
      </c>
      <c r="D138" s="70">
        <v>1</v>
      </c>
      <c r="E138" s="68">
        <v>0</v>
      </c>
    </row>
    <row r="139" spans="1:5" x14ac:dyDescent="0.45">
      <c r="A139" s="66">
        <f t="shared" si="3"/>
        <v>137</v>
      </c>
      <c r="B139" s="67">
        <v>0</v>
      </c>
      <c r="C139" s="69">
        <f t="shared" si="2"/>
        <v>0.75</v>
      </c>
      <c r="D139" s="70">
        <v>1</v>
      </c>
      <c r="E139" s="68">
        <v>0</v>
      </c>
    </row>
    <row r="140" spans="1:5" x14ac:dyDescent="0.45">
      <c r="A140" s="66">
        <f t="shared" si="3"/>
        <v>138</v>
      </c>
      <c r="B140" s="67">
        <v>0</v>
      </c>
      <c r="C140" s="69">
        <f t="shared" si="2"/>
        <v>0.5</v>
      </c>
      <c r="D140" s="70">
        <v>1</v>
      </c>
      <c r="E140" s="68">
        <v>0</v>
      </c>
    </row>
    <row r="141" spans="1:5" x14ac:dyDescent="0.45">
      <c r="A141" s="66">
        <f t="shared" si="3"/>
        <v>139</v>
      </c>
      <c r="B141" s="67">
        <v>0</v>
      </c>
      <c r="C141" s="69">
        <f t="shared" si="2"/>
        <v>0.25</v>
      </c>
      <c r="D141" s="70">
        <v>1</v>
      </c>
      <c r="E141" s="68">
        <v>0</v>
      </c>
    </row>
    <row r="142" spans="1:5" x14ac:dyDescent="0.45">
      <c r="A142" s="66">
        <f t="shared" si="3"/>
        <v>140</v>
      </c>
      <c r="B142" s="67">
        <v>1</v>
      </c>
      <c r="C142" s="69">
        <f t="shared" si="2"/>
        <v>0</v>
      </c>
      <c r="D142" s="70">
        <v>0</v>
      </c>
      <c r="E142" s="68">
        <v>0</v>
      </c>
    </row>
    <row r="143" spans="1:5" x14ac:dyDescent="0.45">
      <c r="A143" s="66">
        <f t="shared" si="3"/>
        <v>141</v>
      </c>
      <c r="B143" s="67">
        <v>1</v>
      </c>
      <c r="C143" s="69">
        <v>0</v>
      </c>
      <c r="D143" s="70">
        <v>0</v>
      </c>
      <c r="E143" s="68">
        <v>0</v>
      </c>
    </row>
    <row r="144" spans="1:5" x14ac:dyDescent="0.45">
      <c r="A144" s="66">
        <f t="shared" si="3"/>
        <v>142</v>
      </c>
      <c r="B144" s="67">
        <v>1</v>
      </c>
      <c r="C144" s="69">
        <v>0</v>
      </c>
      <c r="D144" s="70">
        <v>0</v>
      </c>
      <c r="E144" s="68">
        <v>0</v>
      </c>
    </row>
    <row r="145" spans="1:5" x14ac:dyDescent="0.45">
      <c r="A145" s="66">
        <f t="shared" si="3"/>
        <v>143</v>
      </c>
      <c r="B145" s="67">
        <v>1</v>
      </c>
      <c r="C145" s="69">
        <v>0</v>
      </c>
      <c r="D145" s="70">
        <v>0</v>
      </c>
      <c r="E145" s="68">
        <v>0</v>
      </c>
    </row>
    <row r="146" spans="1:5" x14ac:dyDescent="0.45">
      <c r="A146" s="66">
        <f t="shared" si="3"/>
        <v>144</v>
      </c>
      <c r="B146" s="67">
        <v>1</v>
      </c>
      <c r="C146" s="69">
        <v>0</v>
      </c>
      <c r="D146" s="70">
        <v>0</v>
      </c>
      <c r="E146" s="68">
        <v>0</v>
      </c>
    </row>
    <row r="147" spans="1:5" x14ac:dyDescent="0.45">
      <c r="A147" s="66">
        <f t="shared" si="3"/>
        <v>145</v>
      </c>
      <c r="B147" s="67">
        <v>1</v>
      </c>
      <c r="C147" s="69">
        <v>0</v>
      </c>
      <c r="D147" s="70">
        <v>0</v>
      </c>
      <c r="E147" s="68">
        <v>0</v>
      </c>
    </row>
    <row r="148" spans="1:5" x14ac:dyDescent="0.45">
      <c r="A148" s="66">
        <f t="shared" si="3"/>
        <v>146</v>
      </c>
      <c r="B148" s="67">
        <v>1</v>
      </c>
      <c r="C148" s="69">
        <v>0</v>
      </c>
      <c r="D148" s="70">
        <v>0</v>
      </c>
      <c r="E148" s="68">
        <v>0</v>
      </c>
    </row>
    <row r="149" spans="1:5" x14ac:dyDescent="0.45">
      <c r="A149" s="66">
        <f t="shared" si="3"/>
        <v>147</v>
      </c>
      <c r="B149" s="67">
        <v>1</v>
      </c>
      <c r="C149" s="69">
        <v>0</v>
      </c>
      <c r="D149" s="70">
        <v>0</v>
      </c>
      <c r="E149" s="68">
        <v>0</v>
      </c>
    </row>
    <row r="150" spans="1:5" x14ac:dyDescent="0.45">
      <c r="A150" s="66">
        <f t="shared" si="3"/>
        <v>148</v>
      </c>
      <c r="B150" s="67">
        <v>1</v>
      </c>
      <c r="C150" s="69">
        <v>0</v>
      </c>
      <c r="D150" s="70">
        <v>0</v>
      </c>
      <c r="E150" s="68">
        <v>0</v>
      </c>
    </row>
    <row r="151" spans="1:5" x14ac:dyDescent="0.45">
      <c r="A151" s="66">
        <f t="shared" si="3"/>
        <v>149</v>
      </c>
      <c r="B151" s="67">
        <v>1</v>
      </c>
      <c r="C151" s="69">
        <v>0</v>
      </c>
      <c r="D151" s="70">
        <v>0</v>
      </c>
      <c r="E151" s="68">
        <v>0</v>
      </c>
    </row>
    <row r="152" spans="1:5" x14ac:dyDescent="0.45">
      <c r="A152" s="66">
        <f t="shared" si="3"/>
        <v>150</v>
      </c>
      <c r="B152" s="67">
        <v>1</v>
      </c>
      <c r="C152" s="69">
        <v>0</v>
      </c>
      <c r="D152" s="70">
        <v>0</v>
      </c>
      <c r="E152" s="68">
        <v>0</v>
      </c>
    </row>
    <row r="153" spans="1:5" x14ac:dyDescent="0.45">
      <c r="A153" s="66">
        <f t="shared" si="3"/>
        <v>151</v>
      </c>
      <c r="B153" s="67">
        <v>1</v>
      </c>
      <c r="C153" s="69">
        <v>0</v>
      </c>
      <c r="D153" s="70">
        <v>0</v>
      </c>
      <c r="E153" s="68">
        <v>0</v>
      </c>
    </row>
    <row r="154" spans="1:5" x14ac:dyDescent="0.45">
      <c r="A154" s="66">
        <f t="shared" si="3"/>
        <v>152</v>
      </c>
      <c r="B154" s="67">
        <v>1</v>
      </c>
      <c r="C154" s="69">
        <v>0</v>
      </c>
      <c r="D154" s="70">
        <v>0</v>
      </c>
      <c r="E154" s="68">
        <v>0</v>
      </c>
    </row>
    <row r="155" spans="1:5" x14ac:dyDescent="0.45">
      <c r="A155" s="66">
        <f t="shared" si="3"/>
        <v>153</v>
      </c>
      <c r="B155" s="67">
        <v>1</v>
      </c>
      <c r="C155" s="69">
        <v>0</v>
      </c>
      <c r="D155" s="70">
        <v>0</v>
      </c>
      <c r="E155" s="68">
        <v>0</v>
      </c>
    </row>
    <row r="156" spans="1:5" x14ac:dyDescent="0.45">
      <c r="A156" s="66">
        <f t="shared" si="3"/>
        <v>154</v>
      </c>
      <c r="B156" s="67">
        <v>1</v>
      </c>
      <c r="C156" s="69">
        <v>0</v>
      </c>
      <c r="D156" s="70">
        <v>0</v>
      </c>
      <c r="E156" s="68">
        <v>0</v>
      </c>
    </row>
    <row r="157" spans="1:5" x14ac:dyDescent="0.45">
      <c r="A157" s="66">
        <f t="shared" si="3"/>
        <v>155</v>
      </c>
      <c r="B157" s="67">
        <v>1</v>
      </c>
      <c r="C157" s="69">
        <v>0</v>
      </c>
      <c r="D157" s="70">
        <v>0</v>
      </c>
      <c r="E157" s="68">
        <v>0</v>
      </c>
    </row>
    <row r="158" spans="1:5" x14ac:dyDescent="0.45">
      <c r="A158" s="66">
        <f t="shared" si="3"/>
        <v>156</v>
      </c>
      <c r="B158" s="67">
        <v>1</v>
      </c>
      <c r="C158" s="69">
        <v>0</v>
      </c>
      <c r="D158" s="70">
        <v>0</v>
      </c>
      <c r="E158" s="68">
        <v>0</v>
      </c>
    </row>
    <row r="159" spans="1:5" x14ac:dyDescent="0.45">
      <c r="A159" s="66">
        <f t="shared" si="3"/>
        <v>157</v>
      </c>
      <c r="B159" s="67">
        <v>1</v>
      </c>
      <c r="C159" s="69">
        <v>0</v>
      </c>
      <c r="D159" s="70">
        <v>0</v>
      </c>
      <c r="E159" s="68">
        <v>0</v>
      </c>
    </row>
    <row r="160" spans="1:5" x14ac:dyDescent="0.45">
      <c r="A160" s="66">
        <f t="shared" si="3"/>
        <v>158</v>
      </c>
      <c r="B160" s="67">
        <v>1</v>
      </c>
      <c r="C160" s="69">
        <v>0</v>
      </c>
      <c r="D160" s="70">
        <v>0</v>
      </c>
      <c r="E160" s="68">
        <v>0</v>
      </c>
    </row>
    <row r="161" spans="1:5" x14ac:dyDescent="0.45">
      <c r="A161" s="66">
        <f t="shared" si="3"/>
        <v>159</v>
      </c>
      <c r="B161" s="67">
        <v>1</v>
      </c>
      <c r="C161" s="69">
        <v>0</v>
      </c>
      <c r="D161" s="70">
        <v>0</v>
      </c>
      <c r="E161" s="68">
        <v>0</v>
      </c>
    </row>
    <row r="162" spans="1:5" x14ac:dyDescent="0.45">
      <c r="A162" s="66">
        <f t="shared" si="3"/>
        <v>160</v>
      </c>
      <c r="B162" s="67">
        <v>1</v>
      </c>
      <c r="C162" s="69">
        <v>0</v>
      </c>
      <c r="D162" s="70">
        <v>0</v>
      </c>
      <c r="E162" s="68">
        <v>0</v>
      </c>
    </row>
    <row r="163" spans="1:5" x14ac:dyDescent="0.45">
      <c r="A163" s="66">
        <f t="shared" si="3"/>
        <v>161</v>
      </c>
      <c r="B163" s="67">
        <v>1</v>
      </c>
      <c r="C163" s="69">
        <v>0</v>
      </c>
      <c r="D163" s="70">
        <v>0</v>
      </c>
      <c r="E163" s="68">
        <v>0</v>
      </c>
    </row>
    <row r="164" spans="1:5" x14ac:dyDescent="0.45">
      <c r="A164" s="66">
        <f t="shared" si="3"/>
        <v>162</v>
      </c>
      <c r="B164" s="67">
        <v>1</v>
      </c>
      <c r="C164" s="69">
        <v>0</v>
      </c>
      <c r="D164" s="70">
        <v>0</v>
      </c>
      <c r="E164" s="68">
        <v>0</v>
      </c>
    </row>
    <row r="165" spans="1:5" x14ac:dyDescent="0.45">
      <c r="A165" s="66">
        <f t="shared" si="3"/>
        <v>163</v>
      </c>
      <c r="B165" s="67">
        <v>1</v>
      </c>
      <c r="C165" s="69">
        <v>0</v>
      </c>
      <c r="D165" s="70">
        <v>0</v>
      </c>
      <c r="E165" s="68">
        <v>0</v>
      </c>
    </row>
    <row r="166" spans="1:5" x14ac:dyDescent="0.45">
      <c r="A166" s="66">
        <f t="shared" si="3"/>
        <v>164</v>
      </c>
      <c r="B166" s="67">
        <v>1</v>
      </c>
      <c r="C166" s="69">
        <v>0</v>
      </c>
      <c r="D166" s="70">
        <v>0</v>
      </c>
      <c r="E166" s="68">
        <v>0</v>
      </c>
    </row>
    <row r="167" spans="1:5" x14ac:dyDescent="0.45">
      <c r="A167" s="66">
        <f t="shared" si="3"/>
        <v>165</v>
      </c>
      <c r="B167" s="67">
        <v>1</v>
      </c>
      <c r="C167" s="69">
        <v>0</v>
      </c>
      <c r="D167" s="70">
        <v>0</v>
      </c>
      <c r="E167" s="68">
        <v>0</v>
      </c>
    </row>
    <row r="168" spans="1:5" x14ac:dyDescent="0.45">
      <c r="A168" s="66">
        <f t="shared" si="3"/>
        <v>166</v>
      </c>
      <c r="B168" s="67">
        <v>1</v>
      </c>
      <c r="C168" s="69">
        <v>0</v>
      </c>
      <c r="D168" s="70">
        <v>0</v>
      </c>
      <c r="E168" s="68">
        <v>0</v>
      </c>
    </row>
    <row r="169" spans="1:5" x14ac:dyDescent="0.45">
      <c r="A169" s="66">
        <f t="shared" si="3"/>
        <v>167</v>
      </c>
      <c r="B169" s="67">
        <v>1</v>
      </c>
      <c r="C169" s="69">
        <v>0</v>
      </c>
      <c r="D169" s="70">
        <v>0</v>
      </c>
      <c r="E169" s="68">
        <v>0</v>
      </c>
    </row>
    <row r="170" spans="1:5" x14ac:dyDescent="0.45">
      <c r="A170" s="66">
        <f t="shared" si="3"/>
        <v>168</v>
      </c>
      <c r="B170" s="67">
        <v>1</v>
      </c>
      <c r="C170" s="69">
        <v>0</v>
      </c>
      <c r="D170" s="70">
        <v>0</v>
      </c>
      <c r="E170" s="68">
        <v>0</v>
      </c>
    </row>
    <row r="171" spans="1:5" x14ac:dyDescent="0.45">
      <c r="A171" s="66">
        <f t="shared" si="3"/>
        <v>169</v>
      </c>
      <c r="B171" s="67">
        <v>1</v>
      </c>
      <c r="C171" s="69">
        <v>0</v>
      </c>
      <c r="D171" s="70">
        <v>0</v>
      </c>
      <c r="E171" s="68">
        <v>0</v>
      </c>
    </row>
    <row r="172" spans="1:5" x14ac:dyDescent="0.45">
      <c r="A172" s="66">
        <f t="shared" si="3"/>
        <v>170</v>
      </c>
      <c r="B172" s="67">
        <v>1</v>
      </c>
      <c r="C172" s="69">
        <v>0</v>
      </c>
      <c r="D172" s="70">
        <v>0</v>
      </c>
      <c r="E172" s="68">
        <v>0</v>
      </c>
    </row>
    <row r="173" spans="1:5" x14ac:dyDescent="0.45">
      <c r="A173" s="66">
        <f t="shared" si="3"/>
        <v>171</v>
      </c>
      <c r="B173" s="67">
        <v>1</v>
      </c>
      <c r="C173" s="69">
        <v>0</v>
      </c>
      <c r="D173" s="70">
        <v>0</v>
      </c>
      <c r="E173" s="68">
        <v>0</v>
      </c>
    </row>
    <row r="174" spans="1:5" x14ac:dyDescent="0.45">
      <c r="A174" s="66">
        <f t="shared" si="3"/>
        <v>172</v>
      </c>
      <c r="B174" s="67">
        <v>1</v>
      </c>
      <c r="C174" s="69">
        <v>0</v>
      </c>
      <c r="D174" s="70">
        <v>0</v>
      </c>
      <c r="E174" s="68">
        <v>0</v>
      </c>
    </row>
    <row r="175" spans="1:5" x14ac:dyDescent="0.45">
      <c r="A175" s="66">
        <f t="shared" si="3"/>
        <v>173</v>
      </c>
      <c r="B175" s="67">
        <v>1</v>
      </c>
      <c r="C175" s="69">
        <v>0</v>
      </c>
      <c r="D175" s="70">
        <v>0</v>
      </c>
      <c r="E175" s="68">
        <v>0</v>
      </c>
    </row>
    <row r="176" spans="1:5" x14ac:dyDescent="0.45">
      <c r="A176" s="66">
        <f t="shared" si="3"/>
        <v>174</v>
      </c>
      <c r="B176" s="67">
        <v>1</v>
      </c>
      <c r="C176" s="69">
        <v>0</v>
      </c>
      <c r="D176" s="70">
        <v>0</v>
      </c>
      <c r="E176" s="68">
        <v>0</v>
      </c>
    </row>
    <row r="177" spans="1:5" x14ac:dyDescent="0.45">
      <c r="A177" s="66">
        <f t="shared" si="3"/>
        <v>175</v>
      </c>
      <c r="B177" s="67">
        <v>1</v>
      </c>
      <c r="C177" s="69">
        <v>0</v>
      </c>
      <c r="D177" s="70">
        <v>0</v>
      </c>
      <c r="E177" s="68">
        <v>0</v>
      </c>
    </row>
    <row r="178" spans="1:5" x14ac:dyDescent="0.45">
      <c r="A178" s="66">
        <f t="shared" si="3"/>
        <v>176</v>
      </c>
      <c r="B178" s="67">
        <v>1</v>
      </c>
      <c r="C178" s="69">
        <v>0</v>
      </c>
      <c r="D178" s="70">
        <v>0</v>
      </c>
      <c r="E178" s="68">
        <v>0</v>
      </c>
    </row>
    <row r="179" spans="1:5" x14ac:dyDescent="0.45">
      <c r="A179" s="66">
        <f t="shared" si="3"/>
        <v>177</v>
      </c>
      <c r="B179" s="67">
        <v>1</v>
      </c>
      <c r="C179" s="69">
        <v>0</v>
      </c>
      <c r="D179" s="70">
        <v>0</v>
      </c>
      <c r="E179" s="68">
        <v>0</v>
      </c>
    </row>
    <row r="180" spans="1:5" x14ac:dyDescent="0.45">
      <c r="A180" s="66">
        <f t="shared" si="3"/>
        <v>178</v>
      </c>
      <c r="B180" s="67">
        <v>1</v>
      </c>
      <c r="C180" s="69">
        <v>0</v>
      </c>
      <c r="D180" s="70">
        <v>0</v>
      </c>
      <c r="E180" s="68">
        <v>0</v>
      </c>
    </row>
    <row r="181" spans="1:5" x14ac:dyDescent="0.45">
      <c r="A181" s="66">
        <f t="shared" si="3"/>
        <v>179</v>
      </c>
      <c r="B181" s="67">
        <v>1</v>
      </c>
      <c r="C181" s="69">
        <v>0</v>
      </c>
      <c r="D181" s="70">
        <v>0</v>
      </c>
      <c r="E181" s="68">
        <v>0</v>
      </c>
    </row>
    <row r="182" spans="1:5" x14ac:dyDescent="0.45">
      <c r="A182" s="66">
        <f t="shared" si="3"/>
        <v>180</v>
      </c>
      <c r="B182" s="67">
        <v>1</v>
      </c>
      <c r="C182" s="69">
        <v>0</v>
      </c>
      <c r="D182" s="70">
        <v>0</v>
      </c>
      <c r="E182" s="68">
        <v>0</v>
      </c>
    </row>
    <row r="183" spans="1:5" x14ac:dyDescent="0.45">
      <c r="A183" s="66">
        <f t="shared" si="3"/>
        <v>181</v>
      </c>
      <c r="B183" s="67">
        <v>1</v>
      </c>
      <c r="C183" s="69">
        <v>0</v>
      </c>
      <c r="D183" s="70">
        <v>0</v>
      </c>
      <c r="E183" s="68">
        <v>0</v>
      </c>
    </row>
    <row r="184" spans="1:5" x14ac:dyDescent="0.45">
      <c r="A184" s="66">
        <f t="shared" si="3"/>
        <v>182</v>
      </c>
      <c r="B184" s="67">
        <v>1</v>
      </c>
      <c r="C184" s="69">
        <v>0</v>
      </c>
      <c r="D184" s="70">
        <v>0</v>
      </c>
      <c r="E184" s="68">
        <v>0</v>
      </c>
    </row>
    <row r="185" spans="1:5" x14ac:dyDescent="0.45">
      <c r="A185" s="66">
        <f t="shared" si="3"/>
        <v>183</v>
      </c>
      <c r="B185" s="67">
        <v>1</v>
      </c>
      <c r="C185" s="69">
        <v>0</v>
      </c>
      <c r="D185" s="70">
        <v>0</v>
      </c>
      <c r="E185" s="68">
        <v>0</v>
      </c>
    </row>
    <row r="186" spans="1:5" x14ac:dyDescent="0.45">
      <c r="A186" s="66">
        <f t="shared" si="3"/>
        <v>184</v>
      </c>
      <c r="B186" s="67">
        <v>1</v>
      </c>
      <c r="C186" s="69">
        <v>0</v>
      </c>
      <c r="D186" s="70">
        <v>0</v>
      </c>
      <c r="E186" s="68">
        <v>0</v>
      </c>
    </row>
    <row r="187" spans="1:5" x14ac:dyDescent="0.45">
      <c r="A187" s="66">
        <f t="shared" si="3"/>
        <v>185</v>
      </c>
      <c r="B187" s="67">
        <v>1</v>
      </c>
      <c r="C187" s="69">
        <v>0</v>
      </c>
      <c r="D187" s="70">
        <v>0</v>
      </c>
      <c r="E187" s="68">
        <v>0</v>
      </c>
    </row>
    <row r="188" spans="1:5" x14ac:dyDescent="0.45">
      <c r="A188" s="66">
        <f t="shared" si="3"/>
        <v>186</v>
      </c>
      <c r="B188" s="67">
        <v>1</v>
      </c>
      <c r="C188" s="69">
        <v>0</v>
      </c>
      <c r="D188" s="70">
        <v>0</v>
      </c>
      <c r="E188" s="68">
        <v>0</v>
      </c>
    </row>
    <row r="189" spans="1:5" x14ac:dyDescent="0.45">
      <c r="A189" s="66">
        <f t="shared" si="3"/>
        <v>187</v>
      </c>
      <c r="B189" s="67">
        <v>1</v>
      </c>
      <c r="C189" s="69">
        <v>0</v>
      </c>
      <c r="D189" s="70">
        <v>0</v>
      </c>
      <c r="E189" s="68">
        <v>0</v>
      </c>
    </row>
    <row r="190" spans="1:5" x14ac:dyDescent="0.45">
      <c r="A190" s="66">
        <f t="shared" si="3"/>
        <v>188</v>
      </c>
      <c r="B190" s="67">
        <v>1</v>
      </c>
      <c r="C190" s="69">
        <v>0</v>
      </c>
      <c r="D190" s="70">
        <v>0</v>
      </c>
      <c r="E190" s="68">
        <v>0</v>
      </c>
    </row>
    <row r="191" spans="1:5" x14ac:dyDescent="0.45">
      <c r="A191" s="66">
        <f t="shared" si="3"/>
        <v>189</v>
      </c>
      <c r="B191" s="67">
        <v>1</v>
      </c>
      <c r="C191" s="69">
        <v>0</v>
      </c>
      <c r="D191" s="70">
        <v>0</v>
      </c>
      <c r="E191" s="68">
        <v>0</v>
      </c>
    </row>
    <row r="192" spans="1:5" x14ac:dyDescent="0.45">
      <c r="A192" s="66">
        <f t="shared" si="3"/>
        <v>190</v>
      </c>
      <c r="B192" s="67">
        <v>1</v>
      </c>
      <c r="C192" s="69">
        <v>0</v>
      </c>
      <c r="D192" s="70">
        <v>0</v>
      </c>
      <c r="E192" s="68">
        <v>0</v>
      </c>
    </row>
    <row r="193" spans="1:5" x14ac:dyDescent="0.45">
      <c r="A193" s="66">
        <f t="shared" si="3"/>
        <v>191</v>
      </c>
      <c r="B193" s="67">
        <v>1</v>
      </c>
      <c r="C193" s="69">
        <v>0</v>
      </c>
      <c r="D193" s="70">
        <v>0</v>
      </c>
      <c r="E193" s="68">
        <v>0</v>
      </c>
    </row>
    <row r="194" spans="1:5" x14ac:dyDescent="0.45">
      <c r="A194" s="66">
        <f t="shared" si="3"/>
        <v>192</v>
      </c>
      <c r="B194" s="67">
        <v>1</v>
      </c>
      <c r="C194" s="69">
        <v>0</v>
      </c>
      <c r="D194" s="70">
        <v>0</v>
      </c>
      <c r="E194" s="68">
        <v>0</v>
      </c>
    </row>
    <row r="195" spans="1:5" x14ac:dyDescent="0.45">
      <c r="A195" s="66">
        <f t="shared" ref="A195:A258" si="4">A194+1</f>
        <v>193</v>
      </c>
      <c r="B195" s="67">
        <v>1</v>
      </c>
      <c r="C195" s="69">
        <v>0</v>
      </c>
      <c r="D195" s="70">
        <v>0</v>
      </c>
      <c r="E195" s="68">
        <v>0</v>
      </c>
    </row>
    <row r="196" spans="1:5" x14ac:dyDescent="0.45">
      <c r="A196" s="66">
        <f t="shared" si="4"/>
        <v>194</v>
      </c>
      <c r="B196" s="67">
        <v>1</v>
      </c>
      <c r="C196" s="69">
        <v>0</v>
      </c>
      <c r="D196" s="70">
        <v>0</v>
      </c>
      <c r="E196" s="68">
        <v>0</v>
      </c>
    </row>
    <row r="197" spans="1:5" x14ac:dyDescent="0.45">
      <c r="A197" s="66">
        <f t="shared" si="4"/>
        <v>195</v>
      </c>
      <c r="B197" s="67">
        <v>1</v>
      </c>
      <c r="C197" s="69">
        <v>0</v>
      </c>
      <c r="D197" s="70">
        <v>0</v>
      </c>
      <c r="E197" s="68">
        <v>0</v>
      </c>
    </row>
    <row r="198" spans="1:5" x14ac:dyDescent="0.45">
      <c r="A198" s="66">
        <f t="shared" si="4"/>
        <v>196</v>
      </c>
      <c r="B198" s="67">
        <v>1</v>
      </c>
      <c r="C198" s="69">
        <v>0</v>
      </c>
      <c r="D198" s="70">
        <v>0</v>
      </c>
      <c r="E198" s="68">
        <v>0</v>
      </c>
    </row>
    <row r="199" spans="1:5" x14ac:dyDescent="0.45">
      <c r="A199" s="66">
        <f t="shared" si="4"/>
        <v>197</v>
      </c>
      <c r="B199" s="67">
        <v>1</v>
      </c>
      <c r="C199" s="69">
        <v>0</v>
      </c>
      <c r="D199" s="70">
        <v>0</v>
      </c>
      <c r="E199" s="68">
        <v>0</v>
      </c>
    </row>
    <row r="200" spans="1:5" x14ac:dyDescent="0.45">
      <c r="A200" s="66">
        <f t="shared" si="4"/>
        <v>198</v>
      </c>
      <c r="B200" s="67">
        <v>1</v>
      </c>
      <c r="C200" s="69">
        <v>0</v>
      </c>
      <c r="D200" s="70">
        <v>0</v>
      </c>
      <c r="E200" s="68">
        <v>0</v>
      </c>
    </row>
    <row r="201" spans="1:5" x14ac:dyDescent="0.45">
      <c r="A201" s="66">
        <f t="shared" si="4"/>
        <v>199</v>
      </c>
      <c r="B201" s="67">
        <v>1</v>
      </c>
      <c r="C201" s="69">
        <v>0</v>
      </c>
      <c r="D201" s="70">
        <v>0</v>
      </c>
      <c r="E201" s="68">
        <v>0</v>
      </c>
    </row>
    <row r="202" spans="1:5" x14ac:dyDescent="0.45">
      <c r="A202" s="66">
        <f t="shared" si="4"/>
        <v>200</v>
      </c>
      <c r="B202" s="67">
        <v>1</v>
      </c>
      <c r="C202" s="69">
        <v>0</v>
      </c>
      <c r="D202" s="70">
        <v>0</v>
      </c>
      <c r="E202" s="68">
        <v>0</v>
      </c>
    </row>
    <row r="203" spans="1:5" x14ac:dyDescent="0.45">
      <c r="A203" s="66">
        <f t="shared" si="4"/>
        <v>201</v>
      </c>
      <c r="B203" s="67">
        <v>1</v>
      </c>
      <c r="C203" s="69">
        <v>0</v>
      </c>
      <c r="D203" s="70">
        <v>0</v>
      </c>
      <c r="E203" s="68">
        <v>0</v>
      </c>
    </row>
    <row r="204" spans="1:5" x14ac:dyDescent="0.45">
      <c r="A204" s="66">
        <f t="shared" si="4"/>
        <v>202</v>
      </c>
      <c r="B204" s="67">
        <v>1</v>
      </c>
      <c r="C204" s="69">
        <v>0</v>
      </c>
      <c r="D204" s="70">
        <v>0</v>
      </c>
      <c r="E204" s="68">
        <v>0</v>
      </c>
    </row>
    <row r="205" spans="1:5" x14ac:dyDescent="0.45">
      <c r="A205" s="66">
        <f t="shared" si="4"/>
        <v>203</v>
      </c>
      <c r="B205" s="67">
        <v>1</v>
      </c>
      <c r="C205" s="69">
        <v>0</v>
      </c>
      <c r="D205" s="70">
        <v>0</v>
      </c>
      <c r="E205" s="68">
        <v>0</v>
      </c>
    </row>
    <row r="206" spans="1:5" x14ac:dyDescent="0.45">
      <c r="A206" s="66">
        <f t="shared" si="4"/>
        <v>204</v>
      </c>
      <c r="B206" s="67">
        <v>1</v>
      </c>
      <c r="C206" s="69">
        <v>0</v>
      </c>
      <c r="D206" s="70">
        <v>0</v>
      </c>
      <c r="E206" s="68">
        <v>0</v>
      </c>
    </row>
    <row r="207" spans="1:5" x14ac:dyDescent="0.45">
      <c r="A207" s="66">
        <f t="shared" si="4"/>
        <v>205</v>
      </c>
      <c r="B207" s="67">
        <v>1</v>
      </c>
      <c r="C207" s="69">
        <v>0</v>
      </c>
      <c r="D207" s="70">
        <v>0</v>
      </c>
      <c r="E207" s="68">
        <v>0</v>
      </c>
    </row>
    <row r="208" spans="1:5" x14ac:dyDescent="0.45">
      <c r="A208" s="66">
        <f t="shared" si="4"/>
        <v>206</v>
      </c>
      <c r="B208" s="67">
        <v>1</v>
      </c>
      <c r="C208" s="69">
        <v>0</v>
      </c>
      <c r="D208" s="70">
        <v>0</v>
      </c>
      <c r="E208" s="68">
        <v>0</v>
      </c>
    </row>
    <row r="209" spans="1:5" x14ac:dyDescent="0.45">
      <c r="A209" s="66">
        <f t="shared" si="4"/>
        <v>207</v>
      </c>
      <c r="B209" s="67">
        <v>1</v>
      </c>
      <c r="C209" s="69">
        <v>0</v>
      </c>
      <c r="D209" s="70">
        <v>0</v>
      </c>
      <c r="E209" s="68">
        <v>0</v>
      </c>
    </row>
    <row r="210" spans="1:5" x14ac:dyDescent="0.45">
      <c r="A210" s="66">
        <f t="shared" si="4"/>
        <v>208</v>
      </c>
      <c r="B210" s="67">
        <v>1</v>
      </c>
      <c r="C210" s="69">
        <v>0</v>
      </c>
      <c r="D210" s="70">
        <v>0</v>
      </c>
      <c r="E210" s="68">
        <v>0</v>
      </c>
    </row>
    <row r="211" spans="1:5" x14ac:dyDescent="0.45">
      <c r="A211" s="66">
        <f t="shared" si="4"/>
        <v>209</v>
      </c>
      <c r="B211" s="67">
        <v>1</v>
      </c>
      <c r="C211" s="69">
        <v>0</v>
      </c>
      <c r="D211" s="70">
        <v>0</v>
      </c>
      <c r="E211" s="68">
        <v>0</v>
      </c>
    </row>
    <row r="212" spans="1:5" x14ac:dyDescent="0.45">
      <c r="A212" s="66">
        <f t="shared" si="4"/>
        <v>210</v>
      </c>
      <c r="B212" s="67">
        <v>1</v>
      </c>
      <c r="C212" s="69">
        <v>0</v>
      </c>
      <c r="D212" s="70">
        <v>0</v>
      </c>
      <c r="E212" s="68">
        <v>0</v>
      </c>
    </row>
    <row r="213" spans="1:5" x14ac:dyDescent="0.45">
      <c r="A213" s="66">
        <f t="shared" si="4"/>
        <v>211</v>
      </c>
      <c r="B213" s="67">
        <v>1</v>
      </c>
      <c r="C213" s="69">
        <v>0</v>
      </c>
      <c r="D213" s="70">
        <v>0</v>
      </c>
      <c r="E213" s="68">
        <v>0</v>
      </c>
    </row>
    <row r="214" spans="1:5" x14ac:dyDescent="0.45">
      <c r="A214" s="66">
        <f t="shared" si="4"/>
        <v>212</v>
      </c>
      <c r="B214" s="67">
        <v>1</v>
      </c>
      <c r="C214" s="69">
        <v>0</v>
      </c>
      <c r="D214" s="70">
        <v>0</v>
      </c>
      <c r="E214" s="68">
        <v>0</v>
      </c>
    </row>
    <row r="215" spans="1:5" x14ac:dyDescent="0.45">
      <c r="A215" s="66">
        <f t="shared" si="4"/>
        <v>213</v>
      </c>
      <c r="B215" s="67">
        <v>1</v>
      </c>
      <c r="C215" s="69">
        <v>0</v>
      </c>
      <c r="D215" s="70">
        <v>0</v>
      </c>
      <c r="E215" s="68">
        <v>0</v>
      </c>
    </row>
    <row r="216" spans="1:5" x14ac:dyDescent="0.45">
      <c r="A216" s="66">
        <f t="shared" si="4"/>
        <v>214</v>
      </c>
      <c r="B216" s="67">
        <v>1</v>
      </c>
      <c r="C216" s="69">
        <v>0</v>
      </c>
      <c r="D216" s="70">
        <v>0</v>
      </c>
      <c r="E216" s="68">
        <v>0</v>
      </c>
    </row>
    <row r="217" spans="1:5" x14ac:dyDescent="0.45">
      <c r="A217" s="66">
        <f t="shared" si="4"/>
        <v>215</v>
      </c>
      <c r="B217" s="67">
        <v>1</v>
      </c>
      <c r="C217" s="69">
        <v>0</v>
      </c>
      <c r="D217" s="70">
        <v>0</v>
      </c>
      <c r="E217" s="68">
        <v>0</v>
      </c>
    </row>
    <row r="218" spans="1:5" x14ac:dyDescent="0.45">
      <c r="A218" s="66">
        <f t="shared" si="4"/>
        <v>216</v>
      </c>
      <c r="B218" s="67">
        <v>1</v>
      </c>
      <c r="C218" s="69">
        <v>0</v>
      </c>
      <c r="D218" s="70">
        <v>0</v>
      </c>
      <c r="E218" s="68">
        <v>0</v>
      </c>
    </row>
    <row r="219" spans="1:5" x14ac:dyDescent="0.45">
      <c r="A219" s="66">
        <f t="shared" si="4"/>
        <v>217</v>
      </c>
      <c r="B219" s="67">
        <v>1</v>
      </c>
      <c r="C219" s="69">
        <v>0</v>
      </c>
      <c r="D219" s="70">
        <v>0</v>
      </c>
      <c r="E219" s="68">
        <v>0</v>
      </c>
    </row>
    <row r="220" spans="1:5" x14ac:dyDescent="0.45">
      <c r="A220" s="66">
        <f t="shared" si="4"/>
        <v>218</v>
      </c>
      <c r="B220" s="67">
        <v>1</v>
      </c>
      <c r="C220" s="69">
        <v>0</v>
      </c>
      <c r="D220" s="70">
        <v>0</v>
      </c>
      <c r="E220" s="68">
        <v>0</v>
      </c>
    </row>
    <row r="221" spans="1:5" x14ac:dyDescent="0.45">
      <c r="A221" s="66">
        <f t="shared" si="4"/>
        <v>219</v>
      </c>
      <c r="B221" s="67">
        <v>1</v>
      </c>
      <c r="C221" s="69">
        <v>0</v>
      </c>
      <c r="D221" s="70">
        <v>0</v>
      </c>
      <c r="E221" s="68">
        <v>0</v>
      </c>
    </row>
    <row r="222" spans="1:5" x14ac:dyDescent="0.45">
      <c r="A222" s="66">
        <f t="shared" si="4"/>
        <v>220</v>
      </c>
      <c r="B222" s="67">
        <v>1</v>
      </c>
      <c r="C222" s="69">
        <v>0</v>
      </c>
      <c r="D222" s="70">
        <v>0</v>
      </c>
      <c r="E222" s="68">
        <v>0</v>
      </c>
    </row>
    <row r="223" spans="1:5" x14ac:dyDescent="0.45">
      <c r="A223" s="66">
        <f t="shared" si="4"/>
        <v>221</v>
      </c>
      <c r="B223" s="67">
        <v>1</v>
      </c>
      <c r="C223" s="69">
        <v>0</v>
      </c>
      <c r="D223" s="70">
        <v>0</v>
      </c>
      <c r="E223" s="68">
        <v>0</v>
      </c>
    </row>
    <row r="224" spans="1:5" x14ac:dyDescent="0.45">
      <c r="A224" s="66">
        <f t="shared" si="4"/>
        <v>222</v>
      </c>
      <c r="B224" s="67">
        <v>1</v>
      </c>
      <c r="C224" s="69">
        <v>0</v>
      </c>
      <c r="D224" s="70">
        <v>0</v>
      </c>
      <c r="E224" s="68">
        <v>0</v>
      </c>
    </row>
    <row r="225" spans="1:5" x14ac:dyDescent="0.45">
      <c r="A225" s="66">
        <f t="shared" si="4"/>
        <v>223</v>
      </c>
      <c r="B225" s="67">
        <v>1</v>
      </c>
      <c r="C225" s="69">
        <v>0</v>
      </c>
      <c r="D225" s="70">
        <v>0</v>
      </c>
      <c r="E225" s="68">
        <v>0</v>
      </c>
    </row>
    <row r="226" spans="1:5" x14ac:dyDescent="0.45">
      <c r="A226" s="66">
        <f t="shared" si="4"/>
        <v>224</v>
      </c>
      <c r="B226" s="67">
        <v>1</v>
      </c>
      <c r="C226" s="69">
        <v>0</v>
      </c>
      <c r="D226" s="70">
        <v>0</v>
      </c>
      <c r="E226" s="68">
        <v>0</v>
      </c>
    </row>
    <row r="227" spans="1:5" x14ac:dyDescent="0.45">
      <c r="A227" s="66">
        <f t="shared" si="4"/>
        <v>225</v>
      </c>
      <c r="B227" s="67">
        <v>1</v>
      </c>
      <c r="C227" s="69">
        <v>0</v>
      </c>
      <c r="D227" s="70">
        <v>0</v>
      </c>
      <c r="E227" s="68">
        <v>0</v>
      </c>
    </row>
    <row r="228" spans="1:5" x14ac:dyDescent="0.45">
      <c r="A228" s="66">
        <f t="shared" si="4"/>
        <v>226</v>
      </c>
      <c r="B228" s="67">
        <v>1</v>
      </c>
      <c r="C228" s="69">
        <v>0</v>
      </c>
      <c r="D228" s="70">
        <v>0</v>
      </c>
      <c r="E228" s="68">
        <v>0</v>
      </c>
    </row>
    <row r="229" spans="1:5" x14ac:dyDescent="0.45">
      <c r="A229" s="66">
        <f t="shared" si="4"/>
        <v>227</v>
      </c>
      <c r="B229" s="67">
        <v>1</v>
      </c>
      <c r="C229" s="69">
        <v>0</v>
      </c>
      <c r="D229" s="70">
        <v>0</v>
      </c>
      <c r="E229" s="68">
        <v>0</v>
      </c>
    </row>
    <row r="230" spans="1:5" x14ac:dyDescent="0.45">
      <c r="A230" s="66">
        <f t="shared" si="4"/>
        <v>228</v>
      </c>
      <c r="B230" s="67">
        <v>1</v>
      </c>
      <c r="C230" s="69">
        <v>0</v>
      </c>
      <c r="D230" s="70">
        <v>0</v>
      </c>
      <c r="E230" s="68">
        <v>0</v>
      </c>
    </row>
    <row r="231" spans="1:5" x14ac:dyDescent="0.45">
      <c r="A231" s="66">
        <f t="shared" si="4"/>
        <v>229</v>
      </c>
      <c r="B231" s="67">
        <v>1</v>
      </c>
      <c r="C231" s="69">
        <v>0</v>
      </c>
      <c r="D231" s="70">
        <v>0</v>
      </c>
      <c r="E231" s="68">
        <v>0</v>
      </c>
    </row>
    <row r="232" spans="1:5" x14ac:dyDescent="0.45">
      <c r="A232" s="66">
        <f t="shared" si="4"/>
        <v>230</v>
      </c>
      <c r="B232" s="67">
        <v>1</v>
      </c>
      <c r="C232" s="69">
        <v>0</v>
      </c>
      <c r="D232" s="70">
        <v>0</v>
      </c>
      <c r="E232" s="68">
        <v>0</v>
      </c>
    </row>
    <row r="233" spans="1:5" x14ac:dyDescent="0.45">
      <c r="A233" s="66">
        <f t="shared" si="4"/>
        <v>231</v>
      </c>
      <c r="B233" s="67">
        <v>1</v>
      </c>
      <c r="C233" s="69">
        <v>0</v>
      </c>
      <c r="D233" s="70">
        <v>0</v>
      </c>
      <c r="E233" s="68">
        <v>0</v>
      </c>
    </row>
    <row r="234" spans="1:5" x14ac:dyDescent="0.45">
      <c r="A234" s="66">
        <f t="shared" si="4"/>
        <v>232</v>
      </c>
      <c r="B234" s="67">
        <v>1</v>
      </c>
      <c r="C234" s="69">
        <v>0</v>
      </c>
      <c r="D234" s="70">
        <v>0</v>
      </c>
      <c r="E234" s="68">
        <v>0</v>
      </c>
    </row>
    <row r="235" spans="1:5" x14ac:dyDescent="0.45">
      <c r="A235" s="66">
        <f t="shared" si="4"/>
        <v>233</v>
      </c>
      <c r="B235" s="67">
        <v>1</v>
      </c>
      <c r="C235" s="69">
        <v>0</v>
      </c>
      <c r="D235" s="70">
        <v>0</v>
      </c>
      <c r="E235" s="68">
        <v>0</v>
      </c>
    </row>
    <row r="236" spans="1:5" x14ac:dyDescent="0.45">
      <c r="A236" s="66">
        <f t="shared" si="4"/>
        <v>234</v>
      </c>
      <c r="B236" s="67">
        <v>1</v>
      </c>
      <c r="C236" s="69">
        <v>0</v>
      </c>
      <c r="D236" s="70">
        <v>0</v>
      </c>
      <c r="E236" s="68">
        <v>0</v>
      </c>
    </row>
    <row r="237" spans="1:5" x14ac:dyDescent="0.45">
      <c r="A237" s="66">
        <f t="shared" si="4"/>
        <v>235</v>
      </c>
      <c r="B237" s="67">
        <v>1</v>
      </c>
      <c r="C237" s="69">
        <v>0</v>
      </c>
      <c r="D237" s="70">
        <v>0</v>
      </c>
      <c r="E237" s="68">
        <v>0</v>
      </c>
    </row>
    <row r="238" spans="1:5" x14ac:dyDescent="0.45">
      <c r="A238" s="66">
        <f t="shared" si="4"/>
        <v>236</v>
      </c>
      <c r="B238" s="67">
        <v>1</v>
      </c>
      <c r="C238" s="69">
        <v>0</v>
      </c>
      <c r="D238" s="70">
        <v>0</v>
      </c>
      <c r="E238" s="68">
        <v>0</v>
      </c>
    </row>
    <row r="239" spans="1:5" x14ac:dyDescent="0.45">
      <c r="A239" s="66">
        <f t="shared" si="4"/>
        <v>237</v>
      </c>
      <c r="B239" s="67">
        <v>1</v>
      </c>
      <c r="C239" s="69">
        <v>0</v>
      </c>
      <c r="D239" s="70">
        <v>0</v>
      </c>
      <c r="E239" s="68">
        <v>0</v>
      </c>
    </row>
    <row r="240" spans="1:5" x14ac:dyDescent="0.45">
      <c r="A240" s="66">
        <f t="shared" si="4"/>
        <v>238</v>
      </c>
      <c r="B240" s="67">
        <v>1</v>
      </c>
      <c r="C240" s="69">
        <v>0</v>
      </c>
      <c r="D240" s="70">
        <v>0</v>
      </c>
      <c r="E240" s="68">
        <v>0</v>
      </c>
    </row>
    <row r="241" spans="1:5" x14ac:dyDescent="0.45">
      <c r="A241" s="66">
        <f t="shared" si="4"/>
        <v>239</v>
      </c>
      <c r="B241" s="67">
        <v>1</v>
      </c>
      <c r="C241" s="69">
        <v>0</v>
      </c>
      <c r="D241" s="70">
        <v>0</v>
      </c>
      <c r="E241" s="68">
        <v>0</v>
      </c>
    </row>
    <row r="242" spans="1:5" x14ac:dyDescent="0.45">
      <c r="A242" s="66">
        <f t="shared" si="4"/>
        <v>240</v>
      </c>
      <c r="B242" s="67">
        <v>1</v>
      </c>
      <c r="C242" s="69">
        <v>0</v>
      </c>
      <c r="D242" s="70">
        <v>0</v>
      </c>
      <c r="E242" s="68">
        <v>0</v>
      </c>
    </row>
    <row r="243" spans="1:5" x14ac:dyDescent="0.45">
      <c r="A243" s="66">
        <f t="shared" si="4"/>
        <v>241</v>
      </c>
      <c r="B243" s="67">
        <v>1</v>
      </c>
      <c r="C243" s="69">
        <v>0</v>
      </c>
      <c r="D243" s="70">
        <v>0</v>
      </c>
      <c r="E243" s="68">
        <v>0</v>
      </c>
    </row>
    <row r="244" spans="1:5" x14ac:dyDescent="0.45">
      <c r="A244" s="66">
        <f t="shared" si="4"/>
        <v>242</v>
      </c>
      <c r="B244" s="67">
        <v>1</v>
      </c>
      <c r="C244" s="69">
        <v>0</v>
      </c>
      <c r="D244" s="70">
        <v>0</v>
      </c>
      <c r="E244" s="68">
        <v>0</v>
      </c>
    </row>
    <row r="245" spans="1:5" x14ac:dyDescent="0.45">
      <c r="A245" s="66">
        <f t="shared" si="4"/>
        <v>243</v>
      </c>
      <c r="B245" s="67">
        <v>1</v>
      </c>
      <c r="C245" s="69">
        <v>0</v>
      </c>
      <c r="D245" s="70">
        <v>0</v>
      </c>
      <c r="E245" s="68">
        <v>0</v>
      </c>
    </row>
    <row r="246" spans="1:5" x14ac:dyDescent="0.45">
      <c r="A246" s="66">
        <f t="shared" si="4"/>
        <v>244</v>
      </c>
      <c r="B246" s="67">
        <v>1</v>
      </c>
      <c r="C246" s="69">
        <v>0</v>
      </c>
      <c r="D246" s="70">
        <v>0</v>
      </c>
      <c r="E246" s="68">
        <v>0</v>
      </c>
    </row>
    <row r="247" spans="1:5" x14ac:dyDescent="0.45">
      <c r="A247" s="66">
        <f t="shared" si="4"/>
        <v>245</v>
      </c>
      <c r="B247" s="67">
        <v>1</v>
      </c>
      <c r="C247" s="69">
        <v>0</v>
      </c>
      <c r="D247" s="70">
        <v>0</v>
      </c>
      <c r="E247" s="68">
        <v>0</v>
      </c>
    </row>
    <row r="248" spans="1:5" x14ac:dyDescent="0.45">
      <c r="A248" s="66">
        <f t="shared" si="4"/>
        <v>246</v>
      </c>
      <c r="B248" s="67">
        <v>1</v>
      </c>
      <c r="C248" s="69">
        <v>0</v>
      </c>
      <c r="D248" s="70">
        <v>0</v>
      </c>
      <c r="E248" s="68">
        <v>0</v>
      </c>
    </row>
    <row r="249" spans="1:5" x14ac:dyDescent="0.45">
      <c r="A249" s="66">
        <f t="shared" si="4"/>
        <v>247</v>
      </c>
      <c r="B249" s="67">
        <v>1</v>
      </c>
      <c r="C249" s="69">
        <v>0</v>
      </c>
      <c r="D249" s="70">
        <v>0</v>
      </c>
      <c r="E249" s="68">
        <v>0</v>
      </c>
    </row>
    <row r="250" spans="1:5" x14ac:dyDescent="0.45">
      <c r="A250" s="66">
        <f t="shared" si="4"/>
        <v>248</v>
      </c>
      <c r="B250" s="67">
        <v>1</v>
      </c>
      <c r="C250" s="69">
        <v>0</v>
      </c>
      <c r="D250" s="70">
        <v>0</v>
      </c>
      <c r="E250" s="68">
        <v>0</v>
      </c>
    </row>
    <row r="251" spans="1:5" x14ac:dyDescent="0.45">
      <c r="A251" s="66">
        <f t="shared" si="4"/>
        <v>249</v>
      </c>
      <c r="B251" s="67">
        <v>1</v>
      </c>
      <c r="C251" s="69">
        <v>0</v>
      </c>
      <c r="D251" s="70">
        <v>0</v>
      </c>
      <c r="E251" s="68">
        <v>0</v>
      </c>
    </row>
    <row r="252" spans="1:5" x14ac:dyDescent="0.45">
      <c r="A252" s="66">
        <f t="shared" si="4"/>
        <v>250</v>
      </c>
      <c r="B252" s="67">
        <v>1</v>
      </c>
      <c r="C252" s="69">
        <v>0</v>
      </c>
      <c r="D252" s="70">
        <v>0</v>
      </c>
      <c r="E252" s="68">
        <v>0</v>
      </c>
    </row>
    <row r="253" spans="1:5" x14ac:dyDescent="0.45">
      <c r="A253" s="66">
        <f t="shared" si="4"/>
        <v>251</v>
      </c>
      <c r="B253" s="67">
        <v>1</v>
      </c>
      <c r="C253" s="69">
        <v>0</v>
      </c>
      <c r="D253" s="70">
        <v>0</v>
      </c>
      <c r="E253" s="68">
        <v>0</v>
      </c>
    </row>
    <row r="254" spans="1:5" x14ac:dyDescent="0.45">
      <c r="A254" s="66">
        <f t="shared" si="4"/>
        <v>252</v>
      </c>
      <c r="B254" s="67">
        <v>1</v>
      </c>
      <c r="C254" s="69">
        <v>0</v>
      </c>
      <c r="D254" s="70">
        <v>0</v>
      </c>
      <c r="E254" s="68">
        <v>0</v>
      </c>
    </row>
    <row r="255" spans="1:5" x14ac:dyDescent="0.45">
      <c r="A255" s="66">
        <f t="shared" si="4"/>
        <v>253</v>
      </c>
      <c r="B255" s="67">
        <v>1</v>
      </c>
      <c r="C255" s="69">
        <v>0</v>
      </c>
      <c r="D255" s="70">
        <v>0</v>
      </c>
      <c r="E255" s="68">
        <v>0</v>
      </c>
    </row>
    <row r="256" spans="1:5" x14ac:dyDescent="0.45">
      <c r="A256" s="66">
        <f t="shared" si="4"/>
        <v>254</v>
      </c>
      <c r="B256" s="67">
        <v>1</v>
      </c>
      <c r="C256" s="69">
        <v>0</v>
      </c>
      <c r="D256" s="70">
        <v>0</v>
      </c>
      <c r="E256" s="68">
        <v>0</v>
      </c>
    </row>
    <row r="257" spans="1:5" x14ac:dyDescent="0.45">
      <c r="A257" s="66">
        <f t="shared" si="4"/>
        <v>255</v>
      </c>
      <c r="B257" s="67">
        <v>1</v>
      </c>
      <c r="C257" s="69">
        <v>0</v>
      </c>
      <c r="D257" s="70">
        <v>0</v>
      </c>
      <c r="E257" s="68">
        <v>0</v>
      </c>
    </row>
    <row r="258" spans="1:5" x14ac:dyDescent="0.45">
      <c r="A258" s="66">
        <f t="shared" si="4"/>
        <v>256</v>
      </c>
      <c r="B258" s="67">
        <v>1</v>
      </c>
      <c r="C258" s="69">
        <v>0</v>
      </c>
      <c r="D258" s="70">
        <v>0</v>
      </c>
      <c r="E258" s="68">
        <v>0</v>
      </c>
    </row>
    <row r="259" spans="1:5" x14ac:dyDescent="0.45">
      <c r="A259" s="66">
        <f t="shared" ref="A259:A322" si="5">A258+1</f>
        <v>257</v>
      </c>
      <c r="B259" s="67">
        <v>1</v>
      </c>
      <c r="C259" s="69">
        <v>0</v>
      </c>
      <c r="D259" s="70">
        <v>0</v>
      </c>
      <c r="E259" s="68">
        <v>0</v>
      </c>
    </row>
    <row r="260" spans="1:5" x14ac:dyDescent="0.45">
      <c r="A260" s="66">
        <f t="shared" si="5"/>
        <v>258</v>
      </c>
      <c r="B260" s="67">
        <v>1</v>
      </c>
      <c r="C260" s="69">
        <v>0</v>
      </c>
      <c r="D260" s="70">
        <v>0</v>
      </c>
      <c r="E260" s="68">
        <v>0</v>
      </c>
    </row>
    <row r="261" spans="1:5" x14ac:dyDescent="0.45">
      <c r="A261" s="66">
        <f t="shared" si="5"/>
        <v>259</v>
      </c>
      <c r="B261" s="67">
        <v>1</v>
      </c>
      <c r="C261" s="69">
        <v>0</v>
      </c>
      <c r="D261" s="70">
        <v>0</v>
      </c>
      <c r="E261" s="68">
        <v>0</v>
      </c>
    </row>
    <row r="262" spans="1:5" x14ac:dyDescent="0.45">
      <c r="A262" s="66">
        <f t="shared" si="5"/>
        <v>260</v>
      </c>
      <c r="B262" s="67">
        <v>1</v>
      </c>
      <c r="C262" s="69">
        <v>0</v>
      </c>
      <c r="D262" s="70">
        <v>0</v>
      </c>
      <c r="E262" s="68">
        <v>0</v>
      </c>
    </row>
    <row r="263" spans="1:5" x14ac:dyDescent="0.45">
      <c r="A263" s="66">
        <f t="shared" si="5"/>
        <v>261</v>
      </c>
      <c r="B263" s="67">
        <v>1</v>
      </c>
      <c r="C263" s="69">
        <v>0</v>
      </c>
      <c r="D263" s="70">
        <v>0</v>
      </c>
      <c r="E263" s="68">
        <v>0</v>
      </c>
    </row>
    <row r="264" spans="1:5" x14ac:dyDescent="0.45">
      <c r="A264" s="66">
        <f t="shared" si="5"/>
        <v>262</v>
      </c>
      <c r="B264" s="67">
        <v>1</v>
      </c>
      <c r="C264" s="69">
        <v>0</v>
      </c>
      <c r="D264" s="70">
        <v>0</v>
      </c>
      <c r="E264" s="68">
        <v>0</v>
      </c>
    </row>
    <row r="265" spans="1:5" x14ac:dyDescent="0.45">
      <c r="A265" s="66">
        <f t="shared" si="5"/>
        <v>263</v>
      </c>
      <c r="B265" s="67">
        <v>1</v>
      </c>
      <c r="C265" s="69">
        <v>0</v>
      </c>
      <c r="D265" s="70">
        <v>0</v>
      </c>
      <c r="E265" s="68">
        <v>0</v>
      </c>
    </row>
    <row r="266" spans="1:5" x14ac:dyDescent="0.45">
      <c r="A266" s="66">
        <f t="shared" si="5"/>
        <v>264</v>
      </c>
      <c r="B266" s="67">
        <v>1</v>
      </c>
      <c r="C266" s="69">
        <v>0</v>
      </c>
      <c r="D266" s="70">
        <v>0</v>
      </c>
      <c r="E266" s="68">
        <v>0</v>
      </c>
    </row>
    <row r="267" spans="1:5" x14ac:dyDescent="0.45">
      <c r="A267" s="66">
        <f t="shared" si="5"/>
        <v>265</v>
      </c>
      <c r="B267" s="67">
        <v>1</v>
      </c>
      <c r="C267" s="69">
        <v>0</v>
      </c>
      <c r="D267" s="70">
        <v>0</v>
      </c>
      <c r="E267" s="68">
        <v>0</v>
      </c>
    </row>
    <row r="268" spans="1:5" x14ac:dyDescent="0.45">
      <c r="A268" s="66">
        <f t="shared" si="5"/>
        <v>266</v>
      </c>
      <c r="B268" s="67">
        <v>1</v>
      </c>
      <c r="C268" s="69">
        <v>0</v>
      </c>
      <c r="D268" s="70">
        <v>0</v>
      </c>
      <c r="E268" s="68">
        <v>0</v>
      </c>
    </row>
    <row r="269" spans="1:5" x14ac:dyDescent="0.45">
      <c r="A269" s="66">
        <f t="shared" si="5"/>
        <v>267</v>
      </c>
      <c r="B269" s="67">
        <v>1</v>
      </c>
      <c r="C269" s="69">
        <v>0</v>
      </c>
      <c r="D269" s="70">
        <v>0</v>
      </c>
      <c r="E269" s="68">
        <v>0</v>
      </c>
    </row>
    <row r="270" spans="1:5" x14ac:dyDescent="0.45">
      <c r="A270" s="66">
        <f t="shared" si="5"/>
        <v>268</v>
      </c>
      <c r="B270" s="67">
        <v>1</v>
      </c>
      <c r="C270" s="69">
        <v>0</v>
      </c>
      <c r="D270" s="70">
        <v>0</v>
      </c>
      <c r="E270" s="68">
        <v>0</v>
      </c>
    </row>
    <row r="271" spans="1:5" x14ac:dyDescent="0.45">
      <c r="A271" s="66">
        <f t="shared" si="5"/>
        <v>269</v>
      </c>
      <c r="B271" s="67">
        <v>1</v>
      </c>
      <c r="C271" s="69">
        <v>0</v>
      </c>
      <c r="D271" s="70">
        <v>0</v>
      </c>
      <c r="E271" s="68">
        <v>0</v>
      </c>
    </row>
    <row r="272" spans="1:5" x14ac:dyDescent="0.45">
      <c r="A272" s="66">
        <f t="shared" si="5"/>
        <v>270</v>
      </c>
      <c r="B272" s="67">
        <v>1</v>
      </c>
      <c r="C272" s="69">
        <v>0</v>
      </c>
      <c r="D272" s="70">
        <v>0</v>
      </c>
      <c r="E272" s="68">
        <v>0</v>
      </c>
    </row>
    <row r="273" spans="1:5" x14ac:dyDescent="0.45">
      <c r="A273" s="66">
        <f t="shared" si="5"/>
        <v>271</v>
      </c>
      <c r="B273" s="67">
        <v>1</v>
      </c>
      <c r="C273" s="69">
        <v>0</v>
      </c>
      <c r="D273" s="70">
        <v>0</v>
      </c>
      <c r="E273" s="68">
        <v>0</v>
      </c>
    </row>
    <row r="274" spans="1:5" x14ac:dyDescent="0.45">
      <c r="A274" s="66">
        <f t="shared" si="5"/>
        <v>272</v>
      </c>
      <c r="B274" s="67">
        <v>1</v>
      </c>
      <c r="C274" s="69">
        <v>0</v>
      </c>
      <c r="D274" s="70">
        <v>0</v>
      </c>
      <c r="E274" s="68">
        <v>0</v>
      </c>
    </row>
    <row r="275" spans="1:5" x14ac:dyDescent="0.45">
      <c r="A275" s="66">
        <f t="shared" si="5"/>
        <v>273</v>
      </c>
      <c r="B275" s="67">
        <v>1</v>
      </c>
      <c r="C275" s="69">
        <v>0</v>
      </c>
      <c r="D275" s="70">
        <v>0</v>
      </c>
      <c r="E275" s="68">
        <v>0</v>
      </c>
    </row>
    <row r="276" spans="1:5" x14ac:dyDescent="0.45">
      <c r="A276" s="66">
        <f t="shared" si="5"/>
        <v>274</v>
      </c>
      <c r="B276" s="67">
        <v>1</v>
      </c>
      <c r="C276" s="69">
        <v>0</v>
      </c>
      <c r="D276" s="70">
        <v>0</v>
      </c>
      <c r="E276" s="68">
        <v>0</v>
      </c>
    </row>
    <row r="277" spans="1:5" x14ac:dyDescent="0.45">
      <c r="A277" s="66">
        <f t="shared" si="5"/>
        <v>275</v>
      </c>
      <c r="B277" s="67">
        <v>1</v>
      </c>
      <c r="C277" s="69">
        <v>0</v>
      </c>
      <c r="D277" s="70">
        <v>0</v>
      </c>
      <c r="E277" s="68">
        <v>0</v>
      </c>
    </row>
    <row r="278" spans="1:5" x14ac:dyDescent="0.45">
      <c r="A278" s="66">
        <f t="shared" si="5"/>
        <v>276</v>
      </c>
      <c r="B278" s="67">
        <v>1</v>
      </c>
      <c r="C278" s="69">
        <v>0</v>
      </c>
      <c r="D278" s="70">
        <v>0</v>
      </c>
      <c r="E278" s="68">
        <v>0</v>
      </c>
    </row>
    <row r="279" spans="1:5" x14ac:dyDescent="0.45">
      <c r="A279" s="66">
        <f t="shared" si="5"/>
        <v>277</v>
      </c>
      <c r="B279" s="67">
        <v>1</v>
      </c>
      <c r="C279" s="69">
        <v>0</v>
      </c>
      <c r="D279" s="70">
        <v>0</v>
      </c>
      <c r="E279" s="68">
        <v>0</v>
      </c>
    </row>
    <row r="280" spans="1:5" x14ac:dyDescent="0.45">
      <c r="A280" s="66">
        <f t="shared" si="5"/>
        <v>278</v>
      </c>
      <c r="B280" s="67">
        <v>1</v>
      </c>
      <c r="C280" s="69">
        <v>0</v>
      </c>
      <c r="D280" s="70">
        <v>0</v>
      </c>
      <c r="E280" s="68">
        <v>0</v>
      </c>
    </row>
    <row r="281" spans="1:5" x14ac:dyDescent="0.45">
      <c r="A281" s="66">
        <f t="shared" si="5"/>
        <v>279</v>
      </c>
      <c r="B281" s="67">
        <v>1</v>
      </c>
      <c r="C281" s="69">
        <v>0</v>
      </c>
      <c r="D281" s="70">
        <v>0</v>
      </c>
      <c r="E281" s="68">
        <v>0</v>
      </c>
    </row>
    <row r="282" spans="1:5" x14ac:dyDescent="0.45">
      <c r="A282" s="66">
        <f t="shared" si="5"/>
        <v>280</v>
      </c>
      <c r="B282" s="67">
        <v>1</v>
      </c>
      <c r="C282" s="69">
        <v>0</v>
      </c>
      <c r="D282" s="70">
        <v>0</v>
      </c>
      <c r="E282" s="68">
        <v>0</v>
      </c>
    </row>
    <row r="283" spans="1:5" x14ac:dyDescent="0.45">
      <c r="A283" s="66">
        <f t="shared" si="5"/>
        <v>281</v>
      </c>
      <c r="B283" s="67">
        <v>1</v>
      </c>
      <c r="C283" s="69">
        <v>0</v>
      </c>
      <c r="D283" s="70">
        <v>0</v>
      </c>
      <c r="E283" s="68">
        <v>0</v>
      </c>
    </row>
    <row r="284" spans="1:5" x14ac:dyDescent="0.45">
      <c r="A284" s="66">
        <f t="shared" si="5"/>
        <v>282</v>
      </c>
      <c r="B284" s="67">
        <v>1</v>
      </c>
      <c r="C284" s="69">
        <v>0</v>
      </c>
      <c r="D284" s="70">
        <v>0</v>
      </c>
      <c r="E284" s="68">
        <v>0</v>
      </c>
    </row>
    <row r="285" spans="1:5" x14ac:dyDescent="0.45">
      <c r="A285" s="66">
        <f t="shared" si="5"/>
        <v>283</v>
      </c>
      <c r="B285" s="67">
        <v>1</v>
      </c>
      <c r="C285" s="69">
        <v>0</v>
      </c>
      <c r="D285" s="70">
        <v>0</v>
      </c>
      <c r="E285" s="68">
        <v>0</v>
      </c>
    </row>
    <row r="286" spans="1:5" x14ac:dyDescent="0.45">
      <c r="A286" s="66">
        <f t="shared" si="5"/>
        <v>284</v>
      </c>
      <c r="B286" s="67">
        <v>1</v>
      </c>
      <c r="C286" s="69">
        <v>0</v>
      </c>
      <c r="D286" s="70">
        <v>0</v>
      </c>
      <c r="E286" s="68">
        <v>0</v>
      </c>
    </row>
    <row r="287" spans="1:5" x14ac:dyDescent="0.45">
      <c r="A287" s="66">
        <f t="shared" si="5"/>
        <v>285</v>
      </c>
      <c r="B287" s="67">
        <v>1</v>
      </c>
      <c r="C287" s="69">
        <v>0</v>
      </c>
      <c r="D287" s="70">
        <v>0</v>
      </c>
      <c r="E287" s="68">
        <v>0</v>
      </c>
    </row>
    <row r="288" spans="1:5" x14ac:dyDescent="0.45">
      <c r="A288" s="66">
        <f t="shared" si="5"/>
        <v>286</v>
      </c>
      <c r="B288" s="67">
        <v>1</v>
      </c>
      <c r="C288" s="69">
        <v>0</v>
      </c>
      <c r="D288" s="70">
        <v>0</v>
      </c>
      <c r="E288" s="68">
        <v>0</v>
      </c>
    </row>
    <row r="289" spans="1:5" x14ac:dyDescent="0.45">
      <c r="A289" s="66">
        <f t="shared" si="5"/>
        <v>287</v>
      </c>
      <c r="B289" s="67">
        <v>1</v>
      </c>
      <c r="C289" s="69">
        <v>0</v>
      </c>
      <c r="D289" s="70">
        <v>0</v>
      </c>
      <c r="E289" s="68">
        <v>0</v>
      </c>
    </row>
    <row r="290" spans="1:5" x14ac:dyDescent="0.45">
      <c r="A290" s="66">
        <f t="shared" si="5"/>
        <v>288</v>
      </c>
      <c r="B290" s="67">
        <v>1</v>
      </c>
      <c r="C290" s="69">
        <v>0</v>
      </c>
      <c r="D290" s="70">
        <v>0</v>
      </c>
      <c r="E290" s="68">
        <v>0</v>
      </c>
    </row>
    <row r="291" spans="1:5" x14ac:dyDescent="0.45">
      <c r="A291" s="66">
        <f t="shared" si="5"/>
        <v>289</v>
      </c>
      <c r="B291" s="67">
        <v>1</v>
      </c>
      <c r="C291" s="69">
        <v>0</v>
      </c>
      <c r="D291" s="70">
        <v>0</v>
      </c>
      <c r="E291" s="68">
        <v>0</v>
      </c>
    </row>
    <row r="292" spans="1:5" x14ac:dyDescent="0.45">
      <c r="A292" s="66">
        <f t="shared" si="5"/>
        <v>290</v>
      </c>
      <c r="B292" s="67">
        <v>1</v>
      </c>
      <c r="C292" s="69">
        <v>0</v>
      </c>
      <c r="D292" s="70">
        <v>0</v>
      </c>
      <c r="E292" s="68">
        <v>0</v>
      </c>
    </row>
    <row r="293" spans="1:5" x14ac:dyDescent="0.45">
      <c r="A293" s="66">
        <f t="shared" si="5"/>
        <v>291</v>
      </c>
      <c r="B293" s="67">
        <v>1</v>
      </c>
      <c r="C293" s="69">
        <v>0</v>
      </c>
      <c r="D293" s="70">
        <v>0</v>
      </c>
      <c r="E293" s="68">
        <v>0</v>
      </c>
    </row>
    <row r="294" spans="1:5" x14ac:dyDescent="0.45">
      <c r="A294" s="66">
        <f t="shared" si="5"/>
        <v>292</v>
      </c>
      <c r="B294" s="67">
        <v>1</v>
      </c>
      <c r="C294" s="69">
        <v>0</v>
      </c>
      <c r="D294" s="70">
        <v>0</v>
      </c>
      <c r="E294" s="68">
        <v>0</v>
      </c>
    </row>
    <row r="295" spans="1:5" x14ac:dyDescent="0.45">
      <c r="A295" s="66">
        <f t="shared" si="5"/>
        <v>293</v>
      </c>
      <c r="B295" s="67">
        <v>1</v>
      </c>
      <c r="C295" s="69">
        <v>0</v>
      </c>
      <c r="D295" s="70">
        <v>0</v>
      </c>
      <c r="E295" s="68">
        <v>0</v>
      </c>
    </row>
    <row r="296" spans="1:5" x14ac:dyDescent="0.45">
      <c r="A296" s="66">
        <f t="shared" si="5"/>
        <v>294</v>
      </c>
      <c r="B296" s="67">
        <v>1</v>
      </c>
      <c r="C296" s="69">
        <v>0</v>
      </c>
      <c r="D296" s="70">
        <v>0</v>
      </c>
      <c r="E296" s="68">
        <v>0</v>
      </c>
    </row>
    <row r="297" spans="1:5" x14ac:dyDescent="0.45">
      <c r="A297" s="66">
        <f t="shared" si="5"/>
        <v>295</v>
      </c>
      <c r="B297" s="67">
        <v>1</v>
      </c>
      <c r="C297" s="69">
        <v>0</v>
      </c>
      <c r="D297" s="70">
        <v>0</v>
      </c>
      <c r="E297" s="68">
        <v>0</v>
      </c>
    </row>
    <row r="298" spans="1:5" x14ac:dyDescent="0.45">
      <c r="A298" s="66">
        <f t="shared" si="5"/>
        <v>296</v>
      </c>
      <c r="B298" s="67">
        <v>1</v>
      </c>
      <c r="C298" s="69">
        <v>0</v>
      </c>
      <c r="D298" s="70">
        <v>0</v>
      </c>
      <c r="E298" s="68">
        <v>0</v>
      </c>
    </row>
    <row r="299" spans="1:5" x14ac:dyDescent="0.45">
      <c r="A299" s="66">
        <f t="shared" si="5"/>
        <v>297</v>
      </c>
      <c r="B299" s="67">
        <v>1</v>
      </c>
      <c r="C299" s="69">
        <v>0</v>
      </c>
      <c r="D299" s="70">
        <v>0</v>
      </c>
      <c r="E299" s="68">
        <v>0</v>
      </c>
    </row>
    <row r="300" spans="1:5" x14ac:dyDescent="0.45">
      <c r="A300" s="66">
        <f t="shared" si="5"/>
        <v>298</v>
      </c>
      <c r="B300" s="67">
        <v>1</v>
      </c>
      <c r="C300" s="69">
        <v>0</v>
      </c>
      <c r="D300" s="70">
        <v>0</v>
      </c>
      <c r="E300" s="68">
        <v>0</v>
      </c>
    </row>
    <row r="301" spans="1:5" x14ac:dyDescent="0.45">
      <c r="A301" s="66">
        <f t="shared" si="5"/>
        <v>299</v>
      </c>
      <c r="B301" s="67">
        <v>1</v>
      </c>
      <c r="C301" s="69">
        <v>0</v>
      </c>
      <c r="D301" s="70">
        <v>0</v>
      </c>
      <c r="E301" s="68">
        <v>0</v>
      </c>
    </row>
    <row r="302" spans="1:5" x14ac:dyDescent="0.45">
      <c r="A302" s="66">
        <f t="shared" si="5"/>
        <v>300</v>
      </c>
      <c r="B302" s="67">
        <v>1</v>
      </c>
      <c r="C302" s="69">
        <v>0</v>
      </c>
      <c r="D302" s="70">
        <v>0</v>
      </c>
      <c r="E302" s="68">
        <v>0</v>
      </c>
    </row>
    <row r="303" spans="1:5" x14ac:dyDescent="0.45">
      <c r="A303" s="66">
        <f t="shared" si="5"/>
        <v>301</v>
      </c>
      <c r="B303" s="67">
        <v>1</v>
      </c>
      <c r="C303" s="69">
        <v>0</v>
      </c>
      <c r="D303" s="70">
        <v>0</v>
      </c>
      <c r="E303" s="68">
        <v>0</v>
      </c>
    </row>
    <row r="304" spans="1:5" x14ac:dyDescent="0.45">
      <c r="A304" s="66">
        <f t="shared" si="5"/>
        <v>302</v>
      </c>
      <c r="B304" s="67">
        <v>1</v>
      </c>
      <c r="C304" s="69">
        <v>0</v>
      </c>
      <c r="D304" s="70">
        <v>0</v>
      </c>
      <c r="E304" s="68">
        <v>0</v>
      </c>
    </row>
    <row r="305" spans="1:5" x14ac:dyDescent="0.45">
      <c r="A305" s="66">
        <f t="shared" si="5"/>
        <v>303</v>
      </c>
      <c r="B305" s="67">
        <v>1</v>
      </c>
      <c r="C305" s="69">
        <v>0</v>
      </c>
      <c r="D305" s="70">
        <v>0</v>
      </c>
      <c r="E305" s="68">
        <v>0</v>
      </c>
    </row>
    <row r="306" spans="1:5" x14ac:dyDescent="0.45">
      <c r="A306" s="66">
        <f t="shared" si="5"/>
        <v>304</v>
      </c>
      <c r="B306" s="67">
        <v>1</v>
      </c>
      <c r="C306" s="69">
        <v>0</v>
      </c>
      <c r="D306" s="70">
        <v>0</v>
      </c>
      <c r="E306" s="68">
        <v>0</v>
      </c>
    </row>
    <row r="307" spans="1:5" x14ac:dyDescent="0.45">
      <c r="A307" s="66">
        <f t="shared" si="5"/>
        <v>305</v>
      </c>
      <c r="B307" s="67">
        <v>1</v>
      </c>
      <c r="C307" s="69">
        <v>0</v>
      </c>
      <c r="D307" s="70">
        <v>0</v>
      </c>
      <c r="E307" s="68">
        <v>0</v>
      </c>
    </row>
    <row r="308" spans="1:5" x14ac:dyDescent="0.45">
      <c r="A308" s="66">
        <f t="shared" si="5"/>
        <v>306</v>
      </c>
      <c r="B308" s="67">
        <v>1</v>
      </c>
      <c r="C308" s="69">
        <v>0</v>
      </c>
      <c r="D308" s="70">
        <v>0</v>
      </c>
      <c r="E308" s="68">
        <v>0</v>
      </c>
    </row>
    <row r="309" spans="1:5" x14ac:dyDescent="0.45">
      <c r="A309" s="66">
        <f t="shared" si="5"/>
        <v>307</v>
      </c>
      <c r="B309" s="67">
        <v>1</v>
      </c>
      <c r="C309" s="69">
        <v>0</v>
      </c>
      <c r="D309" s="70">
        <v>0</v>
      </c>
      <c r="E309" s="68">
        <v>0</v>
      </c>
    </row>
    <row r="310" spans="1:5" x14ac:dyDescent="0.45">
      <c r="A310" s="66">
        <f t="shared" si="5"/>
        <v>308</v>
      </c>
      <c r="B310" s="67">
        <v>1</v>
      </c>
      <c r="C310" s="69">
        <v>0</v>
      </c>
      <c r="D310" s="70">
        <v>0</v>
      </c>
      <c r="E310" s="68">
        <v>0</v>
      </c>
    </row>
    <row r="311" spans="1:5" x14ac:dyDescent="0.45">
      <c r="A311" s="66">
        <f t="shared" si="5"/>
        <v>309</v>
      </c>
      <c r="B311" s="67">
        <v>1</v>
      </c>
      <c r="C311" s="69">
        <v>0</v>
      </c>
      <c r="D311" s="70">
        <v>0</v>
      </c>
      <c r="E311" s="68">
        <v>0</v>
      </c>
    </row>
    <row r="312" spans="1:5" x14ac:dyDescent="0.45">
      <c r="A312" s="66">
        <f t="shared" si="5"/>
        <v>310</v>
      </c>
      <c r="B312" s="67">
        <v>1</v>
      </c>
      <c r="C312" s="69">
        <v>0</v>
      </c>
      <c r="D312" s="70">
        <v>0</v>
      </c>
      <c r="E312" s="68">
        <v>0</v>
      </c>
    </row>
    <row r="313" spans="1:5" x14ac:dyDescent="0.45">
      <c r="A313" s="66">
        <f t="shared" si="5"/>
        <v>311</v>
      </c>
      <c r="B313" s="67">
        <v>1</v>
      </c>
      <c r="C313" s="69">
        <v>0</v>
      </c>
      <c r="D313" s="70">
        <v>0</v>
      </c>
      <c r="E313" s="68">
        <v>0</v>
      </c>
    </row>
    <row r="314" spans="1:5" x14ac:dyDescent="0.45">
      <c r="A314" s="66">
        <f t="shared" si="5"/>
        <v>312</v>
      </c>
      <c r="B314" s="67">
        <v>1</v>
      </c>
      <c r="C314" s="69">
        <v>0</v>
      </c>
      <c r="D314" s="70">
        <v>0</v>
      </c>
      <c r="E314" s="68">
        <v>0</v>
      </c>
    </row>
    <row r="315" spans="1:5" x14ac:dyDescent="0.45">
      <c r="A315" s="66">
        <f t="shared" si="5"/>
        <v>313</v>
      </c>
      <c r="B315" s="67">
        <v>1</v>
      </c>
      <c r="C315" s="69">
        <v>0</v>
      </c>
      <c r="D315" s="70">
        <v>0</v>
      </c>
      <c r="E315" s="68">
        <v>0</v>
      </c>
    </row>
    <row r="316" spans="1:5" x14ac:dyDescent="0.45">
      <c r="A316" s="66">
        <f t="shared" si="5"/>
        <v>314</v>
      </c>
      <c r="B316" s="67">
        <v>1</v>
      </c>
      <c r="C316" s="69">
        <v>0</v>
      </c>
      <c r="D316" s="70">
        <v>0</v>
      </c>
      <c r="E316" s="68">
        <v>0</v>
      </c>
    </row>
    <row r="317" spans="1:5" x14ac:dyDescent="0.45">
      <c r="A317" s="66">
        <f t="shared" si="5"/>
        <v>315</v>
      </c>
      <c r="B317" s="67">
        <v>1</v>
      </c>
      <c r="C317" s="69">
        <v>0</v>
      </c>
      <c r="D317" s="70">
        <v>0</v>
      </c>
      <c r="E317" s="68">
        <v>0</v>
      </c>
    </row>
    <row r="318" spans="1:5" x14ac:dyDescent="0.45">
      <c r="A318" s="66">
        <f t="shared" si="5"/>
        <v>316</v>
      </c>
      <c r="B318" s="67">
        <v>1</v>
      </c>
      <c r="C318" s="69">
        <v>0</v>
      </c>
      <c r="D318" s="70">
        <v>0</v>
      </c>
      <c r="E318" s="68">
        <v>0</v>
      </c>
    </row>
    <row r="319" spans="1:5" x14ac:dyDescent="0.45">
      <c r="A319" s="66">
        <f t="shared" si="5"/>
        <v>317</v>
      </c>
      <c r="B319" s="67">
        <v>1</v>
      </c>
      <c r="C319" s="69">
        <v>0</v>
      </c>
      <c r="D319" s="70">
        <v>0</v>
      </c>
      <c r="E319" s="68">
        <v>0</v>
      </c>
    </row>
    <row r="320" spans="1:5" x14ac:dyDescent="0.45">
      <c r="A320" s="66">
        <f t="shared" si="5"/>
        <v>318</v>
      </c>
      <c r="B320" s="67">
        <v>1</v>
      </c>
      <c r="C320" s="69">
        <v>0</v>
      </c>
      <c r="D320" s="70">
        <v>0</v>
      </c>
      <c r="E320" s="68">
        <v>0</v>
      </c>
    </row>
    <row r="321" spans="1:5" x14ac:dyDescent="0.45">
      <c r="A321" s="66">
        <f t="shared" si="5"/>
        <v>319</v>
      </c>
      <c r="B321" s="67">
        <v>1</v>
      </c>
      <c r="C321" s="69">
        <v>0</v>
      </c>
      <c r="D321" s="70">
        <v>0</v>
      </c>
      <c r="E321" s="68">
        <v>0</v>
      </c>
    </row>
    <row r="322" spans="1:5" x14ac:dyDescent="0.45">
      <c r="A322" s="66">
        <f t="shared" si="5"/>
        <v>320</v>
      </c>
      <c r="B322" s="67">
        <v>1</v>
      </c>
      <c r="C322" s="69">
        <v>0</v>
      </c>
      <c r="D322" s="70">
        <v>0</v>
      </c>
      <c r="E322" s="68">
        <v>0</v>
      </c>
    </row>
    <row r="323" spans="1:5" x14ac:dyDescent="0.45">
      <c r="A323" s="66">
        <f t="shared" ref="A323:A386" si="6">A322+1</f>
        <v>321</v>
      </c>
      <c r="B323" s="67">
        <v>1</v>
      </c>
      <c r="C323" s="69">
        <v>0</v>
      </c>
      <c r="D323" s="70">
        <v>0</v>
      </c>
      <c r="E323" s="68">
        <v>0</v>
      </c>
    </row>
    <row r="324" spans="1:5" x14ac:dyDescent="0.45">
      <c r="A324" s="66">
        <f t="shared" si="6"/>
        <v>322</v>
      </c>
      <c r="B324" s="67">
        <v>1</v>
      </c>
      <c r="C324" s="69">
        <v>0</v>
      </c>
      <c r="D324" s="70">
        <v>0</v>
      </c>
      <c r="E324" s="68">
        <v>0</v>
      </c>
    </row>
    <row r="325" spans="1:5" x14ac:dyDescent="0.45">
      <c r="A325" s="66">
        <f t="shared" si="6"/>
        <v>323</v>
      </c>
      <c r="B325" s="67">
        <v>1</v>
      </c>
      <c r="C325" s="69">
        <v>0</v>
      </c>
      <c r="D325" s="70">
        <v>0</v>
      </c>
      <c r="E325" s="68">
        <v>0</v>
      </c>
    </row>
    <row r="326" spans="1:5" x14ac:dyDescent="0.45">
      <c r="A326" s="66">
        <f t="shared" si="6"/>
        <v>324</v>
      </c>
      <c r="B326" s="67">
        <v>1</v>
      </c>
      <c r="C326" s="69">
        <v>0</v>
      </c>
      <c r="D326" s="70">
        <v>0</v>
      </c>
      <c r="E326" s="68">
        <v>0</v>
      </c>
    </row>
    <row r="327" spans="1:5" x14ac:dyDescent="0.45">
      <c r="A327" s="66">
        <f t="shared" si="6"/>
        <v>325</v>
      </c>
      <c r="B327" s="67">
        <v>1</v>
      </c>
      <c r="C327" s="69">
        <v>0</v>
      </c>
      <c r="D327" s="70">
        <v>0</v>
      </c>
      <c r="E327" s="68">
        <v>0</v>
      </c>
    </row>
    <row r="328" spans="1:5" x14ac:dyDescent="0.45">
      <c r="A328" s="66">
        <f t="shared" si="6"/>
        <v>326</v>
      </c>
      <c r="B328" s="67">
        <v>1</v>
      </c>
      <c r="C328" s="69">
        <v>0</v>
      </c>
      <c r="D328" s="70">
        <v>0</v>
      </c>
      <c r="E328" s="68">
        <v>0</v>
      </c>
    </row>
    <row r="329" spans="1:5" x14ac:dyDescent="0.45">
      <c r="A329" s="66">
        <f t="shared" si="6"/>
        <v>327</v>
      </c>
      <c r="B329" s="67">
        <v>1</v>
      </c>
      <c r="C329" s="69">
        <v>0</v>
      </c>
      <c r="D329" s="70">
        <v>0</v>
      </c>
      <c r="E329" s="68">
        <v>0</v>
      </c>
    </row>
    <row r="330" spans="1:5" x14ac:dyDescent="0.45">
      <c r="A330" s="66">
        <f t="shared" si="6"/>
        <v>328</v>
      </c>
      <c r="B330" s="67">
        <v>1</v>
      </c>
      <c r="C330" s="69">
        <v>0</v>
      </c>
      <c r="D330" s="70">
        <v>0</v>
      </c>
      <c r="E330" s="68">
        <v>0</v>
      </c>
    </row>
    <row r="331" spans="1:5" x14ac:dyDescent="0.45">
      <c r="A331" s="66">
        <f t="shared" si="6"/>
        <v>329</v>
      </c>
      <c r="B331" s="67">
        <v>1</v>
      </c>
      <c r="C331" s="69">
        <v>0</v>
      </c>
      <c r="D331" s="70">
        <v>0</v>
      </c>
      <c r="E331" s="68">
        <v>0</v>
      </c>
    </row>
    <row r="332" spans="1:5" x14ac:dyDescent="0.45">
      <c r="A332" s="66">
        <f t="shared" si="6"/>
        <v>330</v>
      </c>
      <c r="B332" s="67">
        <v>1</v>
      </c>
      <c r="C332" s="69">
        <v>0</v>
      </c>
      <c r="D332" s="70">
        <v>0</v>
      </c>
      <c r="E332" s="68">
        <v>0</v>
      </c>
    </row>
    <row r="333" spans="1:5" x14ac:dyDescent="0.45">
      <c r="A333" s="66">
        <f t="shared" si="6"/>
        <v>331</v>
      </c>
      <c r="B333" s="67">
        <v>1</v>
      </c>
      <c r="C333" s="69">
        <v>0</v>
      </c>
      <c r="D333" s="70">
        <v>0</v>
      </c>
      <c r="E333" s="68">
        <v>0</v>
      </c>
    </row>
    <row r="334" spans="1:5" x14ac:dyDescent="0.45">
      <c r="A334" s="66">
        <f t="shared" si="6"/>
        <v>332</v>
      </c>
      <c r="B334" s="67">
        <v>1</v>
      </c>
      <c r="C334" s="69">
        <v>0</v>
      </c>
      <c r="D334" s="70">
        <v>0</v>
      </c>
      <c r="E334" s="68">
        <v>0</v>
      </c>
    </row>
    <row r="335" spans="1:5" x14ac:dyDescent="0.45">
      <c r="A335" s="66">
        <f t="shared" si="6"/>
        <v>333</v>
      </c>
      <c r="B335" s="67">
        <v>1</v>
      </c>
      <c r="C335" s="69">
        <v>0</v>
      </c>
      <c r="D335" s="70">
        <v>0</v>
      </c>
      <c r="E335" s="68">
        <v>0</v>
      </c>
    </row>
    <row r="336" spans="1:5" x14ac:dyDescent="0.45">
      <c r="A336" s="66">
        <f t="shared" si="6"/>
        <v>334</v>
      </c>
      <c r="B336" s="67">
        <v>1</v>
      </c>
      <c r="C336" s="69">
        <v>0</v>
      </c>
      <c r="D336" s="70">
        <v>0</v>
      </c>
      <c r="E336" s="68">
        <v>0</v>
      </c>
    </row>
    <row r="337" spans="1:5" x14ac:dyDescent="0.45">
      <c r="A337" s="66">
        <f t="shared" si="6"/>
        <v>335</v>
      </c>
      <c r="B337" s="67">
        <v>1</v>
      </c>
      <c r="C337" s="69">
        <v>0</v>
      </c>
      <c r="D337" s="70">
        <v>0</v>
      </c>
      <c r="E337" s="68">
        <v>0</v>
      </c>
    </row>
    <row r="338" spans="1:5" x14ac:dyDescent="0.45">
      <c r="A338" s="66">
        <f t="shared" si="6"/>
        <v>336</v>
      </c>
      <c r="B338" s="67">
        <v>1</v>
      </c>
      <c r="C338" s="69">
        <v>0</v>
      </c>
      <c r="D338" s="70">
        <v>0</v>
      </c>
      <c r="E338" s="68">
        <v>0</v>
      </c>
    </row>
    <row r="339" spans="1:5" x14ac:dyDescent="0.45">
      <c r="A339" s="66">
        <f t="shared" si="6"/>
        <v>337</v>
      </c>
      <c r="B339" s="67">
        <v>1</v>
      </c>
      <c r="C339" s="69">
        <v>0</v>
      </c>
      <c r="D339" s="70">
        <v>0</v>
      </c>
      <c r="E339" s="68">
        <v>0</v>
      </c>
    </row>
    <row r="340" spans="1:5" x14ac:dyDescent="0.45">
      <c r="A340" s="66">
        <f t="shared" si="6"/>
        <v>338</v>
      </c>
      <c r="B340" s="67">
        <v>1</v>
      </c>
      <c r="C340" s="69">
        <v>0</v>
      </c>
      <c r="D340" s="70">
        <v>0</v>
      </c>
      <c r="E340" s="68">
        <v>0</v>
      </c>
    </row>
    <row r="341" spans="1:5" x14ac:dyDescent="0.45">
      <c r="A341" s="66">
        <f t="shared" si="6"/>
        <v>339</v>
      </c>
      <c r="B341" s="67">
        <v>1</v>
      </c>
      <c r="C341" s="69">
        <v>0</v>
      </c>
      <c r="D341" s="70">
        <v>0</v>
      </c>
      <c r="E341" s="68">
        <v>0</v>
      </c>
    </row>
    <row r="342" spans="1:5" x14ac:dyDescent="0.45">
      <c r="A342" s="66">
        <f t="shared" si="6"/>
        <v>340</v>
      </c>
      <c r="B342" s="67">
        <v>1</v>
      </c>
      <c r="C342" s="69">
        <v>0</v>
      </c>
      <c r="D342" s="70">
        <v>0</v>
      </c>
      <c r="E342" s="68">
        <v>0</v>
      </c>
    </row>
    <row r="343" spans="1:5" x14ac:dyDescent="0.45">
      <c r="A343" s="66">
        <f t="shared" si="6"/>
        <v>341</v>
      </c>
      <c r="B343" s="67">
        <v>1</v>
      </c>
      <c r="C343" s="69">
        <v>0</v>
      </c>
      <c r="D343" s="70">
        <v>0</v>
      </c>
      <c r="E343" s="68">
        <v>0</v>
      </c>
    </row>
    <row r="344" spans="1:5" x14ac:dyDescent="0.45">
      <c r="A344" s="66">
        <f t="shared" si="6"/>
        <v>342</v>
      </c>
      <c r="B344" s="67">
        <v>1</v>
      </c>
      <c r="C344" s="69">
        <v>0</v>
      </c>
      <c r="D344" s="70">
        <v>0</v>
      </c>
      <c r="E344" s="68">
        <v>0</v>
      </c>
    </row>
    <row r="345" spans="1:5" x14ac:dyDescent="0.45">
      <c r="A345" s="66">
        <f t="shared" si="6"/>
        <v>343</v>
      </c>
      <c r="B345" s="67">
        <v>1</v>
      </c>
      <c r="C345" s="69">
        <v>0</v>
      </c>
      <c r="D345" s="70">
        <v>0</v>
      </c>
      <c r="E345" s="68">
        <v>0</v>
      </c>
    </row>
    <row r="346" spans="1:5" x14ac:dyDescent="0.45">
      <c r="A346" s="66">
        <f t="shared" si="6"/>
        <v>344</v>
      </c>
      <c r="B346" s="67">
        <v>1</v>
      </c>
      <c r="C346" s="69">
        <v>0</v>
      </c>
      <c r="D346" s="70">
        <v>0</v>
      </c>
      <c r="E346" s="68">
        <v>0</v>
      </c>
    </row>
    <row r="347" spans="1:5" x14ac:dyDescent="0.45">
      <c r="A347" s="66">
        <f t="shared" si="6"/>
        <v>345</v>
      </c>
      <c r="B347" s="67">
        <v>1</v>
      </c>
      <c r="C347" s="69">
        <v>0</v>
      </c>
      <c r="D347" s="70">
        <v>0</v>
      </c>
      <c r="E347" s="68">
        <v>0</v>
      </c>
    </row>
    <row r="348" spans="1:5" x14ac:dyDescent="0.45">
      <c r="A348" s="66">
        <f t="shared" si="6"/>
        <v>346</v>
      </c>
      <c r="B348" s="67">
        <v>1</v>
      </c>
      <c r="C348" s="69">
        <v>0</v>
      </c>
      <c r="D348" s="70">
        <v>0</v>
      </c>
      <c r="E348" s="68">
        <v>0</v>
      </c>
    </row>
    <row r="349" spans="1:5" x14ac:dyDescent="0.45">
      <c r="A349" s="66">
        <f t="shared" si="6"/>
        <v>347</v>
      </c>
      <c r="B349" s="67">
        <v>1</v>
      </c>
      <c r="C349" s="69">
        <v>0</v>
      </c>
      <c r="D349" s="70">
        <v>0</v>
      </c>
      <c r="E349" s="68">
        <v>0</v>
      </c>
    </row>
    <row r="350" spans="1:5" x14ac:dyDescent="0.45">
      <c r="A350" s="66">
        <f t="shared" si="6"/>
        <v>348</v>
      </c>
      <c r="B350" s="67">
        <v>1</v>
      </c>
      <c r="C350" s="69">
        <v>0</v>
      </c>
      <c r="D350" s="70">
        <v>0</v>
      </c>
      <c r="E350" s="68">
        <v>0</v>
      </c>
    </row>
    <row r="351" spans="1:5" x14ac:dyDescent="0.45">
      <c r="A351" s="66">
        <f t="shared" si="6"/>
        <v>349</v>
      </c>
      <c r="B351" s="67">
        <v>1</v>
      </c>
      <c r="C351" s="69">
        <v>0</v>
      </c>
      <c r="D351" s="70">
        <v>0</v>
      </c>
      <c r="E351" s="68">
        <v>0</v>
      </c>
    </row>
    <row r="352" spans="1:5" x14ac:dyDescent="0.45">
      <c r="A352" s="66">
        <f t="shared" si="6"/>
        <v>350</v>
      </c>
      <c r="B352" s="67">
        <v>1</v>
      </c>
      <c r="C352" s="69">
        <v>0</v>
      </c>
      <c r="D352" s="70">
        <v>0</v>
      </c>
      <c r="E352" s="68">
        <v>0</v>
      </c>
    </row>
    <row r="353" spans="1:5" x14ac:dyDescent="0.45">
      <c r="A353" s="66">
        <f t="shared" si="6"/>
        <v>351</v>
      </c>
      <c r="B353" s="67">
        <v>1</v>
      </c>
      <c r="C353" s="69">
        <v>0</v>
      </c>
      <c r="D353" s="70">
        <v>0</v>
      </c>
      <c r="E353" s="68">
        <v>0</v>
      </c>
    </row>
    <row r="354" spans="1:5" x14ac:dyDescent="0.45">
      <c r="A354" s="66">
        <f t="shared" si="6"/>
        <v>352</v>
      </c>
      <c r="B354" s="67">
        <v>1</v>
      </c>
      <c r="C354" s="69">
        <v>0</v>
      </c>
      <c r="D354" s="70">
        <v>0</v>
      </c>
      <c r="E354" s="68">
        <v>0</v>
      </c>
    </row>
    <row r="355" spans="1:5" x14ac:dyDescent="0.45">
      <c r="A355" s="66">
        <f t="shared" si="6"/>
        <v>353</v>
      </c>
      <c r="B355" s="67">
        <v>1</v>
      </c>
      <c r="C355" s="69">
        <v>0</v>
      </c>
      <c r="D355" s="70">
        <v>0</v>
      </c>
      <c r="E355" s="68">
        <v>0</v>
      </c>
    </row>
    <row r="356" spans="1:5" x14ac:dyDescent="0.45">
      <c r="A356" s="66">
        <f t="shared" si="6"/>
        <v>354</v>
      </c>
      <c r="B356" s="67">
        <v>1</v>
      </c>
      <c r="C356" s="69">
        <v>0</v>
      </c>
      <c r="D356" s="70">
        <v>0</v>
      </c>
      <c r="E356" s="68">
        <v>0</v>
      </c>
    </row>
    <row r="357" spans="1:5" x14ac:dyDescent="0.45">
      <c r="A357" s="66">
        <f t="shared" si="6"/>
        <v>355</v>
      </c>
      <c r="B357" s="67">
        <v>1</v>
      </c>
      <c r="C357" s="69">
        <v>0</v>
      </c>
      <c r="D357" s="70">
        <v>0</v>
      </c>
      <c r="E357" s="68">
        <v>0</v>
      </c>
    </row>
    <row r="358" spans="1:5" x14ac:dyDescent="0.45">
      <c r="A358" s="66">
        <f t="shared" si="6"/>
        <v>356</v>
      </c>
      <c r="B358" s="67">
        <v>1</v>
      </c>
      <c r="C358" s="69">
        <v>0</v>
      </c>
      <c r="D358" s="70">
        <v>0</v>
      </c>
      <c r="E358" s="68">
        <v>0</v>
      </c>
    </row>
    <row r="359" spans="1:5" x14ac:dyDescent="0.45">
      <c r="A359" s="66">
        <f t="shared" si="6"/>
        <v>357</v>
      </c>
      <c r="B359" s="67">
        <v>1</v>
      </c>
      <c r="C359" s="69">
        <v>0</v>
      </c>
      <c r="D359" s="70">
        <v>0</v>
      </c>
      <c r="E359" s="68">
        <v>0</v>
      </c>
    </row>
    <row r="360" spans="1:5" x14ac:dyDescent="0.45">
      <c r="A360" s="66">
        <f t="shared" si="6"/>
        <v>358</v>
      </c>
      <c r="B360" s="67">
        <v>1</v>
      </c>
      <c r="C360" s="69">
        <v>0</v>
      </c>
      <c r="D360" s="70">
        <v>0</v>
      </c>
      <c r="E360" s="68">
        <v>0</v>
      </c>
    </row>
    <row r="361" spans="1:5" x14ac:dyDescent="0.45">
      <c r="A361" s="66">
        <f t="shared" si="6"/>
        <v>359</v>
      </c>
      <c r="B361" s="67">
        <v>1</v>
      </c>
      <c r="C361" s="69">
        <v>0</v>
      </c>
      <c r="D361" s="70">
        <v>0</v>
      </c>
      <c r="E361" s="68">
        <v>0</v>
      </c>
    </row>
    <row r="362" spans="1:5" x14ac:dyDescent="0.45">
      <c r="A362" s="66">
        <f t="shared" si="6"/>
        <v>360</v>
      </c>
      <c r="B362" s="67">
        <v>1</v>
      </c>
      <c r="C362" s="69">
        <v>0</v>
      </c>
      <c r="D362" s="70">
        <v>0</v>
      </c>
      <c r="E362" s="68">
        <v>0</v>
      </c>
    </row>
    <row r="363" spans="1:5" x14ac:dyDescent="0.45">
      <c r="A363" s="66">
        <f t="shared" si="6"/>
        <v>361</v>
      </c>
      <c r="B363" s="67">
        <v>1</v>
      </c>
      <c r="C363" s="69">
        <v>0</v>
      </c>
      <c r="D363" s="70">
        <v>0</v>
      </c>
      <c r="E363" s="68">
        <v>0</v>
      </c>
    </row>
    <row r="364" spans="1:5" x14ac:dyDescent="0.45">
      <c r="A364" s="66">
        <f t="shared" si="6"/>
        <v>362</v>
      </c>
      <c r="B364" s="67">
        <v>1</v>
      </c>
      <c r="C364" s="69">
        <v>0</v>
      </c>
      <c r="D364" s="70">
        <v>0</v>
      </c>
      <c r="E364" s="68">
        <v>0</v>
      </c>
    </row>
    <row r="365" spans="1:5" x14ac:dyDescent="0.45">
      <c r="A365" s="66">
        <f t="shared" si="6"/>
        <v>363</v>
      </c>
      <c r="B365" s="67">
        <v>1</v>
      </c>
      <c r="C365" s="69">
        <v>0</v>
      </c>
      <c r="D365" s="70">
        <v>0</v>
      </c>
      <c r="E365" s="68">
        <v>0</v>
      </c>
    </row>
    <row r="366" spans="1:5" x14ac:dyDescent="0.45">
      <c r="A366" s="66">
        <f t="shared" si="6"/>
        <v>364</v>
      </c>
      <c r="B366" s="67">
        <v>1</v>
      </c>
      <c r="C366" s="69">
        <v>0</v>
      </c>
      <c r="D366" s="70">
        <v>0</v>
      </c>
      <c r="E366" s="68">
        <v>0</v>
      </c>
    </row>
    <row r="367" spans="1:5" x14ac:dyDescent="0.45">
      <c r="A367" s="66">
        <f t="shared" si="6"/>
        <v>365</v>
      </c>
      <c r="B367" s="67">
        <v>1</v>
      </c>
      <c r="C367" s="69">
        <v>0</v>
      </c>
      <c r="D367" s="70">
        <v>0</v>
      </c>
      <c r="E367" s="68">
        <v>0</v>
      </c>
    </row>
    <row r="368" spans="1:5" x14ac:dyDescent="0.45">
      <c r="A368" s="66">
        <f t="shared" si="6"/>
        <v>366</v>
      </c>
      <c r="B368" s="67">
        <v>1</v>
      </c>
      <c r="C368" s="69">
        <v>0</v>
      </c>
      <c r="D368" s="70">
        <v>0</v>
      </c>
      <c r="E368" s="68">
        <v>0</v>
      </c>
    </row>
    <row r="369" spans="1:5" x14ac:dyDescent="0.45">
      <c r="A369" s="66">
        <f t="shared" si="6"/>
        <v>367</v>
      </c>
      <c r="B369" s="67">
        <v>1</v>
      </c>
      <c r="C369" s="69">
        <v>0</v>
      </c>
      <c r="D369" s="70">
        <v>0</v>
      </c>
      <c r="E369" s="68">
        <v>0</v>
      </c>
    </row>
    <row r="370" spans="1:5" x14ac:dyDescent="0.45">
      <c r="A370" s="66">
        <f t="shared" si="6"/>
        <v>368</v>
      </c>
      <c r="B370" s="67">
        <v>1</v>
      </c>
      <c r="C370" s="69">
        <v>0</v>
      </c>
      <c r="D370" s="70">
        <v>0</v>
      </c>
      <c r="E370" s="68">
        <v>0</v>
      </c>
    </row>
    <row r="371" spans="1:5" x14ac:dyDescent="0.45">
      <c r="A371" s="66">
        <f t="shared" si="6"/>
        <v>369</v>
      </c>
      <c r="B371" s="67">
        <v>1</v>
      </c>
      <c r="C371" s="69">
        <v>0</v>
      </c>
      <c r="D371" s="70">
        <v>0</v>
      </c>
      <c r="E371" s="68">
        <v>0</v>
      </c>
    </row>
    <row r="372" spans="1:5" x14ac:dyDescent="0.45">
      <c r="A372" s="66">
        <f t="shared" si="6"/>
        <v>370</v>
      </c>
      <c r="B372" s="67">
        <v>1</v>
      </c>
      <c r="C372" s="69">
        <v>0</v>
      </c>
      <c r="D372" s="70">
        <v>0</v>
      </c>
      <c r="E372" s="68">
        <v>0</v>
      </c>
    </row>
    <row r="373" spans="1:5" x14ac:dyDescent="0.45">
      <c r="A373" s="66">
        <f t="shared" si="6"/>
        <v>371</v>
      </c>
      <c r="B373" s="67">
        <v>1</v>
      </c>
      <c r="C373" s="69">
        <v>0</v>
      </c>
      <c r="D373" s="70">
        <v>0</v>
      </c>
      <c r="E373" s="68">
        <v>0</v>
      </c>
    </row>
    <row r="374" spans="1:5" x14ac:dyDescent="0.45">
      <c r="A374" s="66">
        <f t="shared" si="6"/>
        <v>372</v>
      </c>
      <c r="B374" s="67">
        <v>1</v>
      </c>
      <c r="C374" s="69">
        <v>0</v>
      </c>
      <c r="D374" s="70">
        <v>0</v>
      </c>
      <c r="E374" s="68">
        <v>0</v>
      </c>
    </row>
    <row r="375" spans="1:5" x14ac:dyDescent="0.45">
      <c r="A375" s="66">
        <f t="shared" si="6"/>
        <v>373</v>
      </c>
      <c r="B375" s="67">
        <v>1</v>
      </c>
      <c r="C375" s="69">
        <v>0</v>
      </c>
      <c r="D375" s="70">
        <v>0</v>
      </c>
      <c r="E375" s="68">
        <v>0</v>
      </c>
    </row>
    <row r="376" spans="1:5" x14ac:dyDescent="0.45">
      <c r="A376" s="66">
        <f t="shared" si="6"/>
        <v>374</v>
      </c>
      <c r="B376" s="67">
        <v>1</v>
      </c>
      <c r="C376" s="69">
        <v>0</v>
      </c>
      <c r="D376" s="70">
        <v>0</v>
      </c>
      <c r="E376" s="68">
        <v>0</v>
      </c>
    </row>
    <row r="377" spans="1:5" x14ac:dyDescent="0.45">
      <c r="A377" s="66">
        <f t="shared" si="6"/>
        <v>375</v>
      </c>
      <c r="B377" s="67">
        <v>1</v>
      </c>
      <c r="C377" s="69">
        <v>0</v>
      </c>
      <c r="D377" s="70">
        <v>0</v>
      </c>
      <c r="E377" s="68">
        <v>0</v>
      </c>
    </row>
    <row r="378" spans="1:5" x14ac:dyDescent="0.45">
      <c r="A378" s="66">
        <f t="shared" si="6"/>
        <v>376</v>
      </c>
      <c r="B378" s="67">
        <v>1</v>
      </c>
      <c r="C378" s="69">
        <v>0</v>
      </c>
      <c r="D378" s="70">
        <v>0</v>
      </c>
      <c r="E378" s="68">
        <v>0</v>
      </c>
    </row>
    <row r="379" spans="1:5" x14ac:dyDescent="0.45">
      <c r="A379" s="66">
        <f t="shared" si="6"/>
        <v>377</v>
      </c>
      <c r="B379" s="67">
        <v>1</v>
      </c>
      <c r="C379" s="69">
        <v>0</v>
      </c>
      <c r="D379" s="70">
        <v>0</v>
      </c>
      <c r="E379" s="68">
        <v>0</v>
      </c>
    </row>
    <row r="380" spans="1:5" x14ac:dyDescent="0.45">
      <c r="A380" s="66">
        <f t="shared" si="6"/>
        <v>378</v>
      </c>
      <c r="B380" s="67">
        <v>1</v>
      </c>
      <c r="C380" s="69">
        <v>0</v>
      </c>
      <c r="D380" s="70">
        <v>0</v>
      </c>
      <c r="E380" s="68">
        <v>0</v>
      </c>
    </row>
    <row r="381" spans="1:5" x14ac:dyDescent="0.45">
      <c r="A381" s="66">
        <f t="shared" si="6"/>
        <v>379</v>
      </c>
      <c r="B381" s="67">
        <v>1</v>
      </c>
      <c r="C381" s="69">
        <v>0</v>
      </c>
      <c r="D381" s="70">
        <v>0</v>
      </c>
      <c r="E381" s="68">
        <v>0</v>
      </c>
    </row>
    <row r="382" spans="1:5" x14ac:dyDescent="0.45">
      <c r="A382" s="66">
        <f t="shared" si="6"/>
        <v>380</v>
      </c>
      <c r="B382" s="67">
        <v>1</v>
      </c>
      <c r="C382" s="69">
        <v>0</v>
      </c>
      <c r="D382" s="70">
        <v>0</v>
      </c>
      <c r="E382" s="68">
        <v>0</v>
      </c>
    </row>
    <row r="383" spans="1:5" x14ac:dyDescent="0.45">
      <c r="A383" s="66">
        <f t="shared" si="6"/>
        <v>381</v>
      </c>
      <c r="B383" s="67">
        <v>1</v>
      </c>
      <c r="C383" s="69">
        <v>0</v>
      </c>
      <c r="D383" s="70">
        <v>0</v>
      </c>
      <c r="E383" s="68">
        <v>0</v>
      </c>
    </row>
    <row r="384" spans="1:5" x14ac:dyDescent="0.45">
      <c r="A384" s="66">
        <f t="shared" si="6"/>
        <v>382</v>
      </c>
      <c r="B384" s="67">
        <v>1</v>
      </c>
      <c r="C384" s="69">
        <v>0</v>
      </c>
      <c r="D384" s="70">
        <v>0</v>
      </c>
      <c r="E384" s="68">
        <v>0</v>
      </c>
    </row>
    <row r="385" spans="1:5" x14ac:dyDescent="0.45">
      <c r="A385" s="66">
        <f t="shared" si="6"/>
        <v>383</v>
      </c>
      <c r="B385" s="67">
        <v>1</v>
      </c>
      <c r="C385" s="69">
        <v>0</v>
      </c>
      <c r="D385" s="70">
        <v>0</v>
      </c>
      <c r="E385" s="68">
        <v>0</v>
      </c>
    </row>
    <row r="386" spans="1:5" x14ac:dyDescent="0.45">
      <c r="A386" s="66">
        <f t="shared" si="6"/>
        <v>384</v>
      </c>
      <c r="B386" s="67">
        <v>1</v>
      </c>
      <c r="C386" s="69">
        <v>0</v>
      </c>
      <c r="D386" s="70">
        <v>0</v>
      </c>
      <c r="E386" s="68">
        <v>0</v>
      </c>
    </row>
    <row r="387" spans="1:5" x14ac:dyDescent="0.45">
      <c r="A387" s="66">
        <f t="shared" ref="A387:A450" si="7">A386+1</f>
        <v>385</v>
      </c>
      <c r="B387" s="67">
        <v>1</v>
      </c>
      <c r="C387" s="69">
        <v>0</v>
      </c>
      <c r="D387" s="70">
        <v>0</v>
      </c>
      <c r="E387" s="68">
        <v>0</v>
      </c>
    </row>
    <row r="388" spans="1:5" x14ac:dyDescent="0.45">
      <c r="A388" s="66">
        <f t="shared" si="7"/>
        <v>386</v>
      </c>
      <c r="B388" s="67">
        <v>1</v>
      </c>
      <c r="C388" s="69">
        <v>0</v>
      </c>
      <c r="D388" s="70">
        <v>0</v>
      </c>
      <c r="E388" s="68">
        <v>0</v>
      </c>
    </row>
    <row r="389" spans="1:5" x14ac:dyDescent="0.45">
      <c r="A389" s="66">
        <f t="shared" si="7"/>
        <v>387</v>
      </c>
      <c r="B389" s="67">
        <v>1</v>
      </c>
      <c r="C389" s="69">
        <v>0</v>
      </c>
      <c r="D389" s="70">
        <v>0</v>
      </c>
      <c r="E389" s="68">
        <v>0</v>
      </c>
    </row>
    <row r="390" spans="1:5" x14ac:dyDescent="0.45">
      <c r="A390" s="66">
        <f t="shared" si="7"/>
        <v>388</v>
      </c>
      <c r="B390" s="67">
        <v>1</v>
      </c>
      <c r="C390" s="69">
        <v>0</v>
      </c>
      <c r="D390" s="70">
        <v>0</v>
      </c>
      <c r="E390" s="68">
        <v>0</v>
      </c>
    </row>
    <row r="391" spans="1:5" x14ac:dyDescent="0.45">
      <c r="A391" s="66">
        <f t="shared" si="7"/>
        <v>389</v>
      </c>
      <c r="B391" s="67">
        <v>1</v>
      </c>
      <c r="C391" s="69">
        <v>0</v>
      </c>
      <c r="D391" s="70">
        <v>0</v>
      </c>
      <c r="E391" s="68">
        <v>0</v>
      </c>
    </row>
    <row r="392" spans="1:5" x14ac:dyDescent="0.45">
      <c r="A392" s="66">
        <f t="shared" si="7"/>
        <v>390</v>
      </c>
      <c r="B392" s="67">
        <v>1</v>
      </c>
      <c r="C392" s="69">
        <v>0</v>
      </c>
      <c r="D392" s="70">
        <v>0</v>
      </c>
      <c r="E392" s="68">
        <v>0</v>
      </c>
    </row>
    <row r="393" spans="1:5" x14ac:dyDescent="0.45">
      <c r="A393" s="66">
        <f t="shared" si="7"/>
        <v>391</v>
      </c>
      <c r="B393" s="67">
        <v>1</v>
      </c>
      <c r="C393" s="69">
        <v>0</v>
      </c>
      <c r="D393" s="70">
        <v>0</v>
      </c>
      <c r="E393" s="68">
        <v>0</v>
      </c>
    </row>
    <row r="394" spans="1:5" x14ac:dyDescent="0.45">
      <c r="A394" s="66">
        <f t="shared" si="7"/>
        <v>392</v>
      </c>
      <c r="B394" s="67">
        <v>1</v>
      </c>
      <c r="C394" s="69">
        <v>0</v>
      </c>
      <c r="D394" s="70">
        <v>0</v>
      </c>
      <c r="E394" s="68">
        <v>0</v>
      </c>
    </row>
    <row r="395" spans="1:5" x14ac:dyDescent="0.45">
      <c r="A395" s="66">
        <f t="shared" si="7"/>
        <v>393</v>
      </c>
      <c r="B395" s="67">
        <v>1</v>
      </c>
      <c r="C395" s="69">
        <v>0</v>
      </c>
      <c r="D395" s="70">
        <v>0</v>
      </c>
      <c r="E395" s="68">
        <v>0</v>
      </c>
    </row>
    <row r="396" spans="1:5" x14ac:dyDescent="0.45">
      <c r="A396" s="66">
        <f t="shared" si="7"/>
        <v>394</v>
      </c>
      <c r="B396" s="67">
        <v>1</v>
      </c>
      <c r="C396" s="69">
        <v>0</v>
      </c>
      <c r="D396" s="70">
        <v>0</v>
      </c>
      <c r="E396" s="68">
        <v>0</v>
      </c>
    </row>
    <row r="397" spans="1:5" x14ac:dyDescent="0.45">
      <c r="A397" s="66">
        <f t="shared" si="7"/>
        <v>395</v>
      </c>
      <c r="B397" s="67">
        <v>1</v>
      </c>
      <c r="C397" s="69">
        <v>0</v>
      </c>
      <c r="D397" s="70">
        <v>0</v>
      </c>
      <c r="E397" s="68">
        <v>0</v>
      </c>
    </row>
    <row r="398" spans="1:5" x14ac:dyDescent="0.45">
      <c r="A398" s="66">
        <f t="shared" si="7"/>
        <v>396</v>
      </c>
      <c r="B398" s="67">
        <v>1</v>
      </c>
      <c r="C398" s="69">
        <v>0</v>
      </c>
      <c r="D398" s="70">
        <v>0</v>
      </c>
      <c r="E398" s="68">
        <v>0</v>
      </c>
    </row>
    <row r="399" spans="1:5" x14ac:dyDescent="0.45">
      <c r="A399" s="66">
        <f t="shared" si="7"/>
        <v>397</v>
      </c>
      <c r="B399" s="67">
        <v>1</v>
      </c>
      <c r="C399" s="69">
        <v>0</v>
      </c>
      <c r="D399" s="70">
        <v>0</v>
      </c>
      <c r="E399" s="68">
        <v>0</v>
      </c>
    </row>
    <row r="400" spans="1:5" x14ac:dyDescent="0.45">
      <c r="A400" s="66">
        <f t="shared" si="7"/>
        <v>398</v>
      </c>
      <c r="B400" s="67">
        <v>1</v>
      </c>
      <c r="C400" s="69">
        <v>0</v>
      </c>
      <c r="D400" s="70">
        <v>0</v>
      </c>
      <c r="E400" s="68">
        <v>0</v>
      </c>
    </row>
    <row r="401" spans="1:5" x14ac:dyDescent="0.45">
      <c r="A401" s="66">
        <f t="shared" si="7"/>
        <v>399</v>
      </c>
      <c r="B401" s="67">
        <v>1</v>
      </c>
      <c r="C401" s="69">
        <v>0</v>
      </c>
      <c r="D401" s="70">
        <v>0</v>
      </c>
      <c r="E401" s="68">
        <v>0</v>
      </c>
    </row>
    <row r="402" spans="1:5" x14ac:dyDescent="0.45">
      <c r="A402" s="66">
        <f t="shared" si="7"/>
        <v>400</v>
      </c>
      <c r="B402" s="67">
        <v>1</v>
      </c>
      <c r="C402" s="69">
        <v>0</v>
      </c>
      <c r="D402" s="70">
        <v>0</v>
      </c>
      <c r="E402" s="68">
        <v>1</v>
      </c>
    </row>
    <row r="403" spans="1:5" x14ac:dyDescent="0.45">
      <c r="A403" s="66">
        <f t="shared" si="7"/>
        <v>401</v>
      </c>
      <c r="B403" s="67">
        <v>1</v>
      </c>
      <c r="C403" s="69">
        <v>0</v>
      </c>
      <c r="D403" s="70">
        <v>0</v>
      </c>
      <c r="E403" s="68">
        <v>1</v>
      </c>
    </row>
    <row r="404" spans="1:5" x14ac:dyDescent="0.45">
      <c r="A404" s="66">
        <f t="shared" si="7"/>
        <v>402</v>
      </c>
      <c r="B404" s="67">
        <v>1</v>
      </c>
      <c r="C404" s="69">
        <v>0</v>
      </c>
      <c r="D404" s="70">
        <v>0</v>
      </c>
      <c r="E404" s="68">
        <v>1</v>
      </c>
    </row>
    <row r="405" spans="1:5" x14ac:dyDescent="0.45">
      <c r="A405" s="66">
        <f t="shared" si="7"/>
        <v>403</v>
      </c>
      <c r="B405" s="67">
        <v>1</v>
      </c>
      <c r="C405" s="69">
        <v>0</v>
      </c>
      <c r="D405" s="70">
        <v>0</v>
      </c>
      <c r="E405" s="68">
        <v>1</v>
      </c>
    </row>
    <row r="406" spans="1:5" x14ac:dyDescent="0.45">
      <c r="A406" s="66">
        <f t="shared" si="7"/>
        <v>404</v>
      </c>
      <c r="B406" s="67">
        <v>1</v>
      </c>
      <c r="C406" s="69">
        <v>0</v>
      </c>
      <c r="D406" s="70">
        <v>0</v>
      </c>
      <c r="E406" s="68">
        <v>1</v>
      </c>
    </row>
    <row r="407" spans="1:5" x14ac:dyDescent="0.45">
      <c r="A407" s="66">
        <f t="shared" si="7"/>
        <v>405</v>
      </c>
      <c r="B407" s="67">
        <v>1</v>
      </c>
      <c r="C407" s="69">
        <v>0</v>
      </c>
      <c r="D407" s="70">
        <v>0</v>
      </c>
      <c r="E407" s="68">
        <v>1</v>
      </c>
    </row>
    <row r="408" spans="1:5" x14ac:dyDescent="0.45">
      <c r="A408" s="66">
        <f t="shared" si="7"/>
        <v>406</v>
      </c>
      <c r="B408" s="67">
        <v>1</v>
      </c>
      <c r="C408" s="69">
        <v>0</v>
      </c>
      <c r="D408" s="70">
        <v>0</v>
      </c>
      <c r="E408" s="68">
        <v>1</v>
      </c>
    </row>
    <row r="409" spans="1:5" x14ac:dyDescent="0.45">
      <c r="A409" s="66">
        <f t="shared" si="7"/>
        <v>407</v>
      </c>
      <c r="B409" s="67">
        <v>1</v>
      </c>
      <c r="C409" s="69">
        <v>0</v>
      </c>
      <c r="D409" s="70">
        <v>0</v>
      </c>
      <c r="E409" s="68">
        <v>1</v>
      </c>
    </row>
    <row r="410" spans="1:5" x14ac:dyDescent="0.45">
      <c r="A410" s="66">
        <f t="shared" si="7"/>
        <v>408</v>
      </c>
      <c r="B410" s="67">
        <v>1</v>
      </c>
      <c r="C410" s="69">
        <v>0</v>
      </c>
      <c r="D410" s="70">
        <v>0</v>
      </c>
      <c r="E410" s="68">
        <v>1</v>
      </c>
    </row>
    <row r="411" spans="1:5" x14ac:dyDescent="0.45">
      <c r="A411" s="66">
        <f t="shared" si="7"/>
        <v>409</v>
      </c>
      <c r="B411" s="67">
        <v>1</v>
      </c>
      <c r="C411" s="69">
        <v>0</v>
      </c>
      <c r="D411" s="70">
        <v>0</v>
      </c>
      <c r="E411" s="68">
        <v>1</v>
      </c>
    </row>
    <row r="412" spans="1:5" x14ac:dyDescent="0.45">
      <c r="A412" s="66">
        <f t="shared" si="7"/>
        <v>410</v>
      </c>
      <c r="B412" s="67">
        <v>1</v>
      </c>
      <c r="C412" s="69">
        <v>0</v>
      </c>
      <c r="D412" s="70">
        <v>0</v>
      </c>
      <c r="E412" s="68">
        <v>1</v>
      </c>
    </row>
    <row r="413" spans="1:5" x14ac:dyDescent="0.45">
      <c r="A413" s="66">
        <f t="shared" si="7"/>
        <v>411</v>
      </c>
      <c r="B413" s="67">
        <v>1</v>
      </c>
      <c r="C413" s="69">
        <v>0</v>
      </c>
      <c r="D413" s="70">
        <v>0</v>
      </c>
      <c r="E413" s="68">
        <v>1</v>
      </c>
    </row>
    <row r="414" spans="1:5" x14ac:dyDescent="0.45">
      <c r="A414" s="66">
        <f t="shared" si="7"/>
        <v>412</v>
      </c>
      <c r="B414" s="67">
        <v>1</v>
      </c>
      <c r="C414" s="69">
        <v>0</v>
      </c>
      <c r="D414" s="70">
        <v>0</v>
      </c>
      <c r="E414" s="68">
        <v>1</v>
      </c>
    </row>
    <row r="415" spans="1:5" x14ac:dyDescent="0.45">
      <c r="A415" s="66">
        <f t="shared" si="7"/>
        <v>413</v>
      </c>
      <c r="B415" s="67">
        <v>1</v>
      </c>
      <c r="C415" s="69">
        <v>0</v>
      </c>
      <c r="D415" s="70">
        <v>0</v>
      </c>
      <c r="E415" s="68">
        <v>1</v>
      </c>
    </row>
    <row r="416" spans="1:5" x14ac:dyDescent="0.45">
      <c r="A416" s="66">
        <f t="shared" si="7"/>
        <v>414</v>
      </c>
      <c r="B416" s="67">
        <v>1</v>
      </c>
      <c r="C416" s="69">
        <v>0</v>
      </c>
      <c r="D416" s="70">
        <v>0</v>
      </c>
      <c r="E416" s="68">
        <v>1</v>
      </c>
    </row>
    <row r="417" spans="1:5" x14ac:dyDescent="0.45">
      <c r="A417" s="66">
        <f t="shared" si="7"/>
        <v>415</v>
      </c>
      <c r="B417" s="67">
        <v>1</v>
      </c>
      <c r="C417" s="69">
        <v>0</v>
      </c>
      <c r="D417" s="70">
        <v>0</v>
      </c>
      <c r="E417" s="68">
        <v>1</v>
      </c>
    </row>
    <row r="418" spans="1:5" x14ac:dyDescent="0.45">
      <c r="A418" s="66">
        <f t="shared" si="7"/>
        <v>416</v>
      </c>
      <c r="B418" s="67">
        <v>1</v>
      </c>
      <c r="C418" s="69">
        <v>0</v>
      </c>
      <c r="D418" s="70">
        <v>0</v>
      </c>
      <c r="E418" s="68">
        <v>1</v>
      </c>
    </row>
    <row r="419" spans="1:5" x14ac:dyDescent="0.45">
      <c r="A419" s="66">
        <f t="shared" si="7"/>
        <v>417</v>
      </c>
      <c r="B419" s="67">
        <v>1</v>
      </c>
      <c r="C419" s="69">
        <v>0</v>
      </c>
      <c r="D419" s="70">
        <v>0</v>
      </c>
      <c r="E419" s="68">
        <v>1</v>
      </c>
    </row>
    <row r="420" spans="1:5" x14ac:dyDescent="0.45">
      <c r="A420" s="66">
        <f t="shared" si="7"/>
        <v>418</v>
      </c>
      <c r="B420" s="67">
        <v>1</v>
      </c>
      <c r="C420" s="69">
        <v>0</v>
      </c>
      <c r="D420" s="70">
        <v>0</v>
      </c>
      <c r="E420" s="68">
        <v>1</v>
      </c>
    </row>
    <row r="421" spans="1:5" x14ac:dyDescent="0.45">
      <c r="A421" s="66">
        <f t="shared" si="7"/>
        <v>419</v>
      </c>
      <c r="B421" s="67">
        <v>1</v>
      </c>
      <c r="C421" s="69">
        <v>0</v>
      </c>
      <c r="D421" s="70">
        <v>0</v>
      </c>
      <c r="E421" s="68">
        <v>1</v>
      </c>
    </row>
    <row r="422" spans="1:5" x14ac:dyDescent="0.45">
      <c r="A422" s="66">
        <f t="shared" si="7"/>
        <v>420</v>
      </c>
      <c r="B422" s="67">
        <v>1</v>
      </c>
      <c r="C422" s="69">
        <v>0</v>
      </c>
      <c r="D422" s="70">
        <v>0</v>
      </c>
      <c r="E422" s="68">
        <v>1</v>
      </c>
    </row>
    <row r="423" spans="1:5" x14ac:dyDescent="0.45">
      <c r="A423" s="66">
        <f t="shared" si="7"/>
        <v>421</v>
      </c>
      <c r="B423" s="67">
        <v>1</v>
      </c>
      <c r="C423" s="69">
        <v>0</v>
      </c>
      <c r="D423" s="70">
        <v>0</v>
      </c>
      <c r="E423" s="68">
        <v>1</v>
      </c>
    </row>
    <row r="424" spans="1:5" x14ac:dyDescent="0.45">
      <c r="A424" s="66">
        <f t="shared" si="7"/>
        <v>422</v>
      </c>
      <c r="B424" s="67">
        <v>1</v>
      </c>
      <c r="C424" s="69">
        <v>0</v>
      </c>
      <c r="D424" s="70">
        <v>0</v>
      </c>
      <c r="E424" s="68">
        <v>1</v>
      </c>
    </row>
    <row r="425" spans="1:5" x14ac:dyDescent="0.45">
      <c r="A425" s="66">
        <f t="shared" si="7"/>
        <v>423</v>
      </c>
      <c r="B425" s="67">
        <v>1</v>
      </c>
      <c r="C425" s="69">
        <v>0</v>
      </c>
      <c r="D425" s="70">
        <v>0</v>
      </c>
      <c r="E425" s="68">
        <v>1</v>
      </c>
    </row>
    <row r="426" spans="1:5" x14ac:dyDescent="0.45">
      <c r="A426" s="66">
        <f t="shared" si="7"/>
        <v>424</v>
      </c>
      <c r="B426" s="67">
        <v>1</v>
      </c>
      <c r="C426" s="69">
        <v>0</v>
      </c>
      <c r="D426" s="70">
        <v>0</v>
      </c>
      <c r="E426" s="68">
        <v>1</v>
      </c>
    </row>
    <row r="427" spans="1:5" x14ac:dyDescent="0.45">
      <c r="A427" s="66">
        <f t="shared" si="7"/>
        <v>425</v>
      </c>
      <c r="B427" s="67">
        <v>1</v>
      </c>
      <c r="C427" s="69">
        <v>0</v>
      </c>
      <c r="D427" s="70">
        <v>0</v>
      </c>
      <c r="E427" s="68">
        <v>1</v>
      </c>
    </row>
    <row r="428" spans="1:5" x14ac:dyDescent="0.45">
      <c r="A428" s="66">
        <f t="shared" si="7"/>
        <v>426</v>
      </c>
      <c r="B428" s="67">
        <v>1</v>
      </c>
      <c r="C428" s="69">
        <v>0</v>
      </c>
      <c r="D428" s="70">
        <v>0</v>
      </c>
      <c r="E428" s="68">
        <v>1</v>
      </c>
    </row>
    <row r="429" spans="1:5" x14ac:dyDescent="0.45">
      <c r="A429" s="66">
        <f t="shared" si="7"/>
        <v>427</v>
      </c>
      <c r="B429" s="67">
        <v>1</v>
      </c>
      <c r="C429" s="69">
        <v>0</v>
      </c>
      <c r="D429" s="70">
        <v>0</v>
      </c>
      <c r="E429" s="68">
        <v>1</v>
      </c>
    </row>
    <row r="430" spans="1:5" x14ac:dyDescent="0.45">
      <c r="A430" s="66">
        <f t="shared" si="7"/>
        <v>428</v>
      </c>
      <c r="B430" s="67">
        <v>1</v>
      </c>
      <c r="C430" s="69">
        <v>0</v>
      </c>
      <c r="D430" s="70">
        <v>0</v>
      </c>
      <c r="E430" s="68">
        <v>1</v>
      </c>
    </row>
    <row r="431" spans="1:5" x14ac:dyDescent="0.45">
      <c r="A431" s="66">
        <f t="shared" si="7"/>
        <v>429</v>
      </c>
      <c r="B431" s="67">
        <v>1</v>
      </c>
      <c r="C431" s="69">
        <v>0</v>
      </c>
      <c r="D431" s="70">
        <v>0</v>
      </c>
      <c r="E431" s="68">
        <v>1</v>
      </c>
    </row>
    <row r="432" spans="1:5" x14ac:dyDescent="0.45">
      <c r="A432" s="66">
        <f t="shared" si="7"/>
        <v>430</v>
      </c>
      <c r="B432" s="67">
        <v>1</v>
      </c>
      <c r="C432" s="69">
        <v>0</v>
      </c>
      <c r="D432" s="70">
        <v>0</v>
      </c>
      <c r="E432" s="68">
        <v>1</v>
      </c>
    </row>
    <row r="433" spans="1:5" x14ac:dyDescent="0.45">
      <c r="A433" s="66">
        <f t="shared" si="7"/>
        <v>431</v>
      </c>
      <c r="B433" s="67">
        <v>1</v>
      </c>
      <c r="C433" s="69">
        <v>0</v>
      </c>
      <c r="D433" s="70">
        <v>0</v>
      </c>
      <c r="E433" s="68">
        <v>1</v>
      </c>
    </row>
    <row r="434" spans="1:5" x14ac:dyDescent="0.45">
      <c r="A434" s="66">
        <f t="shared" si="7"/>
        <v>432</v>
      </c>
      <c r="B434" s="67">
        <v>1</v>
      </c>
      <c r="C434" s="69">
        <v>0</v>
      </c>
      <c r="D434" s="70">
        <v>0</v>
      </c>
      <c r="E434" s="68">
        <v>1</v>
      </c>
    </row>
    <row r="435" spans="1:5" x14ac:dyDescent="0.45">
      <c r="A435" s="66">
        <f t="shared" si="7"/>
        <v>433</v>
      </c>
      <c r="B435" s="67">
        <v>1</v>
      </c>
      <c r="C435" s="69">
        <v>0</v>
      </c>
      <c r="D435" s="70">
        <v>0</v>
      </c>
      <c r="E435" s="68">
        <v>1</v>
      </c>
    </row>
    <row r="436" spans="1:5" x14ac:dyDescent="0.45">
      <c r="A436" s="66">
        <f t="shared" si="7"/>
        <v>434</v>
      </c>
      <c r="B436" s="67">
        <v>1</v>
      </c>
      <c r="C436" s="69">
        <v>0</v>
      </c>
      <c r="D436" s="70">
        <v>0</v>
      </c>
      <c r="E436" s="68">
        <v>1</v>
      </c>
    </row>
    <row r="437" spans="1:5" x14ac:dyDescent="0.45">
      <c r="A437" s="66">
        <f t="shared" si="7"/>
        <v>435</v>
      </c>
      <c r="B437" s="67">
        <v>1</v>
      </c>
      <c r="C437" s="69">
        <v>0</v>
      </c>
      <c r="D437" s="70">
        <v>0</v>
      </c>
      <c r="E437" s="68">
        <v>1</v>
      </c>
    </row>
    <row r="438" spans="1:5" x14ac:dyDescent="0.45">
      <c r="A438" s="66">
        <f t="shared" si="7"/>
        <v>436</v>
      </c>
      <c r="B438" s="67">
        <v>1</v>
      </c>
      <c r="C438" s="69">
        <v>0</v>
      </c>
      <c r="D438" s="70">
        <v>0</v>
      </c>
      <c r="E438" s="68">
        <v>1</v>
      </c>
    </row>
    <row r="439" spans="1:5" x14ac:dyDescent="0.45">
      <c r="A439" s="66">
        <f t="shared" si="7"/>
        <v>437</v>
      </c>
      <c r="B439" s="67">
        <v>1</v>
      </c>
      <c r="C439" s="69">
        <v>0</v>
      </c>
      <c r="D439" s="70">
        <v>0</v>
      </c>
      <c r="E439" s="68">
        <v>1</v>
      </c>
    </row>
    <row r="440" spans="1:5" x14ac:dyDescent="0.45">
      <c r="A440" s="66">
        <f t="shared" si="7"/>
        <v>438</v>
      </c>
      <c r="B440" s="67">
        <v>1</v>
      </c>
      <c r="C440" s="69">
        <v>0</v>
      </c>
      <c r="D440" s="70">
        <v>0</v>
      </c>
      <c r="E440" s="68">
        <v>1</v>
      </c>
    </row>
    <row r="441" spans="1:5" x14ac:dyDescent="0.45">
      <c r="A441" s="66">
        <f t="shared" si="7"/>
        <v>439</v>
      </c>
      <c r="B441" s="67">
        <v>1</v>
      </c>
      <c r="C441" s="69">
        <v>0</v>
      </c>
      <c r="D441" s="70">
        <v>0</v>
      </c>
      <c r="E441" s="68">
        <v>1</v>
      </c>
    </row>
    <row r="442" spans="1:5" x14ac:dyDescent="0.45">
      <c r="A442" s="66">
        <f t="shared" si="7"/>
        <v>440</v>
      </c>
      <c r="B442" s="67">
        <v>1</v>
      </c>
      <c r="C442" s="69">
        <v>0</v>
      </c>
      <c r="D442" s="70">
        <v>0</v>
      </c>
      <c r="E442" s="68">
        <v>1</v>
      </c>
    </row>
    <row r="443" spans="1:5" x14ac:dyDescent="0.45">
      <c r="A443" s="66">
        <f t="shared" si="7"/>
        <v>441</v>
      </c>
      <c r="B443" s="67">
        <v>0</v>
      </c>
      <c r="C443" s="69">
        <v>0</v>
      </c>
      <c r="D443" s="70">
        <v>1</v>
      </c>
      <c r="E443" s="68">
        <v>1</v>
      </c>
    </row>
    <row r="444" spans="1:5" x14ac:dyDescent="0.45">
      <c r="A444" s="66">
        <f t="shared" si="7"/>
        <v>442</v>
      </c>
      <c r="B444" s="67">
        <v>0</v>
      </c>
      <c r="C444" s="69">
        <v>0</v>
      </c>
      <c r="D444" s="70">
        <v>1</v>
      </c>
      <c r="E444" s="68">
        <v>1</v>
      </c>
    </row>
    <row r="445" spans="1:5" x14ac:dyDescent="0.45">
      <c r="A445" s="66">
        <f t="shared" si="7"/>
        <v>443</v>
      </c>
      <c r="B445" s="67">
        <v>0</v>
      </c>
      <c r="C445" s="69">
        <v>0</v>
      </c>
      <c r="D445" s="70">
        <v>1</v>
      </c>
      <c r="E445" s="68">
        <v>1</v>
      </c>
    </row>
    <row r="446" spans="1:5" x14ac:dyDescent="0.45">
      <c r="A446" s="66">
        <f t="shared" si="7"/>
        <v>444</v>
      </c>
      <c r="B446" s="67">
        <v>0</v>
      </c>
      <c r="C446" s="69">
        <v>0</v>
      </c>
      <c r="D446" s="70">
        <v>1</v>
      </c>
      <c r="E446" s="68">
        <v>1</v>
      </c>
    </row>
    <row r="447" spans="1:5" x14ac:dyDescent="0.45">
      <c r="A447" s="66">
        <f t="shared" si="7"/>
        <v>445</v>
      </c>
      <c r="B447" s="67">
        <v>0</v>
      </c>
      <c r="C447" s="69">
        <v>0</v>
      </c>
      <c r="D447" s="70">
        <v>1</v>
      </c>
      <c r="E447" s="68">
        <v>1</v>
      </c>
    </row>
    <row r="448" spans="1:5" x14ac:dyDescent="0.45">
      <c r="A448" s="66">
        <f t="shared" si="7"/>
        <v>446</v>
      </c>
      <c r="B448" s="67">
        <v>0</v>
      </c>
      <c r="C448" s="69">
        <v>0</v>
      </c>
      <c r="D448" s="70">
        <v>1</v>
      </c>
      <c r="E448" s="68">
        <v>1</v>
      </c>
    </row>
    <row r="449" spans="1:5" x14ac:dyDescent="0.45">
      <c r="A449" s="66">
        <f t="shared" si="7"/>
        <v>447</v>
      </c>
      <c r="B449" s="67">
        <v>0</v>
      </c>
      <c r="C449" s="69">
        <v>0</v>
      </c>
      <c r="D449" s="70">
        <v>1</v>
      </c>
      <c r="E449" s="68">
        <v>1</v>
      </c>
    </row>
    <row r="450" spans="1:5" x14ac:dyDescent="0.45">
      <c r="A450" s="66">
        <f t="shared" si="7"/>
        <v>448</v>
      </c>
      <c r="B450" s="67">
        <v>0</v>
      </c>
      <c r="C450" s="69">
        <v>0</v>
      </c>
      <c r="D450" s="70">
        <v>1</v>
      </c>
      <c r="E450" s="68">
        <v>1</v>
      </c>
    </row>
    <row r="451" spans="1:5" x14ac:dyDescent="0.45">
      <c r="A451" s="66">
        <f t="shared" ref="A451:A514" si="8">A450+1</f>
        <v>449</v>
      </c>
      <c r="B451" s="67">
        <v>0</v>
      </c>
      <c r="C451" s="69">
        <v>0</v>
      </c>
      <c r="D451" s="70">
        <v>1</v>
      </c>
      <c r="E451" s="68">
        <v>1</v>
      </c>
    </row>
    <row r="452" spans="1:5" x14ac:dyDescent="0.45">
      <c r="A452" s="66">
        <f t="shared" si="8"/>
        <v>450</v>
      </c>
      <c r="B452" s="67">
        <v>0</v>
      </c>
      <c r="C452" s="69">
        <v>0</v>
      </c>
      <c r="D452" s="70">
        <v>1</v>
      </c>
      <c r="E452" s="68">
        <v>1</v>
      </c>
    </row>
    <row r="453" spans="1:5" x14ac:dyDescent="0.45">
      <c r="A453" s="66">
        <f t="shared" si="8"/>
        <v>451</v>
      </c>
      <c r="B453" s="67">
        <v>0</v>
      </c>
      <c r="C453" s="69">
        <v>0</v>
      </c>
      <c r="D453" s="70">
        <v>1</v>
      </c>
      <c r="E453" s="68">
        <v>1</v>
      </c>
    </row>
    <row r="454" spans="1:5" x14ac:dyDescent="0.45">
      <c r="A454" s="66">
        <f t="shared" si="8"/>
        <v>452</v>
      </c>
      <c r="B454" s="67">
        <v>0</v>
      </c>
      <c r="C454" s="69">
        <v>0</v>
      </c>
      <c r="D454" s="70">
        <v>1</v>
      </c>
      <c r="E454" s="68">
        <v>1</v>
      </c>
    </row>
    <row r="455" spans="1:5" x14ac:dyDescent="0.45">
      <c r="A455" s="66">
        <f t="shared" si="8"/>
        <v>453</v>
      </c>
      <c r="B455" s="67">
        <v>0</v>
      </c>
      <c r="C455" s="69">
        <v>0</v>
      </c>
      <c r="D455" s="70">
        <v>1</v>
      </c>
      <c r="E455" s="68">
        <v>1</v>
      </c>
    </row>
    <row r="456" spans="1:5" x14ac:dyDescent="0.45">
      <c r="A456" s="66">
        <f t="shared" si="8"/>
        <v>454</v>
      </c>
      <c r="B456" s="67">
        <v>0</v>
      </c>
      <c r="C456" s="69">
        <v>0</v>
      </c>
      <c r="D456" s="70">
        <v>1</v>
      </c>
      <c r="E456" s="68">
        <v>1</v>
      </c>
    </row>
    <row r="457" spans="1:5" x14ac:dyDescent="0.45">
      <c r="A457" s="66">
        <f t="shared" si="8"/>
        <v>455</v>
      </c>
      <c r="B457" s="67">
        <v>0</v>
      </c>
      <c r="C457" s="69">
        <v>0</v>
      </c>
      <c r="D457" s="70">
        <v>1</v>
      </c>
      <c r="E457" s="68">
        <v>1</v>
      </c>
    </row>
    <row r="458" spans="1:5" x14ac:dyDescent="0.45">
      <c r="A458" s="66">
        <f t="shared" si="8"/>
        <v>456</v>
      </c>
      <c r="B458" s="67">
        <v>0</v>
      </c>
      <c r="C458" s="69">
        <v>0</v>
      </c>
      <c r="D458" s="70">
        <v>1</v>
      </c>
      <c r="E458" s="68">
        <v>1</v>
      </c>
    </row>
    <row r="459" spans="1:5" x14ac:dyDescent="0.45">
      <c r="A459" s="66">
        <f t="shared" si="8"/>
        <v>457</v>
      </c>
      <c r="B459" s="67">
        <v>0</v>
      </c>
      <c r="C459" s="69">
        <v>0</v>
      </c>
      <c r="D459" s="70">
        <v>1</v>
      </c>
      <c r="E459" s="68">
        <v>1</v>
      </c>
    </row>
    <row r="460" spans="1:5" x14ac:dyDescent="0.45">
      <c r="A460" s="66">
        <f t="shared" si="8"/>
        <v>458</v>
      </c>
      <c r="B460" s="67">
        <v>0</v>
      </c>
      <c r="C460" s="69">
        <v>0</v>
      </c>
      <c r="D460" s="70">
        <v>1</v>
      </c>
      <c r="E460" s="68">
        <v>1</v>
      </c>
    </row>
    <row r="461" spans="1:5" x14ac:dyDescent="0.45">
      <c r="A461" s="66">
        <f t="shared" si="8"/>
        <v>459</v>
      </c>
      <c r="B461" s="67">
        <v>0</v>
      </c>
      <c r="C461" s="69">
        <v>0</v>
      </c>
      <c r="D461" s="70">
        <v>1</v>
      </c>
      <c r="E461" s="68">
        <v>1</v>
      </c>
    </row>
    <row r="462" spans="1:5" x14ac:dyDescent="0.45">
      <c r="A462" s="66">
        <f t="shared" si="8"/>
        <v>460</v>
      </c>
      <c r="B462" s="67">
        <v>0</v>
      </c>
      <c r="C462" s="69">
        <v>0</v>
      </c>
      <c r="D462" s="70">
        <v>1</v>
      </c>
      <c r="E462" s="68">
        <v>1</v>
      </c>
    </row>
    <row r="463" spans="1:5" x14ac:dyDescent="0.45">
      <c r="A463" s="66">
        <f t="shared" si="8"/>
        <v>461</v>
      </c>
      <c r="B463" s="67">
        <v>1</v>
      </c>
      <c r="C463" s="69">
        <v>0</v>
      </c>
      <c r="D463" s="70">
        <v>0</v>
      </c>
      <c r="E463" s="68">
        <v>1</v>
      </c>
    </row>
    <row r="464" spans="1:5" x14ac:dyDescent="0.45">
      <c r="A464" s="66">
        <f t="shared" si="8"/>
        <v>462</v>
      </c>
      <c r="B464" s="67">
        <v>1</v>
      </c>
      <c r="C464" s="69">
        <v>0</v>
      </c>
      <c r="D464" s="70">
        <v>0</v>
      </c>
      <c r="E464" s="68">
        <v>1</v>
      </c>
    </row>
    <row r="465" spans="1:5" x14ac:dyDescent="0.45">
      <c r="A465" s="66">
        <f t="shared" si="8"/>
        <v>463</v>
      </c>
      <c r="B465" s="67">
        <v>1</v>
      </c>
      <c r="C465" s="69">
        <v>0</v>
      </c>
      <c r="D465" s="70">
        <v>0</v>
      </c>
      <c r="E465" s="68">
        <v>1</v>
      </c>
    </row>
    <row r="466" spans="1:5" x14ac:dyDescent="0.45">
      <c r="A466" s="66">
        <f t="shared" si="8"/>
        <v>464</v>
      </c>
      <c r="B466" s="67">
        <v>1</v>
      </c>
      <c r="C466" s="69">
        <v>0</v>
      </c>
      <c r="D466" s="70">
        <v>0</v>
      </c>
      <c r="E466" s="68">
        <v>1</v>
      </c>
    </row>
    <row r="467" spans="1:5" x14ac:dyDescent="0.45">
      <c r="A467" s="66">
        <f t="shared" si="8"/>
        <v>465</v>
      </c>
      <c r="B467" s="67">
        <v>1</v>
      </c>
      <c r="C467" s="69">
        <v>0</v>
      </c>
      <c r="D467" s="70">
        <v>0</v>
      </c>
      <c r="E467" s="68">
        <v>1</v>
      </c>
    </row>
    <row r="468" spans="1:5" x14ac:dyDescent="0.45">
      <c r="A468" s="66">
        <f t="shared" si="8"/>
        <v>466</v>
      </c>
      <c r="B468" s="67">
        <v>1</v>
      </c>
      <c r="C468" s="69">
        <v>0</v>
      </c>
      <c r="D468" s="70">
        <v>0</v>
      </c>
      <c r="E468" s="68">
        <v>1</v>
      </c>
    </row>
    <row r="469" spans="1:5" x14ac:dyDescent="0.45">
      <c r="A469" s="66">
        <f t="shared" si="8"/>
        <v>467</v>
      </c>
      <c r="B469" s="67">
        <v>1</v>
      </c>
      <c r="C469" s="69">
        <v>0</v>
      </c>
      <c r="D469" s="70">
        <v>0</v>
      </c>
      <c r="E469" s="68">
        <v>1</v>
      </c>
    </row>
    <row r="470" spans="1:5" x14ac:dyDescent="0.45">
      <c r="A470" s="66">
        <f t="shared" si="8"/>
        <v>468</v>
      </c>
      <c r="B470" s="67">
        <v>1</v>
      </c>
      <c r="C470" s="69">
        <v>0</v>
      </c>
      <c r="D470" s="70">
        <v>0</v>
      </c>
      <c r="E470" s="68">
        <v>1</v>
      </c>
    </row>
    <row r="471" spans="1:5" x14ac:dyDescent="0.45">
      <c r="A471" s="66">
        <f t="shared" si="8"/>
        <v>469</v>
      </c>
      <c r="B471" s="67">
        <v>1</v>
      </c>
      <c r="C471" s="69">
        <v>0</v>
      </c>
      <c r="D471" s="70">
        <v>0</v>
      </c>
      <c r="E471" s="68">
        <v>1</v>
      </c>
    </row>
    <row r="472" spans="1:5" x14ac:dyDescent="0.45">
      <c r="A472" s="66">
        <f t="shared" si="8"/>
        <v>470</v>
      </c>
      <c r="B472" s="67">
        <v>1</v>
      </c>
      <c r="C472" s="69">
        <v>0</v>
      </c>
      <c r="D472" s="70">
        <v>0</v>
      </c>
      <c r="E472" s="68">
        <v>1</v>
      </c>
    </row>
    <row r="473" spans="1:5" x14ac:dyDescent="0.45">
      <c r="A473" s="66">
        <f t="shared" si="8"/>
        <v>471</v>
      </c>
      <c r="B473" s="67">
        <v>1</v>
      </c>
      <c r="C473" s="69">
        <v>0</v>
      </c>
      <c r="D473" s="70">
        <v>0</v>
      </c>
      <c r="E473" s="68">
        <v>1</v>
      </c>
    </row>
    <row r="474" spans="1:5" x14ac:dyDescent="0.45">
      <c r="A474" s="66">
        <f t="shared" si="8"/>
        <v>472</v>
      </c>
      <c r="B474" s="67">
        <v>1</v>
      </c>
      <c r="C474" s="69">
        <v>0</v>
      </c>
      <c r="D474" s="70">
        <v>0</v>
      </c>
      <c r="E474" s="68">
        <v>1</v>
      </c>
    </row>
    <row r="475" spans="1:5" x14ac:dyDescent="0.45">
      <c r="A475" s="66">
        <f t="shared" si="8"/>
        <v>473</v>
      </c>
      <c r="B475" s="67">
        <v>1</v>
      </c>
      <c r="C475" s="69">
        <v>0</v>
      </c>
      <c r="D475" s="70">
        <v>0</v>
      </c>
      <c r="E475" s="68">
        <v>1</v>
      </c>
    </row>
    <row r="476" spans="1:5" x14ac:dyDescent="0.45">
      <c r="A476" s="66">
        <f t="shared" si="8"/>
        <v>474</v>
      </c>
      <c r="B476" s="67">
        <v>1</v>
      </c>
      <c r="C476" s="69">
        <v>0</v>
      </c>
      <c r="D476" s="70">
        <v>0</v>
      </c>
      <c r="E476" s="68">
        <v>1</v>
      </c>
    </row>
    <row r="477" spans="1:5" x14ac:dyDescent="0.45">
      <c r="A477" s="66">
        <f t="shared" si="8"/>
        <v>475</v>
      </c>
      <c r="B477" s="67">
        <v>1</v>
      </c>
      <c r="C477" s="69">
        <v>0</v>
      </c>
      <c r="D477" s="70">
        <v>0</v>
      </c>
      <c r="E477" s="68">
        <v>1</v>
      </c>
    </row>
    <row r="478" spans="1:5" x14ac:dyDescent="0.45">
      <c r="A478" s="66">
        <f t="shared" si="8"/>
        <v>476</v>
      </c>
      <c r="B478" s="67">
        <v>1</v>
      </c>
      <c r="C478" s="69">
        <v>0</v>
      </c>
      <c r="D478" s="70">
        <v>0</v>
      </c>
      <c r="E478" s="68">
        <v>1</v>
      </c>
    </row>
    <row r="479" spans="1:5" x14ac:dyDescent="0.45">
      <c r="A479" s="66">
        <f t="shared" si="8"/>
        <v>477</v>
      </c>
      <c r="B479" s="67">
        <v>1</v>
      </c>
      <c r="C479" s="69">
        <v>0</v>
      </c>
      <c r="D479" s="70">
        <v>0</v>
      </c>
      <c r="E479" s="68">
        <v>1</v>
      </c>
    </row>
    <row r="480" spans="1:5" x14ac:dyDescent="0.45">
      <c r="A480" s="66">
        <f t="shared" si="8"/>
        <v>478</v>
      </c>
      <c r="B480" s="67">
        <v>1</v>
      </c>
      <c r="C480" s="69">
        <v>0</v>
      </c>
      <c r="D480" s="70">
        <v>0</v>
      </c>
      <c r="E480" s="68">
        <v>1</v>
      </c>
    </row>
    <row r="481" spans="1:5" x14ac:dyDescent="0.45">
      <c r="A481" s="66">
        <f t="shared" si="8"/>
        <v>479</v>
      </c>
      <c r="B481" s="67">
        <v>1</v>
      </c>
      <c r="C481" s="69">
        <v>0</v>
      </c>
      <c r="D481" s="70">
        <v>0</v>
      </c>
      <c r="E481" s="68">
        <v>1</v>
      </c>
    </row>
    <row r="482" spans="1:5" x14ac:dyDescent="0.45">
      <c r="A482" s="66">
        <f t="shared" si="8"/>
        <v>480</v>
      </c>
      <c r="B482" s="67">
        <v>1</v>
      </c>
      <c r="C482" s="69">
        <v>0</v>
      </c>
      <c r="D482" s="70">
        <v>0</v>
      </c>
      <c r="E482" s="68">
        <v>1</v>
      </c>
    </row>
    <row r="483" spans="1:5" x14ac:dyDescent="0.45">
      <c r="A483" s="66">
        <f t="shared" si="8"/>
        <v>481</v>
      </c>
      <c r="B483" s="67">
        <v>1</v>
      </c>
      <c r="C483" s="69">
        <v>0</v>
      </c>
      <c r="D483" s="70">
        <v>0</v>
      </c>
      <c r="E483" s="68">
        <v>1</v>
      </c>
    </row>
    <row r="484" spans="1:5" x14ac:dyDescent="0.45">
      <c r="A484" s="66">
        <f t="shared" si="8"/>
        <v>482</v>
      </c>
      <c r="B484" s="67">
        <v>1</v>
      </c>
      <c r="C484" s="69">
        <v>0</v>
      </c>
      <c r="D484" s="70">
        <v>0</v>
      </c>
      <c r="E484" s="68">
        <v>1</v>
      </c>
    </row>
    <row r="485" spans="1:5" x14ac:dyDescent="0.45">
      <c r="A485" s="66">
        <f t="shared" si="8"/>
        <v>483</v>
      </c>
      <c r="B485" s="67">
        <v>1</v>
      </c>
      <c r="C485" s="69">
        <v>0</v>
      </c>
      <c r="D485" s="70">
        <v>0</v>
      </c>
      <c r="E485" s="68">
        <v>1</v>
      </c>
    </row>
    <row r="486" spans="1:5" x14ac:dyDescent="0.45">
      <c r="A486" s="66">
        <f t="shared" si="8"/>
        <v>484</v>
      </c>
      <c r="B486" s="67">
        <v>1</v>
      </c>
      <c r="C486" s="69">
        <v>0</v>
      </c>
      <c r="D486" s="70">
        <v>0</v>
      </c>
      <c r="E486" s="68">
        <v>1</v>
      </c>
    </row>
    <row r="487" spans="1:5" x14ac:dyDescent="0.45">
      <c r="A487" s="66">
        <f t="shared" si="8"/>
        <v>485</v>
      </c>
      <c r="B487" s="67">
        <v>1</v>
      </c>
      <c r="C487" s="69">
        <v>0</v>
      </c>
      <c r="D487" s="70">
        <v>0</v>
      </c>
      <c r="E487" s="68">
        <v>1</v>
      </c>
    </row>
    <row r="488" spans="1:5" x14ac:dyDescent="0.45">
      <c r="A488" s="66">
        <f t="shared" si="8"/>
        <v>486</v>
      </c>
      <c r="B488" s="67">
        <v>1</v>
      </c>
      <c r="C488" s="69">
        <v>0</v>
      </c>
      <c r="D488" s="70">
        <v>0</v>
      </c>
      <c r="E488" s="68">
        <v>1</v>
      </c>
    </row>
    <row r="489" spans="1:5" x14ac:dyDescent="0.45">
      <c r="A489" s="66">
        <f t="shared" si="8"/>
        <v>487</v>
      </c>
      <c r="B489" s="67">
        <v>1</v>
      </c>
      <c r="C489" s="69">
        <v>0</v>
      </c>
      <c r="D489" s="70">
        <v>0</v>
      </c>
      <c r="E489" s="68">
        <v>1</v>
      </c>
    </row>
    <row r="490" spans="1:5" x14ac:dyDescent="0.45">
      <c r="A490" s="66">
        <f t="shared" si="8"/>
        <v>488</v>
      </c>
      <c r="B490" s="67">
        <v>1</v>
      </c>
      <c r="C490" s="69">
        <v>0</v>
      </c>
      <c r="D490" s="70">
        <v>0</v>
      </c>
      <c r="E490" s="68">
        <v>1</v>
      </c>
    </row>
    <row r="491" spans="1:5" x14ac:dyDescent="0.45">
      <c r="A491" s="66">
        <f t="shared" si="8"/>
        <v>489</v>
      </c>
      <c r="B491" s="67">
        <v>1</v>
      </c>
      <c r="C491" s="69">
        <v>0</v>
      </c>
      <c r="D491" s="70">
        <v>0</v>
      </c>
      <c r="E491" s="68">
        <v>1</v>
      </c>
    </row>
    <row r="492" spans="1:5" x14ac:dyDescent="0.45">
      <c r="A492" s="66">
        <f t="shared" si="8"/>
        <v>490</v>
      </c>
      <c r="B492" s="67">
        <v>1</v>
      </c>
      <c r="C492" s="69">
        <v>0</v>
      </c>
      <c r="D492" s="70">
        <v>0</v>
      </c>
      <c r="E492" s="68">
        <v>1</v>
      </c>
    </row>
    <row r="493" spans="1:5" x14ac:dyDescent="0.45">
      <c r="A493" s="66">
        <f t="shared" si="8"/>
        <v>491</v>
      </c>
      <c r="B493" s="67">
        <v>1</v>
      </c>
      <c r="C493" s="69">
        <v>0</v>
      </c>
      <c r="D493" s="70">
        <v>0</v>
      </c>
      <c r="E493" s="68">
        <v>1</v>
      </c>
    </row>
    <row r="494" spans="1:5" x14ac:dyDescent="0.45">
      <c r="A494" s="66">
        <f t="shared" si="8"/>
        <v>492</v>
      </c>
      <c r="B494" s="67">
        <v>1</v>
      </c>
      <c r="C494" s="69">
        <v>0</v>
      </c>
      <c r="D494" s="70">
        <v>0</v>
      </c>
      <c r="E494" s="68">
        <v>1</v>
      </c>
    </row>
    <row r="495" spans="1:5" x14ac:dyDescent="0.45">
      <c r="A495" s="66">
        <f t="shared" si="8"/>
        <v>493</v>
      </c>
      <c r="B495" s="67">
        <v>1</v>
      </c>
      <c r="C495" s="69">
        <v>0</v>
      </c>
      <c r="D495" s="70">
        <v>0</v>
      </c>
      <c r="E495" s="68">
        <v>1</v>
      </c>
    </row>
    <row r="496" spans="1:5" x14ac:dyDescent="0.45">
      <c r="A496" s="66">
        <f t="shared" si="8"/>
        <v>494</v>
      </c>
      <c r="B496" s="67">
        <v>1</v>
      </c>
      <c r="C496" s="69">
        <v>0</v>
      </c>
      <c r="D496" s="70">
        <v>0</v>
      </c>
      <c r="E496" s="68">
        <v>1</v>
      </c>
    </row>
    <row r="497" spans="1:5" x14ac:dyDescent="0.45">
      <c r="A497" s="66">
        <f t="shared" si="8"/>
        <v>495</v>
      </c>
      <c r="B497" s="67">
        <v>1</v>
      </c>
      <c r="C497" s="69">
        <v>0</v>
      </c>
      <c r="D497" s="70">
        <v>0</v>
      </c>
      <c r="E497" s="68">
        <v>1</v>
      </c>
    </row>
    <row r="498" spans="1:5" x14ac:dyDescent="0.45">
      <c r="A498" s="66">
        <f t="shared" si="8"/>
        <v>496</v>
      </c>
      <c r="B498" s="67">
        <v>1</v>
      </c>
      <c r="C498" s="69">
        <v>0</v>
      </c>
      <c r="D498" s="70">
        <v>0</v>
      </c>
      <c r="E498" s="68">
        <v>1</v>
      </c>
    </row>
    <row r="499" spans="1:5" x14ac:dyDescent="0.45">
      <c r="A499" s="66">
        <f t="shared" si="8"/>
        <v>497</v>
      </c>
      <c r="B499" s="67">
        <v>1</v>
      </c>
      <c r="C499" s="69">
        <v>0</v>
      </c>
      <c r="D499" s="70">
        <v>0</v>
      </c>
      <c r="E499" s="68">
        <v>1</v>
      </c>
    </row>
    <row r="500" spans="1:5" x14ac:dyDescent="0.45">
      <c r="A500" s="66">
        <f t="shared" si="8"/>
        <v>498</v>
      </c>
      <c r="B500" s="67">
        <v>1</v>
      </c>
      <c r="C500" s="69">
        <v>0</v>
      </c>
      <c r="D500" s="70">
        <v>0</v>
      </c>
      <c r="E500" s="68">
        <v>1</v>
      </c>
    </row>
    <row r="501" spans="1:5" x14ac:dyDescent="0.45">
      <c r="A501" s="66">
        <f t="shared" si="8"/>
        <v>499</v>
      </c>
      <c r="B501" s="67">
        <v>1</v>
      </c>
      <c r="C501" s="69">
        <v>0</v>
      </c>
      <c r="D501" s="70">
        <v>0</v>
      </c>
      <c r="E501" s="68">
        <v>1</v>
      </c>
    </row>
    <row r="502" spans="1:5" x14ac:dyDescent="0.45">
      <c r="A502" s="66">
        <f t="shared" si="8"/>
        <v>500</v>
      </c>
      <c r="B502" s="67">
        <v>1</v>
      </c>
      <c r="C502" s="69">
        <v>0</v>
      </c>
      <c r="D502" s="70">
        <v>0</v>
      </c>
      <c r="E502" s="68">
        <v>1</v>
      </c>
    </row>
    <row r="503" spans="1:5" x14ac:dyDescent="0.45">
      <c r="A503" s="66">
        <f t="shared" si="8"/>
        <v>501</v>
      </c>
      <c r="B503" s="67">
        <v>1</v>
      </c>
      <c r="C503" s="69">
        <v>0</v>
      </c>
      <c r="D503" s="70">
        <v>0</v>
      </c>
      <c r="E503" s="68">
        <v>1</v>
      </c>
    </row>
    <row r="504" spans="1:5" x14ac:dyDescent="0.45">
      <c r="A504" s="66">
        <f t="shared" si="8"/>
        <v>502</v>
      </c>
      <c r="B504" s="67">
        <v>1</v>
      </c>
      <c r="C504" s="69">
        <v>0</v>
      </c>
      <c r="D504" s="70">
        <v>0</v>
      </c>
      <c r="E504" s="68">
        <v>1</v>
      </c>
    </row>
    <row r="505" spans="1:5" x14ac:dyDescent="0.45">
      <c r="A505" s="66">
        <f t="shared" si="8"/>
        <v>503</v>
      </c>
      <c r="B505" s="67">
        <v>1</v>
      </c>
      <c r="C505" s="69">
        <v>0</v>
      </c>
      <c r="D505" s="70">
        <v>0</v>
      </c>
      <c r="E505" s="68">
        <v>1</v>
      </c>
    </row>
    <row r="506" spans="1:5" x14ac:dyDescent="0.45">
      <c r="A506" s="66">
        <f t="shared" si="8"/>
        <v>504</v>
      </c>
      <c r="B506" s="67">
        <v>1</v>
      </c>
      <c r="C506" s="69">
        <v>0</v>
      </c>
      <c r="D506" s="70">
        <v>0</v>
      </c>
      <c r="E506" s="68">
        <v>1</v>
      </c>
    </row>
    <row r="507" spans="1:5" x14ac:dyDescent="0.45">
      <c r="A507" s="66">
        <f t="shared" si="8"/>
        <v>505</v>
      </c>
      <c r="B507" s="67">
        <v>1</v>
      </c>
      <c r="C507" s="69">
        <v>0</v>
      </c>
      <c r="D507" s="70">
        <v>0</v>
      </c>
      <c r="E507" s="68">
        <v>1</v>
      </c>
    </row>
    <row r="508" spans="1:5" x14ac:dyDescent="0.45">
      <c r="A508" s="66">
        <f t="shared" si="8"/>
        <v>506</v>
      </c>
      <c r="B508" s="67">
        <v>1</v>
      </c>
      <c r="C508" s="69">
        <v>0</v>
      </c>
      <c r="D508" s="70">
        <v>0</v>
      </c>
      <c r="E508" s="68">
        <v>1</v>
      </c>
    </row>
    <row r="509" spans="1:5" x14ac:dyDescent="0.45">
      <c r="A509" s="66">
        <f t="shared" si="8"/>
        <v>507</v>
      </c>
      <c r="B509" s="67">
        <v>1</v>
      </c>
      <c r="C509" s="69">
        <v>0</v>
      </c>
      <c r="D509" s="70">
        <v>0</v>
      </c>
      <c r="E509" s="68">
        <v>1</v>
      </c>
    </row>
    <row r="510" spans="1:5" x14ac:dyDescent="0.45">
      <c r="A510" s="66">
        <f t="shared" si="8"/>
        <v>508</v>
      </c>
      <c r="B510" s="67">
        <v>1</v>
      </c>
      <c r="C510" s="69">
        <v>0</v>
      </c>
      <c r="D510" s="70">
        <v>0</v>
      </c>
      <c r="E510" s="68">
        <v>1</v>
      </c>
    </row>
    <row r="511" spans="1:5" x14ac:dyDescent="0.45">
      <c r="A511" s="66">
        <f t="shared" si="8"/>
        <v>509</v>
      </c>
      <c r="B511" s="67">
        <v>1</v>
      </c>
      <c r="C511" s="69">
        <v>0</v>
      </c>
      <c r="D511" s="70">
        <v>0</v>
      </c>
      <c r="E511" s="68">
        <v>1</v>
      </c>
    </row>
    <row r="512" spans="1:5" x14ac:dyDescent="0.45">
      <c r="A512" s="66">
        <f t="shared" si="8"/>
        <v>510</v>
      </c>
      <c r="B512" s="67">
        <v>1</v>
      </c>
      <c r="C512" s="69">
        <v>0</v>
      </c>
      <c r="D512" s="70">
        <v>0</v>
      </c>
      <c r="E512" s="68">
        <v>1</v>
      </c>
    </row>
    <row r="513" spans="1:5" x14ac:dyDescent="0.45">
      <c r="A513" s="66">
        <f t="shared" si="8"/>
        <v>511</v>
      </c>
      <c r="B513" s="67">
        <v>1</v>
      </c>
      <c r="C513" s="69">
        <v>0</v>
      </c>
      <c r="D513" s="70">
        <v>0</v>
      </c>
      <c r="E513" s="68">
        <v>1</v>
      </c>
    </row>
    <row r="514" spans="1:5" x14ac:dyDescent="0.45">
      <c r="A514" s="66">
        <f t="shared" si="8"/>
        <v>512</v>
      </c>
      <c r="B514" s="67">
        <v>1</v>
      </c>
      <c r="C514" s="69">
        <v>0</v>
      </c>
      <c r="D514" s="70">
        <v>0</v>
      </c>
      <c r="E514" s="68">
        <v>1</v>
      </c>
    </row>
    <row r="515" spans="1:5" x14ac:dyDescent="0.45">
      <c r="A515" s="66">
        <f t="shared" ref="A515:A578" si="9">A514+1</f>
        <v>513</v>
      </c>
      <c r="B515" s="67">
        <v>1</v>
      </c>
      <c r="C515" s="69">
        <v>0</v>
      </c>
      <c r="D515" s="70">
        <v>0</v>
      </c>
      <c r="E515" s="68">
        <v>1</v>
      </c>
    </row>
    <row r="516" spans="1:5" x14ac:dyDescent="0.45">
      <c r="A516" s="66">
        <f t="shared" si="9"/>
        <v>514</v>
      </c>
      <c r="B516" s="67">
        <v>1</v>
      </c>
      <c r="C516" s="69">
        <v>0</v>
      </c>
      <c r="D516" s="70">
        <v>0</v>
      </c>
      <c r="E516" s="68">
        <v>1</v>
      </c>
    </row>
    <row r="517" spans="1:5" x14ac:dyDescent="0.45">
      <c r="A517" s="66">
        <f t="shared" si="9"/>
        <v>515</v>
      </c>
      <c r="B517" s="67">
        <v>1</v>
      </c>
      <c r="C517" s="69">
        <v>0</v>
      </c>
      <c r="D517" s="70">
        <v>0</v>
      </c>
      <c r="E517" s="68">
        <v>1</v>
      </c>
    </row>
    <row r="518" spans="1:5" x14ac:dyDescent="0.45">
      <c r="A518" s="66">
        <f t="shared" si="9"/>
        <v>516</v>
      </c>
      <c r="B518" s="67">
        <v>1</v>
      </c>
      <c r="C518" s="69">
        <v>0</v>
      </c>
      <c r="D518" s="70">
        <v>0</v>
      </c>
      <c r="E518" s="68">
        <v>1</v>
      </c>
    </row>
    <row r="519" spans="1:5" x14ac:dyDescent="0.45">
      <c r="A519" s="66">
        <f t="shared" si="9"/>
        <v>517</v>
      </c>
      <c r="B519" s="67">
        <v>1</v>
      </c>
      <c r="C519" s="69">
        <v>0</v>
      </c>
      <c r="D519" s="70">
        <v>0</v>
      </c>
      <c r="E519" s="68">
        <v>1</v>
      </c>
    </row>
    <row r="520" spans="1:5" x14ac:dyDescent="0.45">
      <c r="A520" s="66">
        <f t="shared" si="9"/>
        <v>518</v>
      </c>
      <c r="B520" s="67">
        <v>0</v>
      </c>
      <c r="C520" s="69">
        <v>0</v>
      </c>
      <c r="D520" s="70">
        <v>1</v>
      </c>
      <c r="E520" s="68">
        <v>1</v>
      </c>
    </row>
    <row r="521" spans="1:5" x14ac:dyDescent="0.45">
      <c r="A521" s="66">
        <f t="shared" si="9"/>
        <v>519</v>
      </c>
      <c r="B521" s="67">
        <v>0</v>
      </c>
      <c r="C521" s="69">
        <v>0</v>
      </c>
      <c r="D521" s="70">
        <v>1</v>
      </c>
      <c r="E521" s="68">
        <v>1</v>
      </c>
    </row>
    <row r="522" spans="1:5" x14ac:dyDescent="0.45">
      <c r="A522" s="66">
        <f t="shared" si="9"/>
        <v>520</v>
      </c>
      <c r="B522" s="67">
        <v>0</v>
      </c>
      <c r="C522" s="69">
        <v>0</v>
      </c>
      <c r="D522" s="70">
        <v>1</v>
      </c>
      <c r="E522" s="68">
        <v>1</v>
      </c>
    </row>
    <row r="523" spans="1:5" x14ac:dyDescent="0.45">
      <c r="A523" s="66">
        <f t="shared" si="9"/>
        <v>521</v>
      </c>
      <c r="B523" s="67">
        <v>0</v>
      </c>
      <c r="C523" s="69">
        <v>0</v>
      </c>
      <c r="D523" s="70">
        <v>1</v>
      </c>
      <c r="E523" s="68">
        <v>1</v>
      </c>
    </row>
    <row r="524" spans="1:5" x14ac:dyDescent="0.45">
      <c r="A524" s="66">
        <f t="shared" si="9"/>
        <v>522</v>
      </c>
      <c r="B524" s="67">
        <v>0</v>
      </c>
      <c r="C524" s="69">
        <v>0</v>
      </c>
      <c r="D524" s="70">
        <v>1</v>
      </c>
      <c r="E524" s="68">
        <v>1</v>
      </c>
    </row>
    <row r="525" spans="1:5" x14ac:dyDescent="0.45">
      <c r="A525" s="66">
        <f t="shared" si="9"/>
        <v>523</v>
      </c>
      <c r="B525" s="67">
        <v>0</v>
      </c>
      <c r="C525" s="69">
        <v>0</v>
      </c>
      <c r="D525" s="70">
        <v>1</v>
      </c>
      <c r="E525" s="68">
        <v>1</v>
      </c>
    </row>
    <row r="526" spans="1:5" x14ac:dyDescent="0.45">
      <c r="A526" s="66">
        <f t="shared" si="9"/>
        <v>524</v>
      </c>
      <c r="B526" s="67">
        <v>0</v>
      </c>
      <c r="C526" s="69">
        <v>0</v>
      </c>
      <c r="D526" s="70">
        <v>1</v>
      </c>
      <c r="E526" s="68">
        <v>1</v>
      </c>
    </row>
    <row r="527" spans="1:5" x14ac:dyDescent="0.45">
      <c r="A527" s="66">
        <f t="shared" si="9"/>
        <v>525</v>
      </c>
      <c r="B527" s="67">
        <v>0</v>
      </c>
      <c r="C527" s="69">
        <v>0</v>
      </c>
      <c r="D527" s="70">
        <v>1</v>
      </c>
      <c r="E527" s="68">
        <v>1</v>
      </c>
    </row>
    <row r="528" spans="1:5" x14ac:dyDescent="0.45">
      <c r="A528" s="66">
        <f t="shared" si="9"/>
        <v>526</v>
      </c>
      <c r="B528" s="67">
        <v>0</v>
      </c>
      <c r="C528" s="69">
        <v>0</v>
      </c>
      <c r="D528" s="70">
        <v>1</v>
      </c>
      <c r="E528" s="68">
        <v>1</v>
      </c>
    </row>
    <row r="529" spans="1:5" x14ac:dyDescent="0.45">
      <c r="A529" s="66">
        <f t="shared" si="9"/>
        <v>527</v>
      </c>
      <c r="B529" s="67">
        <v>0</v>
      </c>
      <c r="C529" s="69">
        <v>0</v>
      </c>
      <c r="D529" s="70">
        <v>1</v>
      </c>
      <c r="E529" s="68">
        <v>1</v>
      </c>
    </row>
    <row r="530" spans="1:5" x14ac:dyDescent="0.45">
      <c r="A530" s="66">
        <f t="shared" si="9"/>
        <v>528</v>
      </c>
      <c r="B530" s="67">
        <v>0</v>
      </c>
      <c r="C530" s="69">
        <v>0</v>
      </c>
      <c r="D530" s="70">
        <v>1</v>
      </c>
      <c r="E530" s="68">
        <v>1</v>
      </c>
    </row>
    <row r="531" spans="1:5" x14ac:dyDescent="0.45">
      <c r="A531" s="66">
        <f t="shared" si="9"/>
        <v>529</v>
      </c>
      <c r="B531" s="67">
        <v>0</v>
      </c>
      <c r="C531" s="69">
        <v>0</v>
      </c>
      <c r="D531" s="70">
        <v>1</v>
      </c>
      <c r="E531" s="68">
        <v>1</v>
      </c>
    </row>
    <row r="532" spans="1:5" x14ac:dyDescent="0.45">
      <c r="A532" s="66">
        <f t="shared" si="9"/>
        <v>530</v>
      </c>
      <c r="B532" s="67">
        <v>0</v>
      </c>
      <c r="C532" s="69">
        <v>0</v>
      </c>
      <c r="D532" s="70">
        <v>1</v>
      </c>
      <c r="E532" s="68">
        <v>1</v>
      </c>
    </row>
    <row r="533" spans="1:5" x14ac:dyDescent="0.45">
      <c r="A533" s="66">
        <f t="shared" si="9"/>
        <v>531</v>
      </c>
      <c r="B533" s="67">
        <v>0</v>
      </c>
      <c r="C533" s="69">
        <v>0</v>
      </c>
      <c r="D533" s="70">
        <v>1</v>
      </c>
      <c r="E533" s="68">
        <v>1</v>
      </c>
    </row>
    <row r="534" spans="1:5" x14ac:dyDescent="0.45">
      <c r="A534" s="66">
        <f t="shared" si="9"/>
        <v>532</v>
      </c>
      <c r="B534" s="67">
        <v>0</v>
      </c>
      <c r="C534" s="69">
        <v>0</v>
      </c>
      <c r="D534" s="70">
        <v>1</v>
      </c>
      <c r="E534" s="68">
        <v>1</v>
      </c>
    </row>
    <row r="535" spans="1:5" x14ac:dyDescent="0.45">
      <c r="A535" s="66">
        <f t="shared" si="9"/>
        <v>533</v>
      </c>
      <c r="B535" s="67">
        <v>0</v>
      </c>
      <c r="C535" s="69">
        <v>0</v>
      </c>
      <c r="D535" s="70">
        <v>1</v>
      </c>
      <c r="E535" s="68">
        <v>1</v>
      </c>
    </row>
    <row r="536" spans="1:5" x14ac:dyDescent="0.45">
      <c r="A536" s="66">
        <f t="shared" si="9"/>
        <v>534</v>
      </c>
      <c r="B536" s="67">
        <v>0</v>
      </c>
      <c r="C536" s="69">
        <v>0</v>
      </c>
      <c r="D536" s="70">
        <v>1</v>
      </c>
      <c r="E536" s="68">
        <v>1</v>
      </c>
    </row>
    <row r="537" spans="1:5" x14ac:dyDescent="0.45">
      <c r="A537" s="66">
        <f t="shared" si="9"/>
        <v>535</v>
      </c>
      <c r="B537" s="67">
        <v>0</v>
      </c>
      <c r="C537" s="69">
        <v>0</v>
      </c>
      <c r="D537" s="70">
        <v>1</v>
      </c>
      <c r="E537" s="68">
        <v>1</v>
      </c>
    </row>
    <row r="538" spans="1:5" x14ac:dyDescent="0.45">
      <c r="A538" s="66">
        <f t="shared" si="9"/>
        <v>536</v>
      </c>
      <c r="B538" s="67">
        <v>0</v>
      </c>
      <c r="C538" s="69">
        <v>0</v>
      </c>
      <c r="D538" s="70">
        <v>1</v>
      </c>
      <c r="E538" s="68">
        <v>1</v>
      </c>
    </row>
    <row r="539" spans="1:5" x14ac:dyDescent="0.45">
      <c r="A539" s="66">
        <f t="shared" si="9"/>
        <v>537</v>
      </c>
      <c r="B539" s="67">
        <v>0</v>
      </c>
      <c r="C539" s="69">
        <v>0</v>
      </c>
      <c r="D539" s="70">
        <v>1</v>
      </c>
      <c r="E539" s="68">
        <v>1</v>
      </c>
    </row>
    <row r="540" spans="1:5" x14ac:dyDescent="0.45">
      <c r="A540" s="66">
        <f t="shared" si="9"/>
        <v>538</v>
      </c>
      <c r="B540" s="67">
        <v>1</v>
      </c>
      <c r="C540" s="69">
        <v>0</v>
      </c>
      <c r="D540" s="70">
        <v>0</v>
      </c>
      <c r="E540" s="68">
        <v>1</v>
      </c>
    </row>
    <row r="541" spans="1:5" x14ac:dyDescent="0.45">
      <c r="A541" s="66">
        <f t="shared" si="9"/>
        <v>539</v>
      </c>
      <c r="B541" s="67">
        <v>1</v>
      </c>
      <c r="C541" s="69">
        <v>0</v>
      </c>
      <c r="D541" s="70">
        <v>0</v>
      </c>
      <c r="E541" s="68">
        <v>1</v>
      </c>
    </row>
    <row r="542" spans="1:5" x14ac:dyDescent="0.45">
      <c r="A542" s="66">
        <f t="shared" si="9"/>
        <v>540</v>
      </c>
      <c r="B542" s="67">
        <v>1</v>
      </c>
      <c r="C542" s="69">
        <v>0</v>
      </c>
      <c r="D542" s="70">
        <v>0</v>
      </c>
      <c r="E542" s="68">
        <v>1</v>
      </c>
    </row>
    <row r="543" spans="1:5" x14ac:dyDescent="0.45">
      <c r="A543" s="66">
        <f t="shared" si="9"/>
        <v>541</v>
      </c>
      <c r="B543" s="67">
        <v>1</v>
      </c>
      <c r="C543" s="69">
        <v>0</v>
      </c>
      <c r="D543" s="70">
        <v>0</v>
      </c>
      <c r="E543" s="68">
        <v>1</v>
      </c>
    </row>
    <row r="544" spans="1:5" x14ac:dyDescent="0.45">
      <c r="A544" s="66">
        <f t="shared" si="9"/>
        <v>542</v>
      </c>
      <c r="B544" s="67">
        <v>1</v>
      </c>
      <c r="C544" s="69">
        <v>0</v>
      </c>
      <c r="D544" s="70">
        <v>0</v>
      </c>
      <c r="E544" s="68">
        <v>1</v>
      </c>
    </row>
    <row r="545" spans="1:5" x14ac:dyDescent="0.45">
      <c r="A545" s="66">
        <f t="shared" si="9"/>
        <v>543</v>
      </c>
      <c r="B545" s="67">
        <v>1</v>
      </c>
      <c r="C545" s="69">
        <v>0</v>
      </c>
      <c r="D545" s="70">
        <v>0</v>
      </c>
      <c r="E545" s="68">
        <v>1</v>
      </c>
    </row>
    <row r="546" spans="1:5" x14ac:dyDescent="0.45">
      <c r="A546" s="66">
        <f t="shared" si="9"/>
        <v>544</v>
      </c>
      <c r="B546" s="67">
        <v>1</v>
      </c>
      <c r="C546" s="69">
        <v>0</v>
      </c>
      <c r="D546" s="70">
        <v>0</v>
      </c>
      <c r="E546" s="68">
        <v>1</v>
      </c>
    </row>
    <row r="547" spans="1:5" x14ac:dyDescent="0.45">
      <c r="A547" s="66">
        <f t="shared" si="9"/>
        <v>545</v>
      </c>
      <c r="B547" s="67">
        <v>1</v>
      </c>
      <c r="C547" s="69">
        <v>0</v>
      </c>
      <c r="D547" s="70">
        <v>0</v>
      </c>
      <c r="E547" s="68">
        <v>1</v>
      </c>
    </row>
    <row r="548" spans="1:5" x14ac:dyDescent="0.45">
      <c r="A548" s="66">
        <f t="shared" si="9"/>
        <v>546</v>
      </c>
      <c r="B548" s="67">
        <v>1</v>
      </c>
      <c r="C548" s="69">
        <v>0</v>
      </c>
      <c r="D548" s="70">
        <v>0</v>
      </c>
      <c r="E548" s="68">
        <v>1</v>
      </c>
    </row>
    <row r="549" spans="1:5" x14ac:dyDescent="0.45">
      <c r="A549" s="66">
        <f t="shared" si="9"/>
        <v>547</v>
      </c>
      <c r="B549" s="67">
        <v>1</v>
      </c>
      <c r="C549" s="69">
        <v>0</v>
      </c>
      <c r="D549" s="70">
        <v>0</v>
      </c>
      <c r="E549" s="68">
        <v>1</v>
      </c>
    </row>
    <row r="550" spans="1:5" x14ac:dyDescent="0.45">
      <c r="A550" s="66">
        <f t="shared" si="9"/>
        <v>548</v>
      </c>
      <c r="B550" s="67">
        <v>1</v>
      </c>
      <c r="C550" s="69">
        <v>0</v>
      </c>
      <c r="D550" s="70">
        <v>0</v>
      </c>
      <c r="E550" s="68">
        <v>1</v>
      </c>
    </row>
    <row r="551" spans="1:5" x14ac:dyDescent="0.45">
      <c r="A551" s="66">
        <f t="shared" si="9"/>
        <v>549</v>
      </c>
      <c r="B551" s="67">
        <v>1</v>
      </c>
      <c r="C551" s="69">
        <v>0</v>
      </c>
      <c r="D551" s="70">
        <v>0</v>
      </c>
      <c r="E551" s="68">
        <v>1</v>
      </c>
    </row>
    <row r="552" spans="1:5" x14ac:dyDescent="0.45">
      <c r="A552" s="66">
        <f t="shared" si="9"/>
        <v>550</v>
      </c>
      <c r="B552" s="67">
        <v>1</v>
      </c>
      <c r="C552" s="69">
        <v>0</v>
      </c>
      <c r="D552" s="70">
        <v>0</v>
      </c>
      <c r="E552" s="68">
        <v>1</v>
      </c>
    </row>
    <row r="553" spans="1:5" x14ac:dyDescent="0.45">
      <c r="A553" s="66">
        <f t="shared" si="9"/>
        <v>551</v>
      </c>
      <c r="B553" s="67">
        <v>1</v>
      </c>
      <c r="C553" s="69">
        <v>0</v>
      </c>
      <c r="D553" s="70">
        <v>0</v>
      </c>
      <c r="E553" s="68">
        <v>1</v>
      </c>
    </row>
    <row r="554" spans="1:5" x14ac:dyDescent="0.45">
      <c r="A554" s="66">
        <f t="shared" si="9"/>
        <v>552</v>
      </c>
      <c r="B554" s="67">
        <v>1</v>
      </c>
      <c r="C554" s="69">
        <v>0</v>
      </c>
      <c r="D554" s="70">
        <v>0</v>
      </c>
      <c r="E554" s="68">
        <v>1</v>
      </c>
    </row>
    <row r="555" spans="1:5" x14ac:dyDescent="0.45">
      <c r="A555" s="66">
        <f t="shared" si="9"/>
        <v>553</v>
      </c>
      <c r="B555" s="67">
        <v>1</v>
      </c>
      <c r="C555" s="69">
        <v>0</v>
      </c>
      <c r="D555" s="70">
        <v>0</v>
      </c>
      <c r="E555" s="68">
        <v>1</v>
      </c>
    </row>
    <row r="556" spans="1:5" x14ac:dyDescent="0.45">
      <c r="A556" s="66">
        <f t="shared" si="9"/>
        <v>554</v>
      </c>
      <c r="B556" s="67">
        <v>1</v>
      </c>
      <c r="C556" s="69">
        <v>0</v>
      </c>
      <c r="D556" s="70">
        <v>0</v>
      </c>
      <c r="E556" s="68">
        <v>1</v>
      </c>
    </row>
    <row r="557" spans="1:5" x14ac:dyDescent="0.45">
      <c r="A557" s="66">
        <f t="shared" si="9"/>
        <v>555</v>
      </c>
      <c r="B557" s="67">
        <v>1</v>
      </c>
      <c r="C557" s="69">
        <v>0</v>
      </c>
      <c r="D557" s="70">
        <v>0</v>
      </c>
      <c r="E557" s="68">
        <v>1</v>
      </c>
    </row>
    <row r="558" spans="1:5" x14ac:dyDescent="0.45">
      <c r="A558" s="66">
        <f t="shared" si="9"/>
        <v>556</v>
      </c>
      <c r="B558" s="67">
        <v>1</v>
      </c>
      <c r="C558" s="69">
        <v>0</v>
      </c>
      <c r="D558" s="70">
        <v>0</v>
      </c>
      <c r="E558" s="68">
        <v>1</v>
      </c>
    </row>
    <row r="559" spans="1:5" x14ac:dyDescent="0.45">
      <c r="A559" s="66">
        <f t="shared" si="9"/>
        <v>557</v>
      </c>
      <c r="B559" s="67">
        <v>1</v>
      </c>
      <c r="C559" s="69">
        <v>0</v>
      </c>
      <c r="D559" s="70">
        <v>0</v>
      </c>
      <c r="E559" s="68">
        <v>1</v>
      </c>
    </row>
    <row r="560" spans="1:5" x14ac:dyDescent="0.45">
      <c r="A560" s="66">
        <f t="shared" si="9"/>
        <v>558</v>
      </c>
      <c r="B560" s="67">
        <v>1</v>
      </c>
      <c r="C560" s="69">
        <v>0</v>
      </c>
      <c r="D560" s="70">
        <v>0</v>
      </c>
      <c r="E560" s="68">
        <v>1</v>
      </c>
    </row>
    <row r="561" spans="1:5" x14ac:dyDescent="0.45">
      <c r="A561" s="66">
        <f t="shared" si="9"/>
        <v>559</v>
      </c>
      <c r="B561" s="67">
        <v>1</v>
      </c>
      <c r="C561" s="69">
        <v>0</v>
      </c>
      <c r="D561" s="70">
        <v>0</v>
      </c>
      <c r="E561" s="68">
        <v>1</v>
      </c>
    </row>
    <row r="562" spans="1:5" x14ac:dyDescent="0.45">
      <c r="A562" s="66">
        <f t="shared" si="9"/>
        <v>560</v>
      </c>
      <c r="B562" s="67">
        <v>1</v>
      </c>
      <c r="C562" s="69">
        <v>0</v>
      </c>
      <c r="D562" s="70">
        <v>0</v>
      </c>
      <c r="E562" s="68">
        <v>1</v>
      </c>
    </row>
    <row r="563" spans="1:5" x14ac:dyDescent="0.45">
      <c r="A563" s="66">
        <f t="shared" si="9"/>
        <v>561</v>
      </c>
      <c r="B563" s="67">
        <v>1</v>
      </c>
      <c r="C563" s="69">
        <v>0</v>
      </c>
      <c r="D563" s="70">
        <v>0</v>
      </c>
      <c r="E563" s="68">
        <v>1</v>
      </c>
    </row>
    <row r="564" spans="1:5" x14ac:dyDescent="0.45">
      <c r="A564" s="66">
        <f t="shared" si="9"/>
        <v>562</v>
      </c>
      <c r="B564" s="67">
        <v>1</v>
      </c>
      <c r="C564" s="69">
        <v>0</v>
      </c>
      <c r="D564" s="70">
        <v>0</v>
      </c>
      <c r="E564" s="68">
        <v>1</v>
      </c>
    </row>
    <row r="565" spans="1:5" x14ac:dyDescent="0.45">
      <c r="A565" s="66">
        <f t="shared" si="9"/>
        <v>563</v>
      </c>
      <c r="B565" s="67">
        <v>1</v>
      </c>
      <c r="C565" s="69">
        <v>0</v>
      </c>
      <c r="D565" s="70">
        <v>0</v>
      </c>
      <c r="E565" s="68">
        <v>1</v>
      </c>
    </row>
    <row r="566" spans="1:5" x14ac:dyDescent="0.45">
      <c r="A566" s="66">
        <f t="shared" si="9"/>
        <v>564</v>
      </c>
      <c r="B566" s="67">
        <v>1</v>
      </c>
      <c r="C566" s="69">
        <v>0</v>
      </c>
      <c r="D566" s="70">
        <v>0</v>
      </c>
      <c r="E566" s="68">
        <v>1</v>
      </c>
    </row>
    <row r="567" spans="1:5" x14ac:dyDescent="0.45">
      <c r="A567" s="66">
        <f t="shared" si="9"/>
        <v>565</v>
      </c>
      <c r="B567" s="67">
        <v>1</v>
      </c>
      <c r="C567" s="69">
        <v>0</v>
      </c>
      <c r="D567" s="70">
        <v>0</v>
      </c>
      <c r="E567" s="68">
        <v>1</v>
      </c>
    </row>
    <row r="568" spans="1:5" x14ac:dyDescent="0.45">
      <c r="A568" s="66">
        <f t="shared" si="9"/>
        <v>566</v>
      </c>
      <c r="B568" s="67">
        <v>1</v>
      </c>
      <c r="C568" s="69">
        <v>0</v>
      </c>
      <c r="D568" s="70">
        <v>0</v>
      </c>
      <c r="E568" s="68">
        <v>1</v>
      </c>
    </row>
    <row r="569" spans="1:5" x14ac:dyDescent="0.45">
      <c r="A569" s="66">
        <f t="shared" si="9"/>
        <v>567</v>
      </c>
      <c r="B569" s="67">
        <v>1</v>
      </c>
      <c r="C569" s="69">
        <v>0</v>
      </c>
      <c r="D569" s="70">
        <v>0</v>
      </c>
      <c r="E569" s="68">
        <v>1</v>
      </c>
    </row>
    <row r="570" spans="1:5" x14ac:dyDescent="0.45">
      <c r="A570" s="66">
        <f t="shared" si="9"/>
        <v>568</v>
      </c>
      <c r="B570" s="67">
        <v>1</v>
      </c>
      <c r="C570" s="69">
        <v>0</v>
      </c>
      <c r="D570" s="70">
        <v>0</v>
      </c>
      <c r="E570" s="68">
        <v>1</v>
      </c>
    </row>
    <row r="571" spans="1:5" x14ac:dyDescent="0.45">
      <c r="A571" s="66">
        <f t="shared" si="9"/>
        <v>569</v>
      </c>
      <c r="B571" s="67">
        <v>1</v>
      </c>
      <c r="C571" s="69">
        <v>0</v>
      </c>
      <c r="D571" s="70">
        <v>0</v>
      </c>
      <c r="E571" s="68">
        <v>1</v>
      </c>
    </row>
    <row r="572" spans="1:5" x14ac:dyDescent="0.45">
      <c r="A572" s="66">
        <f t="shared" si="9"/>
        <v>570</v>
      </c>
      <c r="B572" s="67">
        <v>1</v>
      </c>
      <c r="C572" s="69">
        <v>0</v>
      </c>
      <c r="D572" s="70">
        <v>0</v>
      </c>
      <c r="E572" s="68">
        <v>1</v>
      </c>
    </row>
    <row r="573" spans="1:5" x14ac:dyDescent="0.45">
      <c r="A573" s="66">
        <f t="shared" si="9"/>
        <v>571</v>
      </c>
      <c r="B573" s="67">
        <v>1</v>
      </c>
      <c r="C573" s="69">
        <v>0</v>
      </c>
      <c r="D573" s="70">
        <v>0</v>
      </c>
      <c r="E573" s="68">
        <v>1</v>
      </c>
    </row>
    <row r="574" spans="1:5" x14ac:dyDescent="0.45">
      <c r="A574" s="66">
        <f t="shared" si="9"/>
        <v>572</v>
      </c>
      <c r="B574" s="67">
        <v>1</v>
      </c>
      <c r="C574" s="69">
        <v>0</v>
      </c>
      <c r="D574" s="70">
        <v>0</v>
      </c>
      <c r="E574" s="68">
        <v>1</v>
      </c>
    </row>
    <row r="575" spans="1:5" x14ac:dyDescent="0.45">
      <c r="A575" s="66">
        <f t="shared" si="9"/>
        <v>573</v>
      </c>
      <c r="B575" s="67">
        <v>1</v>
      </c>
      <c r="C575" s="69">
        <v>0</v>
      </c>
      <c r="D575" s="70">
        <v>0</v>
      </c>
      <c r="E575" s="68">
        <v>1</v>
      </c>
    </row>
    <row r="576" spans="1:5" x14ac:dyDescent="0.45">
      <c r="A576" s="66">
        <f t="shared" si="9"/>
        <v>574</v>
      </c>
      <c r="B576" s="67">
        <v>1</v>
      </c>
      <c r="C576" s="69">
        <v>0</v>
      </c>
      <c r="D576" s="70">
        <v>0</v>
      </c>
      <c r="E576" s="68">
        <v>1</v>
      </c>
    </row>
    <row r="577" spans="1:5" x14ac:dyDescent="0.45">
      <c r="A577" s="66">
        <f t="shared" si="9"/>
        <v>575</v>
      </c>
      <c r="B577" s="67">
        <v>1</v>
      </c>
      <c r="C577" s="69">
        <v>0</v>
      </c>
      <c r="D577" s="70">
        <v>0</v>
      </c>
      <c r="E577" s="68">
        <v>1</v>
      </c>
    </row>
    <row r="578" spans="1:5" x14ac:dyDescent="0.45">
      <c r="A578" s="66">
        <f t="shared" si="9"/>
        <v>576</v>
      </c>
      <c r="B578" s="67">
        <v>1</v>
      </c>
      <c r="C578" s="69">
        <v>0</v>
      </c>
      <c r="D578" s="70">
        <v>0</v>
      </c>
      <c r="E578" s="68">
        <v>1</v>
      </c>
    </row>
    <row r="579" spans="1:5" x14ac:dyDescent="0.45">
      <c r="A579" s="66">
        <f t="shared" ref="A579:A642" si="10">A578+1</f>
        <v>577</v>
      </c>
      <c r="B579" s="67">
        <v>1</v>
      </c>
      <c r="C579" s="69">
        <v>0</v>
      </c>
      <c r="D579" s="70">
        <v>0</v>
      </c>
      <c r="E579" s="68">
        <v>1</v>
      </c>
    </row>
    <row r="580" spans="1:5" x14ac:dyDescent="0.45">
      <c r="A580" s="66">
        <f t="shared" si="10"/>
        <v>578</v>
      </c>
      <c r="B580" s="67">
        <v>1</v>
      </c>
      <c r="C580" s="69">
        <v>0</v>
      </c>
      <c r="D580" s="70">
        <v>0</v>
      </c>
      <c r="E580" s="68">
        <v>1</v>
      </c>
    </row>
    <row r="581" spans="1:5" x14ac:dyDescent="0.45">
      <c r="A581" s="66">
        <f t="shared" si="10"/>
        <v>579</v>
      </c>
      <c r="B581" s="67">
        <v>1</v>
      </c>
      <c r="C581" s="69">
        <v>0</v>
      </c>
      <c r="D581" s="70">
        <v>0</v>
      </c>
      <c r="E581" s="68">
        <v>1</v>
      </c>
    </row>
    <row r="582" spans="1:5" x14ac:dyDescent="0.45">
      <c r="A582" s="66">
        <f t="shared" si="10"/>
        <v>580</v>
      </c>
      <c r="B582" s="67">
        <v>1</v>
      </c>
      <c r="C582" s="69">
        <v>0</v>
      </c>
      <c r="D582" s="70">
        <v>0</v>
      </c>
      <c r="E582" s="68">
        <v>1</v>
      </c>
    </row>
    <row r="583" spans="1:5" x14ac:dyDescent="0.45">
      <c r="A583" s="66">
        <f t="shared" si="10"/>
        <v>581</v>
      </c>
      <c r="B583" s="67">
        <v>1</v>
      </c>
      <c r="C583" s="69">
        <v>0</v>
      </c>
      <c r="D583" s="70">
        <v>0</v>
      </c>
      <c r="E583" s="68">
        <v>1</v>
      </c>
    </row>
    <row r="584" spans="1:5" x14ac:dyDescent="0.45">
      <c r="A584" s="66">
        <f t="shared" si="10"/>
        <v>582</v>
      </c>
      <c r="B584" s="67">
        <v>1</v>
      </c>
      <c r="C584" s="69">
        <v>0</v>
      </c>
      <c r="D584" s="70">
        <v>0</v>
      </c>
      <c r="E584" s="68">
        <v>1</v>
      </c>
    </row>
    <row r="585" spans="1:5" x14ac:dyDescent="0.45">
      <c r="A585" s="66">
        <f t="shared" si="10"/>
        <v>583</v>
      </c>
      <c r="B585" s="67">
        <v>1</v>
      </c>
      <c r="C585" s="69">
        <v>0</v>
      </c>
      <c r="D585" s="70">
        <v>0</v>
      </c>
      <c r="E585" s="68">
        <v>1</v>
      </c>
    </row>
    <row r="586" spans="1:5" x14ac:dyDescent="0.45">
      <c r="A586" s="66">
        <f t="shared" si="10"/>
        <v>584</v>
      </c>
      <c r="B586" s="67">
        <v>1</v>
      </c>
      <c r="C586" s="69">
        <v>0</v>
      </c>
      <c r="D586" s="70">
        <v>0</v>
      </c>
      <c r="E586" s="68">
        <v>1</v>
      </c>
    </row>
    <row r="587" spans="1:5" x14ac:dyDescent="0.45">
      <c r="A587" s="66">
        <f t="shared" si="10"/>
        <v>585</v>
      </c>
      <c r="B587" s="67">
        <v>1</v>
      </c>
      <c r="C587" s="69">
        <v>0</v>
      </c>
      <c r="D587" s="70">
        <v>0</v>
      </c>
      <c r="E587" s="68">
        <v>1</v>
      </c>
    </row>
    <row r="588" spans="1:5" x14ac:dyDescent="0.45">
      <c r="A588" s="66">
        <f t="shared" si="10"/>
        <v>586</v>
      </c>
      <c r="B588" s="67">
        <v>1</v>
      </c>
      <c r="C588" s="69">
        <v>0</v>
      </c>
      <c r="D588" s="70">
        <v>0</v>
      </c>
      <c r="E588" s="68">
        <v>1</v>
      </c>
    </row>
    <row r="589" spans="1:5" x14ac:dyDescent="0.45">
      <c r="A589" s="66">
        <f t="shared" si="10"/>
        <v>587</v>
      </c>
      <c r="B589" s="67">
        <v>1</v>
      </c>
      <c r="C589" s="69">
        <v>0</v>
      </c>
      <c r="D589" s="70">
        <v>0</v>
      </c>
      <c r="E589" s="68">
        <v>1</v>
      </c>
    </row>
    <row r="590" spans="1:5" x14ac:dyDescent="0.45">
      <c r="A590" s="66">
        <f t="shared" si="10"/>
        <v>588</v>
      </c>
      <c r="B590" s="67">
        <v>1</v>
      </c>
      <c r="C590" s="69">
        <v>0</v>
      </c>
      <c r="D590" s="70">
        <v>0</v>
      </c>
      <c r="E590" s="68">
        <v>1</v>
      </c>
    </row>
    <row r="591" spans="1:5" x14ac:dyDescent="0.45">
      <c r="A591" s="66">
        <f t="shared" si="10"/>
        <v>589</v>
      </c>
      <c r="B591" s="67">
        <v>1</v>
      </c>
      <c r="C591" s="69">
        <v>0</v>
      </c>
      <c r="D591" s="70">
        <v>0</v>
      </c>
      <c r="E591" s="68">
        <v>1</v>
      </c>
    </row>
    <row r="592" spans="1:5" x14ac:dyDescent="0.45">
      <c r="A592" s="66">
        <f t="shared" si="10"/>
        <v>590</v>
      </c>
      <c r="B592" s="67">
        <v>1</v>
      </c>
      <c r="C592" s="69">
        <v>0</v>
      </c>
      <c r="D592" s="70">
        <v>0</v>
      </c>
      <c r="E592" s="68">
        <v>1</v>
      </c>
    </row>
    <row r="593" spans="1:5" x14ac:dyDescent="0.45">
      <c r="A593" s="66">
        <f t="shared" si="10"/>
        <v>591</v>
      </c>
      <c r="B593" s="67">
        <v>1</v>
      </c>
      <c r="C593" s="69">
        <v>0</v>
      </c>
      <c r="D593" s="70">
        <v>0</v>
      </c>
      <c r="E593" s="68">
        <v>1</v>
      </c>
    </row>
    <row r="594" spans="1:5" x14ac:dyDescent="0.45">
      <c r="A594" s="66">
        <f t="shared" si="10"/>
        <v>592</v>
      </c>
      <c r="B594" s="67">
        <v>1</v>
      </c>
      <c r="C594" s="69">
        <v>0</v>
      </c>
      <c r="D594" s="70">
        <v>0</v>
      </c>
      <c r="E594" s="68">
        <v>1</v>
      </c>
    </row>
    <row r="595" spans="1:5" x14ac:dyDescent="0.45">
      <c r="A595" s="66">
        <f t="shared" si="10"/>
        <v>593</v>
      </c>
      <c r="B595" s="67">
        <v>1</v>
      </c>
      <c r="C595" s="69">
        <v>0</v>
      </c>
      <c r="D595" s="70">
        <v>0</v>
      </c>
      <c r="E595" s="68">
        <v>1</v>
      </c>
    </row>
    <row r="596" spans="1:5" x14ac:dyDescent="0.45">
      <c r="A596" s="66">
        <f t="shared" si="10"/>
        <v>594</v>
      </c>
      <c r="B596" s="67">
        <v>1</v>
      </c>
      <c r="C596" s="69">
        <v>0</v>
      </c>
      <c r="D596" s="70">
        <v>0</v>
      </c>
      <c r="E596" s="68">
        <v>1</v>
      </c>
    </row>
    <row r="597" spans="1:5" x14ac:dyDescent="0.45">
      <c r="A597" s="66">
        <f t="shared" si="10"/>
        <v>595</v>
      </c>
      <c r="B597" s="67">
        <v>1</v>
      </c>
      <c r="C597" s="69">
        <v>0</v>
      </c>
      <c r="D597" s="70">
        <v>0</v>
      </c>
      <c r="E597" s="68">
        <v>1</v>
      </c>
    </row>
    <row r="598" spans="1:5" x14ac:dyDescent="0.45">
      <c r="A598" s="66">
        <f t="shared" si="10"/>
        <v>596</v>
      </c>
      <c r="B598" s="67">
        <v>1</v>
      </c>
      <c r="C598" s="69">
        <v>0</v>
      </c>
      <c r="D598" s="70">
        <v>0</v>
      </c>
      <c r="E598" s="68">
        <v>1</v>
      </c>
    </row>
    <row r="599" spans="1:5" x14ac:dyDescent="0.45">
      <c r="A599" s="66">
        <f t="shared" si="10"/>
        <v>597</v>
      </c>
      <c r="B599" s="67">
        <v>1</v>
      </c>
      <c r="C599" s="69">
        <v>0</v>
      </c>
      <c r="D599" s="70">
        <v>0</v>
      </c>
      <c r="E599" s="68">
        <v>1</v>
      </c>
    </row>
    <row r="600" spans="1:5" x14ac:dyDescent="0.45">
      <c r="A600" s="66">
        <f t="shared" si="10"/>
        <v>598</v>
      </c>
      <c r="B600" s="67">
        <v>1</v>
      </c>
      <c r="C600" s="69">
        <v>0</v>
      </c>
      <c r="D600" s="70">
        <v>0</v>
      </c>
      <c r="E600" s="68">
        <v>1</v>
      </c>
    </row>
    <row r="601" spans="1:5" x14ac:dyDescent="0.45">
      <c r="A601" s="66">
        <f t="shared" si="10"/>
        <v>599</v>
      </c>
      <c r="B601" s="67">
        <v>1</v>
      </c>
      <c r="C601" s="69">
        <v>0</v>
      </c>
      <c r="D601" s="70">
        <v>0</v>
      </c>
      <c r="E601" s="68">
        <v>1</v>
      </c>
    </row>
    <row r="602" spans="1:5" x14ac:dyDescent="0.45">
      <c r="A602" s="66">
        <f t="shared" si="10"/>
        <v>600</v>
      </c>
      <c r="B602" s="67">
        <v>1</v>
      </c>
      <c r="C602" s="69">
        <v>0</v>
      </c>
      <c r="D602" s="70">
        <v>0</v>
      </c>
      <c r="E602" s="68">
        <v>1</v>
      </c>
    </row>
    <row r="603" spans="1:5" x14ac:dyDescent="0.45">
      <c r="A603" s="66">
        <f t="shared" si="10"/>
        <v>601</v>
      </c>
      <c r="B603" s="67">
        <v>1</v>
      </c>
      <c r="C603" s="69">
        <v>0</v>
      </c>
      <c r="D603" s="70">
        <v>0</v>
      </c>
      <c r="E603" s="68">
        <v>1</v>
      </c>
    </row>
    <row r="604" spans="1:5" x14ac:dyDescent="0.45">
      <c r="A604" s="66">
        <f t="shared" si="10"/>
        <v>602</v>
      </c>
      <c r="B604" s="67">
        <v>1</v>
      </c>
      <c r="C604" s="69">
        <v>0</v>
      </c>
      <c r="D604" s="70">
        <v>0</v>
      </c>
      <c r="E604" s="68">
        <v>1</v>
      </c>
    </row>
    <row r="605" spans="1:5" x14ac:dyDescent="0.45">
      <c r="A605" s="66">
        <f t="shared" si="10"/>
        <v>603</v>
      </c>
      <c r="B605" s="67">
        <v>1</v>
      </c>
      <c r="C605" s="69">
        <v>0</v>
      </c>
      <c r="D605" s="70">
        <v>0</v>
      </c>
      <c r="E605" s="68">
        <v>1</v>
      </c>
    </row>
    <row r="606" spans="1:5" x14ac:dyDescent="0.45">
      <c r="A606" s="66">
        <f t="shared" si="10"/>
        <v>604</v>
      </c>
      <c r="B606" s="67">
        <v>1</v>
      </c>
      <c r="C606" s="69">
        <v>0</v>
      </c>
      <c r="D606" s="70">
        <v>0</v>
      </c>
      <c r="E606" s="68">
        <v>1</v>
      </c>
    </row>
    <row r="607" spans="1:5" x14ac:dyDescent="0.45">
      <c r="A607" s="66">
        <f t="shared" si="10"/>
        <v>605</v>
      </c>
      <c r="B607" s="67">
        <v>1</v>
      </c>
      <c r="C607" s="69">
        <v>0</v>
      </c>
      <c r="D607" s="70">
        <v>0</v>
      </c>
      <c r="E607" s="68">
        <v>1</v>
      </c>
    </row>
    <row r="608" spans="1:5" x14ac:dyDescent="0.45">
      <c r="A608" s="66">
        <f t="shared" si="10"/>
        <v>606</v>
      </c>
      <c r="B608" s="67">
        <v>1</v>
      </c>
      <c r="C608" s="69">
        <v>0</v>
      </c>
      <c r="D608" s="70">
        <v>0</v>
      </c>
      <c r="E608" s="68">
        <v>1</v>
      </c>
    </row>
    <row r="609" spans="1:5" x14ac:dyDescent="0.45">
      <c r="A609" s="66">
        <f t="shared" si="10"/>
        <v>607</v>
      </c>
      <c r="B609" s="67">
        <v>1</v>
      </c>
      <c r="C609" s="69">
        <v>0</v>
      </c>
      <c r="D609" s="70">
        <v>0</v>
      </c>
      <c r="E609" s="68">
        <v>1</v>
      </c>
    </row>
    <row r="610" spans="1:5" x14ac:dyDescent="0.45">
      <c r="A610" s="66">
        <f t="shared" si="10"/>
        <v>608</v>
      </c>
      <c r="B610" s="67">
        <v>1</v>
      </c>
      <c r="C610" s="69">
        <v>0</v>
      </c>
      <c r="D610" s="70">
        <v>0</v>
      </c>
      <c r="E610" s="68">
        <v>1</v>
      </c>
    </row>
    <row r="611" spans="1:5" x14ac:dyDescent="0.45">
      <c r="A611" s="66">
        <f t="shared" si="10"/>
        <v>609</v>
      </c>
      <c r="B611" s="67">
        <v>1</v>
      </c>
      <c r="C611" s="69">
        <v>0</v>
      </c>
      <c r="D611" s="70">
        <v>0</v>
      </c>
      <c r="E611" s="68">
        <v>1</v>
      </c>
    </row>
    <row r="612" spans="1:5" x14ac:dyDescent="0.45">
      <c r="A612" s="66">
        <f t="shared" si="10"/>
        <v>610</v>
      </c>
      <c r="B612" s="67">
        <v>1</v>
      </c>
      <c r="C612" s="69">
        <v>0</v>
      </c>
      <c r="D612" s="70">
        <v>0</v>
      </c>
      <c r="E612" s="68">
        <v>1</v>
      </c>
    </row>
    <row r="613" spans="1:5" x14ac:dyDescent="0.45">
      <c r="A613" s="66">
        <f t="shared" si="10"/>
        <v>611</v>
      </c>
      <c r="B613" s="67">
        <v>1</v>
      </c>
      <c r="C613" s="69">
        <v>0</v>
      </c>
      <c r="D613" s="70">
        <v>0</v>
      </c>
      <c r="E613" s="68">
        <v>1</v>
      </c>
    </row>
    <row r="614" spans="1:5" x14ac:dyDescent="0.45">
      <c r="A614" s="66">
        <f t="shared" si="10"/>
        <v>612</v>
      </c>
      <c r="B614" s="67">
        <v>1</v>
      </c>
      <c r="C614" s="69">
        <v>0</v>
      </c>
      <c r="D614" s="70">
        <v>0</v>
      </c>
      <c r="E614" s="68">
        <v>1</v>
      </c>
    </row>
    <row r="615" spans="1:5" x14ac:dyDescent="0.45">
      <c r="A615" s="66">
        <f t="shared" si="10"/>
        <v>613</v>
      </c>
      <c r="B615" s="67">
        <v>1</v>
      </c>
      <c r="C615" s="69">
        <v>0</v>
      </c>
      <c r="D615" s="70">
        <v>0</v>
      </c>
      <c r="E615" s="68">
        <v>1</v>
      </c>
    </row>
    <row r="616" spans="1:5" x14ac:dyDescent="0.45">
      <c r="A616" s="66">
        <f t="shared" si="10"/>
        <v>614</v>
      </c>
      <c r="B616" s="67">
        <v>1</v>
      </c>
      <c r="C616" s="69">
        <v>0</v>
      </c>
      <c r="D616" s="70">
        <v>0</v>
      </c>
      <c r="E616" s="68">
        <v>1</v>
      </c>
    </row>
    <row r="617" spans="1:5" x14ac:dyDescent="0.45">
      <c r="A617" s="66">
        <f t="shared" si="10"/>
        <v>615</v>
      </c>
      <c r="B617" s="67">
        <v>1</v>
      </c>
      <c r="C617" s="69">
        <v>0</v>
      </c>
      <c r="D617" s="70">
        <v>0</v>
      </c>
      <c r="E617" s="68">
        <v>1</v>
      </c>
    </row>
    <row r="618" spans="1:5" x14ac:dyDescent="0.45">
      <c r="A618" s="66">
        <f t="shared" si="10"/>
        <v>616</v>
      </c>
      <c r="B618" s="67">
        <v>1</v>
      </c>
      <c r="C618" s="69">
        <v>0</v>
      </c>
      <c r="D618" s="70">
        <v>0</v>
      </c>
      <c r="E618" s="68">
        <v>1</v>
      </c>
    </row>
    <row r="619" spans="1:5" x14ac:dyDescent="0.45">
      <c r="A619" s="66">
        <f t="shared" si="10"/>
        <v>617</v>
      </c>
      <c r="B619" s="67">
        <v>1</v>
      </c>
      <c r="C619" s="69">
        <v>0</v>
      </c>
      <c r="D619" s="70">
        <v>0</v>
      </c>
      <c r="E619" s="68">
        <v>1</v>
      </c>
    </row>
    <row r="620" spans="1:5" x14ac:dyDescent="0.45">
      <c r="A620" s="66">
        <f t="shared" si="10"/>
        <v>618</v>
      </c>
      <c r="B620" s="67">
        <v>1</v>
      </c>
      <c r="C620" s="69">
        <v>0</v>
      </c>
      <c r="D620" s="70">
        <v>0</v>
      </c>
      <c r="E620" s="68">
        <v>1</v>
      </c>
    </row>
    <row r="621" spans="1:5" x14ac:dyDescent="0.45">
      <c r="A621" s="66">
        <f t="shared" si="10"/>
        <v>619</v>
      </c>
      <c r="B621" s="67">
        <v>1</v>
      </c>
      <c r="C621" s="69">
        <v>0</v>
      </c>
      <c r="D621" s="70">
        <v>0</v>
      </c>
      <c r="E621" s="68">
        <v>1</v>
      </c>
    </row>
    <row r="622" spans="1:5" x14ac:dyDescent="0.45">
      <c r="A622" s="66">
        <f t="shared" si="10"/>
        <v>620</v>
      </c>
      <c r="B622" s="67">
        <v>1</v>
      </c>
      <c r="C622" s="69">
        <v>0</v>
      </c>
      <c r="D622" s="70">
        <v>0</v>
      </c>
      <c r="E622" s="68">
        <v>1</v>
      </c>
    </row>
    <row r="623" spans="1:5" x14ac:dyDescent="0.45">
      <c r="A623" s="66">
        <f t="shared" si="10"/>
        <v>621</v>
      </c>
      <c r="B623" s="67">
        <v>1</v>
      </c>
      <c r="C623" s="69">
        <v>0</v>
      </c>
      <c r="D623" s="70">
        <v>0</v>
      </c>
      <c r="E623" s="68">
        <v>1</v>
      </c>
    </row>
    <row r="624" spans="1:5" x14ac:dyDescent="0.45">
      <c r="A624" s="66">
        <f t="shared" si="10"/>
        <v>622</v>
      </c>
      <c r="B624" s="67">
        <v>1</v>
      </c>
      <c r="C624" s="69">
        <v>0</v>
      </c>
      <c r="D624" s="70">
        <v>0</v>
      </c>
      <c r="E624" s="68">
        <v>1</v>
      </c>
    </row>
    <row r="625" spans="1:5" x14ac:dyDescent="0.45">
      <c r="A625" s="66">
        <f t="shared" si="10"/>
        <v>623</v>
      </c>
      <c r="B625" s="67">
        <v>1</v>
      </c>
      <c r="C625" s="69">
        <v>0</v>
      </c>
      <c r="D625" s="70">
        <v>0</v>
      </c>
      <c r="E625" s="68">
        <v>1</v>
      </c>
    </row>
    <row r="626" spans="1:5" x14ac:dyDescent="0.45">
      <c r="A626" s="66">
        <f t="shared" si="10"/>
        <v>624</v>
      </c>
      <c r="B626" s="67">
        <v>1</v>
      </c>
      <c r="C626" s="69">
        <v>0</v>
      </c>
      <c r="D626" s="70">
        <v>0</v>
      </c>
      <c r="E626" s="68">
        <v>1</v>
      </c>
    </row>
    <row r="627" spans="1:5" x14ac:dyDescent="0.45">
      <c r="A627" s="66">
        <f t="shared" si="10"/>
        <v>625</v>
      </c>
      <c r="B627" s="67">
        <v>1</v>
      </c>
      <c r="C627" s="69">
        <v>0</v>
      </c>
      <c r="D627" s="70">
        <v>0</v>
      </c>
      <c r="E627" s="68">
        <v>1</v>
      </c>
    </row>
    <row r="628" spans="1:5" x14ac:dyDescent="0.45">
      <c r="A628" s="66">
        <f t="shared" si="10"/>
        <v>626</v>
      </c>
      <c r="B628" s="67">
        <v>1</v>
      </c>
      <c r="C628" s="69">
        <v>0</v>
      </c>
      <c r="D628" s="70">
        <v>0</v>
      </c>
      <c r="E628" s="68">
        <v>1</v>
      </c>
    </row>
    <row r="629" spans="1:5" x14ac:dyDescent="0.45">
      <c r="A629" s="66">
        <f t="shared" si="10"/>
        <v>627</v>
      </c>
      <c r="B629" s="67">
        <v>1</v>
      </c>
      <c r="C629" s="69">
        <v>0</v>
      </c>
      <c r="D629" s="70">
        <v>0</v>
      </c>
      <c r="E629" s="68">
        <v>1</v>
      </c>
    </row>
    <row r="630" spans="1:5" x14ac:dyDescent="0.45">
      <c r="A630" s="66">
        <f t="shared" si="10"/>
        <v>628</v>
      </c>
      <c r="B630" s="67">
        <v>1</v>
      </c>
      <c r="C630" s="69">
        <v>0</v>
      </c>
      <c r="D630" s="70">
        <v>0</v>
      </c>
      <c r="E630" s="68">
        <v>1</v>
      </c>
    </row>
    <row r="631" spans="1:5" x14ac:dyDescent="0.45">
      <c r="A631" s="66">
        <f t="shared" si="10"/>
        <v>629</v>
      </c>
      <c r="B631" s="67">
        <v>1</v>
      </c>
      <c r="C631" s="69">
        <v>0</v>
      </c>
      <c r="D631" s="70">
        <v>0</v>
      </c>
      <c r="E631" s="68">
        <v>1</v>
      </c>
    </row>
    <row r="632" spans="1:5" x14ac:dyDescent="0.45">
      <c r="A632" s="66">
        <f t="shared" si="10"/>
        <v>630</v>
      </c>
      <c r="B632" s="67">
        <v>1</v>
      </c>
      <c r="C632" s="69">
        <v>0</v>
      </c>
      <c r="D632" s="70">
        <v>0</v>
      </c>
      <c r="E632" s="68">
        <v>1</v>
      </c>
    </row>
    <row r="633" spans="1:5" x14ac:dyDescent="0.45">
      <c r="A633" s="66">
        <f t="shared" si="10"/>
        <v>631</v>
      </c>
      <c r="B633" s="67">
        <v>1</v>
      </c>
      <c r="C633" s="69">
        <v>0</v>
      </c>
      <c r="D633" s="70">
        <v>0</v>
      </c>
      <c r="E633" s="68">
        <v>1</v>
      </c>
    </row>
    <row r="634" spans="1:5" x14ac:dyDescent="0.45">
      <c r="A634" s="66">
        <f t="shared" si="10"/>
        <v>632</v>
      </c>
      <c r="B634" s="67">
        <v>1</v>
      </c>
      <c r="C634" s="69">
        <v>0</v>
      </c>
      <c r="D634" s="70">
        <v>0</v>
      </c>
      <c r="E634" s="68">
        <v>1</v>
      </c>
    </row>
    <row r="635" spans="1:5" x14ac:dyDescent="0.45">
      <c r="A635" s="66">
        <f t="shared" si="10"/>
        <v>633</v>
      </c>
      <c r="B635" s="67">
        <v>1</v>
      </c>
      <c r="C635" s="69">
        <v>0</v>
      </c>
      <c r="D635" s="70">
        <v>0</v>
      </c>
      <c r="E635" s="68">
        <v>1</v>
      </c>
    </row>
    <row r="636" spans="1:5" x14ac:dyDescent="0.45">
      <c r="A636" s="66">
        <f t="shared" si="10"/>
        <v>634</v>
      </c>
      <c r="B636" s="67">
        <v>1</v>
      </c>
      <c r="C636" s="69">
        <v>0</v>
      </c>
      <c r="D636" s="70">
        <v>0</v>
      </c>
      <c r="E636" s="68">
        <v>1</v>
      </c>
    </row>
    <row r="637" spans="1:5" x14ac:dyDescent="0.45">
      <c r="A637" s="66">
        <f t="shared" si="10"/>
        <v>635</v>
      </c>
      <c r="B637" s="67">
        <v>1</v>
      </c>
      <c r="C637" s="69">
        <v>0</v>
      </c>
      <c r="D637" s="70">
        <v>0</v>
      </c>
      <c r="E637" s="68">
        <v>1</v>
      </c>
    </row>
    <row r="638" spans="1:5" x14ac:dyDescent="0.45">
      <c r="A638" s="66">
        <f t="shared" si="10"/>
        <v>636</v>
      </c>
      <c r="B638" s="67">
        <v>1</v>
      </c>
      <c r="C638" s="69">
        <v>0</v>
      </c>
      <c r="D638" s="70">
        <v>0</v>
      </c>
      <c r="E638" s="68">
        <v>1</v>
      </c>
    </row>
    <row r="639" spans="1:5" x14ac:dyDescent="0.45">
      <c r="A639" s="66">
        <f t="shared" si="10"/>
        <v>637</v>
      </c>
      <c r="B639" s="67">
        <v>1</v>
      </c>
      <c r="C639" s="69">
        <v>0</v>
      </c>
      <c r="D639" s="70">
        <v>0</v>
      </c>
      <c r="E639" s="68">
        <v>1</v>
      </c>
    </row>
    <row r="640" spans="1:5" x14ac:dyDescent="0.45">
      <c r="A640" s="66">
        <f t="shared" si="10"/>
        <v>638</v>
      </c>
      <c r="B640" s="67">
        <v>1</v>
      </c>
      <c r="C640" s="69">
        <v>0</v>
      </c>
      <c r="D640" s="70">
        <v>0</v>
      </c>
      <c r="E640" s="68">
        <v>1</v>
      </c>
    </row>
    <row r="641" spans="1:5" x14ac:dyDescent="0.45">
      <c r="A641" s="66">
        <f t="shared" si="10"/>
        <v>639</v>
      </c>
      <c r="B641" s="67">
        <v>1</v>
      </c>
      <c r="C641" s="69">
        <v>0</v>
      </c>
      <c r="D641" s="70">
        <v>0</v>
      </c>
      <c r="E641" s="68">
        <v>1</v>
      </c>
    </row>
    <row r="642" spans="1:5" x14ac:dyDescent="0.45">
      <c r="A642" s="66">
        <f t="shared" si="10"/>
        <v>640</v>
      </c>
      <c r="B642" s="67">
        <v>1</v>
      </c>
      <c r="C642" s="69">
        <v>0</v>
      </c>
      <c r="D642" s="70">
        <v>0</v>
      </c>
      <c r="E642" s="68">
        <v>1</v>
      </c>
    </row>
    <row r="643" spans="1:5" x14ac:dyDescent="0.45">
      <c r="A643" s="66">
        <f t="shared" ref="A643:A706" si="11">A642+1</f>
        <v>641</v>
      </c>
      <c r="B643" s="67">
        <v>1</v>
      </c>
      <c r="C643" s="69">
        <v>0</v>
      </c>
      <c r="D643" s="70">
        <v>0</v>
      </c>
      <c r="E643" s="68">
        <v>1</v>
      </c>
    </row>
    <row r="644" spans="1:5" x14ac:dyDescent="0.45">
      <c r="A644" s="66">
        <f t="shared" si="11"/>
        <v>642</v>
      </c>
      <c r="B644" s="67">
        <v>1</v>
      </c>
      <c r="C644" s="69">
        <v>0</v>
      </c>
      <c r="D644" s="70">
        <v>0</v>
      </c>
      <c r="E644" s="68">
        <v>1</v>
      </c>
    </row>
    <row r="645" spans="1:5" x14ac:dyDescent="0.45">
      <c r="A645" s="66">
        <f t="shared" si="11"/>
        <v>643</v>
      </c>
      <c r="B645" s="67">
        <v>1</v>
      </c>
      <c r="C645" s="69">
        <v>0</v>
      </c>
      <c r="D645" s="70">
        <v>0</v>
      </c>
      <c r="E645" s="68">
        <v>1</v>
      </c>
    </row>
    <row r="646" spans="1:5" x14ac:dyDescent="0.45">
      <c r="A646" s="66">
        <f t="shared" si="11"/>
        <v>644</v>
      </c>
      <c r="B646" s="67">
        <v>0</v>
      </c>
      <c r="C646" s="69">
        <v>0</v>
      </c>
      <c r="D646" s="70">
        <v>1</v>
      </c>
      <c r="E646" s="68">
        <v>1</v>
      </c>
    </row>
    <row r="647" spans="1:5" x14ac:dyDescent="0.45">
      <c r="A647" s="66">
        <f t="shared" si="11"/>
        <v>645</v>
      </c>
      <c r="B647" s="67">
        <v>0</v>
      </c>
      <c r="C647" s="69">
        <v>0</v>
      </c>
      <c r="D647" s="70">
        <v>1</v>
      </c>
      <c r="E647" s="68">
        <v>1</v>
      </c>
    </row>
    <row r="648" spans="1:5" x14ac:dyDescent="0.45">
      <c r="A648" s="66">
        <f t="shared" si="11"/>
        <v>646</v>
      </c>
      <c r="B648" s="67">
        <v>0</v>
      </c>
      <c r="C648" s="69">
        <v>0</v>
      </c>
      <c r="D648" s="70">
        <v>1</v>
      </c>
      <c r="E648" s="68">
        <v>1</v>
      </c>
    </row>
    <row r="649" spans="1:5" x14ac:dyDescent="0.45">
      <c r="A649" s="66">
        <f t="shared" si="11"/>
        <v>647</v>
      </c>
      <c r="B649" s="67">
        <v>0</v>
      </c>
      <c r="C649" s="69">
        <v>0</v>
      </c>
      <c r="D649" s="70">
        <v>1</v>
      </c>
      <c r="E649" s="68">
        <v>1</v>
      </c>
    </row>
    <row r="650" spans="1:5" x14ac:dyDescent="0.45">
      <c r="A650" s="66">
        <f t="shared" si="11"/>
        <v>648</v>
      </c>
      <c r="B650" s="67">
        <v>0</v>
      </c>
      <c r="C650" s="69">
        <v>0</v>
      </c>
      <c r="D650" s="70">
        <v>1</v>
      </c>
      <c r="E650" s="68">
        <v>1</v>
      </c>
    </row>
    <row r="651" spans="1:5" x14ac:dyDescent="0.45">
      <c r="A651" s="66">
        <f t="shared" si="11"/>
        <v>649</v>
      </c>
      <c r="B651" s="67">
        <v>0</v>
      </c>
      <c r="C651" s="69">
        <v>0</v>
      </c>
      <c r="D651" s="70">
        <v>1</v>
      </c>
      <c r="E651" s="68">
        <v>1</v>
      </c>
    </row>
    <row r="652" spans="1:5" x14ac:dyDescent="0.45">
      <c r="A652" s="66">
        <f t="shared" si="11"/>
        <v>650</v>
      </c>
      <c r="B652" s="67">
        <v>0</v>
      </c>
      <c r="C652" s="69">
        <v>0</v>
      </c>
      <c r="D652" s="70">
        <v>1</v>
      </c>
      <c r="E652" s="68">
        <v>1</v>
      </c>
    </row>
    <row r="653" spans="1:5" x14ac:dyDescent="0.45">
      <c r="A653" s="66">
        <f t="shared" si="11"/>
        <v>651</v>
      </c>
      <c r="B653" s="67">
        <v>0</v>
      </c>
      <c r="C653" s="69">
        <v>0</v>
      </c>
      <c r="D653" s="70">
        <v>1</v>
      </c>
      <c r="E653" s="68">
        <v>1</v>
      </c>
    </row>
    <row r="654" spans="1:5" x14ac:dyDescent="0.45">
      <c r="A654" s="66">
        <f t="shared" si="11"/>
        <v>652</v>
      </c>
      <c r="B654" s="67">
        <v>0</v>
      </c>
      <c r="C654" s="69">
        <v>0</v>
      </c>
      <c r="D654" s="70">
        <v>1</v>
      </c>
      <c r="E654" s="68">
        <v>1</v>
      </c>
    </row>
    <row r="655" spans="1:5" x14ac:dyDescent="0.45">
      <c r="A655" s="66">
        <f t="shared" si="11"/>
        <v>653</v>
      </c>
      <c r="B655" s="67">
        <v>0</v>
      </c>
      <c r="C655" s="69">
        <v>0</v>
      </c>
      <c r="D655" s="70">
        <v>1</v>
      </c>
      <c r="E655" s="68">
        <v>1</v>
      </c>
    </row>
    <row r="656" spans="1:5" x14ac:dyDescent="0.45">
      <c r="A656" s="66">
        <f t="shared" si="11"/>
        <v>654</v>
      </c>
      <c r="B656" s="67">
        <v>0</v>
      </c>
      <c r="C656" s="69">
        <v>0</v>
      </c>
      <c r="D656" s="70">
        <v>1</v>
      </c>
      <c r="E656" s="68">
        <v>1</v>
      </c>
    </row>
    <row r="657" spans="1:5" x14ac:dyDescent="0.45">
      <c r="A657" s="66">
        <f t="shared" si="11"/>
        <v>655</v>
      </c>
      <c r="B657" s="67">
        <v>0</v>
      </c>
      <c r="C657" s="69">
        <v>0</v>
      </c>
      <c r="D657" s="70">
        <v>1</v>
      </c>
      <c r="E657" s="68">
        <v>1</v>
      </c>
    </row>
    <row r="658" spans="1:5" x14ac:dyDescent="0.45">
      <c r="A658" s="66">
        <f t="shared" si="11"/>
        <v>656</v>
      </c>
      <c r="B658" s="67">
        <v>0</v>
      </c>
      <c r="C658" s="69">
        <v>0</v>
      </c>
      <c r="D658" s="70">
        <v>1</v>
      </c>
      <c r="E658" s="68">
        <v>1</v>
      </c>
    </row>
    <row r="659" spans="1:5" x14ac:dyDescent="0.45">
      <c r="A659" s="66">
        <f t="shared" si="11"/>
        <v>657</v>
      </c>
      <c r="B659" s="67">
        <v>0</v>
      </c>
      <c r="C659" s="69">
        <v>0</v>
      </c>
      <c r="D659" s="70">
        <v>1</v>
      </c>
      <c r="E659" s="68">
        <v>1</v>
      </c>
    </row>
    <row r="660" spans="1:5" x14ac:dyDescent="0.45">
      <c r="A660" s="66">
        <f t="shared" si="11"/>
        <v>658</v>
      </c>
      <c r="B660" s="67">
        <v>0</v>
      </c>
      <c r="C660" s="69">
        <v>0</v>
      </c>
      <c r="D660" s="70">
        <v>1</v>
      </c>
      <c r="E660" s="68">
        <v>1</v>
      </c>
    </row>
    <row r="661" spans="1:5" x14ac:dyDescent="0.45">
      <c r="A661" s="66">
        <f t="shared" si="11"/>
        <v>659</v>
      </c>
      <c r="B661" s="67">
        <v>0</v>
      </c>
      <c r="C661" s="69">
        <v>0</v>
      </c>
      <c r="D661" s="70">
        <v>1</v>
      </c>
      <c r="E661" s="68">
        <v>1</v>
      </c>
    </row>
    <row r="662" spans="1:5" x14ac:dyDescent="0.45">
      <c r="A662" s="66">
        <f t="shared" si="11"/>
        <v>660</v>
      </c>
      <c r="B662" s="67">
        <v>0</v>
      </c>
      <c r="C662" s="69">
        <v>0</v>
      </c>
      <c r="D662" s="70">
        <v>1</v>
      </c>
      <c r="E662" s="68">
        <v>1</v>
      </c>
    </row>
    <row r="663" spans="1:5" x14ac:dyDescent="0.45">
      <c r="A663" s="66">
        <f t="shared" si="11"/>
        <v>661</v>
      </c>
      <c r="B663" s="67">
        <v>0</v>
      </c>
      <c r="C663" s="69">
        <v>0</v>
      </c>
      <c r="D663" s="70">
        <v>1</v>
      </c>
      <c r="E663" s="68">
        <v>1</v>
      </c>
    </row>
    <row r="664" spans="1:5" x14ac:dyDescent="0.45">
      <c r="A664" s="66">
        <f t="shared" si="11"/>
        <v>662</v>
      </c>
      <c r="B664" s="67">
        <v>0</v>
      </c>
      <c r="C664" s="69">
        <v>0</v>
      </c>
      <c r="D664" s="70">
        <v>1</v>
      </c>
      <c r="E664" s="68">
        <v>1</v>
      </c>
    </row>
    <row r="665" spans="1:5" x14ac:dyDescent="0.45">
      <c r="A665" s="66">
        <f t="shared" si="11"/>
        <v>663</v>
      </c>
      <c r="B665" s="67">
        <v>0</v>
      </c>
      <c r="C665" s="69">
        <v>0</v>
      </c>
      <c r="D665" s="70">
        <v>1</v>
      </c>
      <c r="E665" s="68">
        <v>1</v>
      </c>
    </row>
    <row r="666" spans="1:5" x14ac:dyDescent="0.45">
      <c r="A666" s="66">
        <f t="shared" si="11"/>
        <v>664</v>
      </c>
      <c r="B666" s="67">
        <v>0</v>
      </c>
      <c r="C666" s="69">
        <v>0</v>
      </c>
      <c r="D666" s="70">
        <v>1</v>
      </c>
      <c r="E666" s="68">
        <v>1</v>
      </c>
    </row>
    <row r="667" spans="1:5" x14ac:dyDescent="0.45">
      <c r="A667" s="66">
        <f t="shared" si="11"/>
        <v>665</v>
      </c>
      <c r="B667" s="67">
        <v>0</v>
      </c>
      <c r="C667" s="69">
        <v>0</v>
      </c>
      <c r="D667" s="70">
        <v>1</v>
      </c>
      <c r="E667" s="68">
        <v>1</v>
      </c>
    </row>
    <row r="668" spans="1:5" x14ac:dyDescent="0.45">
      <c r="A668" s="66">
        <f t="shared" si="11"/>
        <v>666</v>
      </c>
      <c r="B668" s="67">
        <v>0</v>
      </c>
      <c r="C668" s="69">
        <v>0</v>
      </c>
      <c r="D668" s="70">
        <v>1</v>
      </c>
      <c r="E668" s="68">
        <v>1</v>
      </c>
    </row>
    <row r="669" spans="1:5" x14ac:dyDescent="0.45">
      <c r="A669" s="66">
        <f t="shared" si="11"/>
        <v>667</v>
      </c>
      <c r="B669" s="67">
        <v>0</v>
      </c>
      <c r="C669" s="69">
        <v>0</v>
      </c>
      <c r="D669" s="70">
        <v>1</v>
      </c>
      <c r="E669" s="68">
        <v>1</v>
      </c>
    </row>
    <row r="670" spans="1:5" x14ac:dyDescent="0.45">
      <c r="A670" s="66">
        <f t="shared" si="11"/>
        <v>668</v>
      </c>
      <c r="B670" s="67">
        <v>1</v>
      </c>
      <c r="C670" s="69">
        <v>0</v>
      </c>
      <c r="D670" s="70">
        <v>0</v>
      </c>
      <c r="E670" s="68">
        <v>1</v>
      </c>
    </row>
    <row r="671" spans="1:5" x14ac:dyDescent="0.45">
      <c r="A671" s="66">
        <f t="shared" si="11"/>
        <v>669</v>
      </c>
      <c r="B671" s="67">
        <v>1</v>
      </c>
      <c r="C671" s="69">
        <v>0</v>
      </c>
      <c r="D671" s="70">
        <v>0</v>
      </c>
      <c r="E671" s="68">
        <v>1</v>
      </c>
    </row>
    <row r="672" spans="1:5" x14ac:dyDescent="0.45">
      <c r="A672" s="66">
        <f t="shared" si="11"/>
        <v>670</v>
      </c>
      <c r="B672" s="67">
        <v>1</v>
      </c>
      <c r="C672" s="69">
        <v>0</v>
      </c>
      <c r="D672" s="70">
        <v>0</v>
      </c>
      <c r="E672" s="68">
        <v>1</v>
      </c>
    </row>
    <row r="673" spans="1:5" x14ac:dyDescent="0.45">
      <c r="A673" s="66">
        <f t="shared" si="11"/>
        <v>671</v>
      </c>
      <c r="B673" s="67">
        <v>1</v>
      </c>
      <c r="C673" s="69">
        <v>0</v>
      </c>
      <c r="D673" s="70">
        <v>0</v>
      </c>
      <c r="E673" s="68">
        <v>1</v>
      </c>
    </row>
    <row r="674" spans="1:5" x14ac:dyDescent="0.45">
      <c r="A674" s="66">
        <f t="shared" si="11"/>
        <v>672</v>
      </c>
      <c r="B674" s="67">
        <v>1</v>
      </c>
      <c r="C674" s="69">
        <v>0</v>
      </c>
      <c r="D674" s="70">
        <v>0</v>
      </c>
      <c r="E674" s="68">
        <v>1</v>
      </c>
    </row>
    <row r="675" spans="1:5" x14ac:dyDescent="0.45">
      <c r="A675" s="66">
        <f t="shared" si="11"/>
        <v>673</v>
      </c>
      <c r="B675" s="67">
        <v>1</v>
      </c>
      <c r="C675" s="69">
        <v>0</v>
      </c>
      <c r="D675" s="70">
        <v>0</v>
      </c>
      <c r="E675" s="68">
        <v>1</v>
      </c>
    </row>
    <row r="676" spans="1:5" x14ac:dyDescent="0.45">
      <c r="A676" s="66">
        <f t="shared" si="11"/>
        <v>674</v>
      </c>
      <c r="B676" s="67">
        <v>1</v>
      </c>
      <c r="C676" s="69">
        <v>0</v>
      </c>
      <c r="D676" s="70">
        <v>0</v>
      </c>
      <c r="E676" s="68">
        <v>1</v>
      </c>
    </row>
    <row r="677" spans="1:5" x14ac:dyDescent="0.45">
      <c r="A677" s="66">
        <f t="shared" si="11"/>
        <v>675</v>
      </c>
      <c r="B677" s="67">
        <v>1</v>
      </c>
      <c r="C677" s="69">
        <v>0</v>
      </c>
      <c r="D677" s="70">
        <v>0</v>
      </c>
      <c r="E677" s="68">
        <v>1</v>
      </c>
    </row>
    <row r="678" spans="1:5" x14ac:dyDescent="0.45">
      <c r="A678" s="66">
        <f t="shared" si="11"/>
        <v>676</v>
      </c>
      <c r="B678" s="67">
        <v>1</v>
      </c>
      <c r="C678" s="69">
        <v>0</v>
      </c>
      <c r="D678" s="70">
        <v>0</v>
      </c>
      <c r="E678" s="68">
        <v>1</v>
      </c>
    </row>
    <row r="679" spans="1:5" x14ac:dyDescent="0.45">
      <c r="A679" s="66">
        <f t="shared" si="11"/>
        <v>677</v>
      </c>
      <c r="B679" s="67">
        <v>1</v>
      </c>
      <c r="C679" s="69">
        <v>0</v>
      </c>
      <c r="D679" s="70">
        <v>0</v>
      </c>
      <c r="E679" s="68">
        <v>1</v>
      </c>
    </row>
    <row r="680" spans="1:5" x14ac:dyDescent="0.45">
      <c r="A680" s="66">
        <f t="shared" si="11"/>
        <v>678</v>
      </c>
      <c r="B680" s="67">
        <v>1</v>
      </c>
      <c r="C680" s="69">
        <v>0</v>
      </c>
      <c r="D680" s="70">
        <v>0</v>
      </c>
      <c r="E680" s="68">
        <v>1</v>
      </c>
    </row>
    <row r="681" spans="1:5" x14ac:dyDescent="0.45">
      <c r="A681" s="66">
        <f t="shared" si="11"/>
        <v>679</v>
      </c>
      <c r="B681" s="67">
        <v>1</v>
      </c>
      <c r="C681" s="69">
        <v>0</v>
      </c>
      <c r="D681" s="70">
        <v>0</v>
      </c>
      <c r="E681" s="68">
        <v>1</v>
      </c>
    </row>
    <row r="682" spans="1:5" x14ac:dyDescent="0.45">
      <c r="A682" s="66">
        <f t="shared" si="11"/>
        <v>680</v>
      </c>
      <c r="B682" s="67">
        <v>1</v>
      </c>
      <c r="C682" s="69">
        <v>0</v>
      </c>
      <c r="D682" s="70">
        <v>0</v>
      </c>
      <c r="E682" s="68">
        <v>1</v>
      </c>
    </row>
    <row r="683" spans="1:5" x14ac:dyDescent="0.45">
      <c r="A683" s="66">
        <f t="shared" si="11"/>
        <v>681</v>
      </c>
      <c r="B683" s="67">
        <v>1</v>
      </c>
      <c r="C683" s="69">
        <v>0</v>
      </c>
      <c r="D683" s="70">
        <v>0</v>
      </c>
      <c r="E683" s="68">
        <v>1</v>
      </c>
    </row>
    <row r="684" spans="1:5" x14ac:dyDescent="0.45">
      <c r="A684" s="66">
        <f t="shared" si="11"/>
        <v>682</v>
      </c>
      <c r="B684" s="67">
        <v>1</v>
      </c>
      <c r="C684" s="69">
        <v>0</v>
      </c>
      <c r="D684" s="70">
        <v>0</v>
      </c>
      <c r="E684" s="68">
        <v>1</v>
      </c>
    </row>
    <row r="685" spans="1:5" x14ac:dyDescent="0.45">
      <c r="A685" s="66">
        <f t="shared" si="11"/>
        <v>683</v>
      </c>
      <c r="B685" s="67">
        <v>1</v>
      </c>
      <c r="C685" s="69">
        <v>0</v>
      </c>
      <c r="D685" s="70">
        <v>0</v>
      </c>
      <c r="E685" s="68">
        <v>1</v>
      </c>
    </row>
    <row r="686" spans="1:5" x14ac:dyDescent="0.45">
      <c r="A686" s="66">
        <f t="shared" si="11"/>
        <v>684</v>
      </c>
      <c r="B686" s="67">
        <v>1</v>
      </c>
      <c r="C686" s="69">
        <v>0</v>
      </c>
      <c r="D686" s="70">
        <v>0</v>
      </c>
      <c r="E686" s="68">
        <v>1</v>
      </c>
    </row>
    <row r="687" spans="1:5" x14ac:dyDescent="0.45">
      <c r="A687" s="66">
        <f t="shared" si="11"/>
        <v>685</v>
      </c>
      <c r="B687" s="67">
        <v>1</v>
      </c>
      <c r="C687" s="69">
        <v>0</v>
      </c>
      <c r="D687" s="70">
        <v>0</v>
      </c>
      <c r="E687" s="68">
        <v>1</v>
      </c>
    </row>
    <row r="688" spans="1:5" x14ac:dyDescent="0.45">
      <c r="A688" s="66">
        <f t="shared" si="11"/>
        <v>686</v>
      </c>
      <c r="B688" s="67">
        <v>1</v>
      </c>
      <c r="C688" s="69">
        <v>0</v>
      </c>
      <c r="D688" s="70">
        <v>0</v>
      </c>
      <c r="E688" s="68">
        <v>1</v>
      </c>
    </row>
    <row r="689" spans="1:5" x14ac:dyDescent="0.45">
      <c r="A689" s="66">
        <f t="shared" si="11"/>
        <v>687</v>
      </c>
      <c r="B689" s="67">
        <v>1</v>
      </c>
      <c r="C689" s="69">
        <v>0</v>
      </c>
      <c r="D689" s="70">
        <v>0</v>
      </c>
      <c r="E689" s="68">
        <v>1</v>
      </c>
    </row>
    <row r="690" spans="1:5" x14ac:dyDescent="0.45">
      <c r="A690" s="66">
        <f t="shared" si="11"/>
        <v>688</v>
      </c>
      <c r="B690" s="67">
        <v>1</v>
      </c>
      <c r="C690" s="69">
        <v>0</v>
      </c>
      <c r="D690" s="70">
        <v>0</v>
      </c>
      <c r="E690" s="68">
        <v>1</v>
      </c>
    </row>
    <row r="691" spans="1:5" x14ac:dyDescent="0.45">
      <c r="A691" s="66">
        <f t="shared" si="11"/>
        <v>689</v>
      </c>
      <c r="B691" s="67">
        <v>1</v>
      </c>
      <c r="C691" s="69">
        <v>0</v>
      </c>
      <c r="D691" s="70">
        <v>0</v>
      </c>
      <c r="E691" s="68">
        <v>1</v>
      </c>
    </row>
    <row r="692" spans="1:5" x14ac:dyDescent="0.45">
      <c r="A692" s="66">
        <f t="shared" si="11"/>
        <v>690</v>
      </c>
      <c r="B692" s="67">
        <v>1</v>
      </c>
      <c r="C692" s="69">
        <v>0</v>
      </c>
      <c r="D692" s="70">
        <v>0</v>
      </c>
      <c r="E692" s="68">
        <v>1</v>
      </c>
    </row>
    <row r="693" spans="1:5" x14ac:dyDescent="0.45">
      <c r="A693" s="66">
        <f t="shared" si="11"/>
        <v>691</v>
      </c>
      <c r="B693" s="67">
        <v>1</v>
      </c>
      <c r="C693" s="69">
        <v>0</v>
      </c>
      <c r="D693" s="70">
        <v>0</v>
      </c>
      <c r="E693" s="68">
        <v>1</v>
      </c>
    </row>
    <row r="694" spans="1:5" x14ac:dyDescent="0.45">
      <c r="A694" s="66">
        <f t="shared" si="11"/>
        <v>692</v>
      </c>
      <c r="B694" s="67">
        <v>1</v>
      </c>
      <c r="C694" s="69">
        <v>0</v>
      </c>
      <c r="D694" s="70">
        <v>0</v>
      </c>
      <c r="E694" s="68">
        <v>1</v>
      </c>
    </row>
    <row r="695" spans="1:5" x14ac:dyDescent="0.45">
      <c r="A695" s="66">
        <f t="shared" si="11"/>
        <v>693</v>
      </c>
      <c r="B695" s="67">
        <v>1</v>
      </c>
      <c r="C695" s="69">
        <v>0</v>
      </c>
      <c r="D695" s="70">
        <v>0</v>
      </c>
      <c r="E695" s="68">
        <v>1</v>
      </c>
    </row>
    <row r="696" spans="1:5" x14ac:dyDescent="0.45">
      <c r="A696" s="66">
        <f t="shared" si="11"/>
        <v>694</v>
      </c>
      <c r="B696" s="67">
        <v>1</v>
      </c>
      <c r="C696" s="69">
        <v>0</v>
      </c>
      <c r="D696" s="70">
        <v>0</v>
      </c>
      <c r="E696" s="68">
        <v>1</v>
      </c>
    </row>
    <row r="697" spans="1:5" x14ac:dyDescent="0.45">
      <c r="A697" s="66">
        <f t="shared" si="11"/>
        <v>695</v>
      </c>
      <c r="B697" s="67">
        <v>1</v>
      </c>
      <c r="C697" s="69">
        <v>0</v>
      </c>
      <c r="D697" s="70">
        <v>0</v>
      </c>
      <c r="E697" s="68">
        <v>1</v>
      </c>
    </row>
    <row r="698" spans="1:5" x14ac:dyDescent="0.45">
      <c r="A698" s="66">
        <f t="shared" si="11"/>
        <v>696</v>
      </c>
      <c r="B698" s="67">
        <v>1</v>
      </c>
      <c r="C698" s="69">
        <v>0</v>
      </c>
      <c r="D698" s="70">
        <v>0</v>
      </c>
      <c r="E698" s="68">
        <v>1</v>
      </c>
    </row>
    <row r="699" spans="1:5" x14ac:dyDescent="0.45">
      <c r="A699" s="66">
        <f t="shared" si="11"/>
        <v>697</v>
      </c>
      <c r="B699" s="67">
        <v>1</v>
      </c>
      <c r="C699" s="69">
        <v>0</v>
      </c>
      <c r="D699" s="70">
        <v>0</v>
      </c>
      <c r="E699" s="68">
        <v>1</v>
      </c>
    </row>
    <row r="700" spans="1:5" x14ac:dyDescent="0.45">
      <c r="A700" s="66">
        <f t="shared" si="11"/>
        <v>698</v>
      </c>
      <c r="B700" s="67">
        <v>1</v>
      </c>
      <c r="C700" s="69">
        <v>0</v>
      </c>
      <c r="D700" s="70">
        <v>0</v>
      </c>
      <c r="E700" s="68">
        <v>1</v>
      </c>
    </row>
    <row r="701" spans="1:5" x14ac:dyDescent="0.45">
      <c r="A701" s="66">
        <f t="shared" si="11"/>
        <v>699</v>
      </c>
      <c r="B701" s="67">
        <v>1</v>
      </c>
      <c r="C701" s="69">
        <v>0</v>
      </c>
      <c r="D701" s="70">
        <v>0</v>
      </c>
      <c r="E701" s="68">
        <v>1</v>
      </c>
    </row>
    <row r="702" spans="1:5" x14ac:dyDescent="0.45">
      <c r="A702" s="66">
        <f t="shared" si="11"/>
        <v>700</v>
      </c>
      <c r="B702" s="67">
        <v>1</v>
      </c>
      <c r="C702" s="69">
        <v>0</v>
      </c>
      <c r="D702" s="70">
        <v>0</v>
      </c>
      <c r="E702" s="68">
        <v>1</v>
      </c>
    </row>
    <row r="703" spans="1:5" x14ac:dyDescent="0.45">
      <c r="A703" s="66">
        <f t="shared" si="11"/>
        <v>701</v>
      </c>
      <c r="B703" s="67">
        <v>1</v>
      </c>
      <c r="C703" s="69">
        <v>0</v>
      </c>
      <c r="D703" s="70">
        <v>0</v>
      </c>
      <c r="E703" s="68">
        <v>0</v>
      </c>
    </row>
    <row r="704" spans="1:5" x14ac:dyDescent="0.45">
      <c r="A704" s="66">
        <f t="shared" si="11"/>
        <v>702</v>
      </c>
      <c r="B704" s="67">
        <v>1</v>
      </c>
      <c r="C704" s="69">
        <v>0</v>
      </c>
      <c r="D704" s="70">
        <v>0</v>
      </c>
      <c r="E704" s="68">
        <v>0</v>
      </c>
    </row>
    <row r="705" spans="1:5" x14ac:dyDescent="0.45">
      <c r="A705" s="66">
        <f t="shared" si="11"/>
        <v>703</v>
      </c>
      <c r="B705" s="67">
        <v>1</v>
      </c>
      <c r="C705" s="69">
        <v>0</v>
      </c>
      <c r="D705" s="70">
        <v>0</v>
      </c>
      <c r="E705" s="68">
        <v>0</v>
      </c>
    </row>
    <row r="706" spans="1:5" x14ac:dyDescent="0.45">
      <c r="A706" s="66">
        <f t="shared" si="11"/>
        <v>704</v>
      </c>
      <c r="B706" s="67">
        <v>1</v>
      </c>
      <c r="C706" s="69">
        <v>0</v>
      </c>
      <c r="D706" s="70">
        <v>0</v>
      </c>
      <c r="E706" s="68">
        <v>0</v>
      </c>
    </row>
    <row r="707" spans="1:5" x14ac:dyDescent="0.45">
      <c r="A707" s="66">
        <f t="shared" ref="A707:A770" si="12">A706+1</f>
        <v>705</v>
      </c>
      <c r="B707" s="67">
        <v>1</v>
      </c>
      <c r="C707" s="69">
        <v>0</v>
      </c>
      <c r="D707" s="70">
        <v>0</v>
      </c>
      <c r="E707" s="68">
        <v>0</v>
      </c>
    </row>
    <row r="708" spans="1:5" x14ac:dyDescent="0.45">
      <c r="A708" s="66">
        <f t="shared" si="12"/>
        <v>706</v>
      </c>
      <c r="B708" s="67">
        <v>1</v>
      </c>
      <c r="C708" s="69">
        <v>0</v>
      </c>
      <c r="D708" s="70">
        <v>0</v>
      </c>
      <c r="E708" s="68">
        <v>0</v>
      </c>
    </row>
    <row r="709" spans="1:5" x14ac:dyDescent="0.45">
      <c r="A709" s="66">
        <f t="shared" si="12"/>
        <v>707</v>
      </c>
      <c r="B709" s="67">
        <v>1</v>
      </c>
      <c r="C709" s="69">
        <v>0</v>
      </c>
      <c r="D709" s="70">
        <v>0</v>
      </c>
      <c r="E709" s="68">
        <v>0</v>
      </c>
    </row>
    <row r="710" spans="1:5" x14ac:dyDescent="0.45">
      <c r="A710" s="66">
        <f t="shared" si="12"/>
        <v>708</v>
      </c>
      <c r="B710" s="67">
        <v>1</v>
      </c>
      <c r="C710" s="69">
        <v>0</v>
      </c>
      <c r="D710" s="70">
        <v>0</v>
      </c>
      <c r="E710" s="68">
        <v>0</v>
      </c>
    </row>
    <row r="711" spans="1:5" x14ac:dyDescent="0.45">
      <c r="A711" s="66">
        <f t="shared" si="12"/>
        <v>709</v>
      </c>
      <c r="B711" s="67">
        <v>1</v>
      </c>
      <c r="C711" s="69">
        <v>0</v>
      </c>
      <c r="D711" s="70">
        <v>0</v>
      </c>
      <c r="E711" s="68">
        <v>0</v>
      </c>
    </row>
    <row r="712" spans="1:5" x14ac:dyDescent="0.45">
      <c r="A712" s="66">
        <f t="shared" si="12"/>
        <v>710</v>
      </c>
      <c r="B712" s="67">
        <v>1</v>
      </c>
      <c r="C712" s="69">
        <v>0</v>
      </c>
      <c r="D712" s="70">
        <v>0</v>
      </c>
      <c r="E712" s="68">
        <v>0</v>
      </c>
    </row>
    <row r="713" spans="1:5" x14ac:dyDescent="0.45">
      <c r="A713" s="66">
        <f t="shared" si="12"/>
        <v>711</v>
      </c>
      <c r="B713" s="67">
        <v>1</v>
      </c>
      <c r="C713" s="69">
        <v>0</v>
      </c>
      <c r="D713" s="70">
        <v>0</v>
      </c>
      <c r="E713" s="68">
        <v>0</v>
      </c>
    </row>
    <row r="714" spans="1:5" x14ac:dyDescent="0.45">
      <c r="A714" s="66">
        <f t="shared" si="12"/>
        <v>712</v>
      </c>
      <c r="B714" s="67">
        <v>1</v>
      </c>
      <c r="C714" s="69">
        <v>0</v>
      </c>
      <c r="D714" s="70">
        <v>0</v>
      </c>
      <c r="E714" s="68">
        <v>0</v>
      </c>
    </row>
    <row r="715" spans="1:5" x14ac:dyDescent="0.45">
      <c r="A715" s="66">
        <f t="shared" si="12"/>
        <v>713</v>
      </c>
      <c r="B715" s="67">
        <v>1</v>
      </c>
      <c r="C715" s="69">
        <v>0</v>
      </c>
      <c r="D715" s="70">
        <v>0</v>
      </c>
      <c r="E715" s="68">
        <v>0</v>
      </c>
    </row>
    <row r="716" spans="1:5" x14ac:dyDescent="0.45">
      <c r="A716" s="66">
        <f t="shared" si="12"/>
        <v>714</v>
      </c>
      <c r="B716" s="67">
        <v>1</v>
      </c>
      <c r="C716" s="69">
        <v>0</v>
      </c>
      <c r="D716" s="70">
        <v>0</v>
      </c>
      <c r="E716" s="68">
        <v>0</v>
      </c>
    </row>
    <row r="717" spans="1:5" x14ac:dyDescent="0.45">
      <c r="A717" s="66">
        <f t="shared" si="12"/>
        <v>715</v>
      </c>
      <c r="B717" s="67">
        <v>1</v>
      </c>
      <c r="C717" s="69">
        <v>0</v>
      </c>
      <c r="D717" s="70">
        <v>0</v>
      </c>
      <c r="E717" s="68">
        <v>0</v>
      </c>
    </row>
    <row r="718" spans="1:5" x14ac:dyDescent="0.45">
      <c r="A718" s="66">
        <f t="shared" si="12"/>
        <v>716</v>
      </c>
      <c r="B718" s="67">
        <v>1</v>
      </c>
      <c r="C718" s="69">
        <v>0</v>
      </c>
      <c r="D718" s="70">
        <v>0</v>
      </c>
      <c r="E718" s="68">
        <v>0</v>
      </c>
    </row>
    <row r="719" spans="1:5" x14ac:dyDescent="0.45">
      <c r="A719" s="66">
        <f t="shared" si="12"/>
        <v>717</v>
      </c>
      <c r="B719" s="67">
        <v>1</v>
      </c>
      <c r="C719" s="69">
        <v>0</v>
      </c>
      <c r="D719" s="70">
        <v>0</v>
      </c>
      <c r="E719" s="68">
        <v>0</v>
      </c>
    </row>
    <row r="720" spans="1:5" x14ac:dyDescent="0.45">
      <c r="A720" s="66">
        <f t="shared" si="12"/>
        <v>718</v>
      </c>
      <c r="B720" s="67">
        <v>1</v>
      </c>
      <c r="C720" s="69">
        <v>0</v>
      </c>
      <c r="D720" s="70">
        <v>0</v>
      </c>
      <c r="E720" s="68">
        <v>0</v>
      </c>
    </row>
    <row r="721" spans="1:5" x14ac:dyDescent="0.45">
      <c r="A721" s="66">
        <f t="shared" si="12"/>
        <v>719</v>
      </c>
      <c r="B721" s="67">
        <v>1</v>
      </c>
      <c r="C721" s="69">
        <v>0</v>
      </c>
      <c r="D721" s="70">
        <v>0</v>
      </c>
      <c r="E721" s="68">
        <v>0</v>
      </c>
    </row>
    <row r="722" spans="1:5" x14ac:dyDescent="0.45">
      <c r="A722" s="66">
        <f t="shared" si="12"/>
        <v>720</v>
      </c>
      <c r="B722" s="67">
        <v>1</v>
      </c>
      <c r="C722" s="69">
        <v>0</v>
      </c>
      <c r="D722" s="70">
        <v>0</v>
      </c>
      <c r="E722" s="68">
        <v>0</v>
      </c>
    </row>
    <row r="723" spans="1:5" x14ac:dyDescent="0.45">
      <c r="A723" s="66">
        <f t="shared" si="12"/>
        <v>721</v>
      </c>
      <c r="B723" s="67">
        <v>1</v>
      </c>
      <c r="C723" s="69">
        <v>0</v>
      </c>
      <c r="D723" s="70">
        <v>0</v>
      </c>
      <c r="E723" s="68">
        <v>0</v>
      </c>
    </row>
    <row r="724" spans="1:5" x14ac:dyDescent="0.45">
      <c r="A724" s="66">
        <f t="shared" si="12"/>
        <v>722</v>
      </c>
      <c r="B724" s="67">
        <v>1</v>
      </c>
      <c r="C724" s="69">
        <v>0</v>
      </c>
      <c r="D724" s="70">
        <v>0</v>
      </c>
      <c r="E724" s="68">
        <v>0</v>
      </c>
    </row>
    <row r="725" spans="1:5" x14ac:dyDescent="0.45">
      <c r="A725" s="66">
        <f t="shared" si="12"/>
        <v>723</v>
      </c>
      <c r="B725" s="67">
        <v>1</v>
      </c>
      <c r="C725" s="69">
        <v>0</v>
      </c>
      <c r="D725" s="70">
        <v>0</v>
      </c>
      <c r="E725" s="68">
        <v>0</v>
      </c>
    </row>
    <row r="726" spans="1:5" x14ac:dyDescent="0.45">
      <c r="A726" s="66">
        <f t="shared" si="12"/>
        <v>724</v>
      </c>
      <c r="B726" s="67">
        <v>1</v>
      </c>
      <c r="C726" s="69">
        <v>0</v>
      </c>
      <c r="D726" s="70">
        <v>0</v>
      </c>
      <c r="E726" s="68">
        <v>0</v>
      </c>
    </row>
    <row r="727" spans="1:5" x14ac:dyDescent="0.45">
      <c r="A727" s="66">
        <f t="shared" si="12"/>
        <v>725</v>
      </c>
      <c r="B727" s="67">
        <v>1</v>
      </c>
      <c r="C727" s="69">
        <v>0</v>
      </c>
      <c r="D727" s="70">
        <v>0</v>
      </c>
      <c r="E727" s="68">
        <v>0</v>
      </c>
    </row>
    <row r="728" spans="1:5" x14ac:dyDescent="0.45">
      <c r="A728" s="66">
        <f t="shared" si="12"/>
        <v>726</v>
      </c>
      <c r="B728" s="67">
        <v>1</v>
      </c>
      <c r="C728" s="69">
        <v>0</v>
      </c>
      <c r="D728" s="70">
        <v>0</v>
      </c>
      <c r="E728" s="68">
        <v>0</v>
      </c>
    </row>
    <row r="729" spans="1:5" x14ac:dyDescent="0.45">
      <c r="A729" s="66">
        <f t="shared" si="12"/>
        <v>727</v>
      </c>
      <c r="B729" s="67">
        <v>1</v>
      </c>
      <c r="C729" s="69">
        <v>0</v>
      </c>
      <c r="D729" s="70">
        <v>0</v>
      </c>
      <c r="E729" s="68">
        <v>0</v>
      </c>
    </row>
    <row r="730" spans="1:5" x14ac:dyDescent="0.45">
      <c r="A730" s="66">
        <f t="shared" si="12"/>
        <v>728</v>
      </c>
      <c r="B730" s="67">
        <v>1</v>
      </c>
      <c r="C730" s="69">
        <v>0</v>
      </c>
      <c r="D730" s="70">
        <v>0</v>
      </c>
      <c r="E730" s="68">
        <v>0</v>
      </c>
    </row>
    <row r="731" spans="1:5" x14ac:dyDescent="0.45">
      <c r="A731" s="66">
        <f t="shared" si="12"/>
        <v>729</v>
      </c>
      <c r="B731" s="67">
        <v>1</v>
      </c>
      <c r="C731" s="69">
        <v>0</v>
      </c>
      <c r="D731" s="70">
        <v>0</v>
      </c>
      <c r="E731" s="68">
        <v>0</v>
      </c>
    </row>
    <row r="732" spans="1:5" x14ac:dyDescent="0.45">
      <c r="A732" s="66">
        <f t="shared" si="12"/>
        <v>730</v>
      </c>
      <c r="B732" s="67">
        <v>1</v>
      </c>
      <c r="C732" s="69">
        <v>0</v>
      </c>
      <c r="D732" s="70">
        <v>0</v>
      </c>
      <c r="E732" s="68">
        <v>0</v>
      </c>
    </row>
    <row r="733" spans="1:5" x14ac:dyDescent="0.45">
      <c r="A733" s="66">
        <f t="shared" si="12"/>
        <v>731</v>
      </c>
      <c r="B733" s="67">
        <v>1</v>
      </c>
      <c r="C733" s="69">
        <v>0</v>
      </c>
      <c r="D733" s="70">
        <v>0</v>
      </c>
      <c r="E733" s="68">
        <v>0</v>
      </c>
    </row>
    <row r="734" spans="1:5" x14ac:dyDescent="0.45">
      <c r="A734" s="66">
        <f t="shared" si="12"/>
        <v>732</v>
      </c>
      <c r="B734" s="67">
        <v>1</v>
      </c>
      <c r="C734" s="69">
        <v>0</v>
      </c>
      <c r="D734" s="70">
        <v>0</v>
      </c>
      <c r="E734" s="68">
        <v>0</v>
      </c>
    </row>
    <row r="735" spans="1:5" x14ac:dyDescent="0.45">
      <c r="A735" s="66">
        <f t="shared" si="12"/>
        <v>733</v>
      </c>
      <c r="B735" s="67">
        <v>1</v>
      </c>
      <c r="C735" s="69">
        <v>0</v>
      </c>
      <c r="D735" s="70">
        <v>0</v>
      </c>
      <c r="E735" s="68">
        <v>0</v>
      </c>
    </row>
    <row r="736" spans="1:5" x14ac:dyDescent="0.45">
      <c r="A736" s="66">
        <f t="shared" si="12"/>
        <v>734</v>
      </c>
      <c r="B736" s="67">
        <v>1</v>
      </c>
      <c r="C736" s="69">
        <v>0</v>
      </c>
      <c r="D736" s="70">
        <v>0</v>
      </c>
      <c r="E736" s="68">
        <v>0</v>
      </c>
    </row>
    <row r="737" spans="1:5" x14ac:dyDescent="0.45">
      <c r="A737" s="66">
        <f t="shared" si="12"/>
        <v>735</v>
      </c>
      <c r="B737" s="67">
        <v>1</v>
      </c>
      <c r="C737" s="69">
        <v>0</v>
      </c>
      <c r="D737" s="70">
        <v>0</v>
      </c>
      <c r="E737" s="68">
        <v>0</v>
      </c>
    </row>
    <row r="738" spans="1:5" x14ac:dyDescent="0.45">
      <c r="A738" s="66">
        <f t="shared" si="12"/>
        <v>736</v>
      </c>
      <c r="B738" s="67">
        <v>1</v>
      </c>
      <c r="C738" s="69">
        <v>0</v>
      </c>
      <c r="D738" s="70">
        <v>0</v>
      </c>
      <c r="E738" s="68">
        <v>0</v>
      </c>
    </row>
    <row r="739" spans="1:5" x14ac:dyDescent="0.45">
      <c r="A739" s="66">
        <f t="shared" si="12"/>
        <v>737</v>
      </c>
      <c r="B739" s="67">
        <v>1</v>
      </c>
      <c r="C739" s="69">
        <v>0</v>
      </c>
      <c r="D739" s="70">
        <v>0</v>
      </c>
      <c r="E739" s="68">
        <v>0</v>
      </c>
    </row>
    <row r="740" spans="1:5" x14ac:dyDescent="0.45">
      <c r="A740" s="66">
        <f t="shared" si="12"/>
        <v>738</v>
      </c>
      <c r="B740" s="67">
        <v>1</v>
      </c>
      <c r="C740" s="69">
        <v>0</v>
      </c>
      <c r="D740" s="70">
        <v>0</v>
      </c>
      <c r="E740" s="68">
        <v>0</v>
      </c>
    </row>
    <row r="741" spans="1:5" x14ac:dyDescent="0.45">
      <c r="A741" s="66">
        <f t="shared" si="12"/>
        <v>739</v>
      </c>
      <c r="B741" s="67">
        <v>1</v>
      </c>
      <c r="C741" s="69">
        <v>0</v>
      </c>
      <c r="D741" s="70">
        <v>0</v>
      </c>
      <c r="E741" s="68">
        <v>0</v>
      </c>
    </row>
    <row r="742" spans="1:5" x14ac:dyDescent="0.45">
      <c r="A742" s="66">
        <f t="shared" si="12"/>
        <v>740</v>
      </c>
      <c r="B742" s="67">
        <v>1</v>
      </c>
      <c r="C742" s="69">
        <v>0</v>
      </c>
      <c r="D742" s="70">
        <v>0</v>
      </c>
      <c r="E742" s="68">
        <v>0</v>
      </c>
    </row>
    <row r="743" spans="1:5" x14ac:dyDescent="0.45">
      <c r="A743" s="66">
        <f t="shared" si="12"/>
        <v>741</v>
      </c>
      <c r="B743" s="67">
        <v>1</v>
      </c>
      <c r="C743" s="69">
        <v>0</v>
      </c>
      <c r="D743" s="70">
        <v>0</v>
      </c>
      <c r="E743" s="68">
        <v>0</v>
      </c>
    </row>
    <row r="744" spans="1:5" x14ac:dyDescent="0.45">
      <c r="A744" s="66">
        <f t="shared" si="12"/>
        <v>742</v>
      </c>
      <c r="B744" s="67">
        <v>1</v>
      </c>
      <c r="C744" s="69">
        <v>0</v>
      </c>
      <c r="D744" s="70">
        <v>0</v>
      </c>
      <c r="E744" s="68">
        <v>0</v>
      </c>
    </row>
    <row r="745" spans="1:5" x14ac:dyDescent="0.45">
      <c r="A745" s="66">
        <f t="shared" si="12"/>
        <v>743</v>
      </c>
      <c r="B745" s="67">
        <v>1</v>
      </c>
      <c r="C745" s="69">
        <v>0</v>
      </c>
      <c r="D745" s="70">
        <v>0</v>
      </c>
      <c r="E745" s="68">
        <v>0</v>
      </c>
    </row>
    <row r="746" spans="1:5" x14ac:dyDescent="0.45">
      <c r="A746" s="66">
        <f t="shared" si="12"/>
        <v>744</v>
      </c>
      <c r="B746" s="67">
        <v>1</v>
      </c>
      <c r="C746" s="69">
        <v>0</v>
      </c>
      <c r="D746" s="70">
        <v>0</v>
      </c>
      <c r="E746" s="68">
        <v>0</v>
      </c>
    </row>
    <row r="747" spans="1:5" x14ac:dyDescent="0.45">
      <c r="A747" s="66">
        <f t="shared" si="12"/>
        <v>745</v>
      </c>
      <c r="B747" s="67">
        <v>1</v>
      </c>
      <c r="C747" s="69">
        <v>0</v>
      </c>
      <c r="D747" s="70">
        <v>0</v>
      </c>
      <c r="E747" s="68">
        <v>0</v>
      </c>
    </row>
    <row r="748" spans="1:5" x14ac:dyDescent="0.45">
      <c r="A748" s="66">
        <f t="shared" si="12"/>
        <v>746</v>
      </c>
      <c r="B748" s="67">
        <v>1</v>
      </c>
      <c r="C748" s="69">
        <v>0</v>
      </c>
      <c r="D748" s="70">
        <v>0</v>
      </c>
      <c r="E748" s="68">
        <v>0</v>
      </c>
    </row>
    <row r="749" spans="1:5" x14ac:dyDescent="0.45">
      <c r="A749" s="66">
        <f t="shared" si="12"/>
        <v>747</v>
      </c>
      <c r="B749" s="67">
        <v>1</v>
      </c>
      <c r="C749" s="69">
        <v>0</v>
      </c>
      <c r="D749" s="70">
        <v>0</v>
      </c>
      <c r="E749" s="68">
        <v>0</v>
      </c>
    </row>
    <row r="750" spans="1:5" x14ac:dyDescent="0.45">
      <c r="A750" s="66">
        <f t="shared" si="12"/>
        <v>748</v>
      </c>
      <c r="B750" s="67">
        <v>1</v>
      </c>
      <c r="C750" s="69">
        <v>0</v>
      </c>
      <c r="D750" s="70">
        <v>0</v>
      </c>
      <c r="E750" s="68">
        <v>0</v>
      </c>
    </row>
    <row r="751" spans="1:5" x14ac:dyDescent="0.45">
      <c r="A751" s="66">
        <f t="shared" si="12"/>
        <v>749</v>
      </c>
      <c r="B751" s="67">
        <v>1</v>
      </c>
      <c r="C751" s="69">
        <v>0</v>
      </c>
      <c r="D751" s="70">
        <v>0</v>
      </c>
      <c r="E751" s="68">
        <v>0</v>
      </c>
    </row>
    <row r="752" spans="1:5" x14ac:dyDescent="0.45">
      <c r="A752" s="66">
        <f t="shared" si="12"/>
        <v>750</v>
      </c>
      <c r="B752" s="67">
        <v>1</v>
      </c>
      <c r="C752" s="69">
        <v>0</v>
      </c>
      <c r="D752" s="70">
        <v>0</v>
      </c>
      <c r="E752" s="68">
        <v>0</v>
      </c>
    </row>
    <row r="753" spans="1:5" x14ac:dyDescent="0.45">
      <c r="A753" s="66">
        <f t="shared" si="12"/>
        <v>751</v>
      </c>
      <c r="B753" s="67">
        <v>1</v>
      </c>
      <c r="C753" s="69">
        <v>0</v>
      </c>
      <c r="D753" s="70">
        <v>0</v>
      </c>
      <c r="E753" s="68">
        <v>0</v>
      </c>
    </row>
    <row r="754" spans="1:5" x14ac:dyDescent="0.45">
      <c r="A754" s="66">
        <f t="shared" si="12"/>
        <v>752</v>
      </c>
      <c r="B754" s="67">
        <v>1</v>
      </c>
      <c r="C754" s="69">
        <v>0</v>
      </c>
      <c r="D754" s="70">
        <v>0</v>
      </c>
      <c r="E754" s="68">
        <v>0</v>
      </c>
    </row>
    <row r="755" spans="1:5" x14ac:dyDescent="0.45">
      <c r="A755" s="66">
        <f t="shared" si="12"/>
        <v>753</v>
      </c>
      <c r="B755" s="67">
        <v>1</v>
      </c>
      <c r="C755" s="69">
        <v>0</v>
      </c>
      <c r="D755" s="70">
        <v>0</v>
      </c>
      <c r="E755" s="68">
        <v>0</v>
      </c>
    </row>
    <row r="756" spans="1:5" x14ac:dyDescent="0.45">
      <c r="A756" s="66">
        <f t="shared" si="12"/>
        <v>754</v>
      </c>
      <c r="B756" s="67">
        <v>1</v>
      </c>
      <c r="C756" s="69">
        <v>0</v>
      </c>
      <c r="D756" s="70">
        <v>0</v>
      </c>
      <c r="E756" s="68">
        <v>0</v>
      </c>
    </row>
    <row r="757" spans="1:5" x14ac:dyDescent="0.45">
      <c r="A757" s="66">
        <f t="shared" si="12"/>
        <v>755</v>
      </c>
      <c r="B757" s="67">
        <v>1</v>
      </c>
      <c r="C757" s="69">
        <v>0</v>
      </c>
      <c r="D757" s="70">
        <v>0</v>
      </c>
      <c r="E757" s="68">
        <v>0</v>
      </c>
    </row>
    <row r="758" spans="1:5" x14ac:dyDescent="0.45">
      <c r="A758" s="66">
        <f t="shared" si="12"/>
        <v>756</v>
      </c>
      <c r="B758" s="67">
        <v>1</v>
      </c>
      <c r="C758" s="69">
        <v>0</v>
      </c>
      <c r="D758" s="70">
        <v>0</v>
      </c>
      <c r="E758" s="68">
        <v>0</v>
      </c>
    </row>
    <row r="759" spans="1:5" x14ac:dyDescent="0.45">
      <c r="A759" s="66">
        <f t="shared" si="12"/>
        <v>757</v>
      </c>
      <c r="B759" s="67">
        <v>1</v>
      </c>
      <c r="C759" s="69">
        <v>0</v>
      </c>
      <c r="D759" s="70">
        <v>0</v>
      </c>
      <c r="E759" s="68">
        <v>0</v>
      </c>
    </row>
    <row r="760" spans="1:5" x14ac:dyDescent="0.45">
      <c r="A760" s="66">
        <f t="shared" si="12"/>
        <v>758</v>
      </c>
      <c r="B760" s="67">
        <v>1</v>
      </c>
      <c r="C760" s="69">
        <v>0</v>
      </c>
      <c r="D760" s="70">
        <v>0</v>
      </c>
      <c r="E760" s="68">
        <v>0</v>
      </c>
    </row>
    <row r="761" spans="1:5" x14ac:dyDescent="0.45">
      <c r="A761" s="66">
        <f t="shared" si="12"/>
        <v>759</v>
      </c>
      <c r="B761" s="67">
        <v>1</v>
      </c>
      <c r="C761" s="69">
        <v>0</v>
      </c>
      <c r="D761" s="70">
        <v>0</v>
      </c>
      <c r="E761" s="68">
        <v>0</v>
      </c>
    </row>
    <row r="762" spans="1:5" x14ac:dyDescent="0.45">
      <c r="A762" s="66">
        <f t="shared" si="12"/>
        <v>760</v>
      </c>
      <c r="B762" s="67">
        <v>1</v>
      </c>
      <c r="C762" s="69">
        <v>0</v>
      </c>
      <c r="D762" s="70">
        <v>0</v>
      </c>
      <c r="E762" s="68">
        <v>0</v>
      </c>
    </row>
    <row r="763" spans="1:5" x14ac:dyDescent="0.45">
      <c r="A763" s="66">
        <f t="shared" si="12"/>
        <v>761</v>
      </c>
      <c r="B763" s="67">
        <v>1</v>
      </c>
      <c r="C763" s="69">
        <v>0</v>
      </c>
      <c r="D763" s="70">
        <v>0</v>
      </c>
      <c r="E763" s="68">
        <v>0</v>
      </c>
    </row>
    <row r="764" spans="1:5" x14ac:dyDescent="0.45">
      <c r="A764" s="66">
        <f t="shared" si="12"/>
        <v>762</v>
      </c>
      <c r="B764" s="67">
        <v>1</v>
      </c>
      <c r="C764" s="69">
        <v>0</v>
      </c>
      <c r="D764" s="70">
        <v>0</v>
      </c>
      <c r="E764" s="68">
        <v>0</v>
      </c>
    </row>
    <row r="765" spans="1:5" x14ac:dyDescent="0.45">
      <c r="A765" s="66">
        <f t="shared" si="12"/>
        <v>763</v>
      </c>
      <c r="B765" s="67">
        <v>1</v>
      </c>
      <c r="C765" s="69">
        <v>0</v>
      </c>
      <c r="D765" s="70">
        <v>0</v>
      </c>
      <c r="E765" s="68">
        <v>0</v>
      </c>
    </row>
    <row r="766" spans="1:5" x14ac:dyDescent="0.45">
      <c r="A766" s="66">
        <f t="shared" si="12"/>
        <v>764</v>
      </c>
      <c r="B766" s="67">
        <v>1</v>
      </c>
      <c r="C766" s="69">
        <v>0</v>
      </c>
      <c r="D766" s="70">
        <v>0</v>
      </c>
      <c r="E766" s="68">
        <v>0</v>
      </c>
    </row>
    <row r="767" spans="1:5" x14ac:dyDescent="0.45">
      <c r="A767" s="66">
        <f t="shared" si="12"/>
        <v>765</v>
      </c>
      <c r="B767" s="67">
        <v>1</v>
      </c>
      <c r="C767" s="69">
        <v>0</v>
      </c>
      <c r="D767" s="70">
        <v>0</v>
      </c>
      <c r="E767" s="68">
        <v>0</v>
      </c>
    </row>
    <row r="768" spans="1:5" x14ac:dyDescent="0.45">
      <c r="A768" s="66">
        <f t="shared" si="12"/>
        <v>766</v>
      </c>
      <c r="B768" s="67">
        <v>1</v>
      </c>
      <c r="C768" s="69">
        <v>0</v>
      </c>
      <c r="D768" s="70">
        <v>0</v>
      </c>
      <c r="E768" s="68">
        <v>0</v>
      </c>
    </row>
    <row r="769" spans="1:5" x14ac:dyDescent="0.45">
      <c r="A769" s="66">
        <f t="shared" si="12"/>
        <v>767</v>
      </c>
      <c r="B769" s="67">
        <v>1</v>
      </c>
      <c r="C769" s="69">
        <v>0</v>
      </c>
      <c r="D769" s="70">
        <v>0</v>
      </c>
      <c r="E769" s="68">
        <v>0</v>
      </c>
    </row>
    <row r="770" spans="1:5" x14ac:dyDescent="0.45">
      <c r="A770" s="66">
        <f t="shared" si="12"/>
        <v>768</v>
      </c>
      <c r="B770" s="67">
        <v>1</v>
      </c>
      <c r="C770" s="69">
        <v>0</v>
      </c>
      <c r="D770" s="70">
        <v>0</v>
      </c>
      <c r="E770" s="68">
        <v>0</v>
      </c>
    </row>
    <row r="771" spans="1:5" x14ac:dyDescent="0.45">
      <c r="A771" s="66">
        <f t="shared" ref="A771:A834" si="13">A770+1</f>
        <v>769</v>
      </c>
      <c r="B771" s="67">
        <v>1</v>
      </c>
      <c r="C771" s="69">
        <v>0</v>
      </c>
      <c r="D771" s="70">
        <v>0</v>
      </c>
      <c r="E771" s="68">
        <v>0</v>
      </c>
    </row>
    <row r="772" spans="1:5" x14ac:dyDescent="0.45">
      <c r="A772" s="66">
        <f t="shared" si="13"/>
        <v>770</v>
      </c>
      <c r="B772" s="67">
        <v>1</v>
      </c>
      <c r="C772" s="69">
        <v>0</v>
      </c>
      <c r="D772" s="70">
        <v>0</v>
      </c>
      <c r="E772" s="68">
        <v>0</v>
      </c>
    </row>
    <row r="773" spans="1:5" x14ac:dyDescent="0.45">
      <c r="A773" s="66">
        <f t="shared" si="13"/>
        <v>771</v>
      </c>
      <c r="B773" s="67">
        <v>1</v>
      </c>
      <c r="C773" s="69">
        <v>0</v>
      </c>
      <c r="D773" s="70">
        <v>0</v>
      </c>
      <c r="E773" s="68">
        <v>0</v>
      </c>
    </row>
    <row r="774" spans="1:5" x14ac:dyDescent="0.45">
      <c r="A774" s="66">
        <f t="shared" si="13"/>
        <v>772</v>
      </c>
      <c r="B774" s="67">
        <v>1</v>
      </c>
      <c r="C774" s="69">
        <v>0</v>
      </c>
      <c r="D774" s="70">
        <v>0</v>
      </c>
      <c r="E774" s="68">
        <v>0</v>
      </c>
    </row>
    <row r="775" spans="1:5" x14ac:dyDescent="0.45">
      <c r="A775" s="66">
        <f t="shared" si="13"/>
        <v>773</v>
      </c>
      <c r="B775" s="67">
        <v>1</v>
      </c>
      <c r="C775" s="69">
        <v>0</v>
      </c>
      <c r="D775" s="70">
        <v>0</v>
      </c>
      <c r="E775" s="68">
        <v>0</v>
      </c>
    </row>
    <row r="776" spans="1:5" x14ac:dyDescent="0.45">
      <c r="A776" s="66">
        <f t="shared" si="13"/>
        <v>774</v>
      </c>
      <c r="B776" s="67">
        <v>1</v>
      </c>
      <c r="C776" s="69">
        <v>0</v>
      </c>
      <c r="D776" s="70">
        <v>0</v>
      </c>
      <c r="E776" s="68">
        <v>0</v>
      </c>
    </row>
    <row r="777" spans="1:5" x14ac:dyDescent="0.45">
      <c r="A777" s="66">
        <f t="shared" si="13"/>
        <v>775</v>
      </c>
      <c r="B777" s="67">
        <v>1</v>
      </c>
      <c r="C777" s="69">
        <v>0</v>
      </c>
      <c r="D777" s="70">
        <v>0</v>
      </c>
      <c r="E777" s="68">
        <v>0</v>
      </c>
    </row>
    <row r="778" spans="1:5" x14ac:dyDescent="0.45">
      <c r="A778" s="66">
        <f t="shared" si="13"/>
        <v>776</v>
      </c>
      <c r="B778" s="67">
        <v>1</v>
      </c>
      <c r="C778" s="69">
        <v>0</v>
      </c>
      <c r="D778" s="70">
        <v>0</v>
      </c>
      <c r="E778" s="68">
        <v>0</v>
      </c>
    </row>
    <row r="779" spans="1:5" x14ac:dyDescent="0.45">
      <c r="A779" s="66">
        <f t="shared" si="13"/>
        <v>777</v>
      </c>
      <c r="B779" s="67">
        <v>1</v>
      </c>
      <c r="C779" s="69">
        <v>0</v>
      </c>
      <c r="D779" s="70">
        <v>0</v>
      </c>
      <c r="E779" s="68">
        <v>0</v>
      </c>
    </row>
    <row r="780" spans="1:5" x14ac:dyDescent="0.45">
      <c r="A780" s="66">
        <f t="shared" si="13"/>
        <v>778</v>
      </c>
      <c r="B780" s="67">
        <v>1</v>
      </c>
      <c r="C780" s="69">
        <v>0</v>
      </c>
      <c r="D780" s="70">
        <v>0</v>
      </c>
      <c r="E780" s="68">
        <v>0</v>
      </c>
    </row>
    <row r="781" spans="1:5" x14ac:dyDescent="0.45">
      <c r="A781" s="66">
        <f t="shared" si="13"/>
        <v>779</v>
      </c>
      <c r="B781" s="67">
        <v>1</v>
      </c>
      <c r="C781" s="69">
        <v>0</v>
      </c>
      <c r="D781" s="70">
        <v>0</v>
      </c>
      <c r="E781" s="68">
        <v>0</v>
      </c>
    </row>
    <row r="782" spans="1:5" x14ac:dyDescent="0.45">
      <c r="A782" s="66">
        <f t="shared" si="13"/>
        <v>780</v>
      </c>
      <c r="B782" s="67">
        <v>1</v>
      </c>
      <c r="C782" s="69">
        <v>0</v>
      </c>
      <c r="D782" s="70">
        <v>0</v>
      </c>
      <c r="E782" s="68">
        <v>0</v>
      </c>
    </row>
    <row r="783" spans="1:5" x14ac:dyDescent="0.45">
      <c r="A783" s="66">
        <f t="shared" si="13"/>
        <v>781</v>
      </c>
      <c r="B783" s="67">
        <v>1</v>
      </c>
      <c r="C783" s="69">
        <v>0</v>
      </c>
      <c r="D783" s="70">
        <v>0</v>
      </c>
      <c r="E783" s="68">
        <v>0</v>
      </c>
    </row>
    <row r="784" spans="1:5" x14ac:dyDescent="0.45">
      <c r="A784" s="66">
        <f t="shared" si="13"/>
        <v>782</v>
      </c>
      <c r="B784" s="67">
        <v>1</v>
      </c>
      <c r="C784" s="69">
        <v>0</v>
      </c>
      <c r="D784" s="70">
        <v>0</v>
      </c>
      <c r="E784" s="68">
        <v>0</v>
      </c>
    </row>
    <row r="785" spans="1:5" x14ac:dyDescent="0.45">
      <c r="A785" s="66">
        <f t="shared" si="13"/>
        <v>783</v>
      </c>
      <c r="B785" s="67">
        <v>1</v>
      </c>
      <c r="C785" s="69">
        <v>0</v>
      </c>
      <c r="D785" s="70">
        <v>0</v>
      </c>
      <c r="E785" s="68">
        <v>0</v>
      </c>
    </row>
    <row r="786" spans="1:5" x14ac:dyDescent="0.45">
      <c r="A786" s="66">
        <f t="shared" si="13"/>
        <v>784</v>
      </c>
      <c r="B786" s="67">
        <v>1</v>
      </c>
      <c r="C786" s="69">
        <v>0</v>
      </c>
      <c r="D786" s="70">
        <v>0</v>
      </c>
      <c r="E786" s="68">
        <v>0</v>
      </c>
    </row>
    <row r="787" spans="1:5" x14ac:dyDescent="0.45">
      <c r="A787" s="66">
        <f t="shared" si="13"/>
        <v>785</v>
      </c>
      <c r="B787" s="67">
        <v>1</v>
      </c>
      <c r="C787" s="69">
        <v>0</v>
      </c>
      <c r="D787" s="70">
        <v>0</v>
      </c>
      <c r="E787" s="68">
        <v>0</v>
      </c>
    </row>
    <row r="788" spans="1:5" x14ac:dyDescent="0.45">
      <c r="A788" s="66">
        <f t="shared" si="13"/>
        <v>786</v>
      </c>
      <c r="B788" s="67">
        <v>1</v>
      </c>
      <c r="C788" s="69">
        <v>0</v>
      </c>
      <c r="D788" s="70">
        <v>0</v>
      </c>
      <c r="E788" s="68">
        <v>0</v>
      </c>
    </row>
    <row r="789" spans="1:5" x14ac:dyDescent="0.45">
      <c r="A789" s="66">
        <f t="shared" si="13"/>
        <v>787</v>
      </c>
      <c r="B789" s="67">
        <v>1</v>
      </c>
      <c r="C789" s="69">
        <v>0</v>
      </c>
      <c r="D789" s="70">
        <v>0</v>
      </c>
      <c r="E789" s="68">
        <v>0</v>
      </c>
    </row>
    <row r="790" spans="1:5" x14ac:dyDescent="0.45">
      <c r="A790" s="66">
        <f t="shared" si="13"/>
        <v>788</v>
      </c>
      <c r="B790" s="67">
        <v>1</v>
      </c>
      <c r="C790" s="69">
        <v>0</v>
      </c>
      <c r="D790" s="70">
        <v>0</v>
      </c>
      <c r="E790" s="68">
        <v>0</v>
      </c>
    </row>
    <row r="791" spans="1:5" x14ac:dyDescent="0.45">
      <c r="A791" s="66">
        <f t="shared" si="13"/>
        <v>789</v>
      </c>
      <c r="B791" s="67">
        <v>1</v>
      </c>
      <c r="C791" s="69">
        <v>0</v>
      </c>
      <c r="D791" s="70">
        <v>0</v>
      </c>
      <c r="E791" s="68">
        <v>0</v>
      </c>
    </row>
    <row r="792" spans="1:5" x14ac:dyDescent="0.45">
      <c r="A792" s="66">
        <f t="shared" si="13"/>
        <v>790</v>
      </c>
      <c r="B792" s="67">
        <v>1</v>
      </c>
      <c r="C792" s="69">
        <v>0</v>
      </c>
      <c r="D792" s="70">
        <v>0</v>
      </c>
      <c r="E792" s="68">
        <v>0</v>
      </c>
    </row>
    <row r="793" spans="1:5" x14ac:dyDescent="0.45">
      <c r="A793" s="66">
        <f t="shared" si="13"/>
        <v>791</v>
      </c>
      <c r="B793" s="67">
        <v>1</v>
      </c>
      <c r="C793" s="69">
        <v>0</v>
      </c>
      <c r="D793" s="70">
        <v>0</v>
      </c>
      <c r="E793" s="68">
        <v>0</v>
      </c>
    </row>
    <row r="794" spans="1:5" x14ac:dyDescent="0.45">
      <c r="A794" s="66">
        <f t="shared" si="13"/>
        <v>792</v>
      </c>
      <c r="B794" s="67">
        <v>1</v>
      </c>
      <c r="C794" s="69">
        <v>0</v>
      </c>
      <c r="D794" s="70">
        <v>0</v>
      </c>
      <c r="E794" s="68">
        <v>0</v>
      </c>
    </row>
    <row r="795" spans="1:5" x14ac:dyDescent="0.45">
      <c r="A795" s="66">
        <f t="shared" si="13"/>
        <v>793</v>
      </c>
      <c r="B795" s="67">
        <v>1</v>
      </c>
      <c r="C795" s="69">
        <v>0</v>
      </c>
      <c r="D795" s="70">
        <v>0</v>
      </c>
      <c r="E795" s="68">
        <v>0</v>
      </c>
    </row>
    <row r="796" spans="1:5" x14ac:dyDescent="0.45">
      <c r="A796" s="66">
        <f t="shared" si="13"/>
        <v>794</v>
      </c>
      <c r="B796" s="67">
        <v>1</v>
      </c>
      <c r="C796" s="69">
        <v>0</v>
      </c>
      <c r="D796" s="70">
        <v>0</v>
      </c>
      <c r="E796" s="68">
        <v>0</v>
      </c>
    </row>
    <row r="797" spans="1:5" x14ac:dyDescent="0.45">
      <c r="A797" s="66">
        <f t="shared" si="13"/>
        <v>795</v>
      </c>
      <c r="B797" s="67">
        <v>1</v>
      </c>
      <c r="C797" s="69">
        <v>0</v>
      </c>
      <c r="D797" s="70">
        <v>0</v>
      </c>
      <c r="E797" s="68">
        <v>0</v>
      </c>
    </row>
    <row r="798" spans="1:5" x14ac:dyDescent="0.45">
      <c r="A798" s="66">
        <f t="shared" si="13"/>
        <v>796</v>
      </c>
      <c r="B798" s="67">
        <v>1</v>
      </c>
      <c r="C798" s="69">
        <v>0</v>
      </c>
      <c r="D798" s="70">
        <v>0</v>
      </c>
      <c r="E798" s="68">
        <v>0</v>
      </c>
    </row>
    <row r="799" spans="1:5" x14ac:dyDescent="0.45">
      <c r="A799" s="66">
        <f t="shared" si="13"/>
        <v>797</v>
      </c>
      <c r="B799" s="67">
        <v>1</v>
      </c>
      <c r="C799" s="69">
        <v>0</v>
      </c>
      <c r="D799" s="70">
        <v>0</v>
      </c>
      <c r="E799" s="68">
        <v>0</v>
      </c>
    </row>
    <row r="800" spans="1:5" x14ac:dyDescent="0.45">
      <c r="A800" s="66">
        <f t="shared" si="13"/>
        <v>798</v>
      </c>
      <c r="B800" s="67">
        <v>1</v>
      </c>
      <c r="C800" s="69">
        <v>0</v>
      </c>
      <c r="D800" s="70">
        <v>0</v>
      </c>
      <c r="E800" s="68">
        <v>0</v>
      </c>
    </row>
    <row r="801" spans="1:5" x14ac:dyDescent="0.45">
      <c r="A801" s="66">
        <f t="shared" si="13"/>
        <v>799</v>
      </c>
      <c r="B801" s="67">
        <v>1</v>
      </c>
      <c r="C801" s="69">
        <v>0</v>
      </c>
      <c r="D801" s="70">
        <v>0</v>
      </c>
      <c r="E801" s="68">
        <v>0</v>
      </c>
    </row>
    <row r="802" spans="1:5" x14ac:dyDescent="0.45">
      <c r="A802" s="66">
        <f t="shared" si="13"/>
        <v>800</v>
      </c>
      <c r="B802" s="67">
        <v>1</v>
      </c>
      <c r="C802" s="69">
        <v>0</v>
      </c>
      <c r="D802" s="70">
        <v>0</v>
      </c>
      <c r="E802" s="68">
        <v>0</v>
      </c>
    </row>
    <row r="803" spans="1:5" x14ac:dyDescent="0.45">
      <c r="A803" s="66">
        <f t="shared" si="13"/>
        <v>801</v>
      </c>
      <c r="B803" s="67">
        <v>1</v>
      </c>
      <c r="C803" s="69">
        <v>0</v>
      </c>
      <c r="D803" s="70">
        <v>0</v>
      </c>
      <c r="E803" s="68">
        <v>0</v>
      </c>
    </row>
    <row r="804" spans="1:5" x14ac:dyDescent="0.45">
      <c r="A804" s="66">
        <f t="shared" si="13"/>
        <v>802</v>
      </c>
      <c r="B804" s="67">
        <v>1</v>
      </c>
      <c r="C804" s="69">
        <v>0</v>
      </c>
      <c r="D804" s="70">
        <v>0</v>
      </c>
      <c r="E804" s="68">
        <v>0</v>
      </c>
    </row>
    <row r="805" spans="1:5" x14ac:dyDescent="0.45">
      <c r="A805" s="66">
        <f t="shared" si="13"/>
        <v>803</v>
      </c>
      <c r="B805" s="67">
        <v>1</v>
      </c>
      <c r="C805" s="69">
        <v>0</v>
      </c>
      <c r="D805" s="70">
        <v>0</v>
      </c>
      <c r="E805" s="68">
        <v>0</v>
      </c>
    </row>
    <row r="806" spans="1:5" x14ac:dyDescent="0.45">
      <c r="A806" s="66">
        <f t="shared" si="13"/>
        <v>804</v>
      </c>
      <c r="B806" s="67">
        <v>1</v>
      </c>
      <c r="C806" s="69">
        <v>0</v>
      </c>
      <c r="D806" s="70">
        <v>0</v>
      </c>
      <c r="E806" s="68">
        <v>0</v>
      </c>
    </row>
    <row r="807" spans="1:5" x14ac:dyDescent="0.45">
      <c r="A807" s="66">
        <f t="shared" si="13"/>
        <v>805</v>
      </c>
      <c r="B807" s="67">
        <v>1</v>
      </c>
      <c r="C807" s="69">
        <v>0</v>
      </c>
      <c r="D807" s="70">
        <v>0</v>
      </c>
      <c r="E807" s="68">
        <v>0</v>
      </c>
    </row>
    <row r="808" spans="1:5" x14ac:dyDescent="0.45">
      <c r="A808" s="66">
        <f t="shared" si="13"/>
        <v>806</v>
      </c>
      <c r="B808" s="67">
        <v>1</v>
      </c>
      <c r="C808" s="69">
        <v>0</v>
      </c>
      <c r="D808" s="70">
        <v>0</v>
      </c>
      <c r="E808" s="68">
        <v>0</v>
      </c>
    </row>
    <row r="809" spans="1:5" x14ac:dyDescent="0.45">
      <c r="A809" s="66">
        <f t="shared" si="13"/>
        <v>807</v>
      </c>
      <c r="B809" s="67">
        <v>1</v>
      </c>
      <c r="C809" s="69">
        <v>0</v>
      </c>
      <c r="D809" s="70">
        <v>0</v>
      </c>
      <c r="E809" s="68">
        <v>0</v>
      </c>
    </row>
    <row r="810" spans="1:5" x14ac:dyDescent="0.45">
      <c r="A810" s="66">
        <f t="shared" si="13"/>
        <v>808</v>
      </c>
      <c r="B810" s="67">
        <v>1</v>
      </c>
      <c r="C810" s="69">
        <f t="shared" ref="C810:C850" si="14">C809+0.125</f>
        <v>0.125</v>
      </c>
      <c r="D810" s="70">
        <v>0</v>
      </c>
      <c r="E810" s="68">
        <v>0</v>
      </c>
    </row>
    <row r="811" spans="1:5" x14ac:dyDescent="0.45">
      <c r="A811" s="66">
        <f t="shared" si="13"/>
        <v>809</v>
      </c>
      <c r="B811" s="67">
        <v>1</v>
      </c>
      <c r="C811" s="69">
        <f t="shared" si="14"/>
        <v>0.25</v>
      </c>
      <c r="D811" s="70">
        <v>0</v>
      </c>
      <c r="E811" s="68">
        <v>0</v>
      </c>
    </row>
    <row r="812" spans="1:5" x14ac:dyDescent="0.45">
      <c r="A812" s="66">
        <f t="shared" si="13"/>
        <v>810</v>
      </c>
      <c r="B812" s="67">
        <v>1</v>
      </c>
      <c r="C812" s="69">
        <f t="shared" si="14"/>
        <v>0.375</v>
      </c>
      <c r="D812" s="70">
        <v>0</v>
      </c>
      <c r="E812" s="68">
        <v>0</v>
      </c>
    </row>
    <row r="813" spans="1:5" x14ac:dyDescent="0.45">
      <c r="A813" s="66">
        <f t="shared" si="13"/>
        <v>811</v>
      </c>
      <c r="B813" s="67">
        <v>1</v>
      </c>
      <c r="C813" s="69">
        <f t="shared" si="14"/>
        <v>0.5</v>
      </c>
      <c r="D813" s="70">
        <v>0</v>
      </c>
      <c r="E813" s="68">
        <v>0</v>
      </c>
    </row>
    <row r="814" spans="1:5" x14ac:dyDescent="0.45">
      <c r="A814" s="66">
        <f t="shared" si="13"/>
        <v>812</v>
      </c>
      <c r="B814" s="67">
        <v>1</v>
      </c>
      <c r="C814" s="69">
        <f t="shared" si="14"/>
        <v>0.625</v>
      </c>
      <c r="D814" s="70">
        <v>0</v>
      </c>
      <c r="E814" s="68">
        <v>0</v>
      </c>
    </row>
    <row r="815" spans="1:5" x14ac:dyDescent="0.45">
      <c r="A815" s="66">
        <f t="shared" si="13"/>
        <v>813</v>
      </c>
      <c r="B815" s="67">
        <v>1</v>
      </c>
      <c r="C815" s="69">
        <f t="shared" si="14"/>
        <v>0.75</v>
      </c>
      <c r="D815" s="70">
        <v>0</v>
      </c>
      <c r="E815" s="68">
        <v>0</v>
      </c>
    </row>
    <row r="816" spans="1:5" x14ac:dyDescent="0.45">
      <c r="A816" s="66">
        <f t="shared" si="13"/>
        <v>814</v>
      </c>
      <c r="B816" s="67">
        <v>1</v>
      </c>
      <c r="C816" s="69">
        <f t="shared" si="14"/>
        <v>0.875</v>
      </c>
      <c r="D816" s="70">
        <v>0</v>
      </c>
      <c r="E816" s="68">
        <v>0</v>
      </c>
    </row>
    <row r="817" spans="1:5" x14ac:dyDescent="0.45">
      <c r="A817" s="66">
        <f t="shared" si="13"/>
        <v>815</v>
      </c>
      <c r="B817" s="67">
        <v>1</v>
      </c>
      <c r="C817" s="69">
        <f t="shared" si="14"/>
        <v>1</v>
      </c>
      <c r="D817" s="70">
        <v>0</v>
      </c>
      <c r="E817" s="68">
        <v>0</v>
      </c>
    </row>
    <row r="818" spans="1:5" x14ac:dyDescent="0.45">
      <c r="A818" s="66">
        <f t="shared" si="13"/>
        <v>816</v>
      </c>
      <c r="B818" s="67">
        <v>1</v>
      </c>
      <c r="C818" s="69">
        <f t="shared" si="14"/>
        <v>1.125</v>
      </c>
      <c r="D818" s="70">
        <v>0</v>
      </c>
      <c r="E818" s="68">
        <v>0</v>
      </c>
    </row>
    <row r="819" spans="1:5" x14ac:dyDescent="0.45">
      <c r="A819" s="66">
        <f t="shared" si="13"/>
        <v>817</v>
      </c>
      <c r="B819" s="67">
        <v>1</v>
      </c>
      <c r="C819" s="69">
        <f t="shared" si="14"/>
        <v>1.25</v>
      </c>
      <c r="D819" s="70">
        <v>0</v>
      </c>
      <c r="E819" s="68">
        <v>0</v>
      </c>
    </row>
    <row r="820" spans="1:5" x14ac:dyDescent="0.45">
      <c r="A820" s="66">
        <f t="shared" si="13"/>
        <v>818</v>
      </c>
      <c r="B820" s="67">
        <v>1</v>
      </c>
      <c r="C820" s="69">
        <f t="shared" si="14"/>
        <v>1.375</v>
      </c>
      <c r="D820" s="70">
        <v>0</v>
      </c>
      <c r="E820" s="68">
        <v>0</v>
      </c>
    </row>
    <row r="821" spans="1:5" x14ac:dyDescent="0.45">
      <c r="A821" s="66">
        <f t="shared" si="13"/>
        <v>819</v>
      </c>
      <c r="B821" s="67">
        <v>1</v>
      </c>
      <c r="C821" s="69">
        <f t="shared" si="14"/>
        <v>1.5</v>
      </c>
      <c r="D821" s="70">
        <v>0</v>
      </c>
      <c r="E821" s="68">
        <v>0</v>
      </c>
    </row>
    <row r="822" spans="1:5" x14ac:dyDescent="0.45">
      <c r="A822" s="66">
        <f t="shared" si="13"/>
        <v>820</v>
      </c>
      <c r="B822" s="67">
        <v>1</v>
      </c>
      <c r="C822" s="69">
        <f t="shared" si="14"/>
        <v>1.625</v>
      </c>
      <c r="D822" s="70">
        <v>0</v>
      </c>
      <c r="E822" s="68">
        <v>0</v>
      </c>
    </row>
    <row r="823" spans="1:5" x14ac:dyDescent="0.45">
      <c r="A823" s="66">
        <f t="shared" si="13"/>
        <v>821</v>
      </c>
      <c r="B823" s="67">
        <v>1</v>
      </c>
      <c r="C823" s="69">
        <f t="shared" si="14"/>
        <v>1.75</v>
      </c>
      <c r="D823" s="70">
        <v>0</v>
      </c>
      <c r="E823" s="68">
        <v>0</v>
      </c>
    </row>
    <row r="824" spans="1:5" x14ac:dyDescent="0.45">
      <c r="A824" s="66">
        <f t="shared" si="13"/>
        <v>822</v>
      </c>
      <c r="B824" s="67">
        <v>1</v>
      </c>
      <c r="C824" s="69">
        <f t="shared" si="14"/>
        <v>1.875</v>
      </c>
      <c r="D824" s="70">
        <v>0</v>
      </c>
      <c r="E824" s="68">
        <v>0</v>
      </c>
    </row>
    <row r="825" spans="1:5" x14ac:dyDescent="0.45">
      <c r="A825" s="66">
        <f t="shared" si="13"/>
        <v>823</v>
      </c>
      <c r="B825" s="67">
        <v>1</v>
      </c>
      <c r="C825" s="69">
        <f t="shared" si="14"/>
        <v>2</v>
      </c>
      <c r="D825" s="70">
        <v>0</v>
      </c>
      <c r="E825" s="68">
        <v>0</v>
      </c>
    </row>
    <row r="826" spans="1:5" x14ac:dyDescent="0.45">
      <c r="A826" s="66">
        <f t="shared" si="13"/>
        <v>824</v>
      </c>
      <c r="B826" s="67">
        <v>1</v>
      </c>
      <c r="C826" s="69">
        <f t="shared" si="14"/>
        <v>2.125</v>
      </c>
      <c r="D826" s="70">
        <v>0</v>
      </c>
      <c r="E826" s="68">
        <v>0</v>
      </c>
    </row>
    <row r="827" spans="1:5" x14ac:dyDescent="0.45">
      <c r="A827" s="66">
        <f t="shared" si="13"/>
        <v>825</v>
      </c>
      <c r="B827" s="67">
        <v>1</v>
      </c>
      <c r="C827" s="69">
        <f t="shared" si="14"/>
        <v>2.25</v>
      </c>
      <c r="D827" s="70">
        <v>0</v>
      </c>
      <c r="E827" s="68">
        <v>0</v>
      </c>
    </row>
    <row r="828" spans="1:5" x14ac:dyDescent="0.45">
      <c r="A828" s="66">
        <f t="shared" si="13"/>
        <v>826</v>
      </c>
      <c r="B828" s="67">
        <v>1</v>
      </c>
      <c r="C828" s="69">
        <f t="shared" si="14"/>
        <v>2.375</v>
      </c>
      <c r="D828" s="70">
        <v>0</v>
      </c>
      <c r="E828" s="68">
        <v>0</v>
      </c>
    </row>
    <row r="829" spans="1:5" x14ac:dyDescent="0.45">
      <c r="A829" s="66">
        <f t="shared" si="13"/>
        <v>827</v>
      </c>
      <c r="B829" s="67">
        <v>1</v>
      </c>
      <c r="C829" s="69">
        <f t="shared" si="14"/>
        <v>2.5</v>
      </c>
      <c r="D829" s="70">
        <v>0</v>
      </c>
      <c r="E829" s="68">
        <v>0</v>
      </c>
    </row>
    <row r="830" spans="1:5" x14ac:dyDescent="0.45">
      <c r="A830" s="66">
        <f t="shared" si="13"/>
        <v>828</v>
      </c>
      <c r="B830" s="67">
        <v>1</v>
      </c>
      <c r="C830" s="69">
        <f t="shared" si="14"/>
        <v>2.625</v>
      </c>
      <c r="D830" s="70">
        <v>0</v>
      </c>
      <c r="E830" s="68">
        <v>0</v>
      </c>
    </row>
    <row r="831" spans="1:5" x14ac:dyDescent="0.45">
      <c r="A831" s="66">
        <f t="shared" si="13"/>
        <v>829</v>
      </c>
      <c r="B831" s="67">
        <v>1</v>
      </c>
      <c r="C831" s="69">
        <f t="shared" si="14"/>
        <v>2.75</v>
      </c>
      <c r="D831" s="70">
        <v>0</v>
      </c>
      <c r="E831" s="68">
        <v>0</v>
      </c>
    </row>
    <row r="832" spans="1:5" x14ac:dyDescent="0.45">
      <c r="A832" s="66">
        <f t="shared" si="13"/>
        <v>830</v>
      </c>
      <c r="B832" s="67">
        <v>1</v>
      </c>
      <c r="C832" s="69">
        <f t="shared" si="14"/>
        <v>2.875</v>
      </c>
      <c r="D832" s="70">
        <v>0</v>
      </c>
      <c r="E832" s="68">
        <v>0</v>
      </c>
    </row>
    <row r="833" spans="1:5" x14ac:dyDescent="0.45">
      <c r="A833" s="66">
        <f t="shared" si="13"/>
        <v>831</v>
      </c>
      <c r="B833" s="67">
        <v>1</v>
      </c>
      <c r="C833" s="69">
        <f t="shared" si="14"/>
        <v>3</v>
      </c>
      <c r="D833" s="70">
        <v>0</v>
      </c>
      <c r="E833" s="68">
        <v>0</v>
      </c>
    </row>
    <row r="834" spans="1:5" x14ac:dyDescent="0.45">
      <c r="A834" s="66">
        <f t="shared" si="13"/>
        <v>832</v>
      </c>
      <c r="B834" s="67">
        <v>1</v>
      </c>
      <c r="C834" s="69">
        <f t="shared" si="14"/>
        <v>3.125</v>
      </c>
      <c r="D834" s="70">
        <v>0</v>
      </c>
      <c r="E834" s="68">
        <v>0</v>
      </c>
    </row>
    <row r="835" spans="1:5" x14ac:dyDescent="0.45">
      <c r="A835" s="66">
        <f t="shared" ref="A835:A898" si="15">A834+1</f>
        <v>833</v>
      </c>
      <c r="B835" s="67">
        <v>1</v>
      </c>
      <c r="C835" s="69">
        <f t="shared" si="14"/>
        <v>3.25</v>
      </c>
      <c r="D835" s="70">
        <v>0</v>
      </c>
      <c r="E835" s="68">
        <v>0</v>
      </c>
    </row>
    <row r="836" spans="1:5" x14ac:dyDescent="0.45">
      <c r="A836" s="66">
        <f t="shared" si="15"/>
        <v>834</v>
      </c>
      <c r="B836" s="67">
        <v>1</v>
      </c>
      <c r="C836" s="69">
        <f t="shared" si="14"/>
        <v>3.375</v>
      </c>
      <c r="D836" s="70">
        <v>0</v>
      </c>
      <c r="E836" s="68">
        <v>0</v>
      </c>
    </row>
    <row r="837" spans="1:5" x14ac:dyDescent="0.45">
      <c r="A837" s="66">
        <f t="shared" si="15"/>
        <v>835</v>
      </c>
      <c r="B837" s="67">
        <v>1</v>
      </c>
      <c r="C837" s="69">
        <f t="shared" si="14"/>
        <v>3.5</v>
      </c>
      <c r="D837" s="70">
        <v>0</v>
      </c>
      <c r="E837" s="68">
        <v>0</v>
      </c>
    </row>
    <row r="838" spans="1:5" x14ac:dyDescent="0.45">
      <c r="A838" s="66">
        <f t="shared" si="15"/>
        <v>836</v>
      </c>
      <c r="B838" s="67">
        <v>1</v>
      </c>
      <c r="C838" s="69">
        <f t="shared" si="14"/>
        <v>3.625</v>
      </c>
      <c r="D838" s="70">
        <v>0</v>
      </c>
      <c r="E838" s="68">
        <v>0</v>
      </c>
    </row>
    <row r="839" spans="1:5" x14ac:dyDescent="0.45">
      <c r="A839" s="66">
        <f t="shared" si="15"/>
        <v>837</v>
      </c>
      <c r="B839" s="67">
        <v>1</v>
      </c>
      <c r="C839" s="69">
        <f t="shared" si="14"/>
        <v>3.75</v>
      </c>
      <c r="D839" s="70">
        <v>0</v>
      </c>
      <c r="E839" s="68">
        <v>0</v>
      </c>
    </row>
    <row r="840" spans="1:5" x14ac:dyDescent="0.45">
      <c r="A840" s="66">
        <f t="shared" si="15"/>
        <v>838</v>
      </c>
      <c r="B840" s="67">
        <v>1</v>
      </c>
      <c r="C840" s="69">
        <f t="shared" si="14"/>
        <v>3.875</v>
      </c>
      <c r="D840" s="70">
        <v>0</v>
      </c>
      <c r="E840" s="68">
        <v>0</v>
      </c>
    </row>
    <row r="841" spans="1:5" x14ac:dyDescent="0.45">
      <c r="A841" s="66">
        <f t="shared" si="15"/>
        <v>839</v>
      </c>
      <c r="B841" s="67">
        <v>1</v>
      </c>
      <c r="C841" s="69">
        <f t="shared" si="14"/>
        <v>4</v>
      </c>
      <c r="D841" s="70">
        <v>0</v>
      </c>
      <c r="E841" s="68">
        <v>0</v>
      </c>
    </row>
    <row r="842" spans="1:5" x14ac:dyDescent="0.45">
      <c r="A842" s="66">
        <f t="shared" si="15"/>
        <v>840</v>
      </c>
      <c r="B842" s="67">
        <v>1</v>
      </c>
      <c r="C842" s="69">
        <f t="shared" si="14"/>
        <v>4.125</v>
      </c>
      <c r="D842" s="70">
        <v>0</v>
      </c>
      <c r="E842" s="68">
        <v>0</v>
      </c>
    </row>
    <row r="843" spans="1:5" x14ac:dyDescent="0.45">
      <c r="A843" s="66">
        <f t="shared" si="15"/>
        <v>841</v>
      </c>
      <c r="B843" s="67">
        <v>1</v>
      </c>
      <c r="C843" s="69">
        <f t="shared" si="14"/>
        <v>4.25</v>
      </c>
      <c r="D843" s="70">
        <v>0</v>
      </c>
      <c r="E843" s="68">
        <v>0</v>
      </c>
    </row>
    <row r="844" spans="1:5" x14ac:dyDescent="0.45">
      <c r="A844" s="66">
        <f t="shared" si="15"/>
        <v>842</v>
      </c>
      <c r="B844" s="67">
        <v>1</v>
      </c>
      <c r="C844" s="69">
        <f t="shared" si="14"/>
        <v>4.375</v>
      </c>
      <c r="D844" s="70">
        <v>0</v>
      </c>
      <c r="E844" s="68">
        <v>0</v>
      </c>
    </row>
    <row r="845" spans="1:5" x14ac:dyDescent="0.45">
      <c r="A845" s="66">
        <f t="shared" si="15"/>
        <v>843</v>
      </c>
      <c r="B845" s="67">
        <v>1</v>
      </c>
      <c r="C845" s="69">
        <f t="shared" si="14"/>
        <v>4.5</v>
      </c>
      <c r="D845" s="70">
        <v>0</v>
      </c>
      <c r="E845" s="68">
        <v>0</v>
      </c>
    </row>
    <row r="846" spans="1:5" x14ac:dyDescent="0.45">
      <c r="A846" s="66">
        <f t="shared" si="15"/>
        <v>844</v>
      </c>
      <c r="B846" s="67">
        <v>1</v>
      </c>
      <c r="C846" s="69">
        <f t="shared" si="14"/>
        <v>4.625</v>
      </c>
      <c r="D846" s="70">
        <v>0</v>
      </c>
      <c r="E846" s="68">
        <v>0</v>
      </c>
    </row>
    <row r="847" spans="1:5" x14ac:dyDescent="0.45">
      <c r="A847" s="66">
        <f t="shared" si="15"/>
        <v>845</v>
      </c>
      <c r="B847" s="67">
        <v>1</v>
      </c>
      <c r="C847" s="69">
        <f t="shared" si="14"/>
        <v>4.75</v>
      </c>
      <c r="D847" s="70">
        <v>0</v>
      </c>
      <c r="E847" s="68">
        <v>0</v>
      </c>
    </row>
    <row r="848" spans="1:5" x14ac:dyDescent="0.45">
      <c r="A848" s="66">
        <f t="shared" si="15"/>
        <v>846</v>
      </c>
      <c r="B848" s="67">
        <v>1</v>
      </c>
      <c r="C848" s="69">
        <f t="shared" si="14"/>
        <v>4.875</v>
      </c>
      <c r="D848" s="70">
        <v>0</v>
      </c>
      <c r="E848" s="68">
        <v>0</v>
      </c>
    </row>
    <row r="849" spans="1:5" x14ac:dyDescent="0.45">
      <c r="A849" s="66">
        <f t="shared" si="15"/>
        <v>847</v>
      </c>
      <c r="B849" s="67">
        <v>1</v>
      </c>
      <c r="C849" s="69">
        <f t="shared" si="14"/>
        <v>5</v>
      </c>
      <c r="D849" s="70">
        <v>0</v>
      </c>
      <c r="E849" s="68">
        <v>0</v>
      </c>
    </row>
    <row r="850" spans="1:5" x14ac:dyDescent="0.45">
      <c r="A850" s="66">
        <f t="shared" si="15"/>
        <v>848</v>
      </c>
      <c r="B850" s="67">
        <v>1</v>
      </c>
      <c r="C850" s="69">
        <f t="shared" si="14"/>
        <v>5.125</v>
      </c>
      <c r="D850" s="70">
        <v>0</v>
      </c>
      <c r="E850" s="68">
        <v>0</v>
      </c>
    </row>
    <row r="851" spans="1:5" x14ac:dyDescent="0.45">
      <c r="A851" s="66">
        <f t="shared" si="15"/>
        <v>849</v>
      </c>
      <c r="B851" s="67">
        <v>1</v>
      </c>
      <c r="C851" s="69">
        <f t="shared" ref="C851:C889" si="16">C850+0.125</f>
        <v>5.25</v>
      </c>
      <c r="D851" s="70">
        <v>0</v>
      </c>
      <c r="E851" s="68">
        <v>0</v>
      </c>
    </row>
    <row r="852" spans="1:5" x14ac:dyDescent="0.45">
      <c r="A852" s="66">
        <f t="shared" si="15"/>
        <v>850</v>
      </c>
      <c r="B852" s="67">
        <v>1</v>
      </c>
      <c r="C852" s="69">
        <f t="shared" si="16"/>
        <v>5.375</v>
      </c>
      <c r="D852" s="70">
        <v>0</v>
      </c>
      <c r="E852" s="68">
        <v>0</v>
      </c>
    </row>
    <row r="853" spans="1:5" x14ac:dyDescent="0.45">
      <c r="A853" s="66">
        <f t="shared" si="15"/>
        <v>851</v>
      </c>
      <c r="B853" s="67">
        <v>1</v>
      </c>
      <c r="C853" s="69">
        <f t="shared" si="16"/>
        <v>5.5</v>
      </c>
      <c r="D853" s="70">
        <v>0</v>
      </c>
      <c r="E853" s="68">
        <v>0</v>
      </c>
    </row>
    <row r="854" spans="1:5" x14ac:dyDescent="0.45">
      <c r="A854" s="66">
        <f t="shared" si="15"/>
        <v>852</v>
      </c>
      <c r="B854" s="67">
        <v>1</v>
      </c>
      <c r="C854" s="69">
        <f t="shared" si="16"/>
        <v>5.625</v>
      </c>
      <c r="D854" s="70">
        <v>0</v>
      </c>
      <c r="E854" s="68">
        <v>0</v>
      </c>
    </row>
    <row r="855" spans="1:5" x14ac:dyDescent="0.45">
      <c r="A855" s="66">
        <f t="shared" si="15"/>
        <v>853</v>
      </c>
      <c r="B855" s="67">
        <v>1</v>
      </c>
      <c r="C855" s="69">
        <f t="shared" si="16"/>
        <v>5.75</v>
      </c>
      <c r="D855" s="70">
        <v>0</v>
      </c>
      <c r="E855" s="68">
        <v>0</v>
      </c>
    </row>
    <row r="856" spans="1:5" x14ac:dyDescent="0.45">
      <c r="A856" s="66">
        <f t="shared" si="15"/>
        <v>854</v>
      </c>
      <c r="B856" s="67">
        <v>1</v>
      </c>
      <c r="C856" s="69">
        <f t="shared" si="16"/>
        <v>5.875</v>
      </c>
      <c r="D856" s="70">
        <v>0</v>
      </c>
      <c r="E856" s="68">
        <v>0</v>
      </c>
    </row>
    <row r="857" spans="1:5" x14ac:dyDescent="0.45">
      <c r="A857" s="66">
        <f t="shared" si="15"/>
        <v>855</v>
      </c>
      <c r="B857" s="67">
        <v>1</v>
      </c>
      <c r="C857" s="69">
        <f t="shared" si="16"/>
        <v>6</v>
      </c>
      <c r="D857" s="70">
        <v>0</v>
      </c>
      <c r="E857" s="68">
        <v>0</v>
      </c>
    </row>
    <row r="858" spans="1:5" x14ac:dyDescent="0.45">
      <c r="A858" s="66">
        <f t="shared" si="15"/>
        <v>856</v>
      </c>
      <c r="B858" s="67">
        <v>1</v>
      </c>
      <c r="C858" s="69">
        <f t="shared" si="16"/>
        <v>6.125</v>
      </c>
      <c r="D858" s="70">
        <v>0</v>
      </c>
      <c r="E858" s="68">
        <v>0</v>
      </c>
    </row>
    <row r="859" spans="1:5" x14ac:dyDescent="0.45">
      <c r="A859" s="66">
        <f t="shared" si="15"/>
        <v>857</v>
      </c>
      <c r="B859" s="67">
        <v>1</v>
      </c>
      <c r="C859" s="69">
        <f t="shared" si="16"/>
        <v>6.25</v>
      </c>
      <c r="D859" s="70">
        <v>0</v>
      </c>
      <c r="E859" s="68">
        <v>0</v>
      </c>
    </row>
    <row r="860" spans="1:5" x14ac:dyDescent="0.45">
      <c r="A860" s="66">
        <f t="shared" si="15"/>
        <v>858</v>
      </c>
      <c r="B860" s="67">
        <v>1</v>
      </c>
      <c r="C860" s="69">
        <f t="shared" si="16"/>
        <v>6.375</v>
      </c>
      <c r="D860" s="70">
        <v>0</v>
      </c>
      <c r="E860" s="68">
        <v>0</v>
      </c>
    </row>
    <row r="861" spans="1:5" x14ac:dyDescent="0.45">
      <c r="A861" s="66">
        <f t="shared" si="15"/>
        <v>859</v>
      </c>
      <c r="B861" s="67">
        <v>1</v>
      </c>
      <c r="C861" s="69">
        <f t="shared" si="16"/>
        <v>6.5</v>
      </c>
      <c r="D861" s="70">
        <v>0</v>
      </c>
      <c r="E861" s="68">
        <v>0</v>
      </c>
    </row>
    <row r="862" spans="1:5" x14ac:dyDescent="0.45">
      <c r="A862" s="66">
        <f t="shared" si="15"/>
        <v>860</v>
      </c>
      <c r="B862" s="67">
        <v>1</v>
      </c>
      <c r="C862" s="69">
        <f t="shared" si="16"/>
        <v>6.625</v>
      </c>
      <c r="D862" s="70">
        <v>0</v>
      </c>
      <c r="E862" s="68">
        <v>0</v>
      </c>
    </row>
    <row r="863" spans="1:5" x14ac:dyDescent="0.45">
      <c r="A863" s="66">
        <f t="shared" si="15"/>
        <v>861</v>
      </c>
      <c r="B863" s="67">
        <v>1</v>
      </c>
      <c r="C863" s="69">
        <f t="shared" si="16"/>
        <v>6.75</v>
      </c>
      <c r="D863" s="70">
        <v>0</v>
      </c>
      <c r="E863" s="68">
        <v>0</v>
      </c>
    </row>
    <row r="864" spans="1:5" x14ac:dyDescent="0.45">
      <c r="A864" s="66">
        <f t="shared" si="15"/>
        <v>862</v>
      </c>
      <c r="B864" s="67">
        <v>1</v>
      </c>
      <c r="C864" s="69">
        <f t="shared" si="16"/>
        <v>6.875</v>
      </c>
      <c r="D864" s="70">
        <v>0</v>
      </c>
      <c r="E864" s="68">
        <v>0</v>
      </c>
    </row>
    <row r="865" spans="1:5" x14ac:dyDescent="0.45">
      <c r="A865" s="66">
        <f t="shared" si="15"/>
        <v>863</v>
      </c>
      <c r="B865" s="67">
        <v>1</v>
      </c>
      <c r="C865" s="69">
        <f t="shared" si="16"/>
        <v>7</v>
      </c>
      <c r="D865" s="70">
        <v>0</v>
      </c>
      <c r="E865" s="68">
        <v>0</v>
      </c>
    </row>
    <row r="866" spans="1:5" x14ac:dyDescent="0.45">
      <c r="A866" s="66">
        <f t="shared" si="15"/>
        <v>864</v>
      </c>
      <c r="B866" s="67">
        <v>1</v>
      </c>
      <c r="C866" s="69">
        <f t="shared" si="16"/>
        <v>7.125</v>
      </c>
      <c r="D866" s="70">
        <v>0</v>
      </c>
      <c r="E866" s="68">
        <v>0</v>
      </c>
    </row>
    <row r="867" spans="1:5" x14ac:dyDescent="0.45">
      <c r="A867" s="66">
        <f t="shared" si="15"/>
        <v>865</v>
      </c>
      <c r="B867" s="67">
        <v>1</v>
      </c>
      <c r="C867" s="69">
        <f t="shared" si="16"/>
        <v>7.25</v>
      </c>
      <c r="D867" s="70">
        <v>0</v>
      </c>
      <c r="E867" s="68">
        <v>0</v>
      </c>
    </row>
    <row r="868" spans="1:5" x14ac:dyDescent="0.45">
      <c r="A868" s="66">
        <f t="shared" si="15"/>
        <v>866</v>
      </c>
      <c r="B868" s="67">
        <v>1</v>
      </c>
      <c r="C868" s="69">
        <f t="shared" si="16"/>
        <v>7.375</v>
      </c>
      <c r="D868" s="70">
        <v>0</v>
      </c>
      <c r="E868" s="68">
        <v>0</v>
      </c>
    </row>
    <row r="869" spans="1:5" x14ac:dyDescent="0.45">
      <c r="A869" s="66">
        <f t="shared" si="15"/>
        <v>867</v>
      </c>
      <c r="B869" s="67">
        <v>1</v>
      </c>
      <c r="C869" s="69">
        <f t="shared" si="16"/>
        <v>7.5</v>
      </c>
      <c r="D869" s="70">
        <v>0</v>
      </c>
      <c r="E869" s="68">
        <v>0</v>
      </c>
    </row>
    <row r="870" spans="1:5" x14ac:dyDescent="0.45">
      <c r="A870" s="66">
        <f t="shared" si="15"/>
        <v>868</v>
      </c>
      <c r="B870" s="67">
        <v>1</v>
      </c>
      <c r="C870" s="69">
        <f t="shared" si="16"/>
        <v>7.625</v>
      </c>
      <c r="D870" s="70">
        <v>0</v>
      </c>
      <c r="E870" s="68">
        <v>0</v>
      </c>
    </row>
    <row r="871" spans="1:5" x14ac:dyDescent="0.45">
      <c r="A871" s="66">
        <f t="shared" si="15"/>
        <v>869</v>
      </c>
      <c r="B871" s="67">
        <v>1</v>
      </c>
      <c r="C871" s="69">
        <f t="shared" si="16"/>
        <v>7.75</v>
      </c>
      <c r="D871" s="70">
        <v>0</v>
      </c>
      <c r="E871" s="68">
        <v>0</v>
      </c>
    </row>
    <row r="872" spans="1:5" x14ac:dyDescent="0.45">
      <c r="A872" s="66">
        <f t="shared" si="15"/>
        <v>870</v>
      </c>
      <c r="B872" s="67">
        <v>1</v>
      </c>
      <c r="C872" s="69">
        <f t="shared" si="16"/>
        <v>7.875</v>
      </c>
      <c r="D872" s="70">
        <v>0</v>
      </c>
      <c r="E872" s="68">
        <v>0</v>
      </c>
    </row>
    <row r="873" spans="1:5" x14ac:dyDescent="0.45">
      <c r="A873" s="66">
        <f t="shared" si="15"/>
        <v>871</v>
      </c>
      <c r="B873" s="67">
        <v>1</v>
      </c>
      <c r="C873" s="69">
        <f t="shared" si="16"/>
        <v>8</v>
      </c>
      <c r="D873" s="70">
        <v>0</v>
      </c>
      <c r="E873" s="68">
        <v>0</v>
      </c>
    </row>
    <row r="874" spans="1:5" x14ac:dyDescent="0.45">
      <c r="A874" s="66">
        <f t="shared" si="15"/>
        <v>872</v>
      </c>
      <c r="B874" s="67">
        <v>1</v>
      </c>
      <c r="C874" s="69">
        <f t="shared" si="16"/>
        <v>8.125</v>
      </c>
      <c r="D874" s="70">
        <v>0</v>
      </c>
      <c r="E874" s="68">
        <v>0</v>
      </c>
    </row>
    <row r="875" spans="1:5" x14ac:dyDescent="0.45">
      <c r="A875" s="66">
        <f t="shared" si="15"/>
        <v>873</v>
      </c>
      <c r="B875" s="67">
        <v>1</v>
      </c>
      <c r="C875" s="69">
        <f t="shared" si="16"/>
        <v>8.25</v>
      </c>
      <c r="D875" s="70">
        <v>0</v>
      </c>
      <c r="E875" s="68">
        <v>0</v>
      </c>
    </row>
    <row r="876" spans="1:5" x14ac:dyDescent="0.45">
      <c r="A876" s="66">
        <f t="shared" si="15"/>
        <v>874</v>
      </c>
      <c r="B876" s="67">
        <v>1</v>
      </c>
      <c r="C876" s="69">
        <f t="shared" si="16"/>
        <v>8.375</v>
      </c>
      <c r="D876" s="70">
        <v>0</v>
      </c>
      <c r="E876" s="68">
        <v>0</v>
      </c>
    </row>
    <row r="877" spans="1:5" x14ac:dyDescent="0.45">
      <c r="A877" s="66">
        <f t="shared" si="15"/>
        <v>875</v>
      </c>
      <c r="B877" s="67">
        <v>1</v>
      </c>
      <c r="C877" s="69">
        <f t="shared" si="16"/>
        <v>8.5</v>
      </c>
      <c r="D877" s="70">
        <v>0</v>
      </c>
      <c r="E877" s="68">
        <v>0</v>
      </c>
    </row>
    <row r="878" spans="1:5" x14ac:dyDescent="0.45">
      <c r="A878" s="66">
        <f t="shared" si="15"/>
        <v>876</v>
      </c>
      <c r="B878" s="67">
        <v>1</v>
      </c>
      <c r="C878" s="69">
        <f t="shared" si="16"/>
        <v>8.625</v>
      </c>
      <c r="D878" s="70">
        <v>0</v>
      </c>
      <c r="E878" s="68">
        <v>0</v>
      </c>
    </row>
    <row r="879" spans="1:5" x14ac:dyDescent="0.45">
      <c r="A879" s="66">
        <f t="shared" si="15"/>
        <v>877</v>
      </c>
      <c r="B879" s="67">
        <v>1</v>
      </c>
      <c r="C879" s="69">
        <f t="shared" si="16"/>
        <v>8.75</v>
      </c>
      <c r="D879" s="70">
        <v>0</v>
      </c>
      <c r="E879" s="68">
        <v>0</v>
      </c>
    </row>
    <row r="880" spans="1:5" x14ac:dyDescent="0.45">
      <c r="A880" s="66">
        <f t="shared" si="15"/>
        <v>878</v>
      </c>
      <c r="B880" s="67">
        <v>1</v>
      </c>
      <c r="C880" s="69">
        <f t="shared" si="16"/>
        <v>8.875</v>
      </c>
      <c r="D880" s="70">
        <v>0</v>
      </c>
      <c r="E880" s="68">
        <v>0</v>
      </c>
    </row>
    <row r="881" spans="1:5" x14ac:dyDescent="0.45">
      <c r="A881" s="66">
        <f t="shared" si="15"/>
        <v>879</v>
      </c>
      <c r="B881" s="67">
        <v>1</v>
      </c>
      <c r="C881" s="69">
        <f t="shared" si="16"/>
        <v>9</v>
      </c>
      <c r="D881" s="70">
        <v>0</v>
      </c>
      <c r="E881" s="68">
        <v>0</v>
      </c>
    </row>
    <row r="882" spans="1:5" x14ac:dyDescent="0.45">
      <c r="A882" s="66">
        <f t="shared" si="15"/>
        <v>880</v>
      </c>
      <c r="B882" s="67">
        <v>1</v>
      </c>
      <c r="C882" s="69">
        <f t="shared" si="16"/>
        <v>9.125</v>
      </c>
      <c r="D882" s="70">
        <v>0</v>
      </c>
      <c r="E882" s="68">
        <v>0</v>
      </c>
    </row>
    <row r="883" spans="1:5" x14ac:dyDescent="0.45">
      <c r="A883" s="66">
        <f t="shared" si="15"/>
        <v>881</v>
      </c>
      <c r="B883" s="67">
        <v>1</v>
      </c>
      <c r="C883" s="69">
        <f t="shared" si="16"/>
        <v>9.25</v>
      </c>
      <c r="D883" s="70">
        <v>0</v>
      </c>
      <c r="E883" s="68">
        <v>0</v>
      </c>
    </row>
    <row r="884" spans="1:5" x14ac:dyDescent="0.45">
      <c r="A884" s="66">
        <f t="shared" si="15"/>
        <v>882</v>
      </c>
      <c r="B884" s="67">
        <v>1</v>
      </c>
      <c r="C884" s="69">
        <f t="shared" si="16"/>
        <v>9.375</v>
      </c>
      <c r="D884" s="70">
        <v>0</v>
      </c>
      <c r="E884" s="68">
        <v>0</v>
      </c>
    </row>
    <row r="885" spans="1:5" x14ac:dyDescent="0.45">
      <c r="A885" s="66">
        <f t="shared" si="15"/>
        <v>883</v>
      </c>
      <c r="B885" s="67">
        <v>1</v>
      </c>
      <c r="C885" s="69">
        <f t="shared" si="16"/>
        <v>9.5</v>
      </c>
      <c r="D885" s="70">
        <v>0</v>
      </c>
      <c r="E885" s="68">
        <v>0</v>
      </c>
    </row>
    <row r="886" spans="1:5" x14ac:dyDescent="0.45">
      <c r="A886" s="66">
        <f t="shared" si="15"/>
        <v>884</v>
      </c>
      <c r="B886" s="67">
        <v>1</v>
      </c>
      <c r="C886" s="69">
        <f t="shared" si="16"/>
        <v>9.625</v>
      </c>
      <c r="D886" s="70">
        <v>0</v>
      </c>
      <c r="E886" s="68">
        <v>0</v>
      </c>
    </row>
    <row r="887" spans="1:5" x14ac:dyDescent="0.45">
      <c r="A887" s="66">
        <f t="shared" si="15"/>
        <v>885</v>
      </c>
      <c r="B887" s="67">
        <v>1</v>
      </c>
      <c r="C887" s="69">
        <f t="shared" si="16"/>
        <v>9.75</v>
      </c>
      <c r="D887" s="70">
        <v>0</v>
      </c>
      <c r="E887" s="68">
        <v>0</v>
      </c>
    </row>
    <row r="888" spans="1:5" x14ac:dyDescent="0.45">
      <c r="A888" s="66">
        <f t="shared" si="15"/>
        <v>886</v>
      </c>
      <c r="B888" s="67">
        <v>1</v>
      </c>
      <c r="C888" s="69">
        <f t="shared" si="16"/>
        <v>9.875</v>
      </c>
      <c r="D888" s="70">
        <v>0</v>
      </c>
      <c r="E888" s="68">
        <v>0</v>
      </c>
    </row>
    <row r="889" spans="1:5" x14ac:dyDescent="0.45">
      <c r="A889" s="66">
        <f t="shared" si="15"/>
        <v>887</v>
      </c>
      <c r="B889" s="67">
        <v>1</v>
      </c>
      <c r="C889" s="69">
        <f t="shared" si="16"/>
        <v>10</v>
      </c>
      <c r="D889" s="70">
        <v>0</v>
      </c>
      <c r="E889" s="68">
        <v>0</v>
      </c>
    </row>
    <row r="890" spans="1:5" x14ac:dyDescent="0.45">
      <c r="A890" s="66">
        <f t="shared" si="15"/>
        <v>888</v>
      </c>
      <c r="B890" s="67">
        <v>1</v>
      </c>
      <c r="C890" s="69">
        <v>10</v>
      </c>
      <c r="D890" s="70">
        <v>0</v>
      </c>
      <c r="E890" s="68">
        <v>0</v>
      </c>
    </row>
    <row r="891" spans="1:5" x14ac:dyDescent="0.45">
      <c r="A891" s="66">
        <f t="shared" si="15"/>
        <v>889</v>
      </c>
      <c r="B891" s="67">
        <v>1</v>
      </c>
      <c r="C891" s="69">
        <f t="shared" ref="C891:C936" si="17">C890</f>
        <v>10</v>
      </c>
      <c r="D891" s="70">
        <v>0</v>
      </c>
      <c r="E891" s="68">
        <v>0</v>
      </c>
    </row>
    <row r="892" spans="1:5" x14ac:dyDescent="0.45">
      <c r="A892" s="66">
        <f t="shared" si="15"/>
        <v>890</v>
      </c>
      <c r="B892" s="67">
        <v>1</v>
      </c>
      <c r="C892" s="69">
        <f t="shared" si="17"/>
        <v>10</v>
      </c>
      <c r="D892" s="70">
        <v>0</v>
      </c>
      <c r="E892" s="68">
        <v>0</v>
      </c>
    </row>
    <row r="893" spans="1:5" x14ac:dyDescent="0.45">
      <c r="A893" s="66">
        <f t="shared" si="15"/>
        <v>891</v>
      </c>
      <c r="B893" s="67">
        <v>1</v>
      </c>
      <c r="C893" s="69">
        <f t="shared" si="17"/>
        <v>10</v>
      </c>
      <c r="D893" s="70">
        <v>0</v>
      </c>
      <c r="E893" s="68">
        <v>0</v>
      </c>
    </row>
    <row r="894" spans="1:5" x14ac:dyDescent="0.45">
      <c r="A894" s="66">
        <f t="shared" si="15"/>
        <v>892</v>
      </c>
      <c r="B894" s="67">
        <v>1</v>
      </c>
      <c r="C894" s="69">
        <f t="shared" si="17"/>
        <v>10</v>
      </c>
      <c r="D894" s="70">
        <v>0</v>
      </c>
      <c r="E894" s="68">
        <v>0</v>
      </c>
    </row>
    <row r="895" spans="1:5" x14ac:dyDescent="0.45">
      <c r="A895" s="66">
        <f t="shared" si="15"/>
        <v>893</v>
      </c>
      <c r="B895" s="67">
        <v>1</v>
      </c>
      <c r="C895" s="69">
        <f t="shared" si="17"/>
        <v>10</v>
      </c>
      <c r="D895" s="70">
        <v>0</v>
      </c>
      <c r="E895" s="68">
        <v>0</v>
      </c>
    </row>
    <row r="896" spans="1:5" x14ac:dyDescent="0.45">
      <c r="A896" s="66">
        <f t="shared" si="15"/>
        <v>894</v>
      </c>
      <c r="B896" s="67">
        <v>1</v>
      </c>
      <c r="C896" s="69">
        <f t="shared" si="17"/>
        <v>10</v>
      </c>
      <c r="D896" s="70">
        <v>0</v>
      </c>
      <c r="E896" s="68">
        <v>0</v>
      </c>
    </row>
    <row r="897" spans="1:5" x14ac:dyDescent="0.45">
      <c r="A897" s="66">
        <f t="shared" si="15"/>
        <v>895</v>
      </c>
      <c r="B897" s="67">
        <v>1</v>
      </c>
      <c r="C897" s="69">
        <f t="shared" si="17"/>
        <v>10</v>
      </c>
      <c r="D897" s="70">
        <v>0</v>
      </c>
      <c r="E897" s="68">
        <v>0</v>
      </c>
    </row>
    <row r="898" spans="1:5" x14ac:dyDescent="0.45">
      <c r="A898" s="66">
        <f t="shared" si="15"/>
        <v>896</v>
      </c>
      <c r="B898" s="67">
        <v>1</v>
      </c>
      <c r="C898" s="69">
        <f t="shared" si="17"/>
        <v>10</v>
      </c>
      <c r="D898" s="70">
        <v>0</v>
      </c>
      <c r="E898" s="68">
        <v>0</v>
      </c>
    </row>
    <row r="899" spans="1:5" x14ac:dyDescent="0.45">
      <c r="A899" s="66">
        <f t="shared" ref="A899:A962" si="18">A898+1</f>
        <v>897</v>
      </c>
      <c r="B899" s="67">
        <v>1</v>
      </c>
      <c r="C899" s="69">
        <f t="shared" si="17"/>
        <v>10</v>
      </c>
      <c r="D899" s="70">
        <v>0</v>
      </c>
      <c r="E899" s="68">
        <v>0</v>
      </c>
    </row>
    <row r="900" spans="1:5" x14ac:dyDescent="0.45">
      <c r="A900" s="66">
        <f t="shared" si="18"/>
        <v>898</v>
      </c>
      <c r="B900" s="67">
        <v>1</v>
      </c>
      <c r="C900" s="69">
        <f t="shared" si="17"/>
        <v>10</v>
      </c>
      <c r="D900" s="70">
        <v>0</v>
      </c>
      <c r="E900" s="68">
        <v>0</v>
      </c>
    </row>
    <row r="901" spans="1:5" x14ac:dyDescent="0.45">
      <c r="A901" s="66">
        <f t="shared" si="18"/>
        <v>899</v>
      </c>
      <c r="B901" s="67">
        <v>1</v>
      </c>
      <c r="C901" s="69">
        <f t="shared" si="17"/>
        <v>10</v>
      </c>
      <c r="D901" s="70">
        <v>0</v>
      </c>
      <c r="E901" s="68">
        <v>0</v>
      </c>
    </row>
    <row r="902" spans="1:5" x14ac:dyDescent="0.45">
      <c r="A902" s="66">
        <f t="shared" si="18"/>
        <v>900</v>
      </c>
      <c r="B902" s="67">
        <v>1</v>
      </c>
      <c r="C902" s="69">
        <f t="shared" si="17"/>
        <v>10</v>
      </c>
      <c r="D902" s="70">
        <v>0</v>
      </c>
      <c r="E902" s="68">
        <v>0</v>
      </c>
    </row>
    <row r="903" spans="1:5" x14ac:dyDescent="0.45">
      <c r="A903" s="66">
        <f t="shared" si="18"/>
        <v>901</v>
      </c>
      <c r="B903" s="67">
        <v>1</v>
      </c>
      <c r="C903" s="69">
        <f t="shared" si="17"/>
        <v>10</v>
      </c>
      <c r="D903" s="70">
        <v>0</v>
      </c>
      <c r="E903" s="68">
        <v>0</v>
      </c>
    </row>
    <row r="904" spans="1:5" x14ac:dyDescent="0.45">
      <c r="A904" s="66">
        <f t="shared" si="18"/>
        <v>902</v>
      </c>
      <c r="B904" s="67">
        <v>1</v>
      </c>
      <c r="C904" s="69">
        <f t="shared" si="17"/>
        <v>10</v>
      </c>
      <c r="D904" s="70">
        <v>0</v>
      </c>
      <c r="E904" s="68">
        <v>0</v>
      </c>
    </row>
    <row r="905" spans="1:5" x14ac:dyDescent="0.45">
      <c r="A905" s="66">
        <f t="shared" si="18"/>
        <v>903</v>
      </c>
      <c r="B905" s="67">
        <v>1</v>
      </c>
      <c r="C905" s="69">
        <f t="shared" si="17"/>
        <v>10</v>
      </c>
      <c r="D905" s="70">
        <v>0</v>
      </c>
      <c r="E905" s="68">
        <v>0</v>
      </c>
    </row>
    <row r="906" spans="1:5" x14ac:dyDescent="0.45">
      <c r="A906" s="66">
        <f t="shared" si="18"/>
        <v>904</v>
      </c>
      <c r="B906" s="67">
        <v>1</v>
      </c>
      <c r="C906" s="69">
        <f t="shared" si="17"/>
        <v>10</v>
      </c>
      <c r="D906" s="70">
        <v>0</v>
      </c>
      <c r="E906" s="68">
        <v>0</v>
      </c>
    </row>
    <row r="907" spans="1:5" x14ac:dyDescent="0.45">
      <c r="A907" s="66">
        <f t="shared" si="18"/>
        <v>905</v>
      </c>
      <c r="B907" s="67">
        <v>1</v>
      </c>
      <c r="C907" s="69">
        <f t="shared" si="17"/>
        <v>10</v>
      </c>
      <c r="D907" s="70">
        <v>0</v>
      </c>
      <c r="E907" s="68">
        <v>0</v>
      </c>
    </row>
    <row r="908" spans="1:5" x14ac:dyDescent="0.45">
      <c r="A908" s="66">
        <f t="shared" si="18"/>
        <v>906</v>
      </c>
      <c r="B908" s="67">
        <v>1</v>
      </c>
      <c r="C908" s="69">
        <f t="shared" si="17"/>
        <v>10</v>
      </c>
      <c r="D908" s="70">
        <v>0</v>
      </c>
      <c r="E908" s="68">
        <v>0</v>
      </c>
    </row>
    <row r="909" spans="1:5" x14ac:dyDescent="0.45">
      <c r="A909" s="66">
        <f t="shared" si="18"/>
        <v>907</v>
      </c>
      <c r="B909" s="67">
        <v>1</v>
      </c>
      <c r="C909" s="69">
        <f t="shared" si="17"/>
        <v>10</v>
      </c>
      <c r="D909" s="70">
        <v>0</v>
      </c>
      <c r="E909" s="68">
        <v>0</v>
      </c>
    </row>
    <row r="910" spans="1:5" x14ac:dyDescent="0.45">
      <c r="A910" s="66">
        <f t="shared" si="18"/>
        <v>908</v>
      </c>
      <c r="B910" s="67">
        <v>1</v>
      </c>
      <c r="C910" s="69">
        <f t="shared" si="17"/>
        <v>10</v>
      </c>
      <c r="D910" s="70">
        <v>0</v>
      </c>
      <c r="E910" s="68">
        <v>0</v>
      </c>
    </row>
    <row r="911" spans="1:5" x14ac:dyDescent="0.45">
      <c r="A911" s="66">
        <f t="shared" si="18"/>
        <v>909</v>
      </c>
      <c r="B911" s="67">
        <v>1</v>
      </c>
      <c r="C911" s="69">
        <f t="shared" si="17"/>
        <v>10</v>
      </c>
      <c r="D911" s="70">
        <v>0</v>
      </c>
      <c r="E911" s="68">
        <v>0</v>
      </c>
    </row>
    <row r="912" spans="1:5" x14ac:dyDescent="0.45">
      <c r="A912" s="66">
        <f t="shared" si="18"/>
        <v>910</v>
      </c>
      <c r="B912" s="67">
        <v>1</v>
      </c>
      <c r="C912" s="69">
        <f t="shared" si="17"/>
        <v>10</v>
      </c>
      <c r="D912" s="70">
        <v>0</v>
      </c>
      <c r="E912" s="68">
        <v>0</v>
      </c>
    </row>
    <row r="913" spans="1:5" x14ac:dyDescent="0.45">
      <c r="A913" s="66">
        <f t="shared" si="18"/>
        <v>911</v>
      </c>
      <c r="B913" s="67">
        <v>1</v>
      </c>
      <c r="C913" s="69">
        <f t="shared" si="17"/>
        <v>10</v>
      </c>
      <c r="D913" s="70">
        <v>0</v>
      </c>
      <c r="E913" s="68">
        <v>0</v>
      </c>
    </row>
    <row r="914" spans="1:5" x14ac:dyDescent="0.45">
      <c r="A914" s="66">
        <f t="shared" si="18"/>
        <v>912</v>
      </c>
      <c r="B914" s="67">
        <v>1</v>
      </c>
      <c r="C914" s="69">
        <f t="shared" si="17"/>
        <v>10</v>
      </c>
      <c r="D914" s="70">
        <v>0</v>
      </c>
      <c r="E914" s="68">
        <v>0</v>
      </c>
    </row>
    <row r="915" spans="1:5" x14ac:dyDescent="0.45">
      <c r="A915" s="66">
        <f t="shared" si="18"/>
        <v>913</v>
      </c>
      <c r="B915" s="67">
        <v>1</v>
      </c>
      <c r="C915" s="69">
        <f t="shared" si="17"/>
        <v>10</v>
      </c>
      <c r="D915" s="70">
        <v>0</v>
      </c>
      <c r="E915" s="68">
        <v>0</v>
      </c>
    </row>
    <row r="916" spans="1:5" x14ac:dyDescent="0.45">
      <c r="A916" s="66">
        <f t="shared" si="18"/>
        <v>914</v>
      </c>
      <c r="B916" s="67">
        <v>1</v>
      </c>
      <c r="C916" s="69">
        <f t="shared" si="17"/>
        <v>10</v>
      </c>
      <c r="D916" s="70">
        <v>0</v>
      </c>
      <c r="E916" s="68">
        <v>0</v>
      </c>
    </row>
    <row r="917" spans="1:5" x14ac:dyDescent="0.45">
      <c r="A917" s="66">
        <f t="shared" si="18"/>
        <v>915</v>
      </c>
      <c r="B917" s="67">
        <v>1</v>
      </c>
      <c r="C917" s="69">
        <f t="shared" si="17"/>
        <v>10</v>
      </c>
      <c r="D917" s="70">
        <v>0</v>
      </c>
      <c r="E917" s="68">
        <v>0</v>
      </c>
    </row>
    <row r="918" spans="1:5" x14ac:dyDescent="0.45">
      <c r="A918" s="66">
        <f t="shared" si="18"/>
        <v>916</v>
      </c>
      <c r="B918" s="67">
        <v>1</v>
      </c>
      <c r="C918" s="69">
        <f t="shared" si="17"/>
        <v>10</v>
      </c>
      <c r="D918" s="70">
        <v>0</v>
      </c>
      <c r="E918" s="68">
        <v>0</v>
      </c>
    </row>
    <row r="919" spans="1:5" x14ac:dyDescent="0.45">
      <c r="A919" s="66">
        <f t="shared" si="18"/>
        <v>917</v>
      </c>
      <c r="B919" s="67">
        <v>1</v>
      </c>
      <c r="C919" s="69">
        <f t="shared" si="17"/>
        <v>10</v>
      </c>
      <c r="D919" s="70">
        <v>0</v>
      </c>
      <c r="E919" s="68">
        <v>0</v>
      </c>
    </row>
    <row r="920" spans="1:5" x14ac:dyDescent="0.45">
      <c r="A920" s="66">
        <f t="shared" si="18"/>
        <v>918</v>
      </c>
      <c r="B920" s="67">
        <v>1</v>
      </c>
      <c r="C920" s="69">
        <f t="shared" si="17"/>
        <v>10</v>
      </c>
      <c r="D920" s="70">
        <v>0</v>
      </c>
      <c r="E920" s="68">
        <v>0</v>
      </c>
    </row>
    <row r="921" spans="1:5" x14ac:dyDescent="0.45">
      <c r="A921" s="66">
        <f t="shared" si="18"/>
        <v>919</v>
      </c>
      <c r="B921" s="67">
        <v>1</v>
      </c>
      <c r="C921" s="69">
        <f t="shared" si="17"/>
        <v>10</v>
      </c>
      <c r="D921" s="70">
        <v>0</v>
      </c>
      <c r="E921" s="68">
        <v>0</v>
      </c>
    </row>
    <row r="922" spans="1:5" x14ac:dyDescent="0.45">
      <c r="A922" s="66">
        <f t="shared" si="18"/>
        <v>920</v>
      </c>
      <c r="B922" s="67">
        <v>1</v>
      </c>
      <c r="C922" s="69">
        <f t="shared" si="17"/>
        <v>10</v>
      </c>
      <c r="D922" s="70">
        <v>0</v>
      </c>
      <c r="E922" s="68">
        <v>0</v>
      </c>
    </row>
    <row r="923" spans="1:5" x14ac:dyDescent="0.45">
      <c r="A923" s="66">
        <f t="shared" si="18"/>
        <v>921</v>
      </c>
      <c r="B923" s="67">
        <v>1</v>
      </c>
      <c r="C923" s="69">
        <f t="shared" si="17"/>
        <v>10</v>
      </c>
      <c r="D923" s="70">
        <v>0</v>
      </c>
      <c r="E923" s="68">
        <v>0</v>
      </c>
    </row>
    <row r="924" spans="1:5" x14ac:dyDescent="0.45">
      <c r="A924" s="66">
        <f t="shared" si="18"/>
        <v>922</v>
      </c>
      <c r="B924" s="67">
        <v>1</v>
      </c>
      <c r="C924" s="69">
        <f t="shared" si="17"/>
        <v>10</v>
      </c>
      <c r="D924" s="70">
        <v>0</v>
      </c>
      <c r="E924" s="68">
        <v>0</v>
      </c>
    </row>
    <row r="925" spans="1:5" x14ac:dyDescent="0.45">
      <c r="A925" s="66">
        <f t="shared" si="18"/>
        <v>923</v>
      </c>
      <c r="B925" s="67">
        <v>1</v>
      </c>
      <c r="C925" s="69">
        <f t="shared" si="17"/>
        <v>10</v>
      </c>
      <c r="D925" s="70">
        <v>0</v>
      </c>
      <c r="E925" s="68">
        <v>0</v>
      </c>
    </row>
    <row r="926" spans="1:5" x14ac:dyDescent="0.45">
      <c r="A926" s="66">
        <f t="shared" si="18"/>
        <v>924</v>
      </c>
      <c r="B926" s="67">
        <v>1</v>
      </c>
      <c r="C926" s="69">
        <f t="shared" si="17"/>
        <v>10</v>
      </c>
      <c r="D926" s="70">
        <v>0</v>
      </c>
      <c r="E926" s="68">
        <v>0</v>
      </c>
    </row>
    <row r="927" spans="1:5" x14ac:dyDescent="0.45">
      <c r="A927" s="66">
        <f t="shared" si="18"/>
        <v>925</v>
      </c>
      <c r="B927" s="67">
        <v>1</v>
      </c>
      <c r="C927" s="69">
        <f t="shared" si="17"/>
        <v>10</v>
      </c>
      <c r="D927" s="70">
        <v>0</v>
      </c>
      <c r="E927" s="68">
        <v>0</v>
      </c>
    </row>
    <row r="928" spans="1:5" x14ac:dyDescent="0.45">
      <c r="A928" s="66">
        <f t="shared" si="18"/>
        <v>926</v>
      </c>
      <c r="B928" s="67">
        <v>1</v>
      </c>
      <c r="C928" s="69">
        <f t="shared" si="17"/>
        <v>10</v>
      </c>
      <c r="D928" s="70">
        <v>0</v>
      </c>
      <c r="E928" s="68">
        <v>0</v>
      </c>
    </row>
    <row r="929" spans="1:5" x14ac:dyDescent="0.45">
      <c r="A929" s="66">
        <f t="shared" si="18"/>
        <v>927</v>
      </c>
      <c r="B929" s="67">
        <v>1</v>
      </c>
      <c r="C929" s="69">
        <f t="shared" si="17"/>
        <v>10</v>
      </c>
      <c r="D929" s="70">
        <v>0</v>
      </c>
      <c r="E929" s="68">
        <v>0</v>
      </c>
    </row>
    <row r="930" spans="1:5" x14ac:dyDescent="0.45">
      <c r="A930" s="66">
        <f t="shared" si="18"/>
        <v>928</v>
      </c>
      <c r="B930" s="67">
        <v>1</v>
      </c>
      <c r="C930" s="69">
        <f t="shared" si="17"/>
        <v>10</v>
      </c>
      <c r="D930" s="70">
        <v>0</v>
      </c>
      <c r="E930" s="68">
        <v>0</v>
      </c>
    </row>
    <row r="931" spans="1:5" x14ac:dyDescent="0.45">
      <c r="A931" s="66">
        <f t="shared" si="18"/>
        <v>929</v>
      </c>
      <c r="B931" s="67">
        <v>1</v>
      </c>
      <c r="C931" s="69">
        <f t="shared" si="17"/>
        <v>10</v>
      </c>
      <c r="D931" s="70">
        <v>0</v>
      </c>
      <c r="E931" s="68">
        <v>0</v>
      </c>
    </row>
    <row r="932" spans="1:5" x14ac:dyDescent="0.45">
      <c r="A932" s="66">
        <f t="shared" si="18"/>
        <v>930</v>
      </c>
      <c r="B932" s="67">
        <v>1</v>
      </c>
      <c r="C932" s="69">
        <f t="shared" si="17"/>
        <v>10</v>
      </c>
      <c r="D932" s="70">
        <v>0</v>
      </c>
      <c r="E932" s="68">
        <v>0</v>
      </c>
    </row>
    <row r="933" spans="1:5" x14ac:dyDescent="0.45">
      <c r="A933" s="66">
        <f t="shared" si="18"/>
        <v>931</v>
      </c>
      <c r="B933" s="67">
        <v>1</v>
      </c>
      <c r="C933" s="69">
        <f t="shared" si="17"/>
        <v>10</v>
      </c>
      <c r="D933" s="70">
        <v>0</v>
      </c>
      <c r="E933" s="68">
        <v>0</v>
      </c>
    </row>
    <row r="934" spans="1:5" x14ac:dyDescent="0.45">
      <c r="A934" s="66">
        <f t="shared" si="18"/>
        <v>932</v>
      </c>
      <c r="B934" s="67">
        <v>1</v>
      </c>
      <c r="C934" s="69">
        <f t="shared" si="17"/>
        <v>10</v>
      </c>
      <c r="D934" s="70">
        <v>0</v>
      </c>
      <c r="E934" s="68">
        <v>0</v>
      </c>
    </row>
    <row r="935" spans="1:5" x14ac:dyDescent="0.45">
      <c r="A935" s="66">
        <f t="shared" si="18"/>
        <v>933</v>
      </c>
      <c r="B935" s="67">
        <v>1</v>
      </c>
      <c r="C935" s="69">
        <f t="shared" si="17"/>
        <v>10</v>
      </c>
      <c r="D935" s="70">
        <v>0</v>
      </c>
      <c r="E935" s="68">
        <v>0</v>
      </c>
    </row>
    <row r="936" spans="1:5" x14ac:dyDescent="0.45">
      <c r="A936" s="66">
        <f t="shared" si="18"/>
        <v>934</v>
      </c>
      <c r="B936" s="67">
        <v>1</v>
      </c>
      <c r="C936" s="69">
        <f t="shared" si="17"/>
        <v>10</v>
      </c>
      <c r="D936" s="70">
        <v>0</v>
      </c>
      <c r="E936" s="68">
        <v>0</v>
      </c>
    </row>
    <row r="937" spans="1:5" x14ac:dyDescent="0.45">
      <c r="A937" s="66">
        <f t="shared" si="18"/>
        <v>935</v>
      </c>
      <c r="B937" s="67">
        <v>1</v>
      </c>
      <c r="C937" s="69">
        <f t="shared" ref="C937:C1000" si="19">C936</f>
        <v>10</v>
      </c>
      <c r="D937" s="70">
        <v>0</v>
      </c>
      <c r="E937" s="68">
        <v>0</v>
      </c>
    </row>
    <row r="938" spans="1:5" x14ac:dyDescent="0.45">
      <c r="A938" s="66">
        <f t="shared" si="18"/>
        <v>936</v>
      </c>
      <c r="B938" s="67">
        <v>1</v>
      </c>
      <c r="C938" s="69">
        <f t="shared" si="19"/>
        <v>10</v>
      </c>
      <c r="D938" s="70">
        <v>0</v>
      </c>
      <c r="E938" s="68">
        <v>0</v>
      </c>
    </row>
    <row r="939" spans="1:5" x14ac:dyDescent="0.45">
      <c r="A939" s="66">
        <f t="shared" si="18"/>
        <v>937</v>
      </c>
      <c r="B939" s="67">
        <v>1</v>
      </c>
      <c r="C939" s="69">
        <f t="shared" si="19"/>
        <v>10</v>
      </c>
      <c r="D939" s="70">
        <v>0</v>
      </c>
      <c r="E939" s="68">
        <v>0</v>
      </c>
    </row>
    <row r="940" spans="1:5" x14ac:dyDescent="0.45">
      <c r="A940" s="66">
        <f t="shared" si="18"/>
        <v>938</v>
      </c>
      <c r="B940" s="67">
        <v>1</v>
      </c>
      <c r="C940" s="69">
        <f t="shared" si="19"/>
        <v>10</v>
      </c>
      <c r="D940" s="70">
        <v>0</v>
      </c>
      <c r="E940" s="68">
        <v>0</v>
      </c>
    </row>
    <row r="941" spans="1:5" x14ac:dyDescent="0.45">
      <c r="A941" s="66">
        <f t="shared" si="18"/>
        <v>939</v>
      </c>
      <c r="B941" s="67">
        <v>1</v>
      </c>
      <c r="C941" s="69">
        <f t="shared" si="19"/>
        <v>10</v>
      </c>
      <c r="D941" s="70">
        <v>0</v>
      </c>
      <c r="E941" s="68">
        <v>0</v>
      </c>
    </row>
    <row r="942" spans="1:5" x14ac:dyDescent="0.45">
      <c r="A942" s="66">
        <f t="shared" si="18"/>
        <v>940</v>
      </c>
      <c r="B942" s="67">
        <v>1</v>
      </c>
      <c r="C942" s="69">
        <f t="shared" si="19"/>
        <v>10</v>
      </c>
      <c r="D942" s="70">
        <v>0</v>
      </c>
      <c r="E942" s="68">
        <v>0</v>
      </c>
    </row>
    <row r="943" spans="1:5" x14ac:dyDescent="0.45">
      <c r="A943" s="66">
        <f t="shared" si="18"/>
        <v>941</v>
      </c>
      <c r="B943" s="67">
        <v>1</v>
      </c>
      <c r="C943" s="69">
        <f t="shared" si="19"/>
        <v>10</v>
      </c>
      <c r="D943" s="70">
        <v>0</v>
      </c>
      <c r="E943" s="68">
        <v>0</v>
      </c>
    </row>
    <row r="944" spans="1:5" x14ac:dyDescent="0.45">
      <c r="A944" s="66">
        <f t="shared" si="18"/>
        <v>942</v>
      </c>
      <c r="B944" s="67">
        <v>1</v>
      </c>
      <c r="C944" s="69">
        <f t="shared" si="19"/>
        <v>10</v>
      </c>
      <c r="D944" s="70">
        <v>0</v>
      </c>
      <c r="E944" s="68">
        <v>0</v>
      </c>
    </row>
    <row r="945" spans="1:5" x14ac:dyDescent="0.45">
      <c r="A945" s="66">
        <f t="shared" si="18"/>
        <v>943</v>
      </c>
      <c r="B945" s="67">
        <v>1</v>
      </c>
      <c r="C945" s="69">
        <f t="shared" si="19"/>
        <v>10</v>
      </c>
      <c r="D945" s="70">
        <v>0</v>
      </c>
      <c r="E945" s="68">
        <v>0</v>
      </c>
    </row>
    <row r="946" spans="1:5" x14ac:dyDescent="0.45">
      <c r="A946" s="66">
        <f t="shared" si="18"/>
        <v>944</v>
      </c>
      <c r="B946" s="67">
        <v>1</v>
      </c>
      <c r="C946" s="69">
        <f t="shared" si="19"/>
        <v>10</v>
      </c>
      <c r="D946" s="70">
        <v>0</v>
      </c>
      <c r="E946" s="68">
        <v>0</v>
      </c>
    </row>
    <row r="947" spans="1:5" x14ac:dyDescent="0.45">
      <c r="A947" s="66">
        <f t="shared" si="18"/>
        <v>945</v>
      </c>
      <c r="B947" s="67">
        <v>1</v>
      </c>
      <c r="C947" s="69">
        <f t="shared" si="19"/>
        <v>10</v>
      </c>
      <c r="D947" s="70">
        <v>0</v>
      </c>
      <c r="E947" s="68">
        <v>0</v>
      </c>
    </row>
    <row r="948" spans="1:5" x14ac:dyDescent="0.45">
      <c r="A948" s="66">
        <f t="shared" si="18"/>
        <v>946</v>
      </c>
      <c r="B948" s="67">
        <v>1</v>
      </c>
      <c r="C948" s="69">
        <f t="shared" si="19"/>
        <v>10</v>
      </c>
      <c r="D948" s="70">
        <v>0</v>
      </c>
      <c r="E948" s="68">
        <v>0</v>
      </c>
    </row>
    <row r="949" spans="1:5" x14ac:dyDescent="0.45">
      <c r="A949" s="66">
        <f t="shared" si="18"/>
        <v>947</v>
      </c>
      <c r="B949" s="67">
        <v>1</v>
      </c>
      <c r="C949" s="69">
        <f t="shared" si="19"/>
        <v>10</v>
      </c>
      <c r="D949" s="70">
        <v>0</v>
      </c>
      <c r="E949" s="68">
        <v>0</v>
      </c>
    </row>
    <row r="950" spans="1:5" x14ac:dyDescent="0.45">
      <c r="A950" s="66">
        <f t="shared" si="18"/>
        <v>948</v>
      </c>
      <c r="B950" s="67">
        <v>1</v>
      </c>
      <c r="C950" s="69">
        <f t="shared" si="19"/>
        <v>10</v>
      </c>
      <c r="D950" s="70">
        <v>0</v>
      </c>
      <c r="E950" s="68">
        <v>0</v>
      </c>
    </row>
    <row r="951" spans="1:5" x14ac:dyDescent="0.45">
      <c r="A951" s="66">
        <f t="shared" si="18"/>
        <v>949</v>
      </c>
      <c r="B951" s="67">
        <v>1</v>
      </c>
      <c r="C951" s="69">
        <f t="shared" si="19"/>
        <v>10</v>
      </c>
      <c r="D951" s="70">
        <v>0</v>
      </c>
      <c r="E951" s="68">
        <v>0</v>
      </c>
    </row>
    <row r="952" spans="1:5" x14ac:dyDescent="0.45">
      <c r="A952" s="66">
        <f t="shared" si="18"/>
        <v>950</v>
      </c>
      <c r="B952" s="67">
        <v>1</v>
      </c>
      <c r="C952" s="69">
        <f t="shared" si="19"/>
        <v>10</v>
      </c>
      <c r="D952" s="70">
        <v>0</v>
      </c>
      <c r="E952" s="68">
        <v>0</v>
      </c>
    </row>
    <row r="953" spans="1:5" x14ac:dyDescent="0.45">
      <c r="A953" s="66">
        <f t="shared" si="18"/>
        <v>951</v>
      </c>
      <c r="B953" s="67">
        <v>1</v>
      </c>
      <c r="C953" s="69">
        <f t="shared" si="19"/>
        <v>10</v>
      </c>
      <c r="D953" s="70">
        <v>0</v>
      </c>
      <c r="E953" s="68">
        <v>0</v>
      </c>
    </row>
    <row r="954" spans="1:5" x14ac:dyDescent="0.45">
      <c r="A954" s="66">
        <f t="shared" si="18"/>
        <v>952</v>
      </c>
      <c r="B954" s="67">
        <v>1</v>
      </c>
      <c r="C954" s="69">
        <f t="shared" si="19"/>
        <v>10</v>
      </c>
      <c r="D954" s="70">
        <v>0</v>
      </c>
      <c r="E954" s="68">
        <v>0</v>
      </c>
    </row>
    <row r="955" spans="1:5" x14ac:dyDescent="0.45">
      <c r="A955" s="66">
        <f t="shared" si="18"/>
        <v>953</v>
      </c>
      <c r="B955" s="67">
        <v>1</v>
      </c>
      <c r="C955" s="69">
        <f t="shared" si="19"/>
        <v>10</v>
      </c>
      <c r="D955" s="70">
        <v>0</v>
      </c>
      <c r="E955" s="68">
        <v>0</v>
      </c>
    </row>
    <row r="956" spans="1:5" x14ac:dyDescent="0.45">
      <c r="A956" s="66">
        <f t="shared" si="18"/>
        <v>954</v>
      </c>
      <c r="B956" s="67">
        <v>1</v>
      </c>
      <c r="C956" s="69">
        <f t="shared" si="19"/>
        <v>10</v>
      </c>
      <c r="D956" s="70">
        <v>0</v>
      </c>
      <c r="E956" s="68">
        <v>0</v>
      </c>
    </row>
    <row r="957" spans="1:5" x14ac:dyDescent="0.45">
      <c r="A957" s="66">
        <f t="shared" si="18"/>
        <v>955</v>
      </c>
      <c r="B957" s="67">
        <v>1</v>
      </c>
      <c r="C957" s="69">
        <f t="shared" si="19"/>
        <v>10</v>
      </c>
      <c r="D957" s="70">
        <v>0</v>
      </c>
      <c r="E957" s="68">
        <v>0</v>
      </c>
    </row>
    <row r="958" spans="1:5" x14ac:dyDescent="0.45">
      <c r="A958" s="66">
        <f t="shared" si="18"/>
        <v>956</v>
      </c>
      <c r="B958" s="67">
        <v>1</v>
      </c>
      <c r="C958" s="69">
        <f t="shared" si="19"/>
        <v>10</v>
      </c>
      <c r="D958" s="70">
        <v>0</v>
      </c>
      <c r="E958" s="68">
        <v>0</v>
      </c>
    </row>
    <row r="959" spans="1:5" x14ac:dyDescent="0.45">
      <c r="A959" s="66">
        <f t="shared" si="18"/>
        <v>957</v>
      </c>
      <c r="B959" s="67">
        <v>0</v>
      </c>
      <c r="C959" s="69">
        <f t="shared" si="19"/>
        <v>10</v>
      </c>
      <c r="D959" s="70">
        <v>1</v>
      </c>
      <c r="E959" s="68">
        <v>0</v>
      </c>
    </row>
    <row r="960" spans="1:5" x14ac:dyDescent="0.45">
      <c r="A960" s="66">
        <f t="shared" si="18"/>
        <v>958</v>
      </c>
      <c r="B960" s="67">
        <v>0</v>
      </c>
      <c r="C960" s="69">
        <f t="shared" si="19"/>
        <v>10</v>
      </c>
      <c r="D960" s="70">
        <v>1</v>
      </c>
      <c r="E960" s="68">
        <v>0</v>
      </c>
    </row>
    <row r="961" spans="1:5" x14ac:dyDescent="0.45">
      <c r="A961" s="66">
        <f t="shared" si="18"/>
        <v>959</v>
      </c>
      <c r="B961" s="67">
        <v>0</v>
      </c>
      <c r="C961" s="69">
        <f t="shared" si="19"/>
        <v>10</v>
      </c>
      <c r="D961" s="70">
        <v>1</v>
      </c>
      <c r="E961" s="68">
        <v>0</v>
      </c>
    </row>
    <row r="962" spans="1:5" x14ac:dyDescent="0.45">
      <c r="A962" s="66">
        <f t="shared" si="18"/>
        <v>960</v>
      </c>
      <c r="B962" s="67">
        <v>0</v>
      </c>
      <c r="C962" s="69">
        <f t="shared" si="19"/>
        <v>10</v>
      </c>
      <c r="D962" s="70">
        <v>1</v>
      </c>
      <c r="E962" s="68">
        <v>0</v>
      </c>
    </row>
    <row r="963" spans="1:5" x14ac:dyDescent="0.45">
      <c r="A963" s="66">
        <f t="shared" ref="A963:A1026" si="20">A962+1</f>
        <v>961</v>
      </c>
      <c r="B963" s="67">
        <v>0</v>
      </c>
      <c r="C963" s="69">
        <f t="shared" si="19"/>
        <v>10</v>
      </c>
      <c r="D963" s="70">
        <v>1</v>
      </c>
      <c r="E963" s="68">
        <v>0</v>
      </c>
    </row>
    <row r="964" spans="1:5" x14ac:dyDescent="0.45">
      <c r="A964" s="66">
        <f t="shared" si="20"/>
        <v>962</v>
      </c>
      <c r="B964" s="67">
        <v>0</v>
      </c>
      <c r="C964" s="69">
        <f t="shared" si="19"/>
        <v>10</v>
      </c>
      <c r="D964" s="70">
        <v>1</v>
      </c>
      <c r="E964" s="68">
        <v>0</v>
      </c>
    </row>
    <row r="965" spans="1:5" x14ac:dyDescent="0.45">
      <c r="A965" s="66">
        <f t="shared" si="20"/>
        <v>963</v>
      </c>
      <c r="B965" s="67">
        <v>0</v>
      </c>
      <c r="C965" s="69">
        <f t="shared" si="19"/>
        <v>10</v>
      </c>
      <c r="D965" s="70">
        <v>1</v>
      </c>
      <c r="E965" s="68">
        <v>0</v>
      </c>
    </row>
    <row r="966" spans="1:5" x14ac:dyDescent="0.45">
      <c r="A966" s="66">
        <f t="shared" si="20"/>
        <v>964</v>
      </c>
      <c r="B966" s="67">
        <v>0</v>
      </c>
      <c r="C966" s="69">
        <f t="shared" si="19"/>
        <v>10</v>
      </c>
      <c r="D966" s="70">
        <v>1</v>
      </c>
      <c r="E966" s="68">
        <v>0</v>
      </c>
    </row>
    <row r="967" spans="1:5" x14ac:dyDescent="0.45">
      <c r="A967" s="66">
        <f t="shared" si="20"/>
        <v>965</v>
      </c>
      <c r="B967" s="67">
        <v>0</v>
      </c>
      <c r="C967" s="69">
        <f t="shared" si="19"/>
        <v>10</v>
      </c>
      <c r="D967" s="70">
        <v>1</v>
      </c>
      <c r="E967" s="68">
        <v>0</v>
      </c>
    </row>
    <row r="968" spans="1:5" x14ac:dyDescent="0.45">
      <c r="A968" s="66">
        <f t="shared" si="20"/>
        <v>966</v>
      </c>
      <c r="B968" s="67">
        <v>0</v>
      </c>
      <c r="C968" s="69">
        <f t="shared" si="19"/>
        <v>10</v>
      </c>
      <c r="D968" s="70">
        <v>1</v>
      </c>
      <c r="E968" s="68">
        <v>0</v>
      </c>
    </row>
    <row r="969" spans="1:5" x14ac:dyDescent="0.45">
      <c r="A969" s="66">
        <f t="shared" si="20"/>
        <v>967</v>
      </c>
      <c r="B969" s="67">
        <v>0</v>
      </c>
      <c r="C969" s="69">
        <f t="shared" si="19"/>
        <v>10</v>
      </c>
      <c r="D969" s="70">
        <v>1</v>
      </c>
      <c r="E969" s="68">
        <v>0</v>
      </c>
    </row>
    <row r="970" spans="1:5" x14ac:dyDescent="0.45">
      <c r="A970" s="66">
        <f t="shared" si="20"/>
        <v>968</v>
      </c>
      <c r="B970" s="67">
        <v>0</v>
      </c>
      <c r="C970" s="69">
        <f t="shared" si="19"/>
        <v>10</v>
      </c>
      <c r="D970" s="70">
        <v>1</v>
      </c>
      <c r="E970" s="68">
        <v>0</v>
      </c>
    </row>
    <row r="971" spans="1:5" x14ac:dyDescent="0.45">
      <c r="A971" s="66">
        <f t="shared" si="20"/>
        <v>969</v>
      </c>
      <c r="B971" s="67">
        <v>0</v>
      </c>
      <c r="C971" s="69">
        <f t="shared" si="19"/>
        <v>10</v>
      </c>
      <c r="D971" s="70">
        <v>1</v>
      </c>
      <c r="E971" s="68">
        <v>0</v>
      </c>
    </row>
    <row r="972" spans="1:5" x14ac:dyDescent="0.45">
      <c r="A972" s="66">
        <f t="shared" si="20"/>
        <v>970</v>
      </c>
      <c r="B972" s="67">
        <v>0</v>
      </c>
      <c r="C972" s="69">
        <f t="shared" si="19"/>
        <v>10</v>
      </c>
      <c r="D972" s="70">
        <v>1</v>
      </c>
      <c r="E972" s="68">
        <v>0</v>
      </c>
    </row>
    <row r="973" spans="1:5" x14ac:dyDescent="0.45">
      <c r="A973" s="66">
        <f t="shared" si="20"/>
        <v>971</v>
      </c>
      <c r="B973" s="67">
        <v>0</v>
      </c>
      <c r="C973" s="69">
        <f t="shared" si="19"/>
        <v>10</v>
      </c>
      <c r="D973" s="70">
        <v>1</v>
      </c>
      <c r="E973" s="68">
        <v>0</v>
      </c>
    </row>
    <row r="974" spans="1:5" x14ac:dyDescent="0.45">
      <c r="A974" s="66">
        <f t="shared" si="20"/>
        <v>972</v>
      </c>
      <c r="B974" s="67">
        <v>0</v>
      </c>
      <c r="C974" s="69">
        <f t="shared" si="19"/>
        <v>10</v>
      </c>
      <c r="D974" s="70">
        <v>1</v>
      </c>
      <c r="E974" s="68">
        <v>0</v>
      </c>
    </row>
    <row r="975" spans="1:5" x14ac:dyDescent="0.45">
      <c r="A975" s="66">
        <f t="shared" si="20"/>
        <v>973</v>
      </c>
      <c r="B975" s="67">
        <v>0</v>
      </c>
      <c r="C975" s="69">
        <f t="shared" si="19"/>
        <v>10</v>
      </c>
      <c r="D975" s="70">
        <v>1</v>
      </c>
      <c r="E975" s="68">
        <v>0</v>
      </c>
    </row>
    <row r="976" spans="1:5" x14ac:dyDescent="0.45">
      <c r="A976" s="66">
        <f t="shared" si="20"/>
        <v>974</v>
      </c>
      <c r="B976" s="67">
        <v>0</v>
      </c>
      <c r="C976" s="69">
        <f t="shared" si="19"/>
        <v>10</v>
      </c>
      <c r="D976" s="70">
        <v>1</v>
      </c>
      <c r="E976" s="68">
        <v>0</v>
      </c>
    </row>
    <row r="977" spans="1:5" x14ac:dyDescent="0.45">
      <c r="A977" s="66">
        <f t="shared" si="20"/>
        <v>975</v>
      </c>
      <c r="B977" s="67">
        <v>0</v>
      </c>
      <c r="C977" s="69">
        <f t="shared" si="19"/>
        <v>10</v>
      </c>
      <c r="D977" s="70">
        <v>1</v>
      </c>
      <c r="E977" s="68">
        <v>0</v>
      </c>
    </row>
    <row r="978" spans="1:5" x14ac:dyDescent="0.45">
      <c r="A978" s="66">
        <f t="shared" si="20"/>
        <v>976</v>
      </c>
      <c r="B978" s="67">
        <v>0</v>
      </c>
      <c r="C978" s="69">
        <f t="shared" si="19"/>
        <v>10</v>
      </c>
      <c r="D978" s="70">
        <v>1</v>
      </c>
      <c r="E978" s="68">
        <v>0</v>
      </c>
    </row>
    <row r="979" spans="1:5" x14ac:dyDescent="0.45">
      <c r="A979" s="66">
        <f t="shared" si="20"/>
        <v>977</v>
      </c>
      <c r="B979" s="67">
        <v>1</v>
      </c>
      <c r="C979" s="69">
        <f t="shared" si="19"/>
        <v>10</v>
      </c>
      <c r="D979" s="70">
        <v>0</v>
      </c>
      <c r="E979" s="68">
        <v>0</v>
      </c>
    </row>
    <row r="980" spans="1:5" x14ac:dyDescent="0.45">
      <c r="A980" s="66">
        <f t="shared" si="20"/>
        <v>978</v>
      </c>
      <c r="B980" s="67">
        <v>1</v>
      </c>
      <c r="C980" s="69">
        <f t="shared" si="19"/>
        <v>10</v>
      </c>
      <c r="D980" s="70">
        <v>0</v>
      </c>
      <c r="E980" s="68">
        <v>0</v>
      </c>
    </row>
    <row r="981" spans="1:5" x14ac:dyDescent="0.45">
      <c r="A981" s="66">
        <f t="shared" si="20"/>
        <v>979</v>
      </c>
      <c r="B981" s="67">
        <v>1</v>
      </c>
      <c r="C981" s="69">
        <f t="shared" si="19"/>
        <v>10</v>
      </c>
      <c r="D981" s="70">
        <v>0</v>
      </c>
      <c r="E981" s="68">
        <v>0</v>
      </c>
    </row>
    <row r="982" spans="1:5" x14ac:dyDescent="0.45">
      <c r="A982" s="66">
        <f t="shared" si="20"/>
        <v>980</v>
      </c>
      <c r="B982" s="67">
        <v>1</v>
      </c>
      <c r="C982" s="69">
        <f t="shared" si="19"/>
        <v>10</v>
      </c>
      <c r="D982" s="70">
        <v>0</v>
      </c>
      <c r="E982" s="68">
        <v>0</v>
      </c>
    </row>
    <row r="983" spans="1:5" x14ac:dyDescent="0.45">
      <c r="A983" s="66">
        <f t="shared" si="20"/>
        <v>981</v>
      </c>
      <c r="B983" s="67">
        <v>1</v>
      </c>
      <c r="C983" s="69">
        <f t="shared" si="19"/>
        <v>10</v>
      </c>
      <c r="D983" s="70">
        <v>0</v>
      </c>
      <c r="E983" s="68">
        <v>0</v>
      </c>
    </row>
    <row r="984" spans="1:5" x14ac:dyDescent="0.45">
      <c r="A984" s="66">
        <f t="shared" si="20"/>
        <v>982</v>
      </c>
      <c r="B984" s="67">
        <v>1</v>
      </c>
      <c r="C984" s="69">
        <f t="shared" si="19"/>
        <v>10</v>
      </c>
      <c r="D984" s="70">
        <v>0</v>
      </c>
      <c r="E984" s="68">
        <v>0</v>
      </c>
    </row>
    <row r="985" spans="1:5" x14ac:dyDescent="0.45">
      <c r="A985" s="66">
        <f t="shared" si="20"/>
        <v>983</v>
      </c>
      <c r="B985" s="67">
        <v>1</v>
      </c>
      <c r="C985" s="69">
        <f t="shared" si="19"/>
        <v>10</v>
      </c>
      <c r="D985" s="70">
        <v>0</v>
      </c>
      <c r="E985" s="68">
        <v>0</v>
      </c>
    </row>
    <row r="986" spans="1:5" x14ac:dyDescent="0.45">
      <c r="A986" s="66">
        <f t="shared" si="20"/>
        <v>984</v>
      </c>
      <c r="B986" s="67">
        <v>1</v>
      </c>
      <c r="C986" s="69">
        <f t="shared" si="19"/>
        <v>10</v>
      </c>
      <c r="D986" s="70">
        <v>0</v>
      </c>
      <c r="E986" s="68">
        <v>0</v>
      </c>
    </row>
    <row r="987" spans="1:5" x14ac:dyDescent="0.45">
      <c r="A987" s="66">
        <f t="shared" si="20"/>
        <v>985</v>
      </c>
      <c r="B987" s="67">
        <v>1</v>
      </c>
      <c r="C987" s="69">
        <f t="shared" si="19"/>
        <v>10</v>
      </c>
      <c r="D987" s="70">
        <v>0</v>
      </c>
      <c r="E987" s="68">
        <v>0</v>
      </c>
    </row>
    <row r="988" spans="1:5" x14ac:dyDescent="0.45">
      <c r="A988" s="66">
        <f t="shared" si="20"/>
        <v>986</v>
      </c>
      <c r="B988" s="67">
        <v>1</v>
      </c>
      <c r="C988" s="69">
        <f t="shared" si="19"/>
        <v>10</v>
      </c>
      <c r="D988" s="70">
        <v>0</v>
      </c>
      <c r="E988" s="68">
        <v>0</v>
      </c>
    </row>
    <row r="989" spans="1:5" x14ac:dyDescent="0.45">
      <c r="A989" s="66">
        <f t="shared" si="20"/>
        <v>987</v>
      </c>
      <c r="B989" s="67">
        <v>1</v>
      </c>
      <c r="C989" s="69">
        <f t="shared" si="19"/>
        <v>10</v>
      </c>
      <c r="D989" s="70">
        <v>0</v>
      </c>
      <c r="E989" s="68">
        <v>0</v>
      </c>
    </row>
    <row r="990" spans="1:5" x14ac:dyDescent="0.45">
      <c r="A990" s="66">
        <f t="shared" si="20"/>
        <v>988</v>
      </c>
      <c r="B990" s="67">
        <v>1</v>
      </c>
      <c r="C990" s="69">
        <f t="shared" si="19"/>
        <v>10</v>
      </c>
      <c r="D990" s="70">
        <v>0</v>
      </c>
      <c r="E990" s="68">
        <v>0</v>
      </c>
    </row>
    <row r="991" spans="1:5" x14ac:dyDescent="0.45">
      <c r="A991" s="66">
        <f t="shared" si="20"/>
        <v>989</v>
      </c>
      <c r="B991" s="67">
        <v>1</v>
      </c>
      <c r="C991" s="69">
        <f t="shared" si="19"/>
        <v>10</v>
      </c>
      <c r="D991" s="70">
        <v>0</v>
      </c>
      <c r="E991" s="68">
        <v>0</v>
      </c>
    </row>
    <row r="992" spans="1:5" x14ac:dyDescent="0.45">
      <c r="A992" s="66">
        <f t="shared" si="20"/>
        <v>990</v>
      </c>
      <c r="B992" s="67">
        <v>1</v>
      </c>
      <c r="C992" s="69">
        <f t="shared" si="19"/>
        <v>10</v>
      </c>
      <c r="D992" s="70">
        <v>0</v>
      </c>
      <c r="E992" s="68">
        <v>0</v>
      </c>
    </row>
    <row r="993" spans="1:5" x14ac:dyDescent="0.45">
      <c r="A993" s="66">
        <f t="shared" si="20"/>
        <v>991</v>
      </c>
      <c r="B993" s="67">
        <v>1</v>
      </c>
      <c r="C993" s="69">
        <f t="shared" si="19"/>
        <v>10</v>
      </c>
      <c r="D993" s="70">
        <v>0</v>
      </c>
      <c r="E993" s="68">
        <v>0</v>
      </c>
    </row>
    <row r="994" spans="1:5" x14ac:dyDescent="0.45">
      <c r="A994" s="66">
        <f t="shared" si="20"/>
        <v>992</v>
      </c>
      <c r="B994" s="67">
        <v>1</v>
      </c>
      <c r="C994" s="69">
        <f t="shared" si="19"/>
        <v>10</v>
      </c>
      <c r="D994" s="70">
        <v>0</v>
      </c>
      <c r="E994" s="68">
        <v>0</v>
      </c>
    </row>
    <row r="995" spans="1:5" x14ac:dyDescent="0.45">
      <c r="A995" s="66">
        <f t="shared" si="20"/>
        <v>993</v>
      </c>
      <c r="B995" s="67">
        <v>1</v>
      </c>
      <c r="C995" s="69">
        <f t="shared" si="19"/>
        <v>10</v>
      </c>
      <c r="D995" s="70">
        <v>0</v>
      </c>
      <c r="E995" s="68">
        <v>0</v>
      </c>
    </row>
    <row r="996" spans="1:5" x14ac:dyDescent="0.45">
      <c r="A996" s="66">
        <f t="shared" si="20"/>
        <v>994</v>
      </c>
      <c r="B996" s="67">
        <v>1</v>
      </c>
      <c r="C996" s="69">
        <f t="shared" si="19"/>
        <v>10</v>
      </c>
      <c r="D996" s="70">
        <v>0</v>
      </c>
      <c r="E996" s="68">
        <v>0</v>
      </c>
    </row>
    <row r="997" spans="1:5" x14ac:dyDescent="0.45">
      <c r="A997" s="66">
        <f t="shared" si="20"/>
        <v>995</v>
      </c>
      <c r="B997" s="67">
        <v>1</v>
      </c>
      <c r="C997" s="69">
        <f t="shared" si="19"/>
        <v>10</v>
      </c>
      <c r="D997" s="70">
        <v>0</v>
      </c>
      <c r="E997" s="68">
        <v>0</v>
      </c>
    </row>
    <row r="998" spans="1:5" x14ac:dyDescent="0.45">
      <c r="A998" s="66">
        <f t="shared" si="20"/>
        <v>996</v>
      </c>
      <c r="B998" s="67">
        <v>1</v>
      </c>
      <c r="C998" s="69">
        <f t="shared" si="19"/>
        <v>10</v>
      </c>
      <c r="D998" s="70">
        <v>0</v>
      </c>
      <c r="E998" s="68">
        <v>0</v>
      </c>
    </row>
    <row r="999" spans="1:5" x14ac:dyDescent="0.45">
      <c r="A999" s="66">
        <f t="shared" si="20"/>
        <v>997</v>
      </c>
      <c r="B999" s="67">
        <v>1</v>
      </c>
      <c r="C999" s="69">
        <f t="shared" si="19"/>
        <v>10</v>
      </c>
      <c r="D999" s="70">
        <v>0</v>
      </c>
      <c r="E999" s="68">
        <v>0</v>
      </c>
    </row>
    <row r="1000" spans="1:5" x14ac:dyDescent="0.45">
      <c r="A1000" s="66">
        <f t="shared" si="20"/>
        <v>998</v>
      </c>
      <c r="B1000" s="67">
        <v>1</v>
      </c>
      <c r="C1000" s="69">
        <f t="shared" si="19"/>
        <v>10</v>
      </c>
      <c r="D1000" s="70">
        <v>0</v>
      </c>
      <c r="E1000" s="68">
        <v>0</v>
      </c>
    </row>
    <row r="1001" spans="1:5" x14ac:dyDescent="0.45">
      <c r="A1001" s="66">
        <f t="shared" si="20"/>
        <v>999</v>
      </c>
      <c r="B1001" s="67">
        <v>1</v>
      </c>
      <c r="C1001" s="69">
        <f t="shared" ref="C1001:C1064" si="21">C1000</f>
        <v>10</v>
      </c>
      <c r="D1001" s="70">
        <v>0</v>
      </c>
      <c r="E1001" s="68">
        <v>0</v>
      </c>
    </row>
    <row r="1002" spans="1:5" x14ac:dyDescent="0.45">
      <c r="A1002" s="66">
        <f t="shared" si="20"/>
        <v>1000</v>
      </c>
      <c r="B1002" s="67">
        <v>1</v>
      </c>
      <c r="C1002" s="69">
        <v>10</v>
      </c>
      <c r="D1002" s="70">
        <v>0</v>
      </c>
      <c r="E1002" s="68">
        <v>0</v>
      </c>
    </row>
    <row r="1003" spans="1:5" x14ac:dyDescent="0.45">
      <c r="A1003" s="66">
        <f t="shared" si="20"/>
        <v>1001</v>
      </c>
      <c r="B1003" s="67">
        <v>1</v>
      </c>
      <c r="C1003" s="69">
        <v>10</v>
      </c>
      <c r="D1003" s="70">
        <v>0</v>
      </c>
      <c r="E1003" s="68">
        <v>0</v>
      </c>
    </row>
    <row r="1004" spans="1:5" x14ac:dyDescent="0.45">
      <c r="A1004" s="66">
        <f t="shared" si="20"/>
        <v>1002</v>
      </c>
      <c r="B1004" s="67">
        <v>1</v>
      </c>
      <c r="C1004" s="69">
        <f t="shared" ref="C1004:C1043" si="22">C1003-0.25</f>
        <v>9.75</v>
      </c>
      <c r="D1004" s="70">
        <v>0</v>
      </c>
      <c r="E1004" s="68">
        <v>0</v>
      </c>
    </row>
    <row r="1005" spans="1:5" x14ac:dyDescent="0.45">
      <c r="A1005" s="66">
        <f t="shared" si="20"/>
        <v>1003</v>
      </c>
      <c r="B1005" s="67">
        <v>1</v>
      </c>
      <c r="C1005" s="69">
        <f t="shared" si="22"/>
        <v>9.5</v>
      </c>
      <c r="D1005" s="70">
        <v>0</v>
      </c>
      <c r="E1005" s="68">
        <v>0</v>
      </c>
    </row>
    <row r="1006" spans="1:5" x14ac:dyDescent="0.45">
      <c r="A1006" s="66">
        <f t="shared" si="20"/>
        <v>1004</v>
      </c>
      <c r="B1006" s="67">
        <v>1</v>
      </c>
      <c r="C1006" s="69">
        <f t="shared" si="22"/>
        <v>9.25</v>
      </c>
      <c r="D1006" s="70">
        <v>0</v>
      </c>
      <c r="E1006" s="68">
        <v>0</v>
      </c>
    </row>
    <row r="1007" spans="1:5" x14ac:dyDescent="0.45">
      <c r="A1007" s="66">
        <f t="shared" si="20"/>
        <v>1005</v>
      </c>
      <c r="B1007" s="67">
        <v>1</v>
      </c>
      <c r="C1007" s="69">
        <f t="shared" si="22"/>
        <v>9</v>
      </c>
      <c r="D1007" s="70">
        <v>0</v>
      </c>
      <c r="E1007" s="68">
        <v>0</v>
      </c>
    </row>
    <row r="1008" spans="1:5" x14ac:dyDescent="0.45">
      <c r="A1008" s="66">
        <f t="shared" si="20"/>
        <v>1006</v>
      </c>
      <c r="B1008" s="67">
        <v>1</v>
      </c>
      <c r="C1008" s="69">
        <f t="shared" si="22"/>
        <v>8.75</v>
      </c>
      <c r="D1008" s="70">
        <v>0</v>
      </c>
      <c r="E1008" s="68">
        <v>0</v>
      </c>
    </row>
    <row r="1009" spans="1:5" x14ac:dyDescent="0.45">
      <c r="A1009" s="66">
        <f t="shared" si="20"/>
        <v>1007</v>
      </c>
      <c r="B1009" s="67">
        <v>1</v>
      </c>
      <c r="C1009" s="69">
        <f t="shared" si="22"/>
        <v>8.5</v>
      </c>
      <c r="D1009" s="70">
        <v>0</v>
      </c>
      <c r="E1009" s="68">
        <v>0</v>
      </c>
    </row>
    <row r="1010" spans="1:5" x14ac:dyDescent="0.45">
      <c r="A1010" s="66">
        <f t="shared" si="20"/>
        <v>1008</v>
      </c>
      <c r="B1010" s="67">
        <v>1</v>
      </c>
      <c r="C1010" s="69">
        <f t="shared" si="22"/>
        <v>8.25</v>
      </c>
      <c r="D1010" s="70">
        <v>0</v>
      </c>
      <c r="E1010" s="68">
        <v>0</v>
      </c>
    </row>
    <row r="1011" spans="1:5" x14ac:dyDescent="0.45">
      <c r="A1011" s="66">
        <f t="shared" si="20"/>
        <v>1009</v>
      </c>
      <c r="B1011" s="67">
        <v>1</v>
      </c>
      <c r="C1011" s="69">
        <f t="shared" si="22"/>
        <v>8</v>
      </c>
      <c r="D1011" s="70">
        <v>0</v>
      </c>
      <c r="E1011" s="68">
        <v>0</v>
      </c>
    </row>
    <row r="1012" spans="1:5" x14ac:dyDescent="0.45">
      <c r="A1012" s="66">
        <f t="shared" si="20"/>
        <v>1010</v>
      </c>
      <c r="B1012" s="67">
        <v>1</v>
      </c>
      <c r="C1012" s="69">
        <f t="shared" si="22"/>
        <v>7.75</v>
      </c>
      <c r="D1012" s="70">
        <v>0</v>
      </c>
      <c r="E1012" s="68">
        <v>0</v>
      </c>
    </row>
    <row r="1013" spans="1:5" x14ac:dyDescent="0.45">
      <c r="A1013" s="66">
        <f t="shared" si="20"/>
        <v>1011</v>
      </c>
      <c r="B1013" s="67">
        <v>1</v>
      </c>
      <c r="C1013" s="69">
        <f t="shared" si="22"/>
        <v>7.5</v>
      </c>
      <c r="D1013" s="70">
        <v>0</v>
      </c>
      <c r="E1013" s="68">
        <v>0</v>
      </c>
    </row>
    <row r="1014" spans="1:5" x14ac:dyDescent="0.45">
      <c r="A1014" s="66">
        <f t="shared" si="20"/>
        <v>1012</v>
      </c>
      <c r="B1014" s="67">
        <v>1</v>
      </c>
      <c r="C1014" s="69">
        <f t="shared" si="22"/>
        <v>7.25</v>
      </c>
      <c r="D1014" s="70">
        <v>0</v>
      </c>
      <c r="E1014" s="68">
        <v>0</v>
      </c>
    </row>
    <row r="1015" spans="1:5" x14ac:dyDescent="0.45">
      <c r="A1015" s="66">
        <f t="shared" si="20"/>
        <v>1013</v>
      </c>
      <c r="B1015" s="67">
        <v>1</v>
      </c>
      <c r="C1015" s="69">
        <f t="shared" si="22"/>
        <v>7</v>
      </c>
      <c r="D1015" s="70">
        <v>0</v>
      </c>
      <c r="E1015" s="68">
        <v>0</v>
      </c>
    </row>
    <row r="1016" spans="1:5" x14ac:dyDescent="0.45">
      <c r="A1016" s="66">
        <f t="shared" si="20"/>
        <v>1014</v>
      </c>
      <c r="B1016" s="67">
        <v>1</v>
      </c>
      <c r="C1016" s="69">
        <f t="shared" si="22"/>
        <v>6.75</v>
      </c>
      <c r="D1016" s="70">
        <v>0</v>
      </c>
      <c r="E1016" s="68">
        <v>0</v>
      </c>
    </row>
    <row r="1017" spans="1:5" x14ac:dyDescent="0.45">
      <c r="A1017" s="66">
        <f t="shared" si="20"/>
        <v>1015</v>
      </c>
      <c r="B1017" s="67">
        <v>1</v>
      </c>
      <c r="C1017" s="69">
        <f t="shared" si="22"/>
        <v>6.5</v>
      </c>
      <c r="D1017" s="70">
        <v>0</v>
      </c>
      <c r="E1017" s="68">
        <v>0</v>
      </c>
    </row>
    <row r="1018" spans="1:5" x14ac:dyDescent="0.45">
      <c r="A1018" s="66">
        <f t="shared" si="20"/>
        <v>1016</v>
      </c>
      <c r="B1018" s="67">
        <v>1</v>
      </c>
      <c r="C1018" s="69">
        <f t="shared" si="22"/>
        <v>6.25</v>
      </c>
      <c r="D1018" s="70">
        <v>0</v>
      </c>
      <c r="E1018" s="68">
        <v>0</v>
      </c>
    </row>
    <row r="1019" spans="1:5" x14ac:dyDescent="0.45">
      <c r="A1019" s="66">
        <f t="shared" si="20"/>
        <v>1017</v>
      </c>
      <c r="B1019" s="67">
        <v>1</v>
      </c>
      <c r="C1019" s="69">
        <f t="shared" si="22"/>
        <v>6</v>
      </c>
      <c r="D1019" s="70">
        <v>1</v>
      </c>
      <c r="E1019" s="68">
        <v>0</v>
      </c>
    </row>
    <row r="1020" spans="1:5" x14ac:dyDescent="0.45">
      <c r="A1020" s="66">
        <f t="shared" si="20"/>
        <v>1018</v>
      </c>
      <c r="B1020" s="67">
        <v>1</v>
      </c>
      <c r="C1020" s="69">
        <f t="shared" si="22"/>
        <v>5.75</v>
      </c>
      <c r="D1020" s="70">
        <v>1</v>
      </c>
      <c r="E1020" s="68">
        <v>0</v>
      </c>
    </row>
    <row r="1021" spans="1:5" x14ac:dyDescent="0.45">
      <c r="A1021" s="66">
        <f t="shared" si="20"/>
        <v>1019</v>
      </c>
      <c r="B1021" s="67">
        <v>1</v>
      </c>
      <c r="C1021" s="69">
        <f t="shared" si="22"/>
        <v>5.5</v>
      </c>
      <c r="D1021" s="70">
        <v>1</v>
      </c>
      <c r="E1021" s="68">
        <v>0</v>
      </c>
    </row>
    <row r="1022" spans="1:5" x14ac:dyDescent="0.45">
      <c r="A1022" s="66">
        <f t="shared" si="20"/>
        <v>1020</v>
      </c>
      <c r="B1022" s="67">
        <v>1</v>
      </c>
      <c r="C1022" s="69">
        <f t="shared" si="22"/>
        <v>5.25</v>
      </c>
      <c r="D1022" s="70">
        <v>1</v>
      </c>
      <c r="E1022" s="68">
        <v>0</v>
      </c>
    </row>
    <row r="1023" spans="1:5" x14ac:dyDescent="0.45">
      <c r="A1023" s="66">
        <f t="shared" si="20"/>
        <v>1021</v>
      </c>
      <c r="B1023" s="67">
        <v>1</v>
      </c>
      <c r="C1023" s="69">
        <f t="shared" si="22"/>
        <v>5</v>
      </c>
      <c r="D1023" s="70">
        <v>1</v>
      </c>
      <c r="E1023" s="68">
        <v>0</v>
      </c>
    </row>
    <row r="1024" spans="1:5" x14ac:dyDescent="0.45">
      <c r="A1024" s="66">
        <f t="shared" si="20"/>
        <v>1022</v>
      </c>
      <c r="B1024" s="67">
        <v>1</v>
      </c>
      <c r="C1024" s="69">
        <f t="shared" si="22"/>
        <v>4.75</v>
      </c>
      <c r="D1024" s="70">
        <v>1</v>
      </c>
      <c r="E1024" s="68">
        <v>0</v>
      </c>
    </row>
    <row r="1025" spans="1:5" x14ac:dyDescent="0.45">
      <c r="A1025" s="66">
        <f t="shared" si="20"/>
        <v>1023</v>
      </c>
      <c r="B1025" s="67">
        <v>1</v>
      </c>
      <c r="C1025" s="69">
        <f t="shared" si="22"/>
        <v>4.5</v>
      </c>
      <c r="D1025" s="70">
        <v>1</v>
      </c>
      <c r="E1025" s="68">
        <v>0</v>
      </c>
    </row>
    <row r="1026" spans="1:5" x14ac:dyDescent="0.45">
      <c r="A1026" s="66">
        <f t="shared" si="20"/>
        <v>1024</v>
      </c>
      <c r="B1026" s="67">
        <v>1</v>
      </c>
      <c r="C1026" s="69">
        <f t="shared" si="22"/>
        <v>4.25</v>
      </c>
      <c r="D1026" s="70">
        <v>1</v>
      </c>
      <c r="E1026" s="68">
        <v>0</v>
      </c>
    </row>
    <row r="1027" spans="1:5" x14ac:dyDescent="0.45">
      <c r="A1027" s="66">
        <f t="shared" ref="A1027:A1090" si="23">A1026+1</f>
        <v>1025</v>
      </c>
      <c r="B1027" s="67">
        <v>1</v>
      </c>
      <c r="C1027" s="69">
        <f t="shared" si="22"/>
        <v>4</v>
      </c>
      <c r="D1027" s="70">
        <v>1</v>
      </c>
      <c r="E1027" s="68">
        <v>0</v>
      </c>
    </row>
    <row r="1028" spans="1:5" x14ac:dyDescent="0.45">
      <c r="A1028" s="66">
        <f t="shared" si="23"/>
        <v>1026</v>
      </c>
      <c r="B1028" s="67">
        <v>1</v>
      </c>
      <c r="C1028" s="69">
        <f t="shared" si="22"/>
        <v>3.75</v>
      </c>
      <c r="D1028" s="70">
        <v>1</v>
      </c>
      <c r="E1028" s="68">
        <v>0</v>
      </c>
    </row>
    <row r="1029" spans="1:5" x14ac:dyDescent="0.45">
      <c r="A1029" s="66">
        <f t="shared" si="23"/>
        <v>1027</v>
      </c>
      <c r="B1029" s="67">
        <v>1</v>
      </c>
      <c r="C1029" s="69">
        <f t="shared" si="22"/>
        <v>3.5</v>
      </c>
      <c r="D1029" s="70">
        <v>1</v>
      </c>
      <c r="E1029" s="68">
        <v>0</v>
      </c>
    </row>
    <row r="1030" spans="1:5" x14ac:dyDescent="0.45">
      <c r="A1030" s="66">
        <f t="shared" si="23"/>
        <v>1028</v>
      </c>
      <c r="B1030" s="67">
        <v>1</v>
      </c>
      <c r="C1030" s="69">
        <f t="shared" si="22"/>
        <v>3.25</v>
      </c>
      <c r="D1030" s="70">
        <v>1</v>
      </c>
      <c r="E1030" s="68">
        <v>0</v>
      </c>
    </row>
    <row r="1031" spans="1:5" x14ac:dyDescent="0.45">
      <c r="A1031" s="66">
        <f t="shared" si="23"/>
        <v>1029</v>
      </c>
      <c r="B1031" s="67">
        <v>1</v>
      </c>
      <c r="C1031" s="69">
        <f t="shared" si="22"/>
        <v>3</v>
      </c>
      <c r="D1031" s="70">
        <v>1</v>
      </c>
      <c r="E1031" s="68">
        <v>0</v>
      </c>
    </row>
    <row r="1032" spans="1:5" x14ac:dyDescent="0.45">
      <c r="A1032" s="66">
        <f t="shared" si="23"/>
        <v>1030</v>
      </c>
      <c r="B1032" s="67">
        <v>1</v>
      </c>
      <c r="C1032" s="69">
        <f t="shared" si="22"/>
        <v>2.75</v>
      </c>
      <c r="D1032" s="70">
        <v>1</v>
      </c>
      <c r="E1032" s="68">
        <v>0</v>
      </c>
    </row>
    <row r="1033" spans="1:5" x14ac:dyDescent="0.45">
      <c r="A1033" s="66">
        <f t="shared" si="23"/>
        <v>1031</v>
      </c>
      <c r="B1033" s="67">
        <v>1</v>
      </c>
      <c r="C1033" s="69">
        <f t="shared" si="22"/>
        <v>2.5</v>
      </c>
      <c r="D1033" s="70">
        <v>1</v>
      </c>
      <c r="E1033" s="68">
        <v>0</v>
      </c>
    </row>
    <row r="1034" spans="1:5" x14ac:dyDescent="0.45">
      <c r="A1034" s="66">
        <f t="shared" si="23"/>
        <v>1032</v>
      </c>
      <c r="B1034" s="67">
        <v>1</v>
      </c>
      <c r="C1034" s="69">
        <f t="shared" si="22"/>
        <v>2.25</v>
      </c>
      <c r="D1034" s="70">
        <v>1</v>
      </c>
      <c r="E1034" s="68">
        <v>0</v>
      </c>
    </row>
    <row r="1035" spans="1:5" x14ac:dyDescent="0.45">
      <c r="A1035" s="66">
        <f t="shared" si="23"/>
        <v>1033</v>
      </c>
      <c r="B1035" s="67">
        <v>1</v>
      </c>
      <c r="C1035" s="69">
        <f t="shared" si="22"/>
        <v>2</v>
      </c>
      <c r="D1035" s="70">
        <v>1</v>
      </c>
      <c r="E1035" s="68">
        <v>0</v>
      </c>
    </row>
    <row r="1036" spans="1:5" x14ac:dyDescent="0.45">
      <c r="A1036" s="66">
        <f t="shared" si="23"/>
        <v>1034</v>
      </c>
      <c r="B1036" s="67">
        <v>1</v>
      </c>
      <c r="C1036" s="69">
        <f t="shared" si="22"/>
        <v>1.75</v>
      </c>
      <c r="D1036" s="70">
        <v>1</v>
      </c>
      <c r="E1036" s="68">
        <v>0</v>
      </c>
    </row>
    <row r="1037" spans="1:5" x14ac:dyDescent="0.45">
      <c r="A1037" s="66">
        <f t="shared" si="23"/>
        <v>1035</v>
      </c>
      <c r="B1037" s="67">
        <v>1</v>
      </c>
      <c r="C1037" s="69">
        <f t="shared" si="22"/>
        <v>1.5</v>
      </c>
      <c r="D1037" s="70">
        <v>1</v>
      </c>
      <c r="E1037" s="68">
        <v>0</v>
      </c>
    </row>
    <row r="1038" spans="1:5" x14ac:dyDescent="0.45">
      <c r="A1038" s="66">
        <f t="shared" si="23"/>
        <v>1036</v>
      </c>
      <c r="B1038" s="67">
        <v>1</v>
      </c>
      <c r="C1038" s="69">
        <f t="shared" si="22"/>
        <v>1.25</v>
      </c>
      <c r="D1038" s="70">
        <v>1</v>
      </c>
      <c r="E1038" s="68">
        <v>0</v>
      </c>
    </row>
    <row r="1039" spans="1:5" x14ac:dyDescent="0.45">
      <c r="A1039" s="66">
        <f t="shared" si="23"/>
        <v>1037</v>
      </c>
      <c r="B1039" s="67">
        <v>1</v>
      </c>
      <c r="C1039" s="69">
        <f t="shared" si="22"/>
        <v>1</v>
      </c>
      <c r="D1039" s="70">
        <v>1</v>
      </c>
      <c r="E1039" s="68">
        <v>0</v>
      </c>
    </row>
    <row r="1040" spans="1:5" x14ac:dyDescent="0.45">
      <c r="A1040" s="66">
        <f t="shared" si="23"/>
        <v>1038</v>
      </c>
      <c r="B1040" s="67">
        <v>1</v>
      </c>
      <c r="C1040" s="69">
        <f t="shared" si="22"/>
        <v>0.75</v>
      </c>
      <c r="D1040" s="70">
        <v>1</v>
      </c>
      <c r="E1040" s="68">
        <v>0</v>
      </c>
    </row>
    <row r="1041" spans="1:5" x14ac:dyDescent="0.45">
      <c r="A1041" s="66">
        <f t="shared" si="23"/>
        <v>1039</v>
      </c>
      <c r="B1041" s="67">
        <v>1</v>
      </c>
      <c r="C1041" s="69">
        <f t="shared" si="22"/>
        <v>0.5</v>
      </c>
      <c r="D1041" s="70">
        <v>1</v>
      </c>
      <c r="E1041" s="68">
        <v>0</v>
      </c>
    </row>
    <row r="1042" spans="1:5" x14ac:dyDescent="0.45">
      <c r="A1042" s="66">
        <f t="shared" si="23"/>
        <v>1040</v>
      </c>
      <c r="B1042" s="67">
        <v>1</v>
      </c>
      <c r="C1042" s="69">
        <f t="shared" si="22"/>
        <v>0.25</v>
      </c>
      <c r="D1042" s="70">
        <v>1</v>
      </c>
      <c r="E1042" s="68">
        <v>0</v>
      </c>
    </row>
    <row r="1043" spans="1:5" x14ac:dyDescent="0.45">
      <c r="A1043" s="66">
        <f t="shared" si="23"/>
        <v>1041</v>
      </c>
      <c r="B1043" s="67">
        <v>1</v>
      </c>
      <c r="C1043" s="69">
        <f t="shared" si="22"/>
        <v>0</v>
      </c>
      <c r="D1043" s="70">
        <v>1</v>
      </c>
      <c r="E1043" s="68">
        <v>0</v>
      </c>
    </row>
    <row r="1044" spans="1:5" x14ac:dyDescent="0.45">
      <c r="A1044" s="66">
        <f t="shared" si="23"/>
        <v>1042</v>
      </c>
      <c r="B1044" s="67">
        <v>1</v>
      </c>
      <c r="C1044" s="69">
        <v>0</v>
      </c>
      <c r="D1044" s="70">
        <v>0</v>
      </c>
      <c r="E1044" s="68">
        <v>0</v>
      </c>
    </row>
    <row r="1045" spans="1:5" x14ac:dyDescent="0.45">
      <c r="A1045" s="66">
        <f t="shared" si="23"/>
        <v>1043</v>
      </c>
      <c r="B1045" s="67">
        <v>1</v>
      </c>
      <c r="C1045" s="69">
        <v>0</v>
      </c>
      <c r="D1045" s="70">
        <v>0</v>
      </c>
      <c r="E1045" s="68">
        <v>0</v>
      </c>
    </row>
    <row r="1046" spans="1:5" x14ac:dyDescent="0.45">
      <c r="A1046" s="66">
        <f t="shared" si="23"/>
        <v>1044</v>
      </c>
      <c r="B1046" s="67">
        <v>1</v>
      </c>
      <c r="C1046" s="69">
        <v>0</v>
      </c>
      <c r="D1046" s="70">
        <v>0</v>
      </c>
      <c r="E1046" s="68">
        <v>0</v>
      </c>
    </row>
    <row r="1047" spans="1:5" x14ac:dyDescent="0.45">
      <c r="A1047" s="66">
        <f t="shared" si="23"/>
        <v>1045</v>
      </c>
      <c r="B1047" s="67">
        <v>1</v>
      </c>
      <c r="C1047" s="69">
        <v>0</v>
      </c>
      <c r="D1047" s="70">
        <v>0</v>
      </c>
      <c r="E1047" s="68">
        <v>0</v>
      </c>
    </row>
    <row r="1048" spans="1:5" x14ac:dyDescent="0.45">
      <c r="A1048" s="66">
        <f t="shared" si="23"/>
        <v>1046</v>
      </c>
      <c r="B1048" s="67">
        <v>1</v>
      </c>
      <c r="C1048" s="69">
        <v>0</v>
      </c>
      <c r="D1048" s="70">
        <v>0</v>
      </c>
      <c r="E1048" s="68">
        <v>0</v>
      </c>
    </row>
    <row r="1049" spans="1:5" x14ac:dyDescent="0.45">
      <c r="A1049" s="66">
        <f t="shared" si="23"/>
        <v>1047</v>
      </c>
      <c r="B1049" s="67">
        <v>1</v>
      </c>
      <c r="C1049" s="69">
        <v>0</v>
      </c>
      <c r="D1049" s="70">
        <v>0</v>
      </c>
      <c r="E1049" s="68">
        <v>0</v>
      </c>
    </row>
    <row r="1050" spans="1:5" x14ac:dyDescent="0.45">
      <c r="A1050" s="66">
        <f t="shared" si="23"/>
        <v>1048</v>
      </c>
      <c r="B1050" s="67">
        <v>1</v>
      </c>
      <c r="C1050" s="69">
        <v>0</v>
      </c>
      <c r="D1050" s="70">
        <v>0</v>
      </c>
      <c r="E1050" s="68">
        <v>0</v>
      </c>
    </row>
    <row r="1051" spans="1:5" x14ac:dyDescent="0.45">
      <c r="A1051" s="66">
        <f t="shared" si="23"/>
        <v>1049</v>
      </c>
      <c r="B1051" s="67">
        <v>1</v>
      </c>
      <c r="C1051" s="69">
        <v>0</v>
      </c>
      <c r="D1051" s="70">
        <v>0</v>
      </c>
      <c r="E1051" s="68">
        <v>0</v>
      </c>
    </row>
    <row r="1052" spans="1:5" x14ac:dyDescent="0.45">
      <c r="A1052" s="66">
        <f t="shared" si="23"/>
        <v>1050</v>
      </c>
      <c r="B1052" s="67">
        <v>1</v>
      </c>
      <c r="C1052" s="69">
        <v>0</v>
      </c>
      <c r="D1052" s="70">
        <v>0</v>
      </c>
      <c r="E1052" s="68">
        <v>0</v>
      </c>
    </row>
    <row r="1053" spans="1:5" x14ac:dyDescent="0.45">
      <c r="A1053" s="66">
        <f t="shared" si="23"/>
        <v>1051</v>
      </c>
      <c r="B1053" s="67">
        <v>1</v>
      </c>
      <c r="C1053" s="69">
        <v>0</v>
      </c>
      <c r="D1053" s="70">
        <v>0</v>
      </c>
      <c r="E1053" s="68">
        <v>0</v>
      </c>
    </row>
    <row r="1054" spans="1:5" x14ac:dyDescent="0.45">
      <c r="A1054" s="66">
        <f t="shared" si="23"/>
        <v>1052</v>
      </c>
      <c r="B1054" s="67">
        <v>1</v>
      </c>
      <c r="C1054" s="69">
        <v>0</v>
      </c>
      <c r="D1054" s="70">
        <v>0</v>
      </c>
      <c r="E1054" s="68">
        <v>0</v>
      </c>
    </row>
    <row r="1055" spans="1:5" x14ac:dyDescent="0.45">
      <c r="A1055" s="66">
        <f t="shared" si="23"/>
        <v>1053</v>
      </c>
      <c r="B1055" s="67">
        <v>1</v>
      </c>
      <c r="C1055" s="69">
        <v>0</v>
      </c>
      <c r="D1055" s="70">
        <v>0</v>
      </c>
      <c r="E1055" s="68">
        <v>0</v>
      </c>
    </row>
    <row r="1056" spans="1:5" x14ac:dyDescent="0.45">
      <c r="A1056" s="66">
        <f t="shared" si="23"/>
        <v>1054</v>
      </c>
      <c r="B1056" s="67">
        <v>1</v>
      </c>
      <c r="C1056" s="69">
        <v>0</v>
      </c>
      <c r="D1056" s="70">
        <v>0</v>
      </c>
      <c r="E1056" s="68">
        <v>0</v>
      </c>
    </row>
    <row r="1057" spans="1:5" x14ac:dyDescent="0.45">
      <c r="A1057" s="66">
        <f t="shared" si="23"/>
        <v>1055</v>
      </c>
      <c r="B1057" s="67">
        <v>1</v>
      </c>
      <c r="C1057" s="69">
        <v>0</v>
      </c>
      <c r="D1057" s="70">
        <v>0</v>
      </c>
      <c r="E1057" s="68">
        <v>0</v>
      </c>
    </row>
    <row r="1058" spans="1:5" x14ac:dyDescent="0.45">
      <c r="A1058" s="66">
        <f t="shared" si="23"/>
        <v>1056</v>
      </c>
      <c r="B1058" s="67">
        <v>1</v>
      </c>
      <c r="C1058" s="69">
        <v>0</v>
      </c>
      <c r="D1058" s="70">
        <v>0</v>
      </c>
      <c r="E1058" s="68">
        <v>0</v>
      </c>
    </row>
    <row r="1059" spans="1:5" x14ac:dyDescent="0.45">
      <c r="A1059" s="66">
        <f t="shared" si="23"/>
        <v>1057</v>
      </c>
      <c r="B1059" s="67">
        <v>1</v>
      </c>
      <c r="C1059" s="69">
        <v>0</v>
      </c>
      <c r="D1059" s="70">
        <v>0</v>
      </c>
      <c r="E1059" s="68">
        <v>0</v>
      </c>
    </row>
    <row r="1060" spans="1:5" x14ac:dyDescent="0.45">
      <c r="A1060" s="66">
        <f t="shared" si="23"/>
        <v>1058</v>
      </c>
      <c r="B1060" s="67">
        <v>1</v>
      </c>
      <c r="C1060" s="69">
        <v>0</v>
      </c>
      <c r="D1060" s="70">
        <v>0</v>
      </c>
      <c r="E1060" s="68">
        <v>0</v>
      </c>
    </row>
    <row r="1061" spans="1:5" x14ac:dyDescent="0.45">
      <c r="A1061" s="66">
        <f t="shared" si="23"/>
        <v>1059</v>
      </c>
      <c r="B1061" s="67">
        <v>1</v>
      </c>
      <c r="C1061" s="69">
        <v>0</v>
      </c>
      <c r="D1061" s="70">
        <v>0</v>
      </c>
      <c r="E1061" s="68">
        <v>0</v>
      </c>
    </row>
    <row r="1062" spans="1:5" x14ac:dyDescent="0.45">
      <c r="A1062" s="66">
        <f t="shared" si="23"/>
        <v>1060</v>
      </c>
      <c r="B1062" s="67">
        <v>1</v>
      </c>
      <c r="C1062" s="69">
        <v>0</v>
      </c>
      <c r="D1062" s="70">
        <v>0</v>
      </c>
      <c r="E1062" s="68">
        <v>0</v>
      </c>
    </row>
    <row r="1063" spans="1:5" x14ac:dyDescent="0.45">
      <c r="A1063" s="66">
        <f t="shared" si="23"/>
        <v>1061</v>
      </c>
      <c r="B1063" s="67">
        <v>1</v>
      </c>
      <c r="C1063" s="69">
        <v>0</v>
      </c>
      <c r="D1063" s="70">
        <v>0</v>
      </c>
      <c r="E1063" s="68">
        <v>0</v>
      </c>
    </row>
    <row r="1064" spans="1:5" x14ac:dyDescent="0.45">
      <c r="A1064" s="66">
        <f t="shared" si="23"/>
        <v>1062</v>
      </c>
      <c r="B1064" s="67">
        <v>1</v>
      </c>
      <c r="C1064" s="69">
        <v>0</v>
      </c>
      <c r="D1064" s="70">
        <v>0</v>
      </c>
      <c r="E1064" s="68">
        <v>0</v>
      </c>
    </row>
    <row r="1065" spans="1:5" x14ac:dyDescent="0.45">
      <c r="A1065" s="66">
        <f t="shared" si="23"/>
        <v>1063</v>
      </c>
      <c r="B1065" s="67">
        <v>1</v>
      </c>
      <c r="C1065" s="69">
        <v>0</v>
      </c>
      <c r="D1065" s="70">
        <v>0</v>
      </c>
      <c r="E1065" s="68">
        <v>0</v>
      </c>
    </row>
    <row r="1066" spans="1:5" x14ac:dyDescent="0.45">
      <c r="A1066" s="66">
        <f t="shared" si="23"/>
        <v>1064</v>
      </c>
      <c r="B1066" s="67">
        <v>1</v>
      </c>
      <c r="C1066" s="69">
        <v>0</v>
      </c>
      <c r="D1066" s="70">
        <v>0</v>
      </c>
      <c r="E1066" s="68">
        <v>0</v>
      </c>
    </row>
    <row r="1067" spans="1:5" x14ac:dyDescent="0.45">
      <c r="A1067" s="66">
        <f t="shared" si="23"/>
        <v>1065</v>
      </c>
      <c r="B1067" s="67">
        <v>1</v>
      </c>
      <c r="C1067" s="69">
        <v>0</v>
      </c>
      <c r="D1067" s="70">
        <v>0</v>
      </c>
      <c r="E1067" s="68">
        <v>0</v>
      </c>
    </row>
    <row r="1068" spans="1:5" x14ac:dyDescent="0.45">
      <c r="A1068" s="66">
        <f t="shared" si="23"/>
        <v>1066</v>
      </c>
      <c r="B1068" s="67">
        <v>1</v>
      </c>
      <c r="C1068" s="69">
        <v>0</v>
      </c>
      <c r="D1068" s="70">
        <v>0</v>
      </c>
      <c r="E1068" s="68">
        <v>0</v>
      </c>
    </row>
    <row r="1069" spans="1:5" x14ac:dyDescent="0.45">
      <c r="A1069" s="66">
        <f t="shared" si="23"/>
        <v>1067</v>
      </c>
      <c r="B1069" s="67">
        <v>1</v>
      </c>
      <c r="C1069" s="69">
        <v>0</v>
      </c>
      <c r="D1069" s="70">
        <v>0</v>
      </c>
      <c r="E1069" s="68">
        <v>0</v>
      </c>
    </row>
    <row r="1070" spans="1:5" x14ac:dyDescent="0.45">
      <c r="A1070" s="66">
        <f t="shared" si="23"/>
        <v>1068</v>
      </c>
      <c r="B1070" s="67">
        <v>1</v>
      </c>
      <c r="C1070" s="69">
        <v>0</v>
      </c>
      <c r="D1070" s="70">
        <v>0</v>
      </c>
      <c r="E1070" s="68">
        <v>0</v>
      </c>
    </row>
    <row r="1071" spans="1:5" x14ac:dyDescent="0.45">
      <c r="A1071" s="66">
        <f t="shared" si="23"/>
        <v>1069</v>
      </c>
      <c r="B1071" s="67">
        <v>1</v>
      </c>
      <c r="C1071" s="69">
        <v>0</v>
      </c>
      <c r="D1071" s="70">
        <v>0</v>
      </c>
      <c r="E1071" s="68">
        <v>0</v>
      </c>
    </row>
    <row r="1072" spans="1:5" x14ac:dyDescent="0.45">
      <c r="A1072" s="66">
        <f t="shared" si="23"/>
        <v>1070</v>
      </c>
      <c r="B1072" s="67">
        <v>1</v>
      </c>
      <c r="C1072" s="69">
        <v>0</v>
      </c>
      <c r="D1072" s="70">
        <v>0</v>
      </c>
      <c r="E1072" s="68">
        <v>0</v>
      </c>
    </row>
    <row r="1073" spans="1:5" x14ac:dyDescent="0.45">
      <c r="A1073" s="66">
        <f t="shared" si="23"/>
        <v>1071</v>
      </c>
      <c r="B1073" s="67">
        <v>1</v>
      </c>
      <c r="C1073" s="69">
        <v>0</v>
      </c>
      <c r="D1073" s="70">
        <v>0</v>
      </c>
      <c r="E1073" s="68">
        <v>0</v>
      </c>
    </row>
    <row r="1074" spans="1:5" x14ac:dyDescent="0.45">
      <c r="A1074" s="66">
        <f t="shared" si="23"/>
        <v>1072</v>
      </c>
      <c r="B1074" s="67">
        <v>1</v>
      </c>
      <c r="C1074" s="69">
        <v>0</v>
      </c>
      <c r="D1074" s="70">
        <v>0</v>
      </c>
      <c r="E1074" s="68">
        <v>0</v>
      </c>
    </row>
    <row r="1075" spans="1:5" x14ac:dyDescent="0.45">
      <c r="A1075" s="66">
        <f t="shared" si="23"/>
        <v>1073</v>
      </c>
      <c r="B1075" s="67">
        <v>1</v>
      </c>
      <c r="C1075" s="69">
        <v>0</v>
      </c>
      <c r="D1075" s="70">
        <v>0</v>
      </c>
      <c r="E1075" s="68">
        <v>0</v>
      </c>
    </row>
    <row r="1076" spans="1:5" x14ac:dyDescent="0.45">
      <c r="A1076" s="66">
        <f t="shared" si="23"/>
        <v>1074</v>
      </c>
      <c r="B1076" s="67">
        <v>1</v>
      </c>
      <c r="C1076" s="69">
        <v>0</v>
      </c>
      <c r="D1076" s="70">
        <v>0</v>
      </c>
      <c r="E1076" s="68">
        <v>0</v>
      </c>
    </row>
    <row r="1077" spans="1:5" x14ac:dyDescent="0.45">
      <c r="A1077" s="66">
        <f t="shared" si="23"/>
        <v>1075</v>
      </c>
      <c r="B1077" s="67">
        <v>1</v>
      </c>
      <c r="C1077" s="69">
        <v>0</v>
      </c>
      <c r="D1077" s="70">
        <v>0</v>
      </c>
      <c r="E1077" s="68">
        <v>0</v>
      </c>
    </row>
    <row r="1078" spans="1:5" x14ac:dyDescent="0.45">
      <c r="A1078" s="66">
        <f t="shared" si="23"/>
        <v>1076</v>
      </c>
      <c r="B1078" s="67">
        <v>1</v>
      </c>
      <c r="C1078" s="69">
        <v>0</v>
      </c>
      <c r="D1078" s="70">
        <v>0</v>
      </c>
      <c r="E1078" s="68">
        <v>0</v>
      </c>
    </row>
    <row r="1079" spans="1:5" x14ac:dyDescent="0.45">
      <c r="A1079" s="66">
        <f t="shared" si="23"/>
        <v>1077</v>
      </c>
      <c r="B1079" s="67">
        <v>1</v>
      </c>
      <c r="C1079" s="69">
        <v>0</v>
      </c>
      <c r="D1079" s="70">
        <v>0</v>
      </c>
      <c r="E1079" s="68">
        <v>0</v>
      </c>
    </row>
    <row r="1080" spans="1:5" x14ac:dyDescent="0.45">
      <c r="A1080" s="66">
        <f t="shared" si="23"/>
        <v>1078</v>
      </c>
      <c r="B1080" s="67">
        <v>1</v>
      </c>
      <c r="C1080" s="69">
        <v>0</v>
      </c>
      <c r="D1080" s="70">
        <v>0</v>
      </c>
      <c r="E1080" s="68">
        <v>0</v>
      </c>
    </row>
    <row r="1081" spans="1:5" x14ac:dyDescent="0.45">
      <c r="A1081" s="66">
        <f t="shared" si="23"/>
        <v>1079</v>
      </c>
      <c r="B1081" s="67">
        <v>1</v>
      </c>
      <c r="C1081" s="69">
        <v>0</v>
      </c>
      <c r="D1081" s="70">
        <v>0</v>
      </c>
      <c r="E1081" s="68">
        <v>0</v>
      </c>
    </row>
    <row r="1082" spans="1:5" x14ac:dyDescent="0.45">
      <c r="A1082" s="66">
        <f t="shared" si="23"/>
        <v>1080</v>
      </c>
      <c r="B1082" s="67">
        <v>1</v>
      </c>
      <c r="C1082" s="69">
        <v>0</v>
      </c>
      <c r="D1082" s="70">
        <v>0</v>
      </c>
      <c r="E1082" s="68">
        <v>0</v>
      </c>
    </row>
    <row r="1083" spans="1:5" x14ac:dyDescent="0.45">
      <c r="A1083" s="66">
        <f t="shared" si="23"/>
        <v>1081</v>
      </c>
      <c r="B1083" s="67">
        <v>1</v>
      </c>
      <c r="C1083" s="69">
        <v>0</v>
      </c>
      <c r="D1083" s="70">
        <v>0</v>
      </c>
      <c r="E1083" s="68">
        <v>0</v>
      </c>
    </row>
    <row r="1084" spans="1:5" x14ac:dyDescent="0.45">
      <c r="A1084" s="66">
        <f t="shared" si="23"/>
        <v>1082</v>
      </c>
      <c r="B1084" s="67">
        <v>1</v>
      </c>
      <c r="C1084" s="69">
        <v>0</v>
      </c>
      <c r="D1084" s="70">
        <v>0</v>
      </c>
      <c r="E1084" s="68">
        <v>0</v>
      </c>
    </row>
    <row r="1085" spans="1:5" x14ac:dyDescent="0.45">
      <c r="A1085" s="66">
        <f t="shared" si="23"/>
        <v>1083</v>
      </c>
      <c r="B1085" s="67">
        <v>1</v>
      </c>
      <c r="C1085" s="69">
        <v>0</v>
      </c>
      <c r="D1085" s="70">
        <v>0</v>
      </c>
      <c r="E1085" s="68">
        <v>0</v>
      </c>
    </row>
    <row r="1086" spans="1:5" x14ac:dyDescent="0.45">
      <c r="A1086" s="66">
        <f t="shared" si="23"/>
        <v>1084</v>
      </c>
      <c r="B1086" s="67">
        <v>1</v>
      </c>
      <c r="C1086" s="69">
        <v>0</v>
      </c>
      <c r="D1086" s="70">
        <v>0</v>
      </c>
      <c r="E1086" s="68">
        <v>0</v>
      </c>
    </row>
    <row r="1087" spans="1:5" x14ac:dyDescent="0.45">
      <c r="A1087" s="66">
        <f t="shared" si="23"/>
        <v>1085</v>
      </c>
      <c r="B1087" s="67">
        <v>1</v>
      </c>
      <c r="C1087" s="69">
        <v>0</v>
      </c>
      <c r="D1087" s="70">
        <v>0</v>
      </c>
      <c r="E1087" s="68">
        <v>0</v>
      </c>
    </row>
    <row r="1088" spans="1:5" x14ac:dyDescent="0.45">
      <c r="A1088" s="66">
        <f t="shared" si="23"/>
        <v>1086</v>
      </c>
      <c r="B1088" s="67">
        <v>1</v>
      </c>
      <c r="C1088" s="69">
        <v>0</v>
      </c>
      <c r="D1088" s="70">
        <v>0</v>
      </c>
      <c r="E1088" s="68">
        <v>0</v>
      </c>
    </row>
    <row r="1089" spans="1:5" x14ac:dyDescent="0.45">
      <c r="A1089" s="66">
        <f t="shared" si="23"/>
        <v>1087</v>
      </c>
      <c r="B1089" s="67">
        <v>1</v>
      </c>
      <c r="C1089" s="69">
        <v>0</v>
      </c>
      <c r="D1089" s="70">
        <v>0</v>
      </c>
      <c r="E1089" s="68">
        <v>0</v>
      </c>
    </row>
    <row r="1090" spans="1:5" x14ac:dyDescent="0.45">
      <c r="A1090" s="66">
        <f t="shared" si="23"/>
        <v>1088</v>
      </c>
      <c r="B1090" s="67">
        <v>1</v>
      </c>
      <c r="C1090" s="69">
        <v>0</v>
      </c>
      <c r="D1090" s="70">
        <v>0</v>
      </c>
      <c r="E1090" s="68">
        <v>0</v>
      </c>
    </row>
    <row r="1091" spans="1:5" x14ac:dyDescent="0.45">
      <c r="A1091" s="66">
        <f t="shared" ref="A1091:A1154" si="24">A1090+1</f>
        <v>1089</v>
      </c>
      <c r="B1091" s="67">
        <v>1</v>
      </c>
      <c r="C1091" s="69">
        <v>0</v>
      </c>
      <c r="D1091" s="70">
        <v>0</v>
      </c>
      <c r="E1091" s="68">
        <v>0</v>
      </c>
    </row>
    <row r="1092" spans="1:5" x14ac:dyDescent="0.45">
      <c r="A1092" s="66">
        <f t="shared" si="24"/>
        <v>1090</v>
      </c>
      <c r="B1092" s="67">
        <v>1</v>
      </c>
      <c r="C1092" s="69">
        <v>0</v>
      </c>
      <c r="D1092" s="70">
        <v>0</v>
      </c>
      <c r="E1092" s="68">
        <v>0</v>
      </c>
    </row>
    <row r="1093" spans="1:5" x14ac:dyDescent="0.45">
      <c r="A1093" s="66">
        <f t="shared" si="24"/>
        <v>1091</v>
      </c>
      <c r="B1093" s="67">
        <v>1</v>
      </c>
      <c r="C1093" s="69">
        <v>0</v>
      </c>
      <c r="D1093" s="70">
        <v>0</v>
      </c>
      <c r="E1093" s="68">
        <v>0</v>
      </c>
    </row>
    <row r="1094" spans="1:5" x14ac:dyDescent="0.45">
      <c r="A1094" s="66">
        <f t="shared" si="24"/>
        <v>1092</v>
      </c>
      <c r="B1094" s="67">
        <v>1</v>
      </c>
      <c r="C1094" s="69">
        <v>0</v>
      </c>
      <c r="D1094" s="70">
        <v>0</v>
      </c>
      <c r="E1094" s="68">
        <v>0</v>
      </c>
    </row>
    <row r="1095" spans="1:5" x14ac:dyDescent="0.45">
      <c r="A1095" s="66">
        <f t="shared" si="24"/>
        <v>1093</v>
      </c>
      <c r="B1095" s="67">
        <v>1</v>
      </c>
      <c r="C1095" s="69">
        <v>0</v>
      </c>
      <c r="D1095" s="70">
        <v>0</v>
      </c>
      <c r="E1095" s="68">
        <v>0</v>
      </c>
    </row>
    <row r="1096" spans="1:5" x14ac:dyDescent="0.45">
      <c r="A1096" s="66">
        <f t="shared" si="24"/>
        <v>1094</v>
      </c>
      <c r="B1096" s="67">
        <v>1</v>
      </c>
      <c r="C1096" s="69">
        <v>0</v>
      </c>
      <c r="D1096" s="70">
        <v>0</v>
      </c>
      <c r="E1096" s="68">
        <v>0</v>
      </c>
    </row>
    <row r="1097" spans="1:5" x14ac:dyDescent="0.45">
      <c r="A1097" s="66">
        <f t="shared" si="24"/>
        <v>1095</v>
      </c>
      <c r="B1097" s="67">
        <v>1</v>
      </c>
      <c r="C1097" s="69">
        <v>0</v>
      </c>
      <c r="D1097" s="70">
        <v>0</v>
      </c>
      <c r="E1097" s="68">
        <v>0</v>
      </c>
    </row>
    <row r="1098" spans="1:5" x14ac:dyDescent="0.45">
      <c r="A1098" s="66">
        <f t="shared" si="24"/>
        <v>1096</v>
      </c>
      <c r="B1098" s="67">
        <v>1</v>
      </c>
      <c r="C1098" s="69">
        <v>0</v>
      </c>
      <c r="D1098" s="70">
        <v>0</v>
      </c>
      <c r="E1098" s="68">
        <v>0</v>
      </c>
    </row>
    <row r="1099" spans="1:5" x14ac:dyDescent="0.45">
      <c r="A1099" s="66">
        <f t="shared" si="24"/>
        <v>1097</v>
      </c>
      <c r="B1099" s="67">
        <v>1</v>
      </c>
      <c r="C1099" s="69">
        <v>0</v>
      </c>
      <c r="D1099" s="70">
        <v>0</v>
      </c>
      <c r="E1099" s="68">
        <v>0</v>
      </c>
    </row>
    <row r="1100" spans="1:5" x14ac:dyDescent="0.45">
      <c r="A1100" s="66">
        <f t="shared" si="24"/>
        <v>1098</v>
      </c>
      <c r="B1100" s="67">
        <v>1</v>
      </c>
      <c r="C1100" s="69">
        <v>0</v>
      </c>
      <c r="D1100" s="70">
        <v>0</v>
      </c>
      <c r="E1100" s="68">
        <v>0</v>
      </c>
    </row>
    <row r="1101" spans="1:5" x14ac:dyDescent="0.45">
      <c r="A1101" s="66">
        <f t="shared" si="24"/>
        <v>1099</v>
      </c>
      <c r="B1101" s="67">
        <v>1</v>
      </c>
      <c r="C1101" s="69">
        <v>0</v>
      </c>
      <c r="D1101" s="70">
        <v>0</v>
      </c>
      <c r="E1101" s="68">
        <v>0</v>
      </c>
    </row>
    <row r="1102" spans="1:5" x14ac:dyDescent="0.45">
      <c r="A1102" s="66">
        <f t="shared" si="24"/>
        <v>1100</v>
      </c>
      <c r="B1102" s="67">
        <v>1</v>
      </c>
      <c r="C1102" s="69">
        <v>0</v>
      </c>
      <c r="D1102" s="70">
        <v>0</v>
      </c>
      <c r="E1102" s="68">
        <v>0</v>
      </c>
    </row>
    <row r="1103" spans="1:5" x14ac:dyDescent="0.45">
      <c r="A1103" s="66">
        <f t="shared" si="24"/>
        <v>1101</v>
      </c>
      <c r="B1103" s="67">
        <v>1</v>
      </c>
      <c r="C1103" s="69">
        <v>0</v>
      </c>
      <c r="D1103" s="70">
        <v>0</v>
      </c>
      <c r="E1103" s="68">
        <v>0</v>
      </c>
    </row>
    <row r="1104" spans="1:5" x14ac:dyDescent="0.45">
      <c r="A1104" s="66">
        <f t="shared" si="24"/>
        <v>1102</v>
      </c>
      <c r="B1104" s="67">
        <v>1</v>
      </c>
      <c r="C1104" s="69">
        <v>0</v>
      </c>
      <c r="D1104" s="70">
        <v>0</v>
      </c>
      <c r="E1104" s="68">
        <v>0</v>
      </c>
    </row>
    <row r="1105" spans="1:5" x14ac:dyDescent="0.45">
      <c r="A1105" s="66">
        <f t="shared" si="24"/>
        <v>1103</v>
      </c>
      <c r="B1105" s="67">
        <v>1</v>
      </c>
      <c r="C1105" s="69">
        <v>0</v>
      </c>
      <c r="D1105" s="70">
        <v>0</v>
      </c>
      <c r="E1105" s="68">
        <v>0</v>
      </c>
    </row>
    <row r="1106" spans="1:5" x14ac:dyDescent="0.45">
      <c r="A1106" s="66">
        <f t="shared" si="24"/>
        <v>1104</v>
      </c>
      <c r="B1106" s="67">
        <v>1</v>
      </c>
      <c r="C1106" s="69">
        <v>0</v>
      </c>
      <c r="D1106" s="70">
        <v>0</v>
      </c>
      <c r="E1106" s="68">
        <v>0</v>
      </c>
    </row>
    <row r="1107" spans="1:5" x14ac:dyDescent="0.45">
      <c r="A1107" s="66">
        <f t="shared" si="24"/>
        <v>1105</v>
      </c>
      <c r="B1107" s="67">
        <v>1</v>
      </c>
      <c r="C1107" s="69">
        <v>0</v>
      </c>
      <c r="D1107" s="70">
        <v>0</v>
      </c>
      <c r="E1107" s="68">
        <v>0</v>
      </c>
    </row>
    <row r="1108" spans="1:5" x14ac:dyDescent="0.45">
      <c r="A1108" s="66">
        <f t="shared" si="24"/>
        <v>1106</v>
      </c>
      <c r="B1108" s="67">
        <v>1</v>
      </c>
      <c r="C1108" s="69">
        <v>0</v>
      </c>
      <c r="D1108" s="70">
        <v>0</v>
      </c>
      <c r="E1108" s="68">
        <v>0</v>
      </c>
    </row>
    <row r="1109" spans="1:5" x14ac:dyDescent="0.45">
      <c r="A1109" s="66">
        <f t="shared" si="24"/>
        <v>1107</v>
      </c>
      <c r="B1109" s="67">
        <v>1</v>
      </c>
      <c r="C1109" s="69">
        <v>0</v>
      </c>
      <c r="D1109" s="70">
        <v>0</v>
      </c>
      <c r="E1109" s="68">
        <v>0</v>
      </c>
    </row>
    <row r="1110" spans="1:5" x14ac:dyDescent="0.45">
      <c r="A1110" s="66">
        <f t="shared" si="24"/>
        <v>1108</v>
      </c>
      <c r="B1110" s="67">
        <v>1</v>
      </c>
      <c r="C1110" s="69">
        <v>0</v>
      </c>
      <c r="D1110" s="70">
        <v>0</v>
      </c>
      <c r="E1110" s="68">
        <v>0</v>
      </c>
    </row>
    <row r="1111" spans="1:5" x14ac:dyDescent="0.45">
      <c r="A1111" s="66">
        <f t="shared" si="24"/>
        <v>1109</v>
      </c>
      <c r="B1111" s="67">
        <v>1</v>
      </c>
      <c r="C1111" s="69">
        <v>0</v>
      </c>
      <c r="D1111" s="70">
        <v>0</v>
      </c>
      <c r="E1111" s="68">
        <v>0</v>
      </c>
    </row>
    <row r="1112" spans="1:5" x14ac:dyDescent="0.45">
      <c r="A1112" s="66">
        <f t="shared" si="24"/>
        <v>1110</v>
      </c>
      <c r="B1112" s="67">
        <v>1</v>
      </c>
      <c r="C1112" s="69">
        <f t="shared" ref="C1065:C1128" si="25">C1111</f>
        <v>0</v>
      </c>
      <c r="D1112" s="70">
        <v>0</v>
      </c>
      <c r="E1112" s="68">
        <v>0</v>
      </c>
    </row>
    <row r="1113" spans="1:5" x14ac:dyDescent="0.45">
      <c r="A1113" s="66">
        <f t="shared" si="24"/>
        <v>1111</v>
      </c>
      <c r="B1113" s="67">
        <v>1</v>
      </c>
      <c r="C1113" s="69">
        <f t="shared" si="25"/>
        <v>0</v>
      </c>
      <c r="D1113" s="70">
        <v>0</v>
      </c>
      <c r="E1113" s="68">
        <v>0</v>
      </c>
    </row>
    <row r="1114" spans="1:5" x14ac:dyDescent="0.45">
      <c r="A1114" s="66">
        <f t="shared" si="24"/>
        <v>1112</v>
      </c>
      <c r="B1114" s="67">
        <v>1</v>
      </c>
      <c r="C1114" s="69">
        <f t="shared" si="25"/>
        <v>0</v>
      </c>
      <c r="D1114" s="70">
        <v>0</v>
      </c>
      <c r="E1114" s="68">
        <v>0</v>
      </c>
    </row>
    <row r="1115" spans="1:5" x14ac:dyDescent="0.45">
      <c r="A1115" s="66">
        <f t="shared" si="24"/>
        <v>1113</v>
      </c>
      <c r="B1115" s="67">
        <v>1</v>
      </c>
      <c r="C1115" s="69">
        <f t="shared" si="25"/>
        <v>0</v>
      </c>
      <c r="D1115" s="70">
        <v>0</v>
      </c>
      <c r="E1115" s="68">
        <v>0</v>
      </c>
    </row>
    <row r="1116" spans="1:5" x14ac:dyDescent="0.45">
      <c r="A1116" s="66">
        <f t="shared" si="24"/>
        <v>1114</v>
      </c>
      <c r="B1116" s="67">
        <v>1</v>
      </c>
      <c r="C1116" s="69">
        <f t="shared" si="25"/>
        <v>0</v>
      </c>
      <c r="D1116" s="70">
        <v>0</v>
      </c>
      <c r="E1116" s="68">
        <v>0</v>
      </c>
    </row>
    <row r="1117" spans="1:5" x14ac:dyDescent="0.45">
      <c r="A1117" s="66">
        <f t="shared" si="24"/>
        <v>1115</v>
      </c>
      <c r="B1117" s="67">
        <v>1</v>
      </c>
      <c r="C1117" s="69">
        <f t="shared" si="25"/>
        <v>0</v>
      </c>
      <c r="D1117" s="70">
        <v>0</v>
      </c>
      <c r="E1117" s="68">
        <v>0</v>
      </c>
    </row>
    <row r="1118" spans="1:5" x14ac:dyDescent="0.45">
      <c r="A1118" s="66">
        <f t="shared" si="24"/>
        <v>1116</v>
      </c>
      <c r="B1118" s="67">
        <v>1</v>
      </c>
      <c r="C1118" s="69">
        <f t="shared" si="25"/>
        <v>0</v>
      </c>
      <c r="D1118" s="70">
        <v>0</v>
      </c>
      <c r="E1118" s="68">
        <v>0</v>
      </c>
    </row>
    <row r="1119" spans="1:5" x14ac:dyDescent="0.45">
      <c r="A1119" s="66">
        <f t="shared" si="24"/>
        <v>1117</v>
      </c>
      <c r="B1119" s="67">
        <v>1</v>
      </c>
      <c r="C1119" s="69">
        <f t="shared" si="25"/>
        <v>0</v>
      </c>
      <c r="D1119" s="70">
        <v>0</v>
      </c>
      <c r="E1119" s="68">
        <v>0</v>
      </c>
    </row>
    <row r="1120" spans="1:5" x14ac:dyDescent="0.45">
      <c r="A1120" s="66">
        <f t="shared" si="24"/>
        <v>1118</v>
      </c>
      <c r="B1120" s="67">
        <v>1</v>
      </c>
      <c r="C1120" s="69">
        <f t="shared" si="25"/>
        <v>0</v>
      </c>
      <c r="D1120" s="70">
        <v>0</v>
      </c>
      <c r="E1120" s="68">
        <v>0</v>
      </c>
    </row>
    <row r="1121" spans="1:5" x14ac:dyDescent="0.45">
      <c r="A1121" s="66">
        <f t="shared" si="24"/>
        <v>1119</v>
      </c>
      <c r="B1121" s="67">
        <v>1</v>
      </c>
      <c r="C1121" s="69">
        <f t="shared" si="25"/>
        <v>0</v>
      </c>
      <c r="D1121" s="70">
        <v>0</v>
      </c>
      <c r="E1121" s="68">
        <v>0</v>
      </c>
    </row>
    <row r="1122" spans="1:5" x14ac:dyDescent="0.45">
      <c r="A1122" s="66">
        <f t="shared" si="24"/>
        <v>1120</v>
      </c>
      <c r="B1122" s="67">
        <v>1</v>
      </c>
      <c r="C1122" s="69">
        <f t="shared" si="25"/>
        <v>0</v>
      </c>
      <c r="D1122" s="70">
        <v>0</v>
      </c>
      <c r="E1122" s="68">
        <v>0</v>
      </c>
    </row>
    <row r="1123" spans="1:5" x14ac:dyDescent="0.45">
      <c r="A1123" s="66">
        <f t="shared" si="24"/>
        <v>1121</v>
      </c>
      <c r="B1123" s="67">
        <v>1</v>
      </c>
      <c r="C1123" s="69">
        <f t="shared" si="25"/>
        <v>0</v>
      </c>
      <c r="D1123" s="70">
        <v>0</v>
      </c>
      <c r="E1123" s="68">
        <v>0</v>
      </c>
    </row>
    <row r="1124" spans="1:5" x14ac:dyDescent="0.45">
      <c r="A1124" s="66">
        <f t="shared" si="24"/>
        <v>1122</v>
      </c>
      <c r="B1124" s="67">
        <v>1</v>
      </c>
      <c r="C1124" s="69">
        <f t="shared" si="25"/>
        <v>0</v>
      </c>
      <c r="D1124" s="70">
        <v>0</v>
      </c>
      <c r="E1124" s="68">
        <v>0</v>
      </c>
    </row>
    <row r="1125" spans="1:5" x14ac:dyDescent="0.45">
      <c r="A1125" s="66">
        <f t="shared" si="24"/>
        <v>1123</v>
      </c>
      <c r="B1125" s="67">
        <v>1</v>
      </c>
      <c r="C1125" s="69">
        <f t="shared" si="25"/>
        <v>0</v>
      </c>
      <c r="D1125" s="70">
        <v>0</v>
      </c>
      <c r="E1125" s="68">
        <v>0</v>
      </c>
    </row>
    <row r="1126" spans="1:5" x14ac:dyDescent="0.45">
      <c r="A1126" s="66">
        <f t="shared" si="24"/>
        <v>1124</v>
      </c>
      <c r="B1126" s="67">
        <v>1</v>
      </c>
      <c r="C1126" s="69">
        <f t="shared" si="25"/>
        <v>0</v>
      </c>
      <c r="D1126" s="70">
        <v>0</v>
      </c>
      <c r="E1126" s="68">
        <v>0</v>
      </c>
    </row>
    <row r="1127" spans="1:5" x14ac:dyDescent="0.45">
      <c r="A1127" s="66">
        <f t="shared" si="24"/>
        <v>1125</v>
      </c>
      <c r="B1127" s="67">
        <v>1</v>
      </c>
      <c r="C1127" s="69">
        <f t="shared" si="25"/>
        <v>0</v>
      </c>
      <c r="D1127" s="70">
        <v>0</v>
      </c>
      <c r="E1127" s="68">
        <v>0</v>
      </c>
    </row>
    <row r="1128" spans="1:5" x14ac:dyDescent="0.45">
      <c r="A1128" s="66">
        <f t="shared" si="24"/>
        <v>1126</v>
      </c>
      <c r="B1128" s="67">
        <v>1</v>
      </c>
      <c r="C1128" s="69">
        <f t="shared" si="25"/>
        <v>0</v>
      </c>
      <c r="D1128" s="70">
        <v>0</v>
      </c>
      <c r="E1128" s="68">
        <v>0</v>
      </c>
    </row>
    <row r="1129" spans="1:5" x14ac:dyDescent="0.45">
      <c r="A1129" s="66">
        <f t="shared" si="24"/>
        <v>1127</v>
      </c>
      <c r="B1129" s="67">
        <v>1</v>
      </c>
      <c r="C1129" s="69">
        <f t="shared" ref="C1129:C1192" si="26">C1128</f>
        <v>0</v>
      </c>
      <c r="D1129" s="70">
        <v>0</v>
      </c>
      <c r="E1129" s="68">
        <v>0</v>
      </c>
    </row>
    <row r="1130" spans="1:5" x14ac:dyDescent="0.45">
      <c r="A1130" s="66">
        <f t="shared" si="24"/>
        <v>1128</v>
      </c>
      <c r="B1130" s="67">
        <v>1</v>
      </c>
      <c r="C1130" s="69">
        <f t="shared" si="26"/>
        <v>0</v>
      </c>
      <c r="D1130" s="70">
        <v>0</v>
      </c>
      <c r="E1130" s="68">
        <v>0</v>
      </c>
    </row>
    <row r="1131" spans="1:5" x14ac:dyDescent="0.45">
      <c r="A1131" s="66">
        <f t="shared" si="24"/>
        <v>1129</v>
      </c>
      <c r="B1131" s="67">
        <v>1</v>
      </c>
      <c r="C1131" s="69">
        <f t="shared" si="26"/>
        <v>0</v>
      </c>
      <c r="D1131" s="70">
        <v>0</v>
      </c>
      <c r="E1131" s="68">
        <v>0</v>
      </c>
    </row>
    <row r="1132" spans="1:5" x14ac:dyDescent="0.45">
      <c r="A1132" s="66">
        <f t="shared" si="24"/>
        <v>1130</v>
      </c>
      <c r="B1132" s="67">
        <v>1</v>
      </c>
      <c r="C1132" s="69">
        <f t="shared" si="26"/>
        <v>0</v>
      </c>
      <c r="D1132" s="70">
        <v>0</v>
      </c>
      <c r="E1132" s="68">
        <v>0</v>
      </c>
    </row>
    <row r="1133" spans="1:5" x14ac:dyDescent="0.45">
      <c r="A1133" s="66">
        <f t="shared" si="24"/>
        <v>1131</v>
      </c>
      <c r="B1133" s="67">
        <v>1</v>
      </c>
      <c r="C1133" s="69">
        <f t="shared" si="26"/>
        <v>0</v>
      </c>
      <c r="D1133" s="70">
        <v>0</v>
      </c>
      <c r="E1133" s="68">
        <v>0</v>
      </c>
    </row>
    <row r="1134" spans="1:5" x14ac:dyDescent="0.45">
      <c r="A1134" s="66">
        <f t="shared" si="24"/>
        <v>1132</v>
      </c>
      <c r="B1134" s="67">
        <v>1</v>
      </c>
      <c r="C1134" s="69">
        <f t="shared" si="26"/>
        <v>0</v>
      </c>
      <c r="D1134" s="70">
        <v>0</v>
      </c>
      <c r="E1134" s="68">
        <v>0</v>
      </c>
    </row>
    <row r="1135" spans="1:5" x14ac:dyDescent="0.45">
      <c r="A1135" s="66">
        <f t="shared" si="24"/>
        <v>1133</v>
      </c>
      <c r="B1135" s="67">
        <v>1</v>
      </c>
      <c r="C1135" s="69">
        <f t="shared" si="26"/>
        <v>0</v>
      </c>
      <c r="D1135" s="70">
        <v>0</v>
      </c>
      <c r="E1135" s="68">
        <v>0</v>
      </c>
    </row>
    <row r="1136" spans="1:5" x14ac:dyDescent="0.45">
      <c r="A1136" s="66">
        <f t="shared" si="24"/>
        <v>1134</v>
      </c>
      <c r="B1136" s="67">
        <v>1</v>
      </c>
      <c r="C1136" s="69">
        <f t="shared" si="26"/>
        <v>0</v>
      </c>
      <c r="D1136" s="70">
        <v>0</v>
      </c>
      <c r="E1136" s="68">
        <v>0</v>
      </c>
    </row>
    <row r="1137" spans="1:5" x14ac:dyDescent="0.45">
      <c r="A1137" s="66">
        <f t="shared" si="24"/>
        <v>1135</v>
      </c>
      <c r="B1137" s="67">
        <v>1</v>
      </c>
      <c r="C1137" s="69">
        <f t="shared" si="26"/>
        <v>0</v>
      </c>
      <c r="D1137" s="70">
        <v>0</v>
      </c>
      <c r="E1137" s="68">
        <v>0</v>
      </c>
    </row>
    <row r="1138" spans="1:5" x14ac:dyDescent="0.45">
      <c r="A1138" s="66">
        <f t="shared" si="24"/>
        <v>1136</v>
      </c>
      <c r="B1138" s="67">
        <v>1</v>
      </c>
      <c r="C1138" s="69">
        <f t="shared" si="26"/>
        <v>0</v>
      </c>
      <c r="D1138" s="70">
        <v>0</v>
      </c>
      <c r="E1138" s="68">
        <v>0</v>
      </c>
    </row>
    <row r="1139" spans="1:5" x14ac:dyDescent="0.45">
      <c r="A1139" s="66">
        <f t="shared" si="24"/>
        <v>1137</v>
      </c>
      <c r="B1139" s="67">
        <v>1</v>
      </c>
      <c r="C1139" s="69">
        <f t="shared" si="26"/>
        <v>0</v>
      </c>
      <c r="D1139" s="70">
        <v>0</v>
      </c>
      <c r="E1139" s="68">
        <v>0</v>
      </c>
    </row>
    <row r="1140" spans="1:5" x14ac:dyDescent="0.45">
      <c r="A1140" s="66">
        <f t="shared" si="24"/>
        <v>1138</v>
      </c>
      <c r="B1140" s="67">
        <v>1</v>
      </c>
      <c r="C1140" s="69">
        <f t="shared" si="26"/>
        <v>0</v>
      </c>
      <c r="D1140" s="70">
        <v>0</v>
      </c>
      <c r="E1140" s="68">
        <v>0</v>
      </c>
    </row>
    <row r="1141" spans="1:5" x14ac:dyDescent="0.45">
      <c r="A1141" s="66">
        <f t="shared" si="24"/>
        <v>1139</v>
      </c>
      <c r="B1141" s="67">
        <v>1</v>
      </c>
      <c r="C1141" s="69">
        <f t="shared" si="26"/>
        <v>0</v>
      </c>
      <c r="D1141" s="70">
        <v>0</v>
      </c>
      <c r="E1141" s="68">
        <v>0</v>
      </c>
    </row>
    <row r="1142" spans="1:5" x14ac:dyDescent="0.45">
      <c r="A1142" s="66">
        <f t="shared" si="24"/>
        <v>1140</v>
      </c>
      <c r="B1142" s="67">
        <v>1</v>
      </c>
      <c r="C1142" s="69">
        <f t="shared" si="26"/>
        <v>0</v>
      </c>
      <c r="D1142" s="70">
        <v>0</v>
      </c>
      <c r="E1142" s="68">
        <v>0</v>
      </c>
    </row>
    <row r="1143" spans="1:5" x14ac:dyDescent="0.45">
      <c r="A1143" s="66">
        <f t="shared" si="24"/>
        <v>1141</v>
      </c>
      <c r="B1143" s="67">
        <v>1</v>
      </c>
      <c r="C1143" s="69">
        <f t="shared" si="26"/>
        <v>0</v>
      </c>
      <c r="D1143" s="70">
        <v>0</v>
      </c>
      <c r="E1143" s="68">
        <v>0</v>
      </c>
    </row>
    <row r="1144" spans="1:5" x14ac:dyDescent="0.45">
      <c r="A1144" s="66">
        <f t="shared" si="24"/>
        <v>1142</v>
      </c>
      <c r="B1144" s="67">
        <v>1</v>
      </c>
      <c r="C1144" s="69">
        <f t="shared" si="26"/>
        <v>0</v>
      </c>
      <c r="D1144" s="70">
        <v>0</v>
      </c>
      <c r="E1144" s="68">
        <v>0</v>
      </c>
    </row>
    <row r="1145" spans="1:5" x14ac:dyDescent="0.45">
      <c r="A1145" s="66">
        <f t="shared" si="24"/>
        <v>1143</v>
      </c>
      <c r="B1145" s="67">
        <v>1</v>
      </c>
      <c r="C1145" s="69">
        <f t="shared" si="26"/>
        <v>0</v>
      </c>
      <c r="D1145" s="70">
        <v>0</v>
      </c>
      <c r="E1145" s="68">
        <v>0</v>
      </c>
    </row>
    <row r="1146" spans="1:5" x14ac:dyDescent="0.45">
      <c r="A1146" s="66">
        <f t="shared" si="24"/>
        <v>1144</v>
      </c>
      <c r="B1146" s="67">
        <v>1</v>
      </c>
      <c r="C1146" s="69">
        <f t="shared" si="26"/>
        <v>0</v>
      </c>
      <c r="D1146" s="70">
        <v>0</v>
      </c>
      <c r="E1146" s="68">
        <v>0</v>
      </c>
    </row>
    <row r="1147" spans="1:5" x14ac:dyDescent="0.45">
      <c r="A1147" s="66">
        <f t="shared" si="24"/>
        <v>1145</v>
      </c>
      <c r="B1147" s="67">
        <v>1</v>
      </c>
      <c r="C1147" s="69">
        <f t="shared" si="26"/>
        <v>0</v>
      </c>
      <c r="D1147" s="70">
        <v>0</v>
      </c>
      <c r="E1147" s="68">
        <v>0</v>
      </c>
    </row>
    <row r="1148" spans="1:5" x14ac:dyDescent="0.45">
      <c r="A1148" s="66">
        <f t="shared" si="24"/>
        <v>1146</v>
      </c>
      <c r="B1148" s="67">
        <v>1</v>
      </c>
      <c r="C1148" s="69">
        <f t="shared" si="26"/>
        <v>0</v>
      </c>
      <c r="D1148" s="70">
        <v>0</v>
      </c>
      <c r="E1148" s="68">
        <v>0</v>
      </c>
    </row>
    <row r="1149" spans="1:5" x14ac:dyDescent="0.45">
      <c r="A1149" s="66">
        <f t="shared" si="24"/>
        <v>1147</v>
      </c>
      <c r="B1149" s="67">
        <v>1</v>
      </c>
      <c r="C1149" s="69">
        <f t="shared" si="26"/>
        <v>0</v>
      </c>
      <c r="D1149" s="70">
        <v>0</v>
      </c>
      <c r="E1149" s="68">
        <v>0</v>
      </c>
    </row>
    <row r="1150" spans="1:5" x14ac:dyDescent="0.45">
      <c r="A1150" s="66">
        <f t="shared" si="24"/>
        <v>1148</v>
      </c>
      <c r="B1150" s="67">
        <v>1</v>
      </c>
      <c r="C1150" s="69">
        <f t="shared" si="26"/>
        <v>0</v>
      </c>
      <c r="D1150" s="70">
        <v>0</v>
      </c>
      <c r="E1150" s="68">
        <v>0</v>
      </c>
    </row>
    <row r="1151" spans="1:5" x14ac:dyDescent="0.45">
      <c r="A1151" s="66">
        <f t="shared" si="24"/>
        <v>1149</v>
      </c>
      <c r="B1151" s="67">
        <v>1</v>
      </c>
      <c r="C1151" s="69">
        <f t="shared" si="26"/>
        <v>0</v>
      </c>
      <c r="D1151" s="70">
        <v>0</v>
      </c>
      <c r="E1151" s="68">
        <v>0</v>
      </c>
    </row>
    <row r="1152" spans="1:5" x14ac:dyDescent="0.45">
      <c r="A1152" s="66">
        <f t="shared" si="24"/>
        <v>1150</v>
      </c>
      <c r="B1152" s="67">
        <v>1</v>
      </c>
      <c r="C1152" s="69">
        <f t="shared" si="26"/>
        <v>0</v>
      </c>
      <c r="D1152" s="70">
        <v>0</v>
      </c>
      <c r="E1152" s="68">
        <v>0</v>
      </c>
    </row>
    <row r="1153" spans="1:5" x14ac:dyDescent="0.45">
      <c r="A1153" s="66">
        <f t="shared" si="24"/>
        <v>1151</v>
      </c>
      <c r="B1153" s="67">
        <v>1</v>
      </c>
      <c r="C1153" s="69">
        <f t="shared" si="26"/>
        <v>0</v>
      </c>
      <c r="D1153" s="70">
        <v>0</v>
      </c>
      <c r="E1153" s="68">
        <v>0</v>
      </c>
    </row>
    <row r="1154" spans="1:5" x14ac:dyDescent="0.45">
      <c r="A1154" s="66">
        <f t="shared" si="24"/>
        <v>1152</v>
      </c>
      <c r="B1154" s="67">
        <v>1</v>
      </c>
      <c r="C1154" s="69">
        <f t="shared" si="26"/>
        <v>0</v>
      </c>
      <c r="D1154" s="70">
        <v>0</v>
      </c>
      <c r="E1154" s="68">
        <v>0</v>
      </c>
    </row>
    <row r="1155" spans="1:5" x14ac:dyDescent="0.45">
      <c r="A1155" s="66">
        <f t="shared" ref="A1155:A1218" si="27">A1154+1</f>
        <v>1153</v>
      </c>
      <c r="B1155" s="67">
        <v>1</v>
      </c>
      <c r="C1155" s="69">
        <f t="shared" si="26"/>
        <v>0</v>
      </c>
      <c r="D1155" s="70">
        <v>0</v>
      </c>
      <c r="E1155" s="68">
        <v>0</v>
      </c>
    </row>
    <row r="1156" spans="1:5" x14ac:dyDescent="0.45">
      <c r="A1156" s="66">
        <f t="shared" si="27"/>
        <v>1154</v>
      </c>
      <c r="B1156" s="67">
        <v>1</v>
      </c>
      <c r="C1156" s="69">
        <f t="shared" si="26"/>
        <v>0</v>
      </c>
      <c r="D1156" s="70">
        <v>0</v>
      </c>
      <c r="E1156" s="68">
        <v>0</v>
      </c>
    </row>
    <row r="1157" spans="1:5" x14ac:dyDescent="0.45">
      <c r="A1157" s="66">
        <f t="shared" si="27"/>
        <v>1155</v>
      </c>
      <c r="B1157" s="67">
        <v>1</v>
      </c>
      <c r="C1157" s="69">
        <f t="shared" si="26"/>
        <v>0</v>
      </c>
      <c r="D1157" s="70">
        <v>0</v>
      </c>
      <c r="E1157" s="68">
        <v>0</v>
      </c>
    </row>
    <row r="1158" spans="1:5" x14ac:dyDescent="0.45">
      <c r="A1158" s="66">
        <f t="shared" si="27"/>
        <v>1156</v>
      </c>
      <c r="B1158" s="67">
        <v>1</v>
      </c>
      <c r="C1158" s="69">
        <f t="shared" si="26"/>
        <v>0</v>
      </c>
      <c r="D1158" s="70">
        <v>0</v>
      </c>
      <c r="E1158" s="68">
        <v>0</v>
      </c>
    </row>
    <row r="1159" spans="1:5" x14ac:dyDescent="0.45">
      <c r="A1159" s="66">
        <f t="shared" si="27"/>
        <v>1157</v>
      </c>
      <c r="B1159" s="67">
        <v>1</v>
      </c>
      <c r="C1159" s="69">
        <f t="shared" si="26"/>
        <v>0</v>
      </c>
      <c r="D1159" s="70">
        <v>0</v>
      </c>
      <c r="E1159" s="68">
        <v>0</v>
      </c>
    </row>
    <row r="1160" spans="1:5" x14ac:dyDescent="0.45">
      <c r="A1160" s="66">
        <f t="shared" si="27"/>
        <v>1158</v>
      </c>
      <c r="B1160" s="67">
        <v>1</v>
      </c>
      <c r="C1160" s="69">
        <f t="shared" si="26"/>
        <v>0</v>
      </c>
      <c r="D1160" s="70">
        <v>0</v>
      </c>
      <c r="E1160" s="68">
        <v>0</v>
      </c>
    </row>
    <row r="1161" spans="1:5" x14ac:dyDescent="0.45">
      <c r="A1161" s="66">
        <f t="shared" si="27"/>
        <v>1159</v>
      </c>
      <c r="B1161" s="67">
        <v>1</v>
      </c>
      <c r="C1161" s="69">
        <f t="shared" si="26"/>
        <v>0</v>
      </c>
      <c r="D1161" s="70">
        <v>0</v>
      </c>
      <c r="E1161" s="68">
        <v>0</v>
      </c>
    </row>
    <row r="1162" spans="1:5" x14ac:dyDescent="0.45">
      <c r="A1162" s="66">
        <f t="shared" si="27"/>
        <v>1160</v>
      </c>
      <c r="B1162" s="67">
        <v>1</v>
      </c>
      <c r="C1162" s="69">
        <f t="shared" si="26"/>
        <v>0</v>
      </c>
      <c r="D1162" s="70">
        <v>0</v>
      </c>
      <c r="E1162" s="68">
        <v>0</v>
      </c>
    </row>
    <row r="1163" spans="1:5" x14ac:dyDescent="0.45">
      <c r="A1163" s="66">
        <f t="shared" si="27"/>
        <v>1161</v>
      </c>
      <c r="B1163" s="67">
        <v>1</v>
      </c>
      <c r="C1163" s="69">
        <f t="shared" si="26"/>
        <v>0</v>
      </c>
      <c r="D1163" s="70">
        <v>0</v>
      </c>
      <c r="E1163" s="68">
        <v>0</v>
      </c>
    </row>
    <row r="1164" spans="1:5" x14ac:dyDescent="0.45">
      <c r="A1164" s="66">
        <f t="shared" si="27"/>
        <v>1162</v>
      </c>
      <c r="B1164" s="67">
        <v>1</v>
      </c>
      <c r="C1164" s="69">
        <f t="shared" si="26"/>
        <v>0</v>
      </c>
      <c r="D1164" s="70">
        <v>0</v>
      </c>
      <c r="E1164" s="68">
        <v>0</v>
      </c>
    </row>
    <row r="1165" spans="1:5" x14ac:dyDescent="0.45">
      <c r="A1165" s="66">
        <f t="shared" si="27"/>
        <v>1163</v>
      </c>
      <c r="B1165" s="67">
        <v>1</v>
      </c>
      <c r="C1165" s="69">
        <f t="shared" si="26"/>
        <v>0</v>
      </c>
      <c r="D1165" s="70">
        <v>0</v>
      </c>
      <c r="E1165" s="68">
        <v>0</v>
      </c>
    </row>
    <row r="1166" spans="1:5" x14ac:dyDescent="0.45">
      <c r="A1166" s="66">
        <f t="shared" si="27"/>
        <v>1164</v>
      </c>
      <c r="B1166" s="67">
        <v>1</v>
      </c>
      <c r="C1166" s="69">
        <f t="shared" si="26"/>
        <v>0</v>
      </c>
      <c r="D1166" s="70">
        <v>0</v>
      </c>
      <c r="E1166" s="68">
        <v>0</v>
      </c>
    </row>
    <row r="1167" spans="1:5" x14ac:dyDescent="0.45">
      <c r="A1167" s="66">
        <f t="shared" si="27"/>
        <v>1165</v>
      </c>
      <c r="B1167" s="67">
        <v>1</v>
      </c>
      <c r="C1167" s="69">
        <f t="shared" si="26"/>
        <v>0</v>
      </c>
      <c r="D1167" s="70">
        <v>0</v>
      </c>
      <c r="E1167" s="68">
        <v>0</v>
      </c>
    </row>
    <row r="1168" spans="1:5" x14ac:dyDescent="0.45">
      <c r="A1168" s="66">
        <f t="shared" si="27"/>
        <v>1166</v>
      </c>
      <c r="B1168" s="67">
        <v>1</v>
      </c>
      <c r="C1168" s="69">
        <f t="shared" si="26"/>
        <v>0</v>
      </c>
      <c r="D1168" s="70">
        <v>0</v>
      </c>
      <c r="E1168" s="68">
        <v>0</v>
      </c>
    </row>
    <row r="1169" spans="1:5" x14ac:dyDescent="0.45">
      <c r="A1169" s="66">
        <f t="shared" si="27"/>
        <v>1167</v>
      </c>
      <c r="B1169" s="67">
        <v>1</v>
      </c>
      <c r="C1169" s="69">
        <f t="shared" si="26"/>
        <v>0</v>
      </c>
      <c r="D1169" s="70">
        <v>0</v>
      </c>
      <c r="E1169" s="68">
        <v>0</v>
      </c>
    </row>
    <row r="1170" spans="1:5" x14ac:dyDescent="0.45">
      <c r="A1170" s="66">
        <f t="shared" si="27"/>
        <v>1168</v>
      </c>
      <c r="B1170" s="67">
        <v>1</v>
      </c>
      <c r="C1170" s="69">
        <f t="shared" si="26"/>
        <v>0</v>
      </c>
      <c r="D1170" s="70">
        <v>0</v>
      </c>
      <c r="E1170" s="68">
        <v>0</v>
      </c>
    </row>
    <row r="1171" spans="1:5" x14ac:dyDescent="0.45">
      <c r="A1171" s="66">
        <f t="shared" si="27"/>
        <v>1169</v>
      </c>
      <c r="B1171" s="67">
        <v>1</v>
      </c>
      <c r="C1171" s="69">
        <f t="shared" si="26"/>
        <v>0</v>
      </c>
      <c r="D1171" s="70">
        <v>0</v>
      </c>
      <c r="E1171" s="68">
        <v>0</v>
      </c>
    </row>
    <row r="1172" spans="1:5" x14ac:dyDescent="0.45">
      <c r="A1172" s="66">
        <f t="shared" si="27"/>
        <v>1170</v>
      </c>
      <c r="B1172" s="67">
        <v>1</v>
      </c>
      <c r="C1172" s="69">
        <f t="shared" si="26"/>
        <v>0</v>
      </c>
      <c r="D1172" s="70">
        <v>0</v>
      </c>
      <c r="E1172" s="68">
        <v>0</v>
      </c>
    </row>
    <row r="1173" spans="1:5" x14ac:dyDescent="0.45">
      <c r="A1173" s="66">
        <f t="shared" si="27"/>
        <v>1171</v>
      </c>
      <c r="B1173" s="67">
        <v>1</v>
      </c>
      <c r="C1173" s="69">
        <f t="shared" si="26"/>
        <v>0</v>
      </c>
      <c r="D1173" s="70">
        <v>0</v>
      </c>
      <c r="E1173" s="68">
        <v>0</v>
      </c>
    </row>
    <row r="1174" spans="1:5" x14ac:dyDescent="0.45">
      <c r="A1174" s="66">
        <f t="shared" si="27"/>
        <v>1172</v>
      </c>
      <c r="B1174" s="67">
        <v>1</v>
      </c>
      <c r="C1174" s="69">
        <f t="shared" si="26"/>
        <v>0</v>
      </c>
      <c r="D1174" s="70">
        <v>0</v>
      </c>
      <c r="E1174" s="68">
        <v>0</v>
      </c>
    </row>
    <row r="1175" spans="1:5" x14ac:dyDescent="0.45">
      <c r="A1175" s="66">
        <f t="shared" si="27"/>
        <v>1173</v>
      </c>
      <c r="B1175" s="67">
        <v>1</v>
      </c>
      <c r="C1175" s="69">
        <f t="shared" si="26"/>
        <v>0</v>
      </c>
      <c r="D1175" s="70">
        <v>0</v>
      </c>
      <c r="E1175" s="68">
        <v>0</v>
      </c>
    </row>
    <row r="1176" spans="1:5" x14ac:dyDescent="0.45">
      <c r="A1176" s="66">
        <f t="shared" si="27"/>
        <v>1174</v>
      </c>
      <c r="B1176" s="67">
        <v>1</v>
      </c>
      <c r="C1176" s="69">
        <f t="shared" si="26"/>
        <v>0</v>
      </c>
      <c r="D1176" s="70">
        <v>0</v>
      </c>
      <c r="E1176" s="68">
        <v>0</v>
      </c>
    </row>
    <row r="1177" spans="1:5" x14ac:dyDescent="0.45">
      <c r="A1177" s="66">
        <f t="shared" si="27"/>
        <v>1175</v>
      </c>
      <c r="B1177" s="67">
        <v>1</v>
      </c>
      <c r="C1177" s="69">
        <f t="shared" si="26"/>
        <v>0</v>
      </c>
      <c r="D1177" s="70">
        <v>0</v>
      </c>
      <c r="E1177" s="68">
        <v>0</v>
      </c>
    </row>
    <row r="1178" spans="1:5" x14ac:dyDescent="0.45">
      <c r="A1178" s="66">
        <f t="shared" si="27"/>
        <v>1176</v>
      </c>
      <c r="B1178" s="67">
        <v>1</v>
      </c>
      <c r="C1178" s="69">
        <f t="shared" si="26"/>
        <v>0</v>
      </c>
      <c r="D1178" s="70">
        <v>0</v>
      </c>
      <c r="E1178" s="68">
        <v>0</v>
      </c>
    </row>
    <row r="1179" spans="1:5" x14ac:dyDescent="0.45">
      <c r="A1179" s="66">
        <f t="shared" si="27"/>
        <v>1177</v>
      </c>
      <c r="B1179" s="67">
        <v>1</v>
      </c>
      <c r="C1179" s="69">
        <f t="shared" si="26"/>
        <v>0</v>
      </c>
      <c r="D1179" s="70">
        <v>0</v>
      </c>
      <c r="E1179" s="68">
        <v>0</v>
      </c>
    </row>
    <row r="1180" spans="1:5" x14ac:dyDescent="0.45">
      <c r="A1180" s="66">
        <f t="shared" si="27"/>
        <v>1178</v>
      </c>
      <c r="B1180" s="67">
        <v>1</v>
      </c>
      <c r="C1180" s="69">
        <f t="shared" si="26"/>
        <v>0</v>
      </c>
      <c r="D1180" s="70">
        <v>0</v>
      </c>
      <c r="E1180" s="68">
        <v>0</v>
      </c>
    </row>
    <row r="1181" spans="1:5" x14ac:dyDescent="0.45">
      <c r="A1181" s="66">
        <f t="shared" si="27"/>
        <v>1179</v>
      </c>
      <c r="B1181" s="67">
        <v>1</v>
      </c>
      <c r="C1181" s="69">
        <f t="shared" si="26"/>
        <v>0</v>
      </c>
      <c r="D1181" s="70">
        <v>0</v>
      </c>
      <c r="E1181" s="68">
        <v>0</v>
      </c>
    </row>
    <row r="1182" spans="1:5" x14ac:dyDescent="0.45">
      <c r="A1182" s="66">
        <f t="shared" si="27"/>
        <v>1180</v>
      </c>
      <c r="B1182" s="67">
        <v>1</v>
      </c>
      <c r="C1182" s="69">
        <f t="shared" si="26"/>
        <v>0</v>
      </c>
      <c r="D1182" s="70">
        <v>0</v>
      </c>
      <c r="E1182" s="68">
        <v>0</v>
      </c>
    </row>
    <row r="1183" spans="1:5" x14ac:dyDescent="0.45">
      <c r="A1183" s="66">
        <f t="shared" si="27"/>
        <v>1181</v>
      </c>
      <c r="B1183" s="67">
        <v>1</v>
      </c>
      <c r="C1183" s="69">
        <f t="shared" si="26"/>
        <v>0</v>
      </c>
      <c r="D1183" s="70">
        <v>0</v>
      </c>
      <c r="E1183" s="68">
        <v>0</v>
      </c>
    </row>
    <row r="1184" spans="1:5" x14ac:dyDescent="0.45">
      <c r="A1184" s="66">
        <f t="shared" si="27"/>
        <v>1182</v>
      </c>
      <c r="B1184" s="67">
        <v>1</v>
      </c>
      <c r="C1184" s="69">
        <f t="shared" si="26"/>
        <v>0</v>
      </c>
      <c r="D1184" s="70">
        <v>0</v>
      </c>
      <c r="E1184" s="68">
        <v>0</v>
      </c>
    </row>
    <row r="1185" spans="1:5" x14ac:dyDescent="0.45">
      <c r="A1185" s="66">
        <f t="shared" si="27"/>
        <v>1183</v>
      </c>
      <c r="B1185" s="67">
        <v>1</v>
      </c>
      <c r="C1185" s="69">
        <f t="shared" si="26"/>
        <v>0</v>
      </c>
      <c r="D1185" s="70">
        <v>0</v>
      </c>
      <c r="E1185" s="68">
        <v>0</v>
      </c>
    </row>
    <row r="1186" spans="1:5" x14ac:dyDescent="0.45">
      <c r="A1186" s="66">
        <f t="shared" si="27"/>
        <v>1184</v>
      </c>
      <c r="B1186" s="67">
        <v>1</v>
      </c>
      <c r="C1186" s="69">
        <f t="shared" si="26"/>
        <v>0</v>
      </c>
      <c r="D1186" s="70">
        <v>0</v>
      </c>
      <c r="E1186" s="68">
        <v>0</v>
      </c>
    </row>
    <row r="1187" spans="1:5" x14ac:dyDescent="0.45">
      <c r="A1187" s="66">
        <f t="shared" si="27"/>
        <v>1185</v>
      </c>
      <c r="B1187" s="67">
        <v>1</v>
      </c>
      <c r="C1187" s="69">
        <f t="shared" si="26"/>
        <v>0</v>
      </c>
      <c r="D1187" s="70">
        <v>0</v>
      </c>
      <c r="E1187" s="68">
        <v>0</v>
      </c>
    </row>
    <row r="1188" spans="1:5" x14ac:dyDescent="0.45">
      <c r="A1188" s="66">
        <f t="shared" si="27"/>
        <v>1186</v>
      </c>
      <c r="B1188" s="67">
        <v>1</v>
      </c>
      <c r="C1188" s="69">
        <f t="shared" si="26"/>
        <v>0</v>
      </c>
      <c r="D1188" s="70">
        <v>0</v>
      </c>
      <c r="E1188" s="68">
        <v>0</v>
      </c>
    </row>
    <row r="1189" spans="1:5" x14ac:dyDescent="0.45">
      <c r="A1189" s="66">
        <f t="shared" si="27"/>
        <v>1187</v>
      </c>
      <c r="B1189" s="67">
        <v>1</v>
      </c>
      <c r="C1189" s="69">
        <f t="shared" si="26"/>
        <v>0</v>
      </c>
      <c r="D1189" s="70">
        <v>0</v>
      </c>
      <c r="E1189" s="68">
        <v>0</v>
      </c>
    </row>
    <row r="1190" spans="1:5" x14ac:dyDescent="0.45">
      <c r="A1190" s="66">
        <f t="shared" si="27"/>
        <v>1188</v>
      </c>
      <c r="B1190" s="67">
        <v>1</v>
      </c>
      <c r="C1190" s="69">
        <f t="shared" si="26"/>
        <v>0</v>
      </c>
      <c r="D1190" s="70">
        <v>0</v>
      </c>
      <c r="E1190" s="68">
        <v>0</v>
      </c>
    </row>
    <row r="1191" spans="1:5" x14ac:dyDescent="0.45">
      <c r="A1191" s="66">
        <f t="shared" si="27"/>
        <v>1189</v>
      </c>
      <c r="B1191" s="67">
        <v>1</v>
      </c>
      <c r="C1191" s="69">
        <f t="shared" si="26"/>
        <v>0</v>
      </c>
      <c r="D1191" s="70">
        <v>0</v>
      </c>
      <c r="E1191" s="68">
        <v>0</v>
      </c>
    </row>
    <row r="1192" spans="1:5" x14ac:dyDescent="0.45">
      <c r="A1192" s="66">
        <f t="shared" si="27"/>
        <v>1190</v>
      </c>
      <c r="B1192" s="67">
        <v>1</v>
      </c>
      <c r="C1192" s="69">
        <f t="shared" si="26"/>
        <v>0</v>
      </c>
      <c r="D1192" s="70">
        <v>0</v>
      </c>
      <c r="E1192" s="68">
        <v>0</v>
      </c>
    </row>
    <row r="1193" spans="1:5" x14ac:dyDescent="0.45">
      <c r="A1193" s="66">
        <f t="shared" si="27"/>
        <v>1191</v>
      </c>
      <c r="B1193" s="67">
        <v>1</v>
      </c>
      <c r="C1193" s="69">
        <f t="shared" ref="C1193:C1256" si="28">C1192</f>
        <v>0</v>
      </c>
      <c r="D1193" s="70">
        <v>0</v>
      </c>
      <c r="E1193" s="68">
        <v>0</v>
      </c>
    </row>
    <row r="1194" spans="1:5" x14ac:dyDescent="0.45">
      <c r="A1194" s="66">
        <f t="shared" si="27"/>
        <v>1192</v>
      </c>
      <c r="B1194" s="67">
        <v>1</v>
      </c>
      <c r="C1194" s="69">
        <f t="shared" si="28"/>
        <v>0</v>
      </c>
      <c r="D1194" s="70">
        <v>0</v>
      </c>
      <c r="E1194" s="68">
        <v>0</v>
      </c>
    </row>
    <row r="1195" spans="1:5" x14ac:dyDescent="0.45">
      <c r="A1195" s="66">
        <f t="shared" si="27"/>
        <v>1193</v>
      </c>
      <c r="B1195" s="67">
        <v>1</v>
      </c>
      <c r="C1195" s="69">
        <f t="shared" si="28"/>
        <v>0</v>
      </c>
      <c r="D1195" s="70">
        <v>0</v>
      </c>
      <c r="E1195" s="68">
        <v>0</v>
      </c>
    </row>
    <row r="1196" spans="1:5" x14ac:dyDescent="0.45">
      <c r="A1196" s="66">
        <f t="shared" si="27"/>
        <v>1194</v>
      </c>
      <c r="B1196" s="67">
        <v>1</v>
      </c>
      <c r="C1196" s="69">
        <f t="shared" si="28"/>
        <v>0</v>
      </c>
      <c r="D1196" s="70">
        <v>0</v>
      </c>
      <c r="E1196" s="68">
        <v>0</v>
      </c>
    </row>
    <row r="1197" spans="1:5" x14ac:dyDescent="0.45">
      <c r="A1197" s="66">
        <f t="shared" si="27"/>
        <v>1195</v>
      </c>
      <c r="B1197" s="67">
        <v>1</v>
      </c>
      <c r="C1197" s="69">
        <f t="shared" si="28"/>
        <v>0</v>
      </c>
      <c r="D1197" s="70">
        <v>0</v>
      </c>
      <c r="E1197" s="68">
        <v>0</v>
      </c>
    </row>
    <row r="1198" spans="1:5" x14ac:dyDescent="0.45">
      <c r="A1198" s="66">
        <f t="shared" si="27"/>
        <v>1196</v>
      </c>
      <c r="B1198" s="67">
        <v>1</v>
      </c>
      <c r="C1198" s="69">
        <f t="shared" si="28"/>
        <v>0</v>
      </c>
      <c r="D1198" s="70">
        <v>0</v>
      </c>
      <c r="E1198" s="68">
        <v>0</v>
      </c>
    </row>
    <row r="1199" spans="1:5" x14ac:dyDescent="0.45">
      <c r="A1199" s="66">
        <f t="shared" si="27"/>
        <v>1197</v>
      </c>
      <c r="B1199" s="67">
        <v>1</v>
      </c>
      <c r="C1199" s="69">
        <f t="shared" si="28"/>
        <v>0</v>
      </c>
      <c r="D1199" s="70">
        <v>0</v>
      </c>
      <c r="E1199" s="68">
        <v>0</v>
      </c>
    </row>
    <row r="1200" spans="1:5" x14ac:dyDescent="0.45">
      <c r="A1200" s="66">
        <f t="shared" si="27"/>
        <v>1198</v>
      </c>
      <c r="B1200" s="67">
        <v>1</v>
      </c>
      <c r="C1200" s="69">
        <f t="shared" si="28"/>
        <v>0</v>
      </c>
      <c r="D1200" s="70">
        <v>0</v>
      </c>
      <c r="E1200" s="68">
        <v>0</v>
      </c>
    </row>
    <row r="1201" spans="1:5" x14ac:dyDescent="0.45">
      <c r="A1201" s="66">
        <f t="shared" si="27"/>
        <v>1199</v>
      </c>
      <c r="B1201" s="67">
        <v>1</v>
      </c>
      <c r="C1201" s="69">
        <f t="shared" si="28"/>
        <v>0</v>
      </c>
      <c r="D1201" s="70">
        <v>0</v>
      </c>
      <c r="E1201" s="68">
        <v>0</v>
      </c>
    </row>
    <row r="1202" spans="1:5" x14ac:dyDescent="0.45">
      <c r="A1202" s="66">
        <f t="shared" si="27"/>
        <v>1200</v>
      </c>
      <c r="B1202" s="67">
        <v>1</v>
      </c>
      <c r="C1202" s="69">
        <f t="shared" si="28"/>
        <v>0</v>
      </c>
      <c r="D1202" s="70">
        <v>0</v>
      </c>
      <c r="E1202" s="68">
        <v>0</v>
      </c>
    </row>
    <row r="1203" spans="1:5" x14ac:dyDescent="0.45">
      <c r="A1203" s="66">
        <f t="shared" si="27"/>
        <v>1201</v>
      </c>
      <c r="B1203" s="67">
        <v>1</v>
      </c>
      <c r="C1203" s="69">
        <f t="shared" si="28"/>
        <v>0</v>
      </c>
      <c r="D1203" s="70">
        <v>0</v>
      </c>
      <c r="E1203" s="68">
        <v>0</v>
      </c>
    </row>
    <row r="1204" spans="1:5" x14ac:dyDescent="0.45">
      <c r="A1204" s="66">
        <f t="shared" si="27"/>
        <v>1202</v>
      </c>
      <c r="B1204" s="67">
        <v>1</v>
      </c>
      <c r="C1204" s="69">
        <f t="shared" si="28"/>
        <v>0</v>
      </c>
      <c r="D1204" s="70">
        <v>0</v>
      </c>
      <c r="E1204" s="68">
        <v>0</v>
      </c>
    </row>
    <row r="1205" spans="1:5" x14ac:dyDescent="0.45">
      <c r="A1205" s="66">
        <f t="shared" si="27"/>
        <v>1203</v>
      </c>
      <c r="B1205" s="67">
        <v>1</v>
      </c>
      <c r="C1205" s="69">
        <f t="shared" si="28"/>
        <v>0</v>
      </c>
      <c r="D1205" s="70">
        <v>0</v>
      </c>
      <c r="E1205" s="68">
        <v>0</v>
      </c>
    </row>
    <row r="1206" spans="1:5" x14ac:dyDescent="0.45">
      <c r="A1206" s="66">
        <f t="shared" si="27"/>
        <v>1204</v>
      </c>
      <c r="B1206" s="67">
        <v>1</v>
      </c>
      <c r="C1206" s="69">
        <f t="shared" si="28"/>
        <v>0</v>
      </c>
      <c r="D1206" s="70">
        <v>0</v>
      </c>
      <c r="E1206" s="68">
        <v>0</v>
      </c>
    </row>
    <row r="1207" spans="1:5" x14ac:dyDescent="0.45">
      <c r="A1207" s="66">
        <f t="shared" si="27"/>
        <v>1205</v>
      </c>
      <c r="B1207" s="67">
        <v>1</v>
      </c>
      <c r="C1207" s="69">
        <f t="shared" si="28"/>
        <v>0</v>
      </c>
      <c r="D1207" s="70">
        <v>0</v>
      </c>
      <c r="E1207" s="68">
        <v>0</v>
      </c>
    </row>
    <row r="1208" spans="1:5" x14ac:dyDescent="0.45">
      <c r="A1208" s="66">
        <f t="shared" si="27"/>
        <v>1206</v>
      </c>
      <c r="B1208" s="67">
        <v>1</v>
      </c>
      <c r="C1208" s="69">
        <f t="shared" si="28"/>
        <v>0</v>
      </c>
      <c r="D1208" s="70">
        <v>0</v>
      </c>
      <c r="E1208" s="68">
        <v>0</v>
      </c>
    </row>
    <row r="1209" spans="1:5" x14ac:dyDescent="0.45">
      <c r="A1209" s="66">
        <f t="shared" si="27"/>
        <v>1207</v>
      </c>
      <c r="B1209" s="67">
        <v>1</v>
      </c>
      <c r="C1209" s="69">
        <f t="shared" si="28"/>
        <v>0</v>
      </c>
      <c r="D1209" s="70">
        <v>0</v>
      </c>
      <c r="E1209" s="68">
        <v>0</v>
      </c>
    </row>
    <row r="1210" spans="1:5" x14ac:dyDescent="0.45">
      <c r="A1210" s="66">
        <f t="shared" si="27"/>
        <v>1208</v>
      </c>
      <c r="B1210" s="67">
        <v>1</v>
      </c>
      <c r="C1210" s="69">
        <f t="shared" si="28"/>
        <v>0</v>
      </c>
      <c r="D1210" s="70">
        <v>0</v>
      </c>
      <c r="E1210" s="68">
        <v>0</v>
      </c>
    </row>
    <row r="1211" spans="1:5" x14ac:dyDescent="0.45">
      <c r="A1211" s="66">
        <f t="shared" si="27"/>
        <v>1209</v>
      </c>
      <c r="B1211" s="67">
        <v>1</v>
      </c>
      <c r="C1211" s="69">
        <f t="shared" si="28"/>
        <v>0</v>
      </c>
      <c r="D1211" s="70">
        <v>0</v>
      </c>
      <c r="E1211" s="68">
        <v>0</v>
      </c>
    </row>
    <row r="1212" spans="1:5" x14ac:dyDescent="0.45">
      <c r="A1212" s="66">
        <f t="shared" si="27"/>
        <v>1210</v>
      </c>
      <c r="B1212" s="67">
        <v>1</v>
      </c>
      <c r="C1212" s="69">
        <f t="shared" si="28"/>
        <v>0</v>
      </c>
      <c r="D1212" s="70">
        <v>0</v>
      </c>
      <c r="E1212" s="68">
        <v>0</v>
      </c>
    </row>
    <row r="1213" spans="1:5" x14ac:dyDescent="0.45">
      <c r="A1213" s="66">
        <f t="shared" si="27"/>
        <v>1211</v>
      </c>
      <c r="B1213" s="67">
        <v>1</v>
      </c>
      <c r="C1213" s="69">
        <f t="shared" si="28"/>
        <v>0</v>
      </c>
      <c r="D1213" s="70">
        <v>0</v>
      </c>
      <c r="E1213" s="68">
        <v>0</v>
      </c>
    </row>
    <row r="1214" spans="1:5" x14ac:dyDescent="0.45">
      <c r="A1214" s="66">
        <f t="shared" si="27"/>
        <v>1212</v>
      </c>
      <c r="B1214" s="67">
        <v>1</v>
      </c>
      <c r="C1214" s="69">
        <f t="shared" si="28"/>
        <v>0</v>
      </c>
      <c r="D1214" s="70">
        <v>0</v>
      </c>
      <c r="E1214" s="68">
        <v>0</v>
      </c>
    </row>
    <row r="1215" spans="1:5" x14ac:dyDescent="0.45">
      <c r="A1215" s="66">
        <f t="shared" si="27"/>
        <v>1213</v>
      </c>
      <c r="B1215" s="67">
        <v>1</v>
      </c>
      <c r="C1215" s="69">
        <f t="shared" si="28"/>
        <v>0</v>
      </c>
      <c r="D1215" s="70">
        <v>0</v>
      </c>
      <c r="E1215" s="68">
        <v>0</v>
      </c>
    </row>
    <row r="1216" spans="1:5" x14ac:dyDescent="0.45">
      <c r="A1216" s="66">
        <f t="shared" si="27"/>
        <v>1214</v>
      </c>
      <c r="B1216" s="67">
        <v>1</v>
      </c>
      <c r="C1216" s="69">
        <f t="shared" si="28"/>
        <v>0</v>
      </c>
      <c r="D1216" s="70">
        <v>0</v>
      </c>
      <c r="E1216" s="68">
        <v>0</v>
      </c>
    </row>
    <row r="1217" spans="1:5" x14ac:dyDescent="0.45">
      <c r="A1217" s="66">
        <f t="shared" si="27"/>
        <v>1215</v>
      </c>
      <c r="B1217" s="67">
        <v>1</v>
      </c>
      <c r="C1217" s="69">
        <f t="shared" si="28"/>
        <v>0</v>
      </c>
      <c r="D1217" s="70">
        <v>0</v>
      </c>
      <c r="E1217" s="68">
        <v>0</v>
      </c>
    </row>
    <row r="1218" spans="1:5" x14ac:dyDescent="0.45">
      <c r="A1218" s="66">
        <f t="shared" si="27"/>
        <v>1216</v>
      </c>
      <c r="B1218" s="67">
        <v>1</v>
      </c>
      <c r="C1218" s="69">
        <f t="shared" si="28"/>
        <v>0</v>
      </c>
      <c r="D1218" s="70">
        <v>0</v>
      </c>
      <c r="E1218" s="68">
        <v>0</v>
      </c>
    </row>
    <row r="1219" spans="1:5" x14ac:dyDescent="0.45">
      <c r="A1219" s="66">
        <f t="shared" ref="A1219:A1282" si="29">A1218+1</f>
        <v>1217</v>
      </c>
      <c r="B1219" s="67">
        <v>1</v>
      </c>
      <c r="C1219" s="69">
        <f t="shared" si="28"/>
        <v>0</v>
      </c>
      <c r="D1219" s="70">
        <v>0</v>
      </c>
      <c r="E1219" s="68">
        <v>0</v>
      </c>
    </row>
    <row r="1220" spans="1:5" x14ac:dyDescent="0.45">
      <c r="A1220" s="66">
        <f t="shared" si="29"/>
        <v>1218</v>
      </c>
      <c r="B1220" s="67">
        <v>1</v>
      </c>
      <c r="C1220" s="69">
        <v>0</v>
      </c>
      <c r="D1220" s="70">
        <v>0</v>
      </c>
      <c r="E1220" s="68">
        <v>0</v>
      </c>
    </row>
    <row r="1221" spans="1:5" x14ac:dyDescent="0.45">
      <c r="A1221" s="66">
        <f t="shared" si="29"/>
        <v>1219</v>
      </c>
      <c r="B1221" s="67">
        <v>1</v>
      </c>
      <c r="C1221" s="69">
        <f t="shared" ref="C1221:C1284" si="30">C1220+0.125</f>
        <v>0.125</v>
      </c>
      <c r="D1221" s="70">
        <v>0</v>
      </c>
      <c r="E1221" s="68">
        <v>0</v>
      </c>
    </row>
    <row r="1222" spans="1:5" x14ac:dyDescent="0.45">
      <c r="A1222" s="66">
        <f t="shared" si="29"/>
        <v>1220</v>
      </c>
      <c r="B1222" s="67">
        <v>1</v>
      </c>
      <c r="C1222" s="69">
        <f t="shared" si="30"/>
        <v>0.25</v>
      </c>
      <c r="D1222" s="70">
        <v>0</v>
      </c>
      <c r="E1222" s="68">
        <v>0</v>
      </c>
    </row>
    <row r="1223" spans="1:5" x14ac:dyDescent="0.45">
      <c r="A1223" s="66">
        <f t="shared" si="29"/>
        <v>1221</v>
      </c>
      <c r="B1223" s="67">
        <v>1</v>
      </c>
      <c r="C1223" s="69">
        <f t="shared" si="30"/>
        <v>0.375</v>
      </c>
      <c r="D1223" s="70">
        <v>0</v>
      </c>
      <c r="E1223" s="68">
        <v>0</v>
      </c>
    </row>
    <row r="1224" spans="1:5" x14ac:dyDescent="0.45">
      <c r="A1224" s="66">
        <f t="shared" si="29"/>
        <v>1222</v>
      </c>
      <c r="B1224" s="67">
        <v>1</v>
      </c>
      <c r="C1224" s="69">
        <f t="shared" si="30"/>
        <v>0.5</v>
      </c>
      <c r="D1224" s="70">
        <v>0</v>
      </c>
      <c r="E1224" s="68">
        <v>0</v>
      </c>
    </row>
    <row r="1225" spans="1:5" x14ac:dyDescent="0.45">
      <c r="A1225" s="66">
        <f t="shared" si="29"/>
        <v>1223</v>
      </c>
      <c r="B1225" s="67">
        <v>1</v>
      </c>
      <c r="C1225" s="69">
        <f t="shared" si="30"/>
        <v>0.625</v>
      </c>
      <c r="D1225" s="70">
        <v>0</v>
      </c>
      <c r="E1225" s="68">
        <v>0</v>
      </c>
    </row>
    <row r="1226" spans="1:5" x14ac:dyDescent="0.45">
      <c r="A1226" s="66">
        <f t="shared" si="29"/>
        <v>1224</v>
      </c>
      <c r="B1226" s="67">
        <v>1</v>
      </c>
      <c r="C1226" s="69">
        <f t="shared" si="30"/>
        <v>0.75</v>
      </c>
      <c r="D1226" s="70">
        <v>0</v>
      </c>
      <c r="E1226" s="68">
        <v>0</v>
      </c>
    </row>
    <row r="1227" spans="1:5" x14ac:dyDescent="0.45">
      <c r="A1227" s="66">
        <f t="shared" si="29"/>
        <v>1225</v>
      </c>
      <c r="B1227" s="67">
        <v>1</v>
      </c>
      <c r="C1227" s="69">
        <f t="shared" si="30"/>
        <v>0.875</v>
      </c>
      <c r="D1227" s="70">
        <v>0</v>
      </c>
      <c r="E1227" s="68">
        <v>0</v>
      </c>
    </row>
    <row r="1228" spans="1:5" x14ac:dyDescent="0.45">
      <c r="A1228" s="66">
        <f t="shared" si="29"/>
        <v>1226</v>
      </c>
      <c r="B1228" s="67">
        <v>1</v>
      </c>
      <c r="C1228" s="69">
        <f t="shared" si="30"/>
        <v>1</v>
      </c>
      <c r="D1228" s="70">
        <v>0</v>
      </c>
      <c r="E1228" s="68">
        <v>0</v>
      </c>
    </row>
    <row r="1229" spans="1:5" x14ac:dyDescent="0.45">
      <c r="A1229" s="66">
        <f t="shared" si="29"/>
        <v>1227</v>
      </c>
      <c r="B1229" s="67">
        <v>1</v>
      </c>
      <c r="C1229" s="69">
        <f t="shared" si="30"/>
        <v>1.125</v>
      </c>
      <c r="D1229" s="70">
        <v>0</v>
      </c>
      <c r="E1229" s="68">
        <v>0</v>
      </c>
    </row>
    <row r="1230" spans="1:5" x14ac:dyDescent="0.45">
      <c r="A1230" s="66">
        <f t="shared" si="29"/>
        <v>1228</v>
      </c>
      <c r="B1230" s="67">
        <v>1</v>
      </c>
      <c r="C1230" s="69">
        <f t="shared" si="30"/>
        <v>1.25</v>
      </c>
      <c r="D1230" s="70">
        <v>0</v>
      </c>
      <c r="E1230" s="68">
        <v>0</v>
      </c>
    </row>
    <row r="1231" spans="1:5" x14ac:dyDescent="0.45">
      <c r="A1231" s="66">
        <f t="shared" si="29"/>
        <v>1229</v>
      </c>
      <c r="B1231" s="67">
        <v>1</v>
      </c>
      <c r="C1231" s="69">
        <f t="shared" si="30"/>
        <v>1.375</v>
      </c>
      <c r="D1231" s="70">
        <v>0</v>
      </c>
      <c r="E1231" s="68">
        <v>0</v>
      </c>
    </row>
    <row r="1232" spans="1:5" x14ac:dyDescent="0.45">
      <c r="A1232" s="66">
        <f t="shared" si="29"/>
        <v>1230</v>
      </c>
      <c r="B1232" s="67">
        <v>1</v>
      </c>
      <c r="C1232" s="69">
        <f t="shared" si="30"/>
        <v>1.5</v>
      </c>
      <c r="D1232" s="70">
        <v>0</v>
      </c>
      <c r="E1232" s="68">
        <v>0</v>
      </c>
    </row>
    <row r="1233" spans="1:5" x14ac:dyDescent="0.45">
      <c r="A1233" s="66">
        <f t="shared" si="29"/>
        <v>1231</v>
      </c>
      <c r="B1233" s="67">
        <v>1</v>
      </c>
      <c r="C1233" s="69">
        <f t="shared" si="30"/>
        <v>1.625</v>
      </c>
      <c r="D1233" s="70">
        <v>0</v>
      </c>
      <c r="E1233" s="68">
        <v>0</v>
      </c>
    </row>
    <row r="1234" spans="1:5" x14ac:dyDescent="0.45">
      <c r="A1234" s="66">
        <f t="shared" si="29"/>
        <v>1232</v>
      </c>
      <c r="B1234" s="67">
        <v>1</v>
      </c>
      <c r="C1234" s="69">
        <f t="shared" si="30"/>
        <v>1.75</v>
      </c>
      <c r="D1234" s="70">
        <v>0</v>
      </c>
      <c r="E1234" s="68">
        <v>0</v>
      </c>
    </row>
    <row r="1235" spans="1:5" x14ac:dyDescent="0.45">
      <c r="A1235" s="66">
        <f t="shared" si="29"/>
        <v>1233</v>
      </c>
      <c r="B1235" s="67">
        <v>1</v>
      </c>
      <c r="C1235" s="69">
        <f t="shared" si="30"/>
        <v>1.875</v>
      </c>
      <c r="D1235" s="70">
        <v>0</v>
      </c>
      <c r="E1235" s="68">
        <v>0</v>
      </c>
    </row>
    <row r="1236" spans="1:5" x14ac:dyDescent="0.45">
      <c r="A1236" s="66">
        <f t="shared" si="29"/>
        <v>1234</v>
      </c>
      <c r="B1236" s="67">
        <v>1</v>
      </c>
      <c r="C1236" s="69">
        <f t="shared" si="30"/>
        <v>2</v>
      </c>
      <c r="D1236" s="70">
        <v>0</v>
      </c>
      <c r="E1236" s="68">
        <v>0</v>
      </c>
    </row>
    <row r="1237" spans="1:5" x14ac:dyDescent="0.45">
      <c r="A1237" s="66">
        <f t="shared" si="29"/>
        <v>1235</v>
      </c>
      <c r="B1237" s="67">
        <v>1</v>
      </c>
      <c r="C1237" s="69">
        <f t="shared" si="30"/>
        <v>2.125</v>
      </c>
      <c r="D1237" s="70">
        <v>0</v>
      </c>
      <c r="E1237" s="68">
        <v>0</v>
      </c>
    </row>
    <row r="1238" spans="1:5" x14ac:dyDescent="0.45">
      <c r="A1238" s="66">
        <f t="shared" si="29"/>
        <v>1236</v>
      </c>
      <c r="B1238" s="67">
        <v>1</v>
      </c>
      <c r="C1238" s="69">
        <f t="shared" si="30"/>
        <v>2.25</v>
      </c>
      <c r="D1238" s="70">
        <v>0</v>
      </c>
      <c r="E1238" s="68">
        <v>0</v>
      </c>
    </row>
    <row r="1239" spans="1:5" x14ac:dyDescent="0.45">
      <c r="A1239" s="66">
        <f t="shared" si="29"/>
        <v>1237</v>
      </c>
      <c r="B1239" s="67">
        <v>1</v>
      </c>
      <c r="C1239" s="69">
        <f t="shared" si="30"/>
        <v>2.375</v>
      </c>
      <c r="D1239" s="70">
        <v>0</v>
      </c>
      <c r="E1239" s="68">
        <v>0</v>
      </c>
    </row>
    <row r="1240" spans="1:5" x14ac:dyDescent="0.45">
      <c r="A1240" s="66">
        <f t="shared" si="29"/>
        <v>1238</v>
      </c>
      <c r="B1240" s="67">
        <v>1</v>
      </c>
      <c r="C1240" s="69">
        <f t="shared" si="30"/>
        <v>2.5</v>
      </c>
      <c r="D1240" s="70">
        <v>0</v>
      </c>
      <c r="E1240" s="68">
        <v>0</v>
      </c>
    </row>
    <row r="1241" spans="1:5" x14ac:dyDescent="0.45">
      <c r="A1241" s="66">
        <f t="shared" si="29"/>
        <v>1239</v>
      </c>
      <c r="B1241" s="67">
        <v>1</v>
      </c>
      <c r="C1241" s="69">
        <f t="shared" si="30"/>
        <v>2.625</v>
      </c>
      <c r="D1241" s="70">
        <v>0</v>
      </c>
      <c r="E1241" s="68">
        <v>0</v>
      </c>
    </row>
    <row r="1242" spans="1:5" x14ac:dyDescent="0.45">
      <c r="A1242" s="66">
        <f t="shared" si="29"/>
        <v>1240</v>
      </c>
      <c r="B1242" s="67">
        <v>1</v>
      </c>
      <c r="C1242" s="69">
        <f t="shared" si="30"/>
        <v>2.75</v>
      </c>
      <c r="D1242" s="70">
        <v>0</v>
      </c>
      <c r="E1242" s="68">
        <v>0</v>
      </c>
    </row>
    <row r="1243" spans="1:5" x14ac:dyDescent="0.45">
      <c r="A1243" s="66">
        <f t="shared" si="29"/>
        <v>1241</v>
      </c>
      <c r="B1243" s="67">
        <v>1</v>
      </c>
      <c r="C1243" s="69">
        <f t="shared" si="30"/>
        <v>2.875</v>
      </c>
      <c r="D1243" s="70">
        <v>0</v>
      </c>
      <c r="E1243" s="68">
        <v>0</v>
      </c>
    </row>
    <row r="1244" spans="1:5" x14ac:dyDescent="0.45">
      <c r="A1244" s="66">
        <f t="shared" si="29"/>
        <v>1242</v>
      </c>
      <c r="B1244" s="67">
        <v>1</v>
      </c>
      <c r="C1244" s="69">
        <f t="shared" si="30"/>
        <v>3</v>
      </c>
      <c r="D1244" s="70">
        <v>0</v>
      </c>
      <c r="E1244" s="68">
        <v>0</v>
      </c>
    </row>
    <row r="1245" spans="1:5" x14ac:dyDescent="0.45">
      <c r="A1245" s="66">
        <f t="shared" si="29"/>
        <v>1243</v>
      </c>
      <c r="B1245" s="67">
        <v>1</v>
      </c>
      <c r="C1245" s="69">
        <f t="shared" si="30"/>
        <v>3.125</v>
      </c>
      <c r="D1245" s="70">
        <v>0</v>
      </c>
      <c r="E1245" s="68">
        <v>0</v>
      </c>
    </row>
    <row r="1246" spans="1:5" x14ac:dyDescent="0.45">
      <c r="A1246" s="66">
        <f t="shared" si="29"/>
        <v>1244</v>
      </c>
      <c r="B1246" s="67">
        <v>1</v>
      </c>
      <c r="C1246" s="69">
        <f t="shared" si="30"/>
        <v>3.25</v>
      </c>
      <c r="D1246" s="70">
        <v>0</v>
      </c>
      <c r="E1246" s="68">
        <v>0</v>
      </c>
    </row>
    <row r="1247" spans="1:5" x14ac:dyDescent="0.45">
      <c r="A1247" s="66">
        <f t="shared" si="29"/>
        <v>1245</v>
      </c>
      <c r="B1247" s="67">
        <v>1</v>
      </c>
      <c r="C1247" s="69">
        <f t="shared" si="30"/>
        <v>3.375</v>
      </c>
      <c r="D1247" s="70">
        <v>0</v>
      </c>
      <c r="E1247" s="68">
        <v>0</v>
      </c>
    </row>
    <row r="1248" spans="1:5" x14ac:dyDescent="0.45">
      <c r="A1248" s="66">
        <f t="shared" si="29"/>
        <v>1246</v>
      </c>
      <c r="B1248" s="67">
        <v>1</v>
      </c>
      <c r="C1248" s="69">
        <f t="shared" si="30"/>
        <v>3.5</v>
      </c>
      <c r="D1248" s="70">
        <v>0</v>
      </c>
      <c r="E1248" s="68">
        <v>0</v>
      </c>
    </row>
    <row r="1249" spans="1:5" x14ac:dyDescent="0.45">
      <c r="A1249" s="66">
        <f t="shared" si="29"/>
        <v>1247</v>
      </c>
      <c r="B1249" s="67">
        <v>1</v>
      </c>
      <c r="C1249" s="69">
        <f t="shared" si="30"/>
        <v>3.625</v>
      </c>
      <c r="D1249" s="70">
        <v>0</v>
      </c>
      <c r="E1249" s="68">
        <v>0</v>
      </c>
    </row>
    <row r="1250" spans="1:5" x14ac:dyDescent="0.45">
      <c r="A1250" s="66">
        <f t="shared" si="29"/>
        <v>1248</v>
      </c>
      <c r="B1250" s="67">
        <v>1</v>
      </c>
      <c r="C1250" s="69">
        <f t="shared" si="30"/>
        <v>3.75</v>
      </c>
      <c r="D1250" s="70">
        <v>0</v>
      </c>
      <c r="E1250" s="68">
        <v>0</v>
      </c>
    </row>
    <row r="1251" spans="1:5" x14ac:dyDescent="0.45">
      <c r="A1251" s="66">
        <f t="shared" si="29"/>
        <v>1249</v>
      </c>
      <c r="B1251" s="67">
        <v>1</v>
      </c>
      <c r="C1251" s="69">
        <f t="shared" si="30"/>
        <v>3.875</v>
      </c>
      <c r="D1251" s="70">
        <v>0</v>
      </c>
      <c r="E1251" s="68">
        <v>0</v>
      </c>
    </row>
    <row r="1252" spans="1:5" x14ac:dyDescent="0.45">
      <c r="A1252" s="66">
        <f t="shared" si="29"/>
        <v>1250</v>
      </c>
      <c r="B1252" s="67">
        <v>1</v>
      </c>
      <c r="C1252" s="69">
        <f t="shared" si="30"/>
        <v>4</v>
      </c>
      <c r="D1252" s="70">
        <v>0</v>
      </c>
      <c r="E1252" s="68">
        <v>0</v>
      </c>
    </row>
    <row r="1253" spans="1:5" x14ac:dyDescent="0.45">
      <c r="A1253" s="66">
        <f t="shared" si="29"/>
        <v>1251</v>
      </c>
      <c r="B1253" s="67">
        <v>1</v>
      </c>
      <c r="C1253" s="69">
        <f t="shared" si="30"/>
        <v>4.125</v>
      </c>
      <c r="D1253" s="70">
        <v>0</v>
      </c>
      <c r="E1253" s="68">
        <v>0</v>
      </c>
    </row>
    <row r="1254" spans="1:5" x14ac:dyDescent="0.45">
      <c r="A1254" s="66">
        <f t="shared" si="29"/>
        <v>1252</v>
      </c>
      <c r="B1254" s="67">
        <v>1</v>
      </c>
      <c r="C1254" s="69">
        <f t="shared" si="30"/>
        <v>4.25</v>
      </c>
      <c r="D1254" s="70">
        <v>0</v>
      </c>
      <c r="E1254" s="68">
        <v>0</v>
      </c>
    </row>
    <row r="1255" spans="1:5" x14ac:dyDescent="0.45">
      <c r="A1255" s="66">
        <f t="shared" si="29"/>
        <v>1253</v>
      </c>
      <c r="B1255" s="67">
        <v>1</v>
      </c>
      <c r="C1255" s="69">
        <f t="shared" si="30"/>
        <v>4.375</v>
      </c>
      <c r="D1255" s="70">
        <v>0</v>
      </c>
      <c r="E1255" s="68">
        <v>0</v>
      </c>
    </row>
    <row r="1256" spans="1:5" x14ac:dyDescent="0.45">
      <c r="A1256" s="66">
        <f t="shared" si="29"/>
        <v>1254</v>
      </c>
      <c r="B1256" s="67">
        <v>1</v>
      </c>
      <c r="C1256" s="69">
        <f t="shared" si="30"/>
        <v>4.5</v>
      </c>
      <c r="D1256" s="70">
        <v>0</v>
      </c>
      <c r="E1256" s="68">
        <v>0</v>
      </c>
    </row>
    <row r="1257" spans="1:5" x14ac:dyDescent="0.45">
      <c r="A1257" s="66">
        <f t="shared" si="29"/>
        <v>1255</v>
      </c>
      <c r="B1257" s="67">
        <v>1</v>
      </c>
      <c r="C1257" s="69">
        <f t="shared" si="30"/>
        <v>4.625</v>
      </c>
      <c r="D1257" s="70">
        <v>0</v>
      </c>
      <c r="E1257" s="68">
        <v>0</v>
      </c>
    </row>
    <row r="1258" spans="1:5" x14ac:dyDescent="0.45">
      <c r="A1258" s="66">
        <f t="shared" si="29"/>
        <v>1256</v>
      </c>
      <c r="B1258" s="67">
        <v>1</v>
      </c>
      <c r="C1258" s="69">
        <f t="shared" si="30"/>
        <v>4.75</v>
      </c>
      <c r="D1258" s="70">
        <v>0</v>
      </c>
      <c r="E1258" s="68">
        <v>0</v>
      </c>
    </row>
    <row r="1259" spans="1:5" x14ac:dyDescent="0.45">
      <c r="A1259" s="66">
        <f t="shared" si="29"/>
        <v>1257</v>
      </c>
      <c r="B1259" s="67">
        <v>1</v>
      </c>
      <c r="C1259" s="69">
        <f t="shared" si="30"/>
        <v>4.875</v>
      </c>
      <c r="D1259" s="70">
        <v>0</v>
      </c>
      <c r="E1259" s="68">
        <v>0</v>
      </c>
    </row>
    <row r="1260" spans="1:5" x14ac:dyDescent="0.45">
      <c r="A1260" s="66">
        <f t="shared" si="29"/>
        <v>1258</v>
      </c>
      <c r="B1260" s="67">
        <v>1</v>
      </c>
      <c r="C1260" s="69">
        <f t="shared" si="30"/>
        <v>5</v>
      </c>
      <c r="D1260" s="70">
        <v>0</v>
      </c>
      <c r="E1260" s="68">
        <v>0</v>
      </c>
    </row>
    <row r="1261" spans="1:5" x14ac:dyDescent="0.45">
      <c r="A1261" s="66">
        <f t="shared" si="29"/>
        <v>1259</v>
      </c>
      <c r="B1261" s="67">
        <v>1</v>
      </c>
      <c r="C1261" s="69">
        <f t="shared" si="30"/>
        <v>5.125</v>
      </c>
      <c r="D1261" s="70">
        <v>0</v>
      </c>
      <c r="E1261" s="68">
        <v>0</v>
      </c>
    </row>
    <row r="1262" spans="1:5" x14ac:dyDescent="0.45">
      <c r="A1262" s="66">
        <f t="shared" si="29"/>
        <v>1260</v>
      </c>
      <c r="B1262" s="67">
        <v>1</v>
      </c>
      <c r="C1262" s="69">
        <f t="shared" si="30"/>
        <v>5.25</v>
      </c>
      <c r="D1262" s="70">
        <v>0</v>
      </c>
      <c r="E1262" s="68">
        <v>0</v>
      </c>
    </row>
    <row r="1263" spans="1:5" x14ac:dyDescent="0.45">
      <c r="A1263" s="66">
        <f t="shared" si="29"/>
        <v>1261</v>
      </c>
      <c r="B1263" s="67">
        <v>1</v>
      </c>
      <c r="C1263" s="69">
        <f t="shared" si="30"/>
        <v>5.375</v>
      </c>
      <c r="D1263" s="70">
        <v>0</v>
      </c>
      <c r="E1263" s="68">
        <v>0</v>
      </c>
    </row>
    <row r="1264" spans="1:5" x14ac:dyDescent="0.45">
      <c r="A1264" s="66">
        <f t="shared" si="29"/>
        <v>1262</v>
      </c>
      <c r="B1264" s="67">
        <v>1</v>
      </c>
      <c r="C1264" s="69">
        <f t="shared" si="30"/>
        <v>5.5</v>
      </c>
      <c r="D1264" s="70">
        <v>0</v>
      </c>
      <c r="E1264" s="68">
        <v>0</v>
      </c>
    </row>
    <row r="1265" spans="1:5" x14ac:dyDescent="0.45">
      <c r="A1265" s="66">
        <f t="shared" si="29"/>
        <v>1263</v>
      </c>
      <c r="B1265" s="67">
        <v>1</v>
      </c>
      <c r="C1265" s="69">
        <f t="shared" si="30"/>
        <v>5.625</v>
      </c>
      <c r="D1265" s="70">
        <v>0</v>
      </c>
      <c r="E1265" s="68">
        <v>0</v>
      </c>
    </row>
    <row r="1266" spans="1:5" x14ac:dyDescent="0.45">
      <c r="A1266" s="66">
        <f t="shared" si="29"/>
        <v>1264</v>
      </c>
      <c r="B1266" s="67">
        <v>1</v>
      </c>
      <c r="C1266" s="69">
        <f t="shared" si="30"/>
        <v>5.75</v>
      </c>
      <c r="D1266" s="70">
        <v>0</v>
      </c>
      <c r="E1266" s="68">
        <v>0</v>
      </c>
    </row>
    <row r="1267" spans="1:5" x14ac:dyDescent="0.45">
      <c r="A1267" s="66">
        <f t="shared" si="29"/>
        <v>1265</v>
      </c>
      <c r="B1267" s="67">
        <v>1</v>
      </c>
      <c r="C1267" s="69">
        <f t="shared" si="30"/>
        <v>5.875</v>
      </c>
      <c r="D1267" s="70">
        <v>0</v>
      </c>
      <c r="E1267" s="68">
        <v>0</v>
      </c>
    </row>
    <row r="1268" spans="1:5" x14ac:dyDescent="0.45">
      <c r="A1268" s="66">
        <f t="shared" si="29"/>
        <v>1266</v>
      </c>
      <c r="B1268" s="67">
        <v>1</v>
      </c>
      <c r="C1268" s="69">
        <f t="shared" si="30"/>
        <v>6</v>
      </c>
      <c r="D1268" s="70">
        <v>0</v>
      </c>
      <c r="E1268" s="68">
        <v>0</v>
      </c>
    </row>
    <row r="1269" spans="1:5" x14ac:dyDescent="0.45">
      <c r="A1269" s="66">
        <f t="shared" si="29"/>
        <v>1267</v>
      </c>
      <c r="B1269" s="67">
        <v>1</v>
      </c>
      <c r="C1269" s="69">
        <f t="shared" si="30"/>
        <v>6.125</v>
      </c>
      <c r="D1269" s="70">
        <v>0</v>
      </c>
      <c r="E1269" s="68">
        <v>0</v>
      </c>
    </row>
    <row r="1270" spans="1:5" x14ac:dyDescent="0.45">
      <c r="A1270" s="66">
        <f t="shared" si="29"/>
        <v>1268</v>
      </c>
      <c r="B1270" s="67">
        <v>1</v>
      </c>
      <c r="C1270" s="69">
        <f t="shared" si="30"/>
        <v>6.25</v>
      </c>
      <c r="D1270" s="70">
        <v>0</v>
      </c>
      <c r="E1270" s="68">
        <v>0</v>
      </c>
    </row>
    <row r="1271" spans="1:5" x14ac:dyDescent="0.45">
      <c r="A1271" s="66">
        <f t="shared" si="29"/>
        <v>1269</v>
      </c>
      <c r="B1271" s="67">
        <v>1</v>
      </c>
      <c r="C1271" s="69">
        <f t="shared" si="30"/>
        <v>6.375</v>
      </c>
      <c r="D1271" s="70">
        <v>0</v>
      </c>
      <c r="E1271" s="68">
        <v>0</v>
      </c>
    </row>
    <row r="1272" spans="1:5" x14ac:dyDescent="0.45">
      <c r="A1272" s="66">
        <f t="shared" si="29"/>
        <v>1270</v>
      </c>
      <c r="B1272" s="67">
        <v>1</v>
      </c>
      <c r="C1272" s="69">
        <f t="shared" si="30"/>
        <v>6.5</v>
      </c>
      <c r="D1272" s="70">
        <v>0</v>
      </c>
      <c r="E1272" s="68">
        <v>0</v>
      </c>
    </row>
    <row r="1273" spans="1:5" x14ac:dyDescent="0.45">
      <c r="A1273" s="66">
        <f t="shared" si="29"/>
        <v>1271</v>
      </c>
      <c r="B1273" s="67">
        <v>1</v>
      </c>
      <c r="C1273" s="69">
        <f t="shared" si="30"/>
        <v>6.625</v>
      </c>
      <c r="D1273" s="70">
        <v>0</v>
      </c>
      <c r="E1273" s="68">
        <v>0</v>
      </c>
    </row>
    <row r="1274" spans="1:5" x14ac:dyDescent="0.45">
      <c r="A1274" s="66">
        <f t="shared" si="29"/>
        <v>1272</v>
      </c>
      <c r="B1274" s="67">
        <v>1</v>
      </c>
      <c r="C1274" s="69">
        <f t="shared" si="30"/>
        <v>6.75</v>
      </c>
      <c r="D1274" s="70">
        <v>0</v>
      </c>
      <c r="E1274" s="68">
        <v>0</v>
      </c>
    </row>
    <row r="1275" spans="1:5" x14ac:dyDescent="0.45">
      <c r="A1275" s="66">
        <f t="shared" si="29"/>
        <v>1273</v>
      </c>
      <c r="B1275" s="67">
        <v>1</v>
      </c>
      <c r="C1275" s="69">
        <f t="shared" si="30"/>
        <v>6.875</v>
      </c>
      <c r="D1275" s="70">
        <v>0</v>
      </c>
      <c r="E1275" s="68">
        <v>0</v>
      </c>
    </row>
    <row r="1276" spans="1:5" x14ac:dyDescent="0.45">
      <c r="A1276" s="66">
        <f t="shared" si="29"/>
        <v>1274</v>
      </c>
      <c r="B1276" s="67">
        <v>1</v>
      </c>
      <c r="C1276" s="69">
        <f t="shared" si="30"/>
        <v>7</v>
      </c>
      <c r="D1276" s="70">
        <v>0</v>
      </c>
      <c r="E1276" s="68">
        <v>0</v>
      </c>
    </row>
    <row r="1277" spans="1:5" x14ac:dyDescent="0.45">
      <c r="A1277" s="66">
        <f t="shared" si="29"/>
        <v>1275</v>
      </c>
      <c r="B1277" s="67">
        <v>1</v>
      </c>
      <c r="C1277" s="69">
        <f t="shared" si="30"/>
        <v>7.125</v>
      </c>
      <c r="D1277" s="70">
        <v>0</v>
      </c>
      <c r="E1277" s="68">
        <v>0</v>
      </c>
    </row>
    <row r="1278" spans="1:5" x14ac:dyDescent="0.45">
      <c r="A1278" s="66">
        <f t="shared" si="29"/>
        <v>1276</v>
      </c>
      <c r="B1278" s="67">
        <v>1</v>
      </c>
      <c r="C1278" s="69">
        <f t="shared" si="30"/>
        <v>7.25</v>
      </c>
      <c r="D1278" s="70">
        <v>0</v>
      </c>
      <c r="E1278" s="68">
        <v>0</v>
      </c>
    </row>
    <row r="1279" spans="1:5" x14ac:dyDescent="0.45">
      <c r="A1279" s="66">
        <f t="shared" si="29"/>
        <v>1277</v>
      </c>
      <c r="B1279" s="67">
        <v>1</v>
      </c>
      <c r="C1279" s="69">
        <f t="shared" si="30"/>
        <v>7.375</v>
      </c>
      <c r="D1279" s="70">
        <v>0</v>
      </c>
      <c r="E1279" s="68">
        <v>0</v>
      </c>
    </row>
    <row r="1280" spans="1:5" x14ac:dyDescent="0.45">
      <c r="A1280" s="66">
        <f t="shared" si="29"/>
        <v>1278</v>
      </c>
      <c r="B1280" s="67">
        <v>1</v>
      </c>
      <c r="C1280" s="69">
        <f t="shared" si="30"/>
        <v>7.5</v>
      </c>
      <c r="D1280" s="70">
        <v>0</v>
      </c>
      <c r="E1280" s="68">
        <v>0</v>
      </c>
    </row>
    <row r="1281" spans="1:5" x14ac:dyDescent="0.45">
      <c r="A1281" s="66">
        <f t="shared" si="29"/>
        <v>1279</v>
      </c>
      <c r="B1281" s="67">
        <v>1</v>
      </c>
      <c r="C1281" s="69">
        <f t="shared" si="30"/>
        <v>7.625</v>
      </c>
      <c r="D1281" s="70">
        <v>0</v>
      </c>
      <c r="E1281" s="68">
        <v>0</v>
      </c>
    </row>
    <row r="1282" spans="1:5" x14ac:dyDescent="0.45">
      <c r="A1282" s="66">
        <f t="shared" si="29"/>
        <v>1280</v>
      </c>
      <c r="B1282" s="67">
        <v>1</v>
      </c>
      <c r="C1282" s="69">
        <f t="shared" si="30"/>
        <v>7.75</v>
      </c>
      <c r="D1282" s="70">
        <v>0</v>
      </c>
      <c r="E1282" s="68">
        <v>0</v>
      </c>
    </row>
    <row r="1283" spans="1:5" x14ac:dyDescent="0.45">
      <c r="A1283" s="66">
        <f t="shared" ref="A1283:A1346" si="31">A1282+1</f>
        <v>1281</v>
      </c>
      <c r="B1283" s="67">
        <v>1</v>
      </c>
      <c r="C1283" s="69">
        <f t="shared" si="30"/>
        <v>7.875</v>
      </c>
      <c r="D1283" s="70">
        <v>0</v>
      </c>
      <c r="E1283" s="68">
        <v>0</v>
      </c>
    </row>
    <row r="1284" spans="1:5" x14ac:dyDescent="0.45">
      <c r="A1284" s="66">
        <f t="shared" si="31"/>
        <v>1282</v>
      </c>
      <c r="B1284" s="67">
        <v>1</v>
      </c>
      <c r="C1284" s="69">
        <f t="shared" si="30"/>
        <v>8</v>
      </c>
      <c r="D1284" s="70">
        <v>0</v>
      </c>
      <c r="E1284" s="68">
        <v>0</v>
      </c>
    </row>
    <row r="1285" spans="1:5" x14ac:dyDescent="0.45">
      <c r="A1285" s="66">
        <f t="shared" si="31"/>
        <v>1283</v>
      </c>
      <c r="B1285" s="67">
        <v>1</v>
      </c>
      <c r="C1285" s="69">
        <f t="shared" ref="C1285:C1300" si="32">C1284+0.125</f>
        <v>8.125</v>
      </c>
      <c r="D1285" s="70">
        <v>0</v>
      </c>
      <c r="E1285" s="68">
        <v>0</v>
      </c>
    </row>
    <row r="1286" spans="1:5" x14ac:dyDescent="0.45">
      <c r="A1286" s="66">
        <f t="shared" si="31"/>
        <v>1284</v>
      </c>
      <c r="B1286" s="67">
        <v>1</v>
      </c>
      <c r="C1286" s="69">
        <f t="shared" si="32"/>
        <v>8.25</v>
      </c>
      <c r="D1286" s="70">
        <v>0</v>
      </c>
      <c r="E1286" s="68">
        <v>0</v>
      </c>
    </row>
    <row r="1287" spans="1:5" x14ac:dyDescent="0.45">
      <c r="A1287" s="66">
        <f t="shared" si="31"/>
        <v>1285</v>
      </c>
      <c r="B1287" s="67">
        <v>1</v>
      </c>
      <c r="C1287" s="69">
        <f t="shared" si="32"/>
        <v>8.375</v>
      </c>
      <c r="D1287" s="70">
        <v>0</v>
      </c>
      <c r="E1287" s="68">
        <v>0</v>
      </c>
    </row>
    <row r="1288" spans="1:5" x14ac:dyDescent="0.45">
      <c r="A1288" s="66">
        <f t="shared" si="31"/>
        <v>1286</v>
      </c>
      <c r="B1288" s="67">
        <v>1</v>
      </c>
      <c r="C1288" s="69">
        <f t="shared" si="32"/>
        <v>8.5</v>
      </c>
      <c r="D1288" s="70">
        <v>0</v>
      </c>
      <c r="E1288" s="68">
        <v>0</v>
      </c>
    </row>
    <row r="1289" spans="1:5" x14ac:dyDescent="0.45">
      <c r="A1289" s="66">
        <f t="shared" si="31"/>
        <v>1287</v>
      </c>
      <c r="B1289" s="67">
        <v>1</v>
      </c>
      <c r="C1289" s="69">
        <f t="shared" si="32"/>
        <v>8.625</v>
      </c>
      <c r="D1289" s="70">
        <v>0</v>
      </c>
      <c r="E1289" s="68">
        <v>0</v>
      </c>
    </row>
    <row r="1290" spans="1:5" x14ac:dyDescent="0.45">
      <c r="A1290" s="66">
        <f t="shared" si="31"/>
        <v>1288</v>
      </c>
      <c r="B1290" s="67">
        <v>1</v>
      </c>
      <c r="C1290" s="69">
        <f t="shared" si="32"/>
        <v>8.75</v>
      </c>
      <c r="D1290" s="70">
        <v>0</v>
      </c>
      <c r="E1290" s="68">
        <v>0</v>
      </c>
    </row>
    <row r="1291" spans="1:5" x14ac:dyDescent="0.45">
      <c r="A1291" s="66">
        <f t="shared" si="31"/>
        <v>1289</v>
      </c>
      <c r="B1291" s="67">
        <v>1</v>
      </c>
      <c r="C1291" s="69">
        <f t="shared" si="32"/>
        <v>8.875</v>
      </c>
      <c r="D1291" s="70">
        <v>0</v>
      </c>
      <c r="E1291" s="68">
        <v>0</v>
      </c>
    </row>
    <row r="1292" spans="1:5" x14ac:dyDescent="0.45">
      <c r="A1292" s="66">
        <f t="shared" si="31"/>
        <v>1290</v>
      </c>
      <c r="B1292" s="67">
        <v>1</v>
      </c>
      <c r="C1292" s="69">
        <f t="shared" si="32"/>
        <v>9</v>
      </c>
      <c r="D1292" s="70">
        <v>0</v>
      </c>
      <c r="E1292" s="68">
        <v>0</v>
      </c>
    </row>
    <row r="1293" spans="1:5" x14ac:dyDescent="0.45">
      <c r="A1293" s="66">
        <f t="shared" si="31"/>
        <v>1291</v>
      </c>
      <c r="B1293" s="67">
        <v>1</v>
      </c>
      <c r="C1293" s="69">
        <f t="shared" si="32"/>
        <v>9.125</v>
      </c>
      <c r="D1293" s="70">
        <v>0</v>
      </c>
      <c r="E1293" s="68">
        <v>0</v>
      </c>
    </row>
    <row r="1294" spans="1:5" x14ac:dyDescent="0.45">
      <c r="A1294" s="66">
        <f t="shared" si="31"/>
        <v>1292</v>
      </c>
      <c r="B1294" s="67">
        <v>1</v>
      </c>
      <c r="C1294" s="69">
        <f t="shared" si="32"/>
        <v>9.25</v>
      </c>
      <c r="D1294" s="70">
        <v>0</v>
      </c>
      <c r="E1294" s="68">
        <v>0</v>
      </c>
    </row>
    <row r="1295" spans="1:5" x14ac:dyDescent="0.45">
      <c r="A1295" s="66">
        <f t="shared" si="31"/>
        <v>1293</v>
      </c>
      <c r="B1295" s="67">
        <v>1</v>
      </c>
      <c r="C1295" s="69">
        <f t="shared" si="32"/>
        <v>9.375</v>
      </c>
      <c r="D1295" s="70">
        <v>0</v>
      </c>
      <c r="E1295" s="68">
        <v>0</v>
      </c>
    </row>
    <row r="1296" spans="1:5" x14ac:dyDescent="0.45">
      <c r="A1296" s="66">
        <f t="shared" si="31"/>
        <v>1294</v>
      </c>
      <c r="B1296" s="67">
        <v>1</v>
      </c>
      <c r="C1296" s="69">
        <f t="shared" si="32"/>
        <v>9.5</v>
      </c>
      <c r="D1296" s="70">
        <v>0</v>
      </c>
      <c r="E1296" s="68">
        <v>0</v>
      </c>
    </row>
    <row r="1297" spans="1:5" x14ac:dyDescent="0.45">
      <c r="A1297" s="66">
        <f t="shared" si="31"/>
        <v>1295</v>
      </c>
      <c r="B1297" s="67">
        <v>1</v>
      </c>
      <c r="C1297" s="69">
        <f t="shared" si="32"/>
        <v>9.625</v>
      </c>
      <c r="D1297" s="70">
        <v>0</v>
      </c>
      <c r="E1297" s="68">
        <v>0</v>
      </c>
    </row>
    <row r="1298" spans="1:5" x14ac:dyDescent="0.45">
      <c r="A1298" s="66">
        <f t="shared" si="31"/>
        <v>1296</v>
      </c>
      <c r="B1298" s="67">
        <v>1</v>
      </c>
      <c r="C1298" s="69">
        <f t="shared" si="32"/>
        <v>9.75</v>
      </c>
      <c r="D1298" s="70">
        <v>0</v>
      </c>
      <c r="E1298" s="68">
        <v>0</v>
      </c>
    </row>
    <row r="1299" spans="1:5" x14ac:dyDescent="0.45">
      <c r="A1299" s="66">
        <f t="shared" si="31"/>
        <v>1297</v>
      </c>
      <c r="B1299" s="67">
        <v>1</v>
      </c>
      <c r="C1299" s="69">
        <f t="shared" si="32"/>
        <v>9.875</v>
      </c>
      <c r="D1299" s="70">
        <v>0</v>
      </c>
      <c r="E1299" s="68">
        <v>0</v>
      </c>
    </row>
    <row r="1300" spans="1:5" x14ac:dyDescent="0.45">
      <c r="A1300" s="66">
        <f t="shared" si="31"/>
        <v>1298</v>
      </c>
      <c r="B1300" s="67">
        <v>1</v>
      </c>
      <c r="C1300" s="69">
        <f t="shared" si="32"/>
        <v>10</v>
      </c>
      <c r="D1300" s="70">
        <v>0</v>
      </c>
      <c r="E1300" s="68">
        <v>0</v>
      </c>
    </row>
    <row r="1301" spans="1:5" x14ac:dyDescent="0.45">
      <c r="A1301" s="66">
        <f t="shared" si="31"/>
        <v>1299</v>
      </c>
      <c r="B1301" s="67">
        <v>1</v>
      </c>
      <c r="C1301" s="69">
        <v>10</v>
      </c>
      <c r="D1301" s="70">
        <v>0</v>
      </c>
      <c r="E1301" s="68">
        <v>0</v>
      </c>
    </row>
    <row r="1302" spans="1:5" x14ac:dyDescent="0.45">
      <c r="A1302" s="66">
        <f t="shared" si="31"/>
        <v>1300</v>
      </c>
      <c r="B1302" s="67">
        <v>1</v>
      </c>
      <c r="C1302" s="69">
        <f t="shared" ref="C1302:C1338" si="33">C1301</f>
        <v>10</v>
      </c>
      <c r="D1302" s="70">
        <v>0</v>
      </c>
      <c r="E1302" s="68">
        <v>0</v>
      </c>
    </row>
    <row r="1303" spans="1:5" x14ac:dyDescent="0.45">
      <c r="A1303" s="66">
        <f t="shared" si="31"/>
        <v>1301</v>
      </c>
      <c r="B1303" s="67">
        <v>1</v>
      </c>
      <c r="C1303" s="69">
        <f t="shared" si="33"/>
        <v>10</v>
      </c>
      <c r="D1303" s="70">
        <v>0</v>
      </c>
      <c r="E1303" s="68">
        <v>0</v>
      </c>
    </row>
    <row r="1304" spans="1:5" x14ac:dyDescent="0.45">
      <c r="A1304" s="66">
        <f t="shared" si="31"/>
        <v>1302</v>
      </c>
      <c r="B1304" s="67">
        <v>1</v>
      </c>
      <c r="C1304" s="69">
        <f t="shared" si="33"/>
        <v>10</v>
      </c>
      <c r="D1304" s="70">
        <v>0</v>
      </c>
      <c r="E1304" s="68">
        <v>0</v>
      </c>
    </row>
    <row r="1305" spans="1:5" x14ac:dyDescent="0.45">
      <c r="A1305" s="66">
        <f t="shared" si="31"/>
        <v>1303</v>
      </c>
      <c r="B1305" s="67">
        <v>1</v>
      </c>
      <c r="C1305" s="69">
        <f t="shared" si="33"/>
        <v>10</v>
      </c>
      <c r="D1305" s="70">
        <v>0</v>
      </c>
      <c r="E1305" s="68">
        <v>0</v>
      </c>
    </row>
    <row r="1306" spans="1:5" x14ac:dyDescent="0.45">
      <c r="A1306" s="66">
        <f t="shared" si="31"/>
        <v>1304</v>
      </c>
      <c r="B1306" s="67">
        <v>1</v>
      </c>
      <c r="C1306" s="69">
        <f t="shared" si="33"/>
        <v>10</v>
      </c>
      <c r="D1306" s="70">
        <v>0</v>
      </c>
      <c r="E1306" s="68">
        <v>0</v>
      </c>
    </row>
    <row r="1307" spans="1:5" x14ac:dyDescent="0.45">
      <c r="A1307" s="66">
        <f t="shared" si="31"/>
        <v>1305</v>
      </c>
      <c r="B1307" s="67">
        <v>1</v>
      </c>
      <c r="C1307" s="69">
        <f t="shared" si="33"/>
        <v>10</v>
      </c>
      <c r="D1307" s="70">
        <v>0</v>
      </c>
      <c r="E1307" s="68">
        <v>0</v>
      </c>
    </row>
    <row r="1308" spans="1:5" x14ac:dyDescent="0.45">
      <c r="A1308" s="66">
        <f t="shared" si="31"/>
        <v>1306</v>
      </c>
      <c r="B1308" s="67">
        <v>1</v>
      </c>
      <c r="C1308" s="69">
        <f t="shared" si="33"/>
        <v>10</v>
      </c>
      <c r="D1308" s="70">
        <v>0</v>
      </c>
      <c r="E1308" s="68">
        <v>0</v>
      </c>
    </row>
    <row r="1309" spans="1:5" x14ac:dyDescent="0.45">
      <c r="A1309" s="66">
        <f t="shared" si="31"/>
        <v>1307</v>
      </c>
      <c r="B1309" s="67">
        <v>1</v>
      </c>
      <c r="C1309" s="69">
        <f t="shared" si="33"/>
        <v>10</v>
      </c>
      <c r="D1309" s="70">
        <v>0</v>
      </c>
      <c r="E1309" s="68">
        <v>0</v>
      </c>
    </row>
    <row r="1310" spans="1:5" x14ac:dyDescent="0.45">
      <c r="A1310" s="66">
        <f t="shared" si="31"/>
        <v>1308</v>
      </c>
      <c r="B1310" s="67">
        <v>1</v>
      </c>
      <c r="C1310" s="69">
        <f t="shared" si="33"/>
        <v>10</v>
      </c>
      <c r="D1310" s="70">
        <v>0</v>
      </c>
      <c r="E1310" s="68">
        <v>0</v>
      </c>
    </row>
    <row r="1311" spans="1:5" x14ac:dyDescent="0.45">
      <c r="A1311" s="66">
        <f t="shared" si="31"/>
        <v>1309</v>
      </c>
      <c r="B1311" s="67">
        <v>1</v>
      </c>
      <c r="C1311" s="69">
        <f t="shared" si="33"/>
        <v>10</v>
      </c>
      <c r="D1311" s="70">
        <v>0</v>
      </c>
      <c r="E1311" s="68">
        <v>0</v>
      </c>
    </row>
    <row r="1312" spans="1:5" x14ac:dyDescent="0.45">
      <c r="A1312" s="66">
        <f t="shared" si="31"/>
        <v>1310</v>
      </c>
      <c r="B1312" s="67">
        <v>1</v>
      </c>
      <c r="C1312" s="69">
        <f t="shared" si="33"/>
        <v>10</v>
      </c>
      <c r="D1312" s="70">
        <v>0</v>
      </c>
      <c r="E1312" s="68">
        <v>0</v>
      </c>
    </row>
    <row r="1313" spans="1:5" x14ac:dyDescent="0.45">
      <c r="A1313" s="66">
        <f t="shared" si="31"/>
        <v>1311</v>
      </c>
      <c r="B1313" s="67">
        <v>1</v>
      </c>
      <c r="C1313" s="69">
        <f t="shared" si="33"/>
        <v>10</v>
      </c>
      <c r="D1313" s="70">
        <v>0</v>
      </c>
      <c r="E1313" s="68">
        <v>0</v>
      </c>
    </row>
    <row r="1314" spans="1:5" x14ac:dyDescent="0.45">
      <c r="A1314" s="66">
        <f t="shared" si="31"/>
        <v>1312</v>
      </c>
      <c r="B1314" s="67">
        <v>1</v>
      </c>
      <c r="C1314" s="69">
        <f t="shared" si="33"/>
        <v>10</v>
      </c>
      <c r="D1314" s="70">
        <v>0</v>
      </c>
      <c r="E1314" s="68">
        <v>0</v>
      </c>
    </row>
    <row r="1315" spans="1:5" x14ac:dyDescent="0.45">
      <c r="A1315" s="66">
        <f t="shared" si="31"/>
        <v>1313</v>
      </c>
      <c r="B1315" s="67">
        <v>1</v>
      </c>
      <c r="C1315" s="69">
        <f t="shared" si="33"/>
        <v>10</v>
      </c>
      <c r="D1315" s="70">
        <v>0</v>
      </c>
      <c r="E1315" s="68">
        <v>0</v>
      </c>
    </row>
    <row r="1316" spans="1:5" x14ac:dyDescent="0.45">
      <c r="A1316" s="66">
        <f t="shared" si="31"/>
        <v>1314</v>
      </c>
      <c r="B1316" s="67">
        <v>1</v>
      </c>
      <c r="C1316" s="69">
        <f t="shared" si="33"/>
        <v>10</v>
      </c>
      <c r="D1316" s="70">
        <v>0</v>
      </c>
      <c r="E1316" s="68">
        <v>0</v>
      </c>
    </row>
    <row r="1317" spans="1:5" x14ac:dyDescent="0.45">
      <c r="A1317" s="66">
        <f t="shared" si="31"/>
        <v>1315</v>
      </c>
      <c r="B1317" s="67">
        <v>1</v>
      </c>
      <c r="C1317" s="69">
        <f t="shared" si="33"/>
        <v>10</v>
      </c>
      <c r="D1317" s="70">
        <v>0</v>
      </c>
      <c r="E1317" s="68">
        <v>0</v>
      </c>
    </row>
    <row r="1318" spans="1:5" x14ac:dyDescent="0.45">
      <c r="A1318" s="66">
        <f t="shared" si="31"/>
        <v>1316</v>
      </c>
      <c r="B1318" s="67">
        <v>1</v>
      </c>
      <c r="C1318" s="69">
        <f t="shared" si="33"/>
        <v>10</v>
      </c>
      <c r="D1318" s="70">
        <v>0</v>
      </c>
      <c r="E1318" s="68">
        <v>0</v>
      </c>
    </row>
    <row r="1319" spans="1:5" x14ac:dyDescent="0.45">
      <c r="A1319" s="66">
        <f t="shared" si="31"/>
        <v>1317</v>
      </c>
      <c r="B1319" s="67">
        <v>1</v>
      </c>
      <c r="C1319" s="69">
        <f t="shared" si="33"/>
        <v>10</v>
      </c>
      <c r="D1319" s="70">
        <v>0</v>
      </c>
      <c r="E1319" s="68">
        <v>0</v>
      </c>
    </row>
    <row r="1320" spans="1:5" x14ac:dyDescent="0.45">
      <c r="A1320" s="66">
        <f t="shared" si="31"/>
        <v>1318</v>
      </c>
      <c r="B1320" s="67">
        <v>1</v>
      </c>
      <c r="C1320" s="69">
        <f t="shared" si="33"/>
        <v>10</v>
      </c>
      <c r="D1320" s="70">
        <v>0</v>
      </c>
      <c r="E1320" s="68">
        <v>0</v>
      </c>
    </row>
    <row r="1321" spans="1:5" x14ac:dyDescent="0.45">
      <c r="A1321" s="66">
        <f t="shared" si="31"/>
        <v>1319</v>
      </c>
      <c r="B1321" s="67">
        <v>1</v>
      </c>
      <c r="C1321" s="69">
        <f t="shared" si="33"/>
        <v>10</v>
      </c>
      <c r="D1321" s="70">
        <v>0</v>
      </c>
      <c r="E1321" s="68">
        <v>0</v>
      </c>
    </row>
    <row r="1322" spans="1:5" x14ac:dyDescent="0.45">
      <c r="A1322" s="66">
        <f t="shared" si="31"/>
        <v>1320</v>
      </c>
      <c r="B1322" s="67">
        <v>1</v>
      </c>
      <c r="C1322" s="69">
        <f t="shared" si="33"/>
        <v>10</v>
      </c>
      <c r="D1322" s="70">
        <v>0</v>
      </c>
      <c r="E1322" s="68">
        <v>0</v>
      </c>
    </row>
    <row r="1323" spans="1:5" x14ac:dyDescent="0.45">
      <c r="A1323" s="66">
        <f t="shared" si="31"/>
        <v>1321</v>
      </c>
      <c r="B1323" s="67">
        <v>1</v>
      </c>
      <c r="C1323" s="69">
        <f t="shared" si="33"/>
        <v>10</v>
      </c>
      <c r="D1323" s="70">
        <v>0</v>
      </c>
      <c r="E1323" s="68">
        <v>0</v>
      </c>
    </row>
    <row r="1324" spans="1:5" x14ac:dyDescent="0.45">
      <c r="A1324" s="66">
        <f t="shared" si="31"/>
        <v>1322</v>
      </c>
      <c r="B1324" s="67">
        <v>1</v>
      </c>
      <c r="C1324" s="69">
        <f t="shared" si="33"/>
        <v>10</v>
      </c>
      <c r="D1324" s="70">
        <v>0</v>
      </c>
      <c r="E1324" s="68">
        <v>0</v>
      </c>
    </row>
    <row r="1325" spans="1:5" x14ac:dyDescent="0.45">
      <c r="A1325" s="66">
        <f t="shared" si="31"/>
        <v>1323</v>
      </c>
      <c r="B1325" s="67">
        <v>1</v>
      </c>
      <c r="C1325" s="69">
        <f t="shared" si="33"/>
        <v>10</v>
      </c>
      <c r="D1325" s="70">
        <v>0</v>
      </c>
      <c r="E1325" s="68">
        <v>0</v>
      </c>
    </row>
    <row r="1326" spans="1:5" x14ac:dyDescent="0.45">
      <c r="A1326" s="66">
        <f t="shared" si="31"/>
        <v>1324</v>
      </c>
      <c r="B1326" s="67">
        <v>1</v>
      </c>
      <c r="C1326" s="69">
        <f t="shared" si="33"/>
        <v>10</v>
      </c>
      <c r="D1326" s="70">
        <v>0</v>
      </c>
      <c r="E1326" s="68">
        <v>0</v>
      </c>
    </row>
    <row r="1327" spans="1:5" x14ac:dyDescent="0.45">
      <c r="A1327" s="66">
        <f t="shared" si="31"/>
        <v>1325</v>
      </c>
      <c r="B1327" s="67">
        <v>1</v>
      </c>
      <c r="C1327" s="69">
        <f t="shared" si="33"/>
        <v>10</v>
      </c>
      <c r="D1327" s="70">
        <v>0</v>
      </c>
      <c r="E1327" s="68">
        <v>0</v>
      </c>
    </row>
    <row r="1328" spans="1:5" x14ac:dyDescent="0.45">
      <c r="A1328" s="66">
        <f t="shared" si="31"/>
        <v>1326</v>
      </c>
      <c r="B1328" s="67">
        <v>1</v>
      </c>
      <c r="C1328" s="69">
        <f t="shared" si="33"/>
        <v>10</v>
      </c>
      <c r="D1328" s="70">
        <v>0</v>
      </c>
      <c r="E1328" s="68">
        <v>0</v>
      </c>
    </row>
    <row r="1329" spans="1:5" x14ac:dyDescent="0.45">
      <c r="A1329" s="66">
        <f t="shared" si="31"/>
        <v>1327</v>
      </c>
      <c r="B1329" s="67">
        <v>1</v>
      </c>
      <c r="C1329" s="69">
        <f t="shared" si="33"/>
        <v>10</v>
      </c>
      <c r="D1329" s="70">
        <v>0</v>
      </c>
      <c r="E1329" s="68">
        <v>0</v>
      </c>
    </row>
    <row r="1330" spans="1:5" x14ac:dyDescent="0.45">
      <c r="A1330" s="66">
        <f t="shared" si="31"/>
        <v>1328</v>
      </c>
      <c r="B1330" s="67">
        <v>1</v>
      </c>
      <c r="C1330" s="69">
        <f t="shared" si="33"/>
        <v>10</v>
      </c>
      <c r="D1330" s="70">
        <v>0</v>
      </c>
      <c r="E1330" s="68">
        <v>0</v>
      </c>
    </row>
    <row r="1331" spans="1:5" x14ac:dyDescent="0.45">
      <c r="A1331" s="66">
        <f t="shared" si="31"/>
        <v>1329</v>
      </c>
      <c r="B1331" s="67">
        <v>1</v>
      </c>
      <c r="C1331" s="69">
        <f t="shared" si="33"/>
        <v>10</v>
      </c>
      <c r="D1331" s="70">
        <v>0</v>
      </c>
      <c r="E1331" s="68">
        <v>0</v>
      </c>
    </row>
    <row r="1332" spans="1:5" x14ac:dyDescent="0.45">
      <c r="A1332" s="66">
        <f t="shared" si="31"/>
        <v>1330</v>
      </c>
      <c r="B1332" s="67">
        <v>1</v>
      </c>
      <c r="C1332" s="69">
        <f t="shared" si="33"/>
        <v>10</v>
      </c>
      <c r="D1332" s="70">
        <v>0</v>
      </c>
      <c r="E1332" s="68">
        <v>0</v>
      </c>
    </row>
    <row r="1333" spans="1:5" x14ac:dyDescent="0.45">
      <c r="A1333" s="66">
        <f t="shared" si="31"/>
        <v>1331</v>
      </c>
      <c r="B1333" s="67">
        <v>1</v>
      </c>
      <c r="C1333" s="69">
        <f t="shared" si="33"/>
        <v>10</v>
      </c>
      <c r="D1333" s="70">
        <v>0</v>
      </c>
      <c r="E1333" s="68">
        <v>0</v>
      </c>
    </row>
    <row r="1334" spans="1:5" x14ac:dyDescent="0.45">
      <c r="A1334" s="66">
        <f t="shared" si="31"/>
        <v>1332</v>
      </c>
      <c r="B1334" s="67">
        <v>1</v>
      </c>
      <c r="C1334" s="69">
        <f t="shared" si="33"/>
        <v>10</v>
      </c>
      <c r="D1334" s="70">
        <v>0</v>
      </c>
      <c r="E1334" s="68">
        <v>0</v>
      </c>
    </row>
    <row r="1335" spans="1:5" x14ac:dyDescent="0.45">
      <c r="A1335" s="66">
        <f t="shared" si="31"/>
        <v>1333</v>
      </c>
      <c r="B1335" s="67">
        <v>1</v>
      </c>
      <c r="C1335" s="69">
        <f t="shared" si="33"/>
        <v>10</v>
      </c>
      <c r="D1335" s="70">
        <v>0</v>
      </c>
      <c r="E1335" s="68">
        <v>0</v>
      </c>
    </row>
    <row r="1336" spans="1:5" x14ac:dyDescent="0.45">
      <c r="A1336" s="66">
        <f t="shared" si="31"/>
        <v>1334</v>
      </c>
      <c r="B1336" s="67">
        <v>1</v>
      </c>
      <c r="C1336" s="69">
        <f t="shared" si="33"/>
        <v>10</v>
      </c>
      <c r="D1336" s="70">
        <v>0</v>
      </c>
      <c r="E1336" s="68">
        <v>0</v>
      </c>
    </row>
    <row r="1337" spans="1:5" x14ac:dyDescent="0.45">
      <c r="A1337" s="66">
        <f t="shared" si="31"/>
        <v>1335</v>
      </c>
      <c r="B1337" s="67">
        <v>1</v>
      </c>
      <c r="C1337" s="69">
        <f t="shared" si="33"/>
        <v>10</v>
      </c>
      <c r="D1337" s="70">
        <v>0</v>
      </c>
      <c r="E1337" s="68">
        <v>0</v>
      </c>
    </row>
    <row r="1338" spans="1:5" x14ac:dyDescent="0.45">
      <c r="A1338" s="66">
        <f t="shared" si="31"/>
        <v>1336</v>
      </c>
      <c r="B1338" s="67">
        <v>1</v>
      </c>
      <c r="C1338" s="69">
        <f t="shared" si="33"/>
        <v>10</v>
      </c>
      <c r="D1338" s="70">
        <v>0</v>
      </c>
      <c r="E1338" s="68">
        <v>0</v>
      </c>
    </row>
    <row r="1339" spans="1:5" x14ac:dyDescent="0.45">
      <c r="A1339" s="66">
        <f t="shared" si="31"/>
        <v>1337</v>
      </c>
      <c r="B1339" s="67">
        <v>1</v>
      </c>
      <c r="C1339" s="69">
        <f t="shared" ref="C1321:C1384" si="34">C1338</f>
        <v>10</v>
      </c>
      <c r="D1339" s="70">
        <v>0</v>
      </c>
      <c r="E1339" s="68">
        <v>0</v>
      </c>
    </row>
    <row r="1340" spans="1:5" x14ac:dyDescent="0.45">
      <c r="A1340" s="66">
        <f t="shared" si="31"/>
        <v>1338</v>
      </c>
      <c r="B1340" s="67">
        <v>1</v>
      </c>
      <c r="C1340" s="69">
        <f t="shared" si="34"/>
        <v>10</v>
      </c>
      <c r="D1340" s="70">
        <v>0</v>
      </c>
      <c r="E1340" s="68">
        <v>0</v>
      </c>
    </row>
    <row r="1341" spans="1:5" x14ac:dyDescent="0.45">
      <c r="A1341" s="66">
        <f t="shared" si="31"/>
        <v>1339</v>
      </c>
      <c r="B1341" s="67">
        <v>1</v>
      </c>
      <c r="C1341" s="69">
        <f t="shared" si="34"/>
        <v>10</v>
      </c>
      <c r="D1341" s="70">
        <v>0</v>
      </c>
      <c r="E1341" s="68">
        <v>0</v>
      </c>
    </row>
    <row r="1342" spans="1:5" x14ac:dyDescent="0.45">
      <c r="A1342" s="66">
        <f t="shared" si="31"/>
        <v>1340</v>
      </c>
      <c r="B1342" s="67">
        <v>1</v>
      </c>
      <c r="C1342" s="69">
        <f t="shared" si="34"/>
        <v>10</v>
      </c>
      <c r="D1342" s="70">
        <v>0</v>
      </c>
      <c r="E1342" s="68">
        <v>0</v>
      </c>
    </row>
    <row r="1343" spans="1:5" x14ac:dyDescent="0.45">
      <c r="A1343" s="66">
        <f t="shared" si="31"/>
        <v>1341</v>
      </c>
      <c r="B1343" s="67">
        <v>1</v>
      </c>
      <c r="C1343" s="69">
        <f t="shared" si="34"/>
        <v>10</v>
      </c>
      <c r="D1343" s="70">
        <v>0</v>
      </c>
      <c r="E1343" s="68">
        <v>0</v>
      </c>
    </row>
    <row r="1344" spans="1:5" x14ac:dyDescent="0.45">
      <c r="A1344" s="66">
        <f t="shared" si="31"/>
        <v>1342</v>
      </c>
      <c r="B1344" s="67">
        <v>1</v>
      </c>
      <c r="C1344" s="69">
        <f t="shared" si="34"/>
        <v>10</v>
      </c>
      <c r="D1344" s="70">
        <v>0</v>
      </c>
      <c r="E1344" s="68">
        <v>0</v>
      </c>
    </row>
    <row r="1345" spans="1:5" x14ac:dyDescent="0.45">
      <c r="A1345" s="66">
        <f t="shared" si="31"/>
        <v>1343</v>
      </c>
      <c r="B1345" s="67">
        <v>1</v>
      </c>
      <c r="C1345" s="69">
        <f t="shared" si="34"/>
        <v>10</v>
      </c>
      <c r="D1345" s="70">
        <v>0</v>
      </c>
      <c r="E1345" s="68">
        <v>0</v>
      </c>
    </row>
    <row r="1346" spans="1:5" x14ac:dyDescent="0.45">
      <c r="A1346" s="66">
        <f t="shared" si="31"/>
        <v>1344</v>
      </c>
      <c r="B1346" s="67">
        <v>1</v>
      </c>
      <c r="C1346" s="69">
        <f t="shared" si="34"/>
        <v>10</v>
      </c>
      <c r="D1346" s="70">
        <v>0</v>
      </c>
      <c r="E1346" s="68">
        <v>0</v>
      </c>
    </row>
    <row r="1347" spans="1:5" x14ac:dyDescent="0.45">
      <c r="A1347" s="66">
        <f t="shared" ref="A1347:A1410" si="35">A1346+1</f>
        <v>1345</v>
      </c>
      <c r="B1347" s="67">
        <v>1</v>
      </c>
      <c r="C1347" s="69">
        <f t="shared" si="34"/>
        <v>10</v>
      </c>
      <c r="D1347" s="70">
        <v>0</v>
      </c>
      <c r="E1347" s="68">
        <v>0</v>
      </c>
    </row>
    <row r="1348" spans="1:5" x14ac:dyDescent="0.45">
      <c r="A1348" s="66">
        <f t="shared" si="35"/>
        <v>1346</v>
      </c>
      <c r="B1348" s="67">
        <v>1</v>
      </c>
      <c r="C1348" s="69">
        <f t="shared" si="34"/>
        <v>10</v>
      </c>
      <c r="D1348" s="70">
        <v>0</v>
      </c>
      <c r="E1348" s="68">
        <v>0</v>
      </c>
    </row>
    <row r="1349" spans="1:5" x14ac:dyDescent="0.45">
      <c r="A1349" s="66">
        <f t="shared" si="35"/>
        <v>1347</v>
      </c>
      <c r="B1349" s="67">
        <v>1</v>
      </c>
      <c r="C1349" s="69">
        <f t="shared" si="34"/>
        <v>10</v>
      </c>
      <c r="D1349" s="70">
        <v>0</v>
      </c>
      <c r="E1349" s="68">
        <v>0</v>
      </c>
    </row>
    <row r="1350" spans="1:5" x14ac:dyDescent="0.45">
      <c r="A1350" s="66">
        <f t="shared" si="35"/>
        <v>1348</v>
      </c>
      <c r="B1350" s="67">
        <v>1</v>
      </c>
      <c r="C1350" s="69">
        <f t="shared" si="34"/>
        <v>10</v>
      </c>
      <c r="D1350" s="70">
        <v>0</v>
      </c>
      <c r="E1350" s="68">
        <v>0</v>
      </c>
    </row>
    <row r="1351" spans="1:5" x14ac:dyDescent="0.45">
      <c r="A1351" s="66">
        <f t="shared" si="35"/>
        <v>1349</v>
      </c>
      <c r="B1351" s="67">
        <v>1</v>
      </c>
      <c r="C1351" s="69">
        <f t="shared" si="34"/>
        <v>10</v>
      </c>
      <c r="D1351" s="70">
        <v>0</v>
      </c>
      <c r="E1351" s="68">
        <v>0</v>
      </c>
    </row>
    <row r="1352" spans="1:5" x14ac:dyDescent="0.45">
      <c r="A1352" s="66">
        <f t="shared" si="35"/>
        <v>1350</v>
      </c>
      <c r="B1352" s="67">
        <v>1</v>
      </c>
      <c r="C1352" s="69">
        <f t="shared" si="34"/>
        <v>10</v>
      </c>
      <c r="D1352" s="70">
        <v>0</v>
      </c>
      <c r="E1352" s="68">
        <v>0</v>
      </c>
    </row>
    <row r="1353" spans="1:5" x14ac:dyDescent="0.45">
      <c r="A1353" s="66">
        <f t="shared" si="35"/>
        <v>1351</v>
      </c>
      <c r="B1353" s="67">
        <v>1</v>
      </c>
      <c r="C1353" s="69">
        <f t="shared" si="34"/>
        <v>10</v>
      </c>
      <c r="D1353" s="70">
        <v>0</v>
      </c>
      <c r="E1353" s="68">
        <v>0</v>
      </c>
    </row>
    <row r="1354" spans="1:5" x14ac:dyDescent="0.45">
      <c r="A1354" s="66">
        <f t="shared" si="35"/>
        <v>1352</v>
      </c>
      <c r="B1354" s="67">
        <v>1</v>
      </c>
      <c r="C1354" s="69">
        <f t="shared" si="34"/>
        <v>10</v>
      </c>
      <c r="D1354" s="70">
        <v>0</v>
      </c>
      <c r="E1354" s="68">
        <v>0</v>
      </c>
    </row>
    <row r="1355" spans="1:5" x14ac:dyDescent="0.45">
      <c r="A1355" s="66">
        <f t="shared" si="35"/>
        <v>1353</v>
      </c>
      <c r="B1355" s="67">
        <v>1</v>
      </c>
      <c r="C1355" s="69">
        <f t="shared" si="34"/>
        <v>10</v>
      </c>
      <c r="D1355" s="70">
        <v>0</v>
      </c>
      <c r="E1355" s="68">
        <v>0</v>
      </c>
    </row>
    <row r="1356" spans="1:5" x14ac:dyDescent="0.45">
      <c r="A1356" s="66">
        <f t="shared" si="35"/>
        <v>1354</v>
      </c>
      <c r="B1356" s="67">
        <v>1</v>
      </c>
      <c r="C1356" s="69">
        <f t="shared" si="34"/>
        <v>10</v>
      </c>
      <c r="D1356" s="70">
        <v>0</v>
      </c>
      <c r="E1356" s="68">
        <v>0</v>
      </c>
    </row>
    <row r="1357" spans="1:5" x14ac:dyDescent="0.45">
      <c r="A1357" s="66">
        <f t="shared" si="35"/>
        <v>1355</v>
      </c>
      <c r="B1357" s="67">
        <v>1</v>
      </c>
      <c r="C1357" s="69">
        <f t="shared" si="34"/>
        <v>10</v>
      </c>
      <c r="D1357" s="70">
        <v>0</v>
      </c>
      <c r="E1357" s="68">
        <v>0</v>
      </c>
    </row>
    <row r="1358" spans="1:5" x14ac:dyDescent="0.45">
      <c r="A1358" s="66">
        <f t="shared" si="35"/>
        <v>1356</v>
      </c>
      <c r="B1358" s="67">
        <v>1</v>
      </c>
      <c r="C1358" s="69">
        <f t="shared" si="34"/>
        <v>10</v>
      </c>
      <c r="D1358" s="70">
        <v>0</v>
      </c>
      <c r="E1358" s="68">
        <v>0</v>
      </c>
    </row>
    <row r="1359" spans="1:5" x14ac:dyDescent="0.45">
      <c r="A1359" s="66">
        <f t="shared" si="35"/>
        <v>1357</v>
      </c>
      <c r="B1359" s="67">
        <v>1</v>
      </c>
      <c r="C1359" s="69">
        <f t="shared" si="34"/>
        <v>10</v>
      </c>
      <c r="D1359" s="70">
        <v>0</v>
      </c>
      <c r="E1359" s="68">
        <v>0</v>
      </c>
    </row>
    <row r="1360" spans="1:5" x14ac:dyDescent="0.45">
      <c r="A1360" s="66">
        <f t="shared" si="35"/>
        <v>1358</v>
      </c>
      <c r="B1360" s="67">
        <v>1</v>
      </c>
      <c r="C1360" s="69">
        <f t="shared" si="34"/>
        <v>10</v>
      </c>
      <c r="D1360" s="70">
        <v>0</v>
      </c>
      <c r="E1360" s="68">
        <v>0</v>
      </c>
    </row>
    <row r="1361" spans="1:5" x14ac:dyDescent="0.45">
      <c r="A1361" s="66">
        <f t="shared" si="35"/>
        <v>1359</v>
      </c>
      <c r="B1361" s="67">
        <v>1</v>
      </c>
      <c r="C1361" s="69">
        <f t="shared" si="34"/>
        <v>10</v>
      </c>
      <c r="D1361" s="70">
        <v>0</v>
      </c>
      <c r="E1361" s="68">
        <v>0</v>
      </c>
    </row>
    <row r="1362" spans="1:5" x14ac:dyDescent="0.45">
      <c r="A1362" s="66">
        <f t="shared" si="35"/>
        <v>1360</v>
      </c>
      <c r="B1362" s="67">
        <v>1</v>
      </c>
      <c r="C1362" s="69">
        <f t="shared" si="34"/>
        <v>10</v>
      </c>
      <c r="D1362" s="70">
        <v>0</v>
      </c>
      <c r="E1362" s="68">
        <v>0</v>
      </c>
    </row>
    <row r="1363" spans="1:5" x14ac:dyDescent="0.45">
      <c r="A1363" s="66">
        <f t="shared" si="35"/>
        <v>1361</v>
      </c>
      <c r="B1363" s="67">
        <v>1</v>
      </c>
      <c r="C1363" s="69">
        <f t="shared" si="34"/>
        <v>10</v>
      </c>
      <c r="D1363" s="70">
        <v>0</v>
      </c>
      <c r="E1363" s="68">
        <v>0</v>
      </c>
    </row>
    <row r="1364" spans="1:5" x14ac:dyDescent="0.45">
      <c r="A1364" s="66">
        <f t="shared" si="35"/>
        <v>1362</v>
      </c>
      <c r="B1364" s="67">
        <v>1</v>
      </c>
      <c r="C1364" s="69">
        <f t="shared" si="34"/>
        <v>10</v>
      </c>
      <c r="D1364" s="70">
        <v>0</v>
      </c>
      <c r="E1364" s="68">
        <v>0</v>
      </c>
    </row>
    <row r="1365" spans="1:5" x14ac:dyDescent="0.45">
      <c r="A1365" s="66">
        <f t="shared" si="35"/>
        <v>1363</v>
      </c>
      <c r="B1365" s="67">
        <v>1</v>
      </c>
      <c r="C1365" s="69">
        <f t="shared" si="34"/>
        <v>10</v>
      </c>
      <c r="D1365" s="70">
        <v>0</v>
      </c>
      <c r="E1365" s="68">
        <v>0</v>
      </c>
    </row>
    <row r="1366" spans="1:5" x14ac:dyDescent="0.45">
      <c r="A1366" s="66">
        <f t="shared" si="35"/>
        <v>1364</v>
      </c>
      <c r="B1366" s="67">
        <v>1</v>
      </c>
      <c r="C1366" s="69">
        <f t="shared" si="34"/>
        <v>10</v>
      </c>
      <c r="D1366" s="70">
        <v>0</v>
      </c>
      <c r="E1366" s="68">
        <v>0</v>
      </c>
    </row>
    <row r="1367" spans="1:5" x14ac:dyDescent="0.45">
      <c r="A1367" s="66">
        <f t="shared" si="35"/>
        <v>1365</v>
      </c>
      <c r="B1367" s="67">
        <v>1</v>
      </c>
      <c r="C1367" s="69">
        <f t="shared" si="34"/>
        <v>10</v>
      </c>
      <c r="D1367" s="70">
        <v>0</v>
      </c>
      <c r="E1367" s="68">
        <v>0</v>
      </c>
    </row>
    <row r="1368" spans="1:5" x14ac:dyDescent="0.45">
      <c r="A1368" s="66">
        <f t="shared" si="35"/>
        <v>1366</v>
      </c>
      <c r="B1368" s="67">
        <v>1</v>
      </c>
      <c r="C1368" s="69">
        <f t="shared" si="34"/>
        <v>10</v>
      </c>
      <c r="D1368" s="70">
        <v>0</v>
      </c>
      <c r="E1368" s="68">
        <v>0</v>
      </c>
    </row>
    <row r="1369" spans="1:5" x14ac:dyDescent="0.45">
      <c r="A1369" s="66">
        <f t="shared" si="35"/>
        <v>1367</v>
      </c>
      <c r="B1369" s="67">
        <v>1</v>
      </c>
      <c r="C1369" s="69">
        <f t="shared" si="34"/>
        <v>10</v>
      </c>
      <c r="D1369" s="70">
        <v>0</v>
      </c>
      <c r="E1369" s="68">
        <v>0</v>
      </c>
    </row>
    <row r="1370" spans="1:5" x14ac:dyDescent="0.45">
      <c r="A1370" s="66">
        <f t="shared" si="35"/>
        <v>1368</v>
      </c>
      <c r="B1370" s="67">
        <v>1</v>
      </c>
      <c r="C1370" s="69">
        <f t="shared" si="34"/>
        <v>10</v>
      </c>
      <c r="D1370" s="70">
        <v>0</v>
      </c>
      <c r="E1370" s="68">
        <v>0</v>
      </c>
    </row>
    <row r="1371" spans="1:5" x14ac:dyDescent="0.45">
      <c r="A1371" s="66">
        <f t="shared" si="35"/>
        <v>1369</v>
      </c>
      <c r="B1371" s="67">
        <v>1</v>
      </c>
      <c r="C1371" s="69">
        <f t="shared" si="34"/>
        <v>10</v>
      </c>
      <c r="D1371" s="70">
        <v>0</v>
      </c>
      <c r="E1371" s="68">
        <v>0</v>
      </c>
    </row>
    <row r="1372" spans="1:5" x14ac:dyDescent="0.45">
      <c r="A1372" s="66">
        <f t="shared" si="35"/>
        <v>1370</v>
      </c>
      <c r="B1372" s="67">
        <v>1</v>
      </c>
      <c r="C1372" s="69">
        <f t="shared" si="34"/>
        <v>10</v>
      </c>
      <c r="D1372" s="70">
        <v>0</v>
      </c>
      <c r="E1372" s="68">
        <v>0</v>
      </c>
    </row>
    <row r="1373" spans="1:5" x14ac:dyDescent="0.45">
      <c r="A1373" s="66">
        <f t="shared" si="35"/>
        <v>1371</v>
      </c>
      <c r="B1373" s="67">
        <v>1</v>
      </c>
      <c r="C1373" s="69">
        <f t="shared" si="34"/>
        <v>10</v>
      </c>
      <c r="D1373" s="70">
        <v>0</v>
      </c>
      <c r="E1373" s="68">
        <v>0</v>
      </c>
    </row>
    <row r="1374" spans="1:5" x14ac:dyDescent="0.45">
      <c r="A1374" s="66">
        <f t="shared" si="35"/>
        <v>1372</v>
      </c>
      <c r="B1374" s="67">
        <v>1</v>
      </c>
      <c r="C1374" s="69">
        <f t="shared" si="34"/>
        <v>10</v>
      </c>
      <c r="D1374" s="70">
        <v>0</v>
      </c>
      <c r="E1374" s="68">
        <v>0</v>
      </c>
    </row>
    <row r="1375" spans="1:5" x14ac:dyDescent="0.45">
      <c r="A1375" s="66">
        <f t="shared" si="35"/>
        <v>1373</v>
      </c>
      <c r="B1375" s="67">
        <v>1</v>
      </c>
      <c r="C1375" s="69">
        <f t="shared" si="34"/>
        <v>10</v>
      </c>
      <c r="D1375" s="70">
        <v>0</v>
      </c>
      <c r="E1375" s="68">
        <v>0</v>
      </c>
    </row>
    <row r="1376" spans="1:5" x14ac:dyDescent="0.45">
      <c r="A1376" s="66">
        <f t="shared" si="35"/>
        <v>1374</v>
      </c>
      <c r="B1376" s="67">
        <v>1</v>
      </c>
      <c r="C1376" s="69">
        <f t="shared" si="34"/>
        <v>10</v>
      </c>
      <c r="D1376" s="70">
        <v>0</v>
      </c>
      <c r="E1376" s="68">
        <v>0</v>
      </c>
    </row>
    <row r="1377" spans="1:5" x14ac:dyDescent="0.45">
      <c r="A1377" s="66">
        <f t="shared" si="35"/>
        <v>1375</v>
      </c>
      <c r="B1377" s="67">
        <v>1</v>
      </c>
      <c r="C1377" s="69">
        <f t="shared" si="34"/>
        <v>10</v>
      </c>
      <c r="D1377" s="70">
        <v>0</v>
      </c>
      <c r="E1377" s="68">
        <v>0</v>
      </c>
    </row>
    <row r="1378" spans="1:5" x14ac:dyDescent="0.45">
      <c r="A1378" s="66">
        <f t="shared" si="35"/>
        <v>1376</v>
      </c>
      <c r="B1378" s="67">
        <v>1</v>
      </c>
      <c r="C1378" s="69">
        <f t="shared" si="34"/>
        <v>10</v>
      </c>
      <c r="D1378" s="70">
        <v>0</v>
      </c>
      <c r="E1378" s="68">
        <v>0</v>
      </c>
    </row>
    <row r="1379" spans="1:5" x14ac:dyDescent="0.45">
      <c r="A1379" s="66">
        <f t="shared" si="35"/>
        <v>1377</v>
      </c>
      <c r="B1379" s="67">
        <v>1</v>
      </c>
      <c r="C1379" s="69">
        <f t="shared" si="34"/>
        <v>10</v>
      </c>
      <c r="D1379" s="70">
        <v>0</v>
      </c>
      <c r="E1379" s="68">
        <v>0</v>
      </c>
    </row>
    <row r="1380" spans="1:5" x14ac:dyDescent="0.45">
      <c r="A1380" s="66">
        <f t="shared" si="35"/>
        <v>1378</v>
      </c>
      <c r="B1380" s="67">
        <v>1</v>
      </c>
      <c r="C1380" s="69">
        <f t="shared" si="34"/>
        <v>10</v>
      </c>
      <c r="D1380" s="70">
        <v>0</v>
      </c>
      <c r="E1380" s="68">
        <v>0</v>
      </c>
    </row>
    <row r="1381" spans="1:5" x14ac:dyDescent="0.45">
      <c r="A1381" s="66">
        <f t="shared" si="35"/>
        <v>1379</v>
      </c>
      <c r="B1381" s="67">
        <v>1</v>
      </c>
      <c r="C1381" s="69">
        <f t="shared" si="34"/>
        <v>10</v>
      </c>
      <c r="D1381" s="70">
        <v>0</v>
      </c>
      <c r="E1381" s="68">
        <v>0</v>
      </c>
    </row>
    <row r="1382" spans="1:5" x14ac:dyDescent="0.45">
      <c r="A1382" s="66">
        <f t="shared" si="35"/>
        <v>1380</v>
      </c>
      <c r="B1382" s="67">
        <v>1</v>
      </c>
      <c r="C1382" s="69">
        <f t="shared" si="34"/>
        <v>10</v>
      </c>
      <c r="D1382" s="70">
        <v>0</v>
      </c>
      <c r="E1382" s="68">
        <v>0</v>
      </c>
    </row>
    <row r="1383" spans="1:5" x14ac:dyDescent="0.45">
      <c r="A1383" s="66">
        <f t="shared" si="35"/>
        <v>1381</v>
      </c>
      <c r="B1383" s="67">
        <v>1</v>
      </c>
      <c r="C1383" s="69">
        <f t="shared" si="34"/>
        <v>10</v>
      </c>
      <c r="D1383" s="70">
        <v>0</v>
      </c>
      <c r="E1383" s="68">
        <v>0</v>
      </c>
    </row>
    <row r="1384" spans="1:5" x14ac:dyDescent="0.45">
      <c r="A1384" s="66">
        <f t="shared" si="35"/>
        <v>1382</v>
      </c>
      <c r="B1384" s="67">
        <v>1</v>
      </c>
      <c r="C1384" s="69">
        <f t="shared" si="34"/>
        <v>10</v>
      </c>
      <c r="D1384" s="70">
        <v>0</v>
      </c>
      <c r="E1384" s="68">
        <v>0</v>
      </c>
    </row>
    <row r="1385" spans="1:5" x14ac:dyDescent="0.45">
      <c r="A1385" s="66">
        <f t="shared" si="35"/>
        <v>1383</v>
      </c>
      <c r="B1385" s="67">
        <v>1</v>
      </c>
      <c r="C1385" s="69">
        <f t="shared" ref="C1385:C1448" si="36">C1384</f>
        <v>10</v>
      </c>
      <c r="D1385" s="70">
        <v>0</v>
      </c>
      <c r="E1385" s="68">
        <v>0</v>
      </c>
    </row>
    <row r="1386" spans="1:5" x14ac:dyDescent="0.45">
      <c r="A1386" s="66">
        <f t="shared" si="35"/>
        <v>1384</v>
      </c>
      <c r="B1386" s="67">
        <v>1</v>
      </c>
      <c r="C1386" s="69">
        <f t="shared" si="36"/>
        <v>10</v>
      </c>
      <c r="D1386" s="70">
        <v>0</v>
      </c>
      <c r="E1386" s="68">
        <v>0</v>
      </c>
    </row>
    <row r="1387" spans="1:5" x14ac:dyDescent="0.45">
      <c r="A1387" s="66">
        <f t="shared" si="35"/>
        <v>1385</v>
      </c>
      <c r="B1387" s="67">
        <v>1</v>
      </c>
      <c r="C1387" s="69">
        <f t="shared" si="36"/>
        <v>10</v>
      </c>
      <c r="D1387" s="70">
        <v>0</v>
      </c>
      <c r="E1387" s="68">
        <v>0</v>
      </c>
    </row>
    <row r="1388" spans="1:5" x14ac:dyDescent="0.45">
      <c r="A1388" s="66">
        <f t="shared" si="35"/>
        <v>1386</v>
      </c>
      <c r="B1388" s="67">
        <v>1</v>
      </c>
      <c r="C1388" s="69">
        <f t="shared" si="36"/>
        <v>10</v>
      </c>
      <c r="D1388" s="70">
        <v>0</v>
      </c>
      <c r="E1388" s="68">
        <v>0</v>
      </c>
    </row>
    <row r="1389" spans="1:5" x14ac:dyDescent="0.45">
      <c r="A1389" s="66">
        <f t="shared" si="35"/>
        <v>1387</v>
      </c>
      <c r="B1389" s="67">
        <v>1</v>
      </c>
      <c r="C1389" s="69">
        <f t="shared" si="36"/>
        <v>10</v>
      </c>
      <c r="D1389" s="70">
        <v>0</v>
      </c>
      <c r="E1389" s="68">
        <v>0</v>
      </c>
    </row>
    <row r="1390" spans="1:5" x14ac:dyDescent="0.45">
      <c r="A1390" s="66">
        <f t="shared" si="35"/>
        <v>1388</v>
      </c>
      <c r="B1390" s="67">
        <v>1</v>
      </c>
      <c r="C1390" s="69">
        <f t="shared" si="36"/>
        <v>10</v>
      </c>
      <c r="D1390" s="70">
        <v>0</v>
      </c>
      <c r="E1390" s="68">
        <v>0</v>
      </c>
    </row>
    <row r="1391" spans="1:5" x14ac:dyDescent="0.45">
      <c r="A1391" s="66">
        <f t="shared" si="35"/>
        <v>1389</v>
      </c>
      <c r="B1391" s="67">
        <v>1</v>
      </c>
      <c r="C1391" s="69">
        <f t="shared" si="36"/>
        <v>10</v>
      </c>
      <c r="D1391" s="70">
        <v>0</v>
      </c>
      <c r="E1391" s="68">
        <v>0</v>
      </c>
    </row>
    <row r="1392" spans="1:5" x14ac:dyDescent="0.45">
      <c r="A1392" s="66">
        <f t="shared" si="35"/>
        <v>1390</v>
      </c>
      <c r="B1392" s="67">
        <v>1</v>
      </c>
      <c r="C1392" s="69">
        <f t="shared" si="36"/>
        <v>10</v>
      </c>
      <c r="D1392" s="70">
        <v>0</v>
      </c>
      <c r="E1392" s="68">
        <v>0</v>
      </c>
    </row>
    <row r="1393" spans="1:5" x14ac:dyDescent="0.45">
      <c r="A1393" s="66">
        <f t="shared" si="35"/>
        <v>1391</v>
      </c>
      <c r="B1393" s="67">
        <v>1</v>
      </c>
      <c r="C1393" s="69">
        <f t="shared" si="36"/>
        <v>10</v>
      </c>
      <c r="D1393" s="70">
        <v>0</v>
      </c>
      <c r="E1393" s="68">
        <v>0</v>
      </c>
    </row>
    <row r="1394" spans="1:5" x14ac:dyDescent="0.45">
      <c r="A1394" s="66">
        <f t="shared" si="35"/>
        <v>1392</v>
      </c>
      <c r="B1394" s="67">
        <v>1</v>
      </c>
      <c r="C1394" s="69">
        <f t="shared" si="36"/>
        <v>10</v>
      </c>
      <c r="D1394" s="70">
        <v>0</v>
      </c>
      <c r="E1394" s="68">
        <v>0</v>
      </c>
    </row>
    <row r="1395" spans="1:5" x14ac:dyDescent="0.45">
      <c r="A1395" s="66">
        <f t="shared" si="35"/>
        <v>1393</v>
      </c>
      <c r="B1395" s="67">
        <v>1</v>
      </c>
      <c r="C1395" s="69">
        <f t="shared" si="36"/>
        <v>10</v>
      </c>
      <c r="D1395" s="70">
        <v>0</v>
      </c>
      <c r="E1395" s="68">
        <v>0</v>
      </c>
    </row>
    <row r="1396" spans="1:5" x14ac:dyDescent="0.45">
      <c r="A1396" s="66">
        <f t="shared" si="35"/>
        <v>1394</v>
      </c>
      <c r="B1396" s="67">
        <v>1</v>
      </c>
      <c r="C1396" s="69">
        <f t="shared" si="36"/>
        <v>10</v>
      </c>
      <c r="D1396" s="70">
        <v>0</v>
      </c>
      <c r="E1396" s="68">
        <v>0</v>
      </c>
    </row>
    <row r="1397" spans="1:5" x14ac:dyDescent="0.45">
      <c r="A1397" s="66">
        <f t="shared" si="35"/>
        <v>1395</v>
      </c>
      <c r="B1397" s="67">
        <v>1</v>
      </c>
      <c r="C1397" s="69">
        <f t="shared" si="36"/>
        <v>10</v>
      </c>
      <c r="D1397" s="70">
        <v>0</v>
      </c>
      <c r="E1397" s="68">
        <v>0</v>
      </c>
    </row>
    <row r="1398" spans="1:5" x14ac:dyDescent="0.45">
      <c r="A1398" s="66">
        <f t="shared" si="35"/>
        <v>1396</v>
      </c>
      <c r="B1398" s="67">
        <v>1</v>
      </c>
      <c r="C1398" s="69">
        <f t="shared" si="36"/>
        <v>10</v>
      </c>
      <c r="D1398" s="70">
        <v>0</v>
      </c>
      <c r="E1398" s="68">
        <v>0</v>
      </c>
    </row>
    <row r="1399" spans="1:5" x14ac:dyDescent="0.45">
      <c r="A1399" s="66">
        <f t="shared" si="35"/>
        <v>1397</v>
      </c>
      <c r="B1399" s="67">
        <v>1</v>
      </c>
      <c r="C1399" s="69">
        <f t="shared" si="36"/>
        <v>10</v>
      </c>
      <c r="D1399" s="70">
        <v>0</v>
      </c>
      <c r="E1399" s="68">
        <v>0</v>
      </c>
    </row>
    <row r="1400" spans="1:5" x14ac:dyDescent="0.45">
      <c r="A1400" s="66">
        <f t="shared" si="35"/>
        <v>1398</v>
      </c>
      <c r="B1400" s="67">
        <v>1</v>
      </c>
      <c r="C1400" s="69">
        <f t="shared" si="36"/>
        <v>10</v>
      </c>
      <c r="D1400" s="70">
        <v>0</v>
      </c>
      <c r="E1400" s="68">
        <v>0</v>
      </c>
    </row>
    <row r="1401" spans="1:5" x14ac:dyDescent="0.45">
      <c r="A1401" s="66">
        <f t="shared" si="35"/>
        <v>1399</v>
      </c>
      <c r="B1401" s="67">
        <v>1</v>
      </c>
      <c r="C1401" s="69">
        <f t="shared" si="36"/>
        <v>10</v>
      </c>
      <c r="D1401" s="70">
        <v>0</v>
      </c>
      <c r="E1401" s="68">
        <v>0</v>
      </c>
    </row>
    <row r="1402" spans="1:5" x14ac:dyDescent="0.45">
      <c r="A1402" s="66">
        <f t="shared" si="35"/>
        <v>1400</v>
      </c>
      <c r="B1402" s="67">
        <v>1</v>
      </c>
      <c r="C1402" s="69">
        <f t="shared" si="36"/>
        <v>10</v>
      </c>
      <c r="D1402" s="70">
        <v>0</v>
      </c>
      <c r="E1402" s="68">
        <v>0</v>
      </c>
    </row>
    <row r="1403" spans="1:5" x14ac:dyDescent="0.45">
      <c r="A1403" s="66">
        <f t="shared" si="35"/>
        <v>1401</v>
      </c>
      <c r="B1403" s="67">
        <v>1</v>
      </c>
      <c r="C1403" s="69">
        <f t="shared" si="36"/>
        <v>10</v>
      </c>
      <c r="D1403" s="70">
        <v>0</v>
      </c>
      <c r="E1403" s="68">
        <v>0</v>
      </c>
    </row>
    <row r="1404" spans="1:5" x14ac:dyDescent="0.45">
      <c r="A1404" s="66">
        <f t="shared" si="35"/>
        <v>1402</v>
      </c>
      <c r="B1404" s="67">
        <v>1</v>
      </c>
      <c r="C1404" s="69">
        <f t="shared" si="36"/>
        <v>10</v>
      </c>
      <c r="D1404" s="70">
        <v>0</v>
      </c>
      <c r="E1404" s="68">
        <v>0</v>
      </c>
    </row>
    <row r="1405" spans="1:5" x14ac:dyDescent="0.45">
      <c r="A1405" s="66">
        <f t="shared" si="35"/>
        <v>1403</v>
      </c>
      <c r="B1405" s="67">
        <v>1</v>
      </c>
      <c r="C1405" s="69">
        <f t="shared" si="36"/>
        <v>10</v>
      </c>
      <c r="D1405" s="70">
        <v>0</v>
      </c>
      <c r="E1405" s="68">
        <v>0</v>
      </c>
    </row>
    <row r="1406" spans="1:5" x14ac:dyDescent="0.45">
      <c r="A1406" s="66">
        <f t="shared" si="35"/>
        <v>1404</v>
      </c>
      <c r="B1406" s="67">
        <v>1</v>
      </c>
      <c r="C1406" s="69">
        <f t="shared" si="36"/>
        <v>10</v>
      </c>
      <c r="D1406" s="70">
        <v>0</v>
      </c>
      <c r="E1406" s="68">
        <v>0</v>
      </c>
    </row>
    <row r="1407" spans="1:5" x14ac:dyDescent="0.45">
      <c r="A1407" s="66">
        <f t="shared" si="35"/>
        <v>1405</v>
      </c>
      <c r="B1407" s="67">
        <v>1</v>
      </c>
      <c r="C1407" s="69">
        <f t="shared" si="36"/>
        <v>10</v>
      </c>
      <c r="D1407" s="70">
        <v>0</v>
      </c>
      <c r="E1407" s="68">
        <v>0</v>
      </c>
    </row>
    <row r="1408" spans="1:5" x14ac:dyDescent="0.45">
      <c r="A1408" s="66">
        <f t="shared" si="35"/>
        <v>1406</v>
      </c>
      <c r="B1408" s="67">
        <v>1</v>
      </c>
      <c r="C1408" s="69">
        <f t="shared" si="36"/>
        <v>10</v>
      </c>
      <c r="D1408" s="70">
        <v>0</v>
      </c>
      <c r="E1408" s="68">
        <v>0</v>
      </c>
    </row>
    <row r="1409" spans="1:5" x14ac:dyDescent="0.45">
      <c r="A1409" s="66">
        <f t="shared" si="35"/>
        <v>1407</v>
      </c>
      <c r="B1409" s="67">
        <v>1</v>
      </c>
      <c r="C1409" s="69">
        <f t="shared" si="36"/>
        <v>10</v>
      </c>
      <c r="D1409" s="70">
        <v>0</v>
      </c>
      <c r="E1409" s="68">
        <v>0</v>
      </c>
    </row>
    <row r="1410" spans="1:5" x14ac:dyDescent="0.45">
      <c r="A1410" s="66">
        <f t="shared" si="35"/>
        <v>1408</v>
      </c>
      <c r="B1410" s="67">
        <v>1</v>
      </c>
      <c r="C1410" s="69">
        <f t="shared" si="36"/>
        <v>10</v>
      </c>
      <c r="D1410" s="70">
        <v>0</v>
      </c>
      <c r="E1410" s="68">
        <v>0</v>
      </c>
    </row>
    <row r="1411" spans="1:5" x14ac:dyDescent="0.45">
      <c r="A1411" s="66">
        <f t="shared" ref="A1411:A1474" si="37">A1410+1</f>
        <v>1409</v>
      </c>
      <c r="B1411" s="67">
        <v>1</v>
      </c>
      <c r="C1411" s="69">
        <f t="shared" si="36"/>
        <v>10</v>
      </c>
      <c r="D1411" s="70">
        <v>0</v>
      </c>
      <c r="E1411" s="68">
        <v>0</v>
      </c>
    </row>
    <row r="1412" spans="1:5" x14ac:dyDescent="0.45">
      <c r="A1412" s="66">
        <f t="shared" si="37"/>
        <v>1410</v>
      </c>
      <c r="B1412" s="67">
        <v>1</v>
      </c>
      <c r="C1412" s="69">
        <f t="shared" si="36"/>
        <v>10</v>
      </c>
      <c r="D1412" s="70">
        <v>0</v>
      </c>
      <c r="E1412" s="68">
        <v>0</v>
      </c>
    </row>
    <row r="1413" spans="1:5" x14ac:dyDescent="0.45">
      <c r="A1413" s="66">
        <f t="shared" si="37"/>
        <v>1411</v>
      </c>
      <c r="B1413" s="67">
        <v>1</v>
      </c>
      <c r="C1413" s="69">
        <f t="shared" si="36"/>
        <v>10</v>
      </c>
      <c r="D1413" s="70">
        <v>0</v>
      </c>
      <c r="E1413" s="68">
        <v>0</v>
      </c>
    </row>
    <row r="1414" spans="1:5" x14ac:dyDescent="0.45">
      <c r="A1414" s="66">
        <f t="shared" si="37"/>
        <v>1412</v>
      </c>
      <c r="B1414" s="67">
        <v>1</v>
      </c>
      <c r="C1414" s="69">
        <f t="shared" si="36"/>
        <v>10</v>
      </c>
      <c r="D1414" s="70">
        <v>0</v>
      </c>
      <c r="E1414" s="68">
        <v>0</v>
      </c>
    </row>
    <row r="1415" spans="1:5" x14ac:dyDescent="0.45">
      <c r="A1415" s="66">
        <f t="shared" si="37"/>
        <v>1413</v>
      </c>
      <c r="B1415" s="67">
        <v>1</v>
      </c>
      <c r="C1415" s="69">
        <f t="shared" si="36"/>
        <v>10</v>
      </c>
      <c r="D1415" s="70">
        <v>0</v>
      </c>
      <c r="E1415" s="68">
        <v>0</v>
      </c>
    </row>
    <row r="1416" spans="1:5" x14ac:dyDescent="0.45">
      <c r="A1416" s="66">
        <f t="shared" si="37"/>
        <v>1414</v>
      </c>
      <c r="B1416" s="67">
        <v>1</v>
      </c>
      <c r="C1416" s="69">
        <f t="shared" si="36"/>
        <v>10</v>
      </c>
      <c r="D1416" s="70">
        <v>0</v>
      </c>
      <c r="E1416" s="68">
        <v>0</v>
      </c>
    </row>
    <row r="1417" spans="1:5" x14ac:dyDescent="0.45">
      <c r="A1417" s="66">
        <f t="shared" si="37"/>
        <v>1415</v>
      </c>
      <c r="B1417" s="67">
        <v>1</v>
      </c>
      <c r="C1417" s="69">
        <f t="shared" si="36"/>
        <v>10</v>
      </c>
      <c r="D1417" s="70">
        <v>0</v>
      </c>
      <c r="E1417" s="68">
        <v>0</v>
      </c>
    </row>
    <row r="1418" spans="1:5" x14ac:dyDescent="0.45">
      <c r="A1418" s="66">
        <f t="shared" si="37"/>
        <v>1416</v>
      </c>
      <c r="B1418" s="67">
        <v>1</v>
      </c>
      <c r="C1418" s="69">
        <f t="shared" si="36"/>
        <v>10</v>
      </c>
      <c r="D1418" s="70">
        <v>0</v>
      </c>
      <c r="E1418" s="68">
        <v>0</v>
      </c>
    </row>
    <row r="1419" spans="1:5" x14ac:dyDescent="0.45">
      <c r="A1419" s="66">
        <f t="shared" si="37"/>
        <v>1417</v>
      </c>
      <c r="B1419" s="67">
        <v>1</v>
      </c>
      <c r="C1419" s="69">
        <f t="shared" si="36"/>
        <v>10</v>
      </c>
      <c r="D1419" s="70">
        <v>0</v>
      </c>
      <c r="E1419" s="68">
        <v>0</v>
      </c>
    </row>
    <row r="1420" spans="1:5" x14ac:dyDescent="0.45">
      <c r="A1420" s="66">
        <f t="shared" si="37"/>
        <v>1418</v>
      </c>
      <c r="B1420" s="67">
        <v>1</v>
      </c>
      <c r="C1420" s="69">
        <f t="shared" si="36"/>
        <v>10</v>
      </c>
      <c r="D1420" s="70">
        <v>0</v>
      </c>
      <c r="E1420" s="68">
        <v>0</v>
      </c>
    </row>
    <row r="1421" spans="1:5" x14ac:dyDescent="0.45">
      <c r="A1421" s="66">
        <f t="shared" si="37"/>
        <v>1419</v>
      </c>
      <c r="B1421" s="67">
        <v>1</v>
      </c>
      <c r="C1421" s="69">
        <f t="shared" si="36"/>
        <v>10</v>
      </c>
      <c r="D1421" s="70">
        <v>0</v>
      </c>
      <c r="E1421" s="68">
        <v>0</v>
      </c>
    </row>
    <row r="1422" spans="1:5" x14ac:dyDescent="0.45">
      <c r="A1422" s="66">
        <f t="shared" si="37"/>
        <v>1420</v>
      </c>
      <c r="B1422" s="67">
        <v>1</v>
      </c>
      <c r="C1422" s="69">
        <f t="shared" si="36"/>
        <v>10</v>
      </c>
      <c r="D1422" s="70">
        <v>0</v>
      </c>
      <c r="E1422" s="68">
        <v>0</v>
      </c>
    </row>
    <row r="1423" spans="1:5" x14ac:dyDescent="0.45">
      <c r="A1423" s="66">
        <f t="shared" si="37"/>
        <v>1421</v>
      </c>
      <c r="B1423" s="67">
        <v>1</v>
      </c>
      <c r="C1423" s="69">
        <f t="shared" si="36"/>
        <v>10</v>
      </c>
      <c r="D1423" s="70">
        <v>0</v>
      </c>
      <c r="E1423" s="68">
        <v>0</v>
      </c>
    </row>
    <row r="1424" spans="1:5" x14ac:dyDescent="0.45">
      <c r="A1424" s="66">
        <f t="shared" si="37"/>
        <v>1422</v>
      </c>
      <c r="B1424" s="67">
        <v>1</v>
      </c>
      <c r="C1424" s="69">
        <f t="shared" si="36"/>
        <v>10</v>
      </c>
      <c r="D1424" s="70">
        <v>0</v>
      </c>
      <c r="E1424" s="68">
        <v>0</v>
      </c>
    </row>
    <row r="1425" spans="1:5" x14ac:dyDescent="0.45">
      <c r="A1425" s="66">
        <f t="shared" si="37"/>
        <v>1423</v>
      </c>
      <c r="B1425" s="67">
        <v>1</v>
      </c>
      <c r="C1425" s="69">
        <f t="shared" si="36"/>
        <v>10</v>
      </c>
      <c r="D1425" s="70">
        <v>0</v>
      </c>
      <c r="E1425" s="68">
        <v>0</v>
      </c>
    </row>
    <row r="1426" spans="1:5" x14ac:dyDescent="0.45">
      <c r="A1426" s="66">
        <f t="shared" si="37"/>
        <v>1424</v>
      </c>
      <c r="B1426" s="67">
        <v>1</v>
      </c>
      <c r="C1426" s="69">
        <f t="shared" si="36"/>
        <v>10</v>
      </c>
      <c r="D1426" s="70">
        <v>0</v>
      </c>
      <c r="E1426" s="68">
        <v>0</v>
      </c>
    </row>
    <row r="1427" spans="1:5" x14ac:dyDescent="0.45">
      <c r="A1427" s="66">
        <f t="shared" si="37"/>
        <v>1425</v>
      </c>
      <c r="B1427" s="67">
        <v>1</v>
      </c>
      <c r="C1427" s="69">
        <f t="shared" si="36"/>
        <v>10</v>
      </c>
      <c r="D1427" s="70">
        <v>0</v>
      </c>
      <c r="E1427" s="68">
        <v>0</v>
      </c>
    </row>
    <row r="1428" spans="1:5" x14ac:dyDescent="0.45">
      <c r="A1428" s="66">
        <f t="shared" si="37"/>
        <v>1426</v>
      </c>
      <c r="B1428" s="67">
        <v>1</v>
      </c>
      <c r="C1428" s="69">
        <f t="shared" si="36"/>
        <v>10</v>
      </c>
      <c r="D1428" s="70">
        <v>0</v>
      </c>
      <c r="E1428" s="68">
        <v>0</v>
      </c>
    </row>
    <row r="1429" spans="1:5" x14ac:dyDescent="0.45">
      <c r="A1429" s="66">
        <f t="shared" si="37"/>
        <v>1427</v>
      </c>
      <c r="B1429" s="67">
        <v>1</v>
      </c>
      <c r="C1429" s="69">
        <f t="shared" si="36"/>
        <v>10</v>
      </c>
      <c r="D1429" s="70">
        <v>0</v>
      </c>
      <c r="E1429" s="68">
        <v>0</v>
      </c>
    </row>
    <row r="1430" spans="1:5" x14ac:dyDescent="0.45">
      <c r="A1430" s="66">
        <f t="shared" si="37"/>
        <v>1428</v>
      </c>
      <c r="B1430" s="67">
        <v>1</v>
      </c>
      <c r="C1430" s="69">
        <f t="shared" si="36"/>
        <v>10</v>
      </c>
      <c r="D1430" s="70">
        <v>0</v>
      </c>
      <c r="E1430" s="68">
        <v>0</v>
      </c>
    </row>
    <row r="1431" spans="1:5" x14ac:dyDescent="0.45">
      <c r="A1431" s="66">
        <f t="shared" si="37"/>
        <v>1429</v>
      </c>
      <c r="B1431" s="67">
        <v>1</v>
      </c>
      <c r="C1431" s="69">
        <f t="shared" si="36"/>
        <v>10</v>
      </c>
      <c r="D1431" s="70">
        <v>0</v>
      </c>
      <c r="E1431" s="68">
        <v>0</v>
      </c>
    </row>
    <row r="1432" spans="1:5" x14ac:dyDescent="0.45">
      <c r="A1432" s="66">
        <f t="shared" si="37"/>
        <v>1430</v>
      </c>
      <c r="B1432" s="67">
        <v>1</v>
      </c>
      <c r="C1432" s="69">
        <f t="shared" si="36"/>
        <v>10</v>
      </c>
      <c r="D1432" s="70">
        <v>0</v>
      </c>
      <c r="E1432" s="68">
        <v>0</v>
      </c>
    </row>
    <row r="1433" spans="1:5" x14ac:dyDescent="0.45">
      <c r="A1433" s="66">
        <f t="shared" si="37"/>
        <v>1431</v>
      </c>
      <c r="B1433" s="67">
        <v>1</v>
      </c>
      <c r="C1433" s="69">
        <f t="shared" si="36"/>
        <v>10</v>
      </c>
      <c r="D1433" s="70">
        <v>0</v>
      </c>
      <c r="E1433" s="68">
        <v>0</v>
      </c>
    </row>
    <row r="1434" spans="1:5" x14ac:dyDescent="0.45">
      <c r="A1434" s="66">
        <f t="shared" si="37"/>
        <v>1432</v>
      </c>
      <c r="B1434" s="67">
        <v>1</v>
      </c>
      <c r="C1434" s="69">
        <f t="shared" si="36"/>
        <v>10</v>
      </c>
      <c r="D1434" s="70">
        <v>0</v>
      </c>
      <c r="E1434" s="68">
        <v>0</v>
      </c>
    </row>
    <row r="1435" spans="1:5" x14ac:dyDescent="0.45">
      <c r="A1435" s="66">
        <f t="shared" si="37"/>
        <v>1433</v>
      </c>
      <c r="B1435" s="67">
        <v>1</v>
      </c>
      <c r="C1435" s="69">
        <f t="shared" si="36"/>
        <v>10</v>
      </c>
      <c r="D1435" s="70">
        <v>0</v>
      </c>
      <c r="E1435" s="68">
        <v>0</v>
      </c>
    </row>
    <row r="1436" spans="1:5" x14ac:dyDescent="0.45">
      <c r="A1436" s="66">
        <f t="shared" si="37"/>
        <v>1434</v>
      </c>
      <c r="B1436" s="67">
        <v>1</v>
      </c>
      <c r="C1436" s="69">
        <f t="shared" si="36"/>
        <v>10</v>
      </c>
      <c r="D1436" s="70">
        <v>0</v>
      </c>
      <c r="E1436" s="68">
        <v>0</v>
      </c>
    </row>
    <row r="1437" spans="1:5" x14ac:dyDescent="0.45">
      <c r="A1437" s="66">
        <f t="shared" si="37"/>
        <v>1435</v>
      </c>
      <c r="B1437" s="67">
        <v>1</v>
      </c>
      <c r="C1437" s="69">
        <f t="shared" si="36"/>
        <v>10</v>
      </c>
      <c r="D1437" s="70">
        <v>0</v>
      </c>
      <c r="E1437" s="68">
        <v>0</v>
      </c>
    </row>
    <row r="1438" spans="1:5" x14ac:dyDescent="0.45">
      <c r="A1438" s="66">
        <f t="shared" si="37"/>
        <v>1436</v>
      </c>
      <c r="B1438" s="67">
        <v>1</v>
      </c>
      <c r="C1438" s="69">
        <f t="shared" si="36"/>
        <v>10</v>
      </c>
      <c r="D1438" s="70">
        <v>0</v>
      </c>
      <c r="E1438" s="68">
        <v>0</v>
      </c>
    </row>
    <row r="1439" spans="1:5" x14ac:dyDescent="0.45">
      <c r="A1439" s="66">
        <f t="shared" si="37"/>
        <v>1437</v>
      </c>
      <c r="B1439" s="67">
        <v>1</v>
      </c>
      <c r="C1439" s="69">
        <f t="shared" si="36"/>
        <v>10</v>
      </c>
      <c r="D1439" s="70">
        <v>0</v>
      </c>
      <c r="E1439" s="68">
        <v>0</v>
      </c>
    </row>
    <row r="1440" spans="1:5" x14ac:dyDescent="0.45">
      <c r="A1440" s="66">
        <f t="shared" si="37"/>
        <v>1438</v>
      </c>
      <c r="B1440" s="67">
        <v>1</v>
      </c>
      <c r="C1440" s="69">
        <f t="shared" si="36"/>
        <v>10</v>
      </c>
      <c r="D1440" s="70">
        <v>0</v>
      </c>
      <c r="E1440" s="68">
        <v>0</v>
      </c>
    </row>
    <row r="1441" spans="1:5" x14ac:dyDescent="0.45">
      <c r="A1441" s="66">
        <f t="shared" si="37"/>
        <v>1439</v>
      </c>
      <c r="B1441" s="67">
        <v>1</v>
      </c>
      <c r="C1441" s="69">
        <f t="shared" si="36"/>
        <v>10</v>
      </c>
      <c r="D1441" s="70">
        <v>0</v>
      </c>
      <c r="E1441" s="68">
        <v>0</v>
      </c>
    </row>
    <row r="1442" spans="1:5" x14ac:dyDescent="0.45">
      <c r="A1442" s="66">
        <f t="shared" si="37"/>
        <v>1440</v>
      </c>
      <c r="B1442" s="67">
        <v>1</v>
      </c>
      <c r="C1442" s="69">
        <f t="shared" si="36"/>
        <v>10</v>
      </c>
      <c r="D1442" s="70">
        <v>0</v>
      </c>
      <c r="E1442" s="68">
        <v>0</v>
      </c>
    </row>
    <row r="1443" spans="1:5" x14ac:dyDescent="0.45">
      <c r="A1443" s="66">
        <f t="shared" si="37"/>
        <v>1441</v>
      </c>
      <c r="B1443" s="67">
        <v>1</v>
      </c>
      <c r="C1443" s="69">
        <f t="shared" si="36"/>
        <v>10</v>
      </c>
      <c r="D1443" s="70">
        <v>0</v>
      </c>
      <c r="E1443" s="68">
        <v>0</v>
      </c>
    </row>
    <row r="1444" spans="1:5" x14ac:dyDescent="0.45">
      <c r="A1444" s="66">
        <f t="shared" si="37"/>
        <v>1442</v>
      </c>
      <c r="B1444" s="67">
        <v>1</v>
      </c>
      <c r="C1444" s="69">
        <f t="shared" si="36"/>
        <v>10</v>
      </c>
      <c r="D1444" s="70">
        <v>0</v>
      </c>
      <c r="E1444" s="68">
        <v>0</v>
      </c>
    </row>
    <row r="1445" spans="1:5" x14ac:dyDescent="0.45">
      <c r="A1445" s="66">
        <f t="shared" si="37"/>
        <v>1443</v>
      </c>
      <c r="B1445" s="67">
        <v>1</v>
      </c>
      <c r="C1445" s="69">
        <f t="shared" si="36"/>
        <v>10</v>
      </c>
      <c r="D1445" s="70">
        <v>0</v>
      </c>
      <c r="E1445" s="68">
        <v>0</v>
      </c>
    </row>
    <row r="1446" spans="1:5" x14ac:dyDescent="0.45">
      <c r="A1446" s="66">
        <f t="shared" si="37"/>
        <v>1444</v>
      </c>
      <c r="B1446" s="67">
        <v>1</v>
      </c>
      <c r="C1446" s="69">
        <f t="shared" si="36"/>
        <v>10</v>
      </c>
      <c r="D1446" s="70">
        <v>0</v>
      </c>
      <c r="E1446" s="68">
        <v>0</v>
      </c>
    </row>
    <row r="1447" spans="1:5" x14ac:dyDescent="0.45">
      <c r="A1447" s="66">
        <f t="shared" si="37"/>
        <v>1445</v>
      </c>
      <c r="B1447" s="67">
        <v>1</v>
      </c>
      <c r="C1447" s="69">
        <f t="shared" si="36"/>
        <v>10</v>
      </c>
      <c r="D1447" s="70">
        <v>0</v>
      </c>
      <c r="E1447" s="68">
        <v>0</v>
      </c>
    </row>
    <row r="1448" spans="1:5" x14ac:dyDescent="0.45">
      <c r="A1448" s="66">
        <f t="shared" si="37"/>
        <v>1446</v>
      </c>
      <c r="B1448" s="67">
        <v>1</v>
      </c>
      <c r="C1448" s="69">
        <f t="shared" si="36"/>
        <v>10</v>
      </c>
      <c r="D1448" s="70">
        <v>0</v>
      </c>
      <c r="E1448" s="68">
        <v>0</v>
      </c>
    </row>
    <row r="1449" spans="1:5" x14ac:dyDescent="0.45">
      <c r="A1449" s="66">
        <f t="shared" si="37"/>
        <v>1447</v>
      </c>
      <c r="B1449" s="67">
        <v>1</v>
      </c>
      <c r="C1449" s="69">
        <f t="shared" ref="C1449:C1484" si="38">C1448</f>
        <v>10</v>
      </c>
      <c r="D1449" s="70">
        <v>0</v>
      </c>
      <c r="E1449" s="68">
        <v>0</v>
      </c>
    </row>
    <row r="1450" spans="1:5" x14ac:dyDescent="0.45">
      <c r="A1450" s="66">
        <f t="shared" si="37"/>
        <v>1448</v>
      </c>
      <c r="B1450" s="67">
        <v>1</v>
      </c>
      <c r="C1450" s="69">
        <f t="shared" si="38"/>
        <v>10</v>
      </c>
      <c r="D1450" s="70">
        <v>0</v>
      </c>
      <c r="E1450" s="68">
        <v>0</v>
      </c>
    </row>
    <row r="1451" spans="1:5" x14ac:dyDescent="0.45">
      <c r="A1451" s="66">
        <f t="shared" si="37"/>
        <v>1449</v>
      </c>
      <c r="B1451" s="67">
        <v>1</v>
      </c>
      <c r="C1451" s="69">
        <f t="shared" si="38"/>
        <v>10</v>
      </c>
      <c r="D1451" s="70">
        <v>0</v>
      </c>
      <c r="E1451" s="68">
        <v>0</v>
      </c>
    </row>
    <row r="1452" spans="1:5" x14ac:dyDescent="0.45">
      <c r="A1452" s="66">
        <f t="shared" si="37"/>
        <v>1450</v>
      </c>
      <c r="B1452" s="67">
        <v>1</v>
      </c>
      <c r="C1452" s="69">
        <f t="shared" si="38"/>
        <v>10</v>
      </c>
      <c r="D1452" s="70">
        <v>0</v>
      </c>
      <c r="E1452" s="68">
        <v>0</v>
      </c>
    </row>
    <row r="1453" spans="1:5" x14ac:dyDescent="0.45">
      <c r="A1453" s="66">
        <f t="shared" si="37"/>
        <v>1451</v>
      </c>
      <c r="B1453" s="67">
        <v>1</v>
      </c>
      <c r="C1453" s="69">
        <f t="shared" si="38"/>
        <v>10</v>
      </c>
      <c r="D1453" s="70">
        <v>0</v>
      </c>
      <c r="E1453" s="68">
        <v>0</v>
      </c>
    </row>
    <row r="1454" spans="1:5" x14ac:dyDescent="0.45">
      <c r="A1454" s="66">
        <f t="shared" si="37"/>
        <v>1452</v>
      </c>
      <c r="B1454" s="67">
        <v>1</v>
      </c>
      <c r="C1454" s="69">
        <f t="shared" si="38"/>
        <v>10</v>
      </c>
      <c r="D1454" s="70">
        <v>0</v>
      </c>
      <c r="E1454" s="68">
        <v>0</v>
      </c>
    </row>
    <row r="1455" spans="1:5" x14ac:dyDescent="0.45">
      <c r="A1455" s="66">
        <f t="shared" si="37"/>
        <v>1453</v>
      </c>
      <c r="B1455" s="67">
        <v>1</v>
      </c>
      <c r="C1455" s="69">
        <f t="shared" si="38"/>
        <v>10</v>
      </c>
      <c r="D1455" s="70">
        <v>0</v>
      </c>
      <c r="E1455" s="68">
        <v>0</v>
      </c>
    </row>
    <row r="1456" spans="1:5" x14ac:dyDescent="0.45">
      <c r="A1456" s="66">
        <f t="shared" si="37"/>
        <v>1454</v>
      </c>
      <c r="B1456" s="67">
        <v>1</v>
      </c>
      <c r="C1456" s="69">
        <f t="shared" si="38"/>
        <v>10</v>
      </c>
      <c r="D1456" s="70">
        <v>0</v>
      </c>
      <c r="E1456" s="68">
        <v>0</v>
      </c>
    </row>
    <row r="1457" spans="1:5" x14ac:dyDescent="0.45">
      <c r="A1457" s="66">
        <f t="shared" si="37"/>
        <v>1455</v>
      </c>
      <c r="B1457" s="67">
        <v>1</v>
      </c>
      <c r="C1457" s="69">
        <f t="shared" si="38"/>
        <v>10</v>
      </c>
      <c r="D1457" s="70">
        <v>0</v>
      </c>
      <c r="E1457" s="68">
        <v>0</v>
      </c>
    </row>
    <row r="1458" spans="1:5" x14ac:dyDescent="0.45">
      <c r="A1458" s="66">
        <f t="shared" si="37"/>
        <v>1456</v>
      </c>
      <c r="B1458" s="67">
        <v>1</v>
      </c>
      <c r="C1458" s="69">
        <f t="shared" si="38"/>
        <v>10</v>
      </c>
      <c r="D1458" s="70">
        <v>0</v>
      </c>
      <c r="E1458" s="68">
        <v>0</v>
      </c>
    </row>
    <row r="1459" spans="1:5" x14ac:dyDescent="0.45">
      <c r="A1459" s="66">
        <f t="shared" si="37"/>
        <v>1457</v>
      </c>
      <c r="B1459" s="67">
        <v>1</v>
      </c>
      <c r="C1459" s="69">
        <f t="shared" si="38"/>
        <v>10</v>
      </c>
      <c r="D1459" s="70">
        <v>0</v>
      </c>
      <c r="E1459" s="68">
        <v>0</v>
      </c>
    </row>
    <row r="1460" spans="1:5" x14ac:dyDescent="0.45">
      <c r="A1460" s="66">
        <f t="shared" si="37"/>
        <v>1458</v>
      </c>
      <c r="B1460" s="67">
        <v>1</v>
      </c>
      <c r="C1460" s="69">
        <f t="shared" si="38"/>
        <v>10</v>
      </c>
      <c r="D1460" s="70">
        <v>0</v>
      </c>
      <c r="E1460" s="68">
        <v>0</v>
      </c>
    </row>
    <row r="1461" spans="1:5" x14ac:dyDescent="0.45">
      <c r="A1461" s="66">
        <f t="shared" si="37"/>
        <v>1459</v>
      </c>
      <c r="B1461" s="67">
        <v>1</v>
      </c>
      <c r="C1461" s="69">
        <f t="shared" si="38"/>
        <v>10</v>
      </c>
      <c r="D1461" s="70">
        <v>0</v>
      </c>
      <c r="E1461" s="68">
        <v>0</v>
      </c>
    </row>
    <row r="1462" spans="1:5" x14ac:dyDescent="0.45">
      <c r="A1462" s="66">
        <f t="shared" si="37"/>
        <v>1460</v>
      </c>
      <c r="B1462" s="67">
        <v>1</v>
      </c>
      <c r="C1462" s="69">
        <f t="shared" si="38"/>
        <v>10</v>
      </c>
      <c r="D1462" s="70">
        <v>0</v>
      </c>
      <c r="E1462" s="68">
        <v>0</v>
      </c>
    </row>
    <row r="1463" spans="1:5" x14ac:dyDescent="0.45">
      <c r="A1463" s="66">
        <f t="shared" si="37"/>
        <v>1461</v>
      </c>
      <c r="B1463" s="67">
        <v>1</v>
      </c>
      <c r="C1463" s="69">
        <f t="shared" si="38"/>
        <v>10</v>
      </c>
      <c r="D1463" s="70">
        <v>0</v>
      </c>
      <c r="E1463" s="68">
        <v>0</v>
      </c>
    </row>
    <row r="1464" spans="1:5" x14ac:dyDescent="0.45">
      <c r="A1464" s="66">
        <f t="shared" si="37"/>
        <v>1462</v>
      </c>
      <c r="B1464" s="67">
        <v>1</v>
      </c>
      <c r="C1464" s="69">
        <f t="shared" si="38"/>
        <v>10</v>
      </c>
      <c r="D1464" s="70">
        <v>0</v>
      </c>
      <c r="E1464" s="68">
        <v>0</v>
      </c>
    </row>
    <row r="1465" spans="1:5" x14ac:dyDescent="0.45">
      <c r="A1465" s="66">
        <f t="shared" si="37"/>
        <v>1463</v>
      </c>
      <c r="B1465" s="67">
        <v>1</v>
      </c>
      <c r="C1465" s="69">
        <f t="shared" si="38"/>
        <v>10</v>
      </c>
      <c r="D1465" s="70">
        <v>0</v>
      </c>
      <c r="E1465" s="68">
        <v>0</v>
      </c>
    </row>
    <row r="1466" spans="1:5" x14ac:dyDescent="0.45">
      <c r="A1466" s="66">
        <f t="shared" si="37"/>
        <v>1464</v>
      </c>
      <c r="B1466" s="67">
        <v>1</v>
      </c>
      <c r="C1466" s="69">
        <f t="shared" si="38"/>
        <v>10</v>
      </c>
      <c r="D1466" s="70">
        <v>0</v>
      </c>
      <c r="E1466" s="68">
        <v>0</v>
      </c>
    </row>
    <row r="1467" spans="1:5" x14ac:dyDescent="0.45">
      <c r="A1467" s="66">
        <f t="shared" si="37"/>
        <v>1465</v>
      </c>
      <c r="B1467" s="67">
        <v>1</v>
      </c>
      <c r="C1467" s="69">
        <f t="shared" si="38"/>
        <v>10</v>
      </c>
      <c r="D1467" s="70">
        <v>0</v>
      </c>
      <c r="E1467" s="68">
        <v>0</v>
      </c>
    </row>
    <row r="1468" spans="1:5" x14ac:dyDescent="0.45">
      <c r="A1468" s="66">
        <f t="shared" si="37"/>
        <v>1466</v>
      </c>
      <c r="B1468" s="67">
        <v>1</v>
      </c>
      <c r="C1468" s="69">
        <f t="shared" si="38"/>
        <v>10</v>
      </c>
      <c r="D1468" s="70">
        <v>0</v>
      </c>
      <c r="E1468" s="68">
        <v>0</v>
      </c>
    </row>
    <row r="1469" spans="1:5" x14ac:dyDescent="0.45">
      <c r="A1469" s="66">
        <f t="shared" si="37"/>
        <v>1467</v>
      </c>
      <c r="B1469" s="67">
        <v>1</v>
      </c>
      <c r="C1469" s="69">
        <f t="shared" si="38"/>
        <v>10</v>
      </c>
      <c r="D1469" s="70">
        <v>0</v>
      </c>
      <c r="E1469" s="68">
        <v>0</v>
      </c>
    </row>
    <row r="1470" spans="1:5" x14ac:dyDescent="0.45">
      <c r="A1470" s="66">
        <f t="shared" si="37"/>
        <v>1468</v>
      </c>
      <c r="B1470" s="67">
        <v>1</v>
      </c>
      <c r="C1470" s="69">
        <f t="shared" si="38"/>
        <v>10</v>
      </c>
      <c r="D1470" s="70">
        <v>0</v>
      </c>
      <c r="E1470" s="68">
        <v>0</v>
      </c>
    </row>
    <row r="1471" spans="1:5" x14ac:dyDescent="0.45">
      <c r="A1471" s="66">
        <f t="shared" si="37"/>
        <v>1469</v>
      </c>
      <c r="B1471" s="67">
        <v>1</v>
      </c>
      <c r="C1471" s="69">
        <f t="shared" si="38"/>
        <v>10</v>
      </c>
      <c r="D1471" s="70">
        <v>0</v>
      </c>
      <c r="E1471" s="68">
        <v>0</v>
      </c>
    </row>
    <row r="1472" spans="1:5" x14ac:dyDescent="0.45">
      <c r="A1472" s="66">
        <f t="shared" si="37"/>
        <v>1470</v>
      </c>
      <c r="B1472" s="67">
        <v>1</v>
      </c>
      <c r="C1472" s="69">
        <f t="shared" si="38"/>
        <v>10</v>
      </c>
      <c r="D1472" s="70">
        <v>0</v>
      </c>
      <c r="E1472" s="68">
        <v>0</v>
      </c>
    </row>
    <row r="1473" spans="1:5" x14ac:dyDescent="0.45">
      <c r="A1473" s="66">
        <f t="shared" si="37"/>
        <v>1471</v>
      </c>
      <c r="B1473" s="67">
        <v>1</v>
      </c>
      <c r="C1473" s="69">
        <f t="shared" si="38"/>
        <v>10</v>
      </c>
      <c r="D1473" s="70">
        <v>0</v>
      </c>
      <c r="E1473" s="68">
        <v>0</v>
      </c>
    </row>
    <row r="1474" spans="1:5" x14ac:dyDescent="0.45">
      <c r="A1474" s="66">
        <f t="shared" si="37"/>
        <v>1472</v>
      </c>
      <c r="B1474" s="67">
        <v>1</v>
      </c>
      <c r="C1474" s="69">
        <f t="shared" si="38"/>
        <v>10</v>
      </c>
      <c r="D1474" s="70">
        <v>0</v>
      </c>
      <c r="E1474" s="68">
        <v>0</v>
      </c>
    </row>
    <row r="1475" spans="1:5" x14ac:dyDescent="0.45">
      <c r="A1475" s="66">
        <f t="shared" ref="A1475:A1484" si="39">A1474+1</f>
        <v>1473</v>
      </c>
      <c r="B1475" s="67">
        <v>1</v>
      </c>
      <c r="C1475" s="69">
        <f t="shared" si="38"/>
        <v>10</v>
      </c>
      <c r="D1475" s="70">
        <v>0</v>
      </c>
      <c r="E1475" s="68">
        <v>0</v>
      </c>
    </row>
    <row r="1476" spans="1:5" x14ac:dyDescent="0.45">
      <c r="A1476" s="66">
        <f t="shared" si="39"/>
        <v>1474</v>
      </c>
      <c r="B1476" s="67">
        <v>1</v>
      </c>
      <c r="C1476" s="69">
        <f t="shared" si="38"/>
        <v>10</v>
      </c>
      <c r="D1476" s="70">
        <v>0</v>
      </c>
      <c r="E1476" s="68">
        <v>0</v>
      </c>
    </row>
    <row r="1477" spans="1:5" x14ac:dyDescent="0.45">
      <c r="A1477" s="66">
        <f t="shared" si="39"/>
        <v>1475</v>
      </c>
      <c r="B1477" s="67">
        <v>1</v>
      </c>
      <c r="C1477" s="69">
        <f t="shared" si="38"/>
        <v>10</v>
      </c>
      <c r="D1477" s="70">
        <v>0</v>
      </c>
      <c r="E1477" s="68">
        <v>0</v>
      </c>
    </row>
    <row r="1478" spans="1:5" x14ac:dyDescent="0.45">
      <c r="A1478" s="66">
        <f t="shared" si="39"/>
        <v>1476</v>
      </c>
      <c r="B1478" s="67">
        <v>1</v>
      </c>
      <c r="C1478" s="69">
        <f t="shared" si="38"/>
        <v>10</v>
      </c>
      <c r="D1478" s="70">
        <v>0</v>
      </c>
      <c r="E1478" s="68">
        <v>0</v>
      </c>
    </row>
    <row r="1479" spans="1:5" x14ac:dyDescent="0.45">
      <c r="A1479" s="66">
        <f t="shared" si="39"/>
        <v>1477</v>
      </c>
      <c r="B1479" s="67">
        <v>1</v>
      </c>
      <c r="C1479" s="69">
        <f t="shared" si="38"/>
        <v>10</v>
      </c>
      <c r="D1479" s="70">
        <v>0</v>
      </c>
      <c r="E1479" s="68">
        <v>0</v>
      </c>
    </row>
    <row r="1480" spans="1:5" x14ac:dyDescent="0.45">
      <c r="A1480" s="66">
        <f t="shared" si="39"/>
        <v>1478</v>
      </c>
      <c r="B1480" s="67">
        <v>1</v>
      </c>
      <c r="C1480" s="69">
        <f t="shared" si="38"/>
        <v>10</v>
      </c>
      <c r="D1480" s="70">
        <v>0</v>
      </c>
      <c r="E1480" s="68">
        <v>0</v>
      </c>
    </row>
    <row r="1481" spans="1:5" x14ac:dyDescent="0.45">
      <c r="A1481" s="66">
        <f t="shared" si="39"/>
        <v>1479</v>
      </c>
      <c r="B1481" s="67">
        <v>1</v>
      </c>
      <c r="C1481" s="69">
        <f t="shared" si="38"/>
        <v>10</v>
      </c>
      <c r="D1481" s="70">
        <v>0</v>
      </c>
      <c r="E1481" s="68">
        <v>0</v>
      </c>
    </row>
    <row r="1482" spans="1:5" x14ac:dyDescent="0.45">
      <c r="A1482" s="66">
        <f t="shared" si="39"/>
        <v>1480</v>
      </c>
      <c r="B1482" s="67">
        <v>1</v>
      </c>
      <c r="C1482" s="69">
        <f t="shared" si="38"/>
        <v>10</v>
      </c>
      <c r="D1482" s="70">
        <v>0</v>
      </c>
      <c r="E1482" s="68">
        <v>0</v>
      </c>
    </row>
    <row r="1483" spans="1:5" x14ac:dyDescent="0.45">
      <c r="A1483" s="66">
        <f t="shared" si="39"/>
        <v>1481</v>
      </c>
      <c r="B1483" s="67">
        <v>1</v>
      </c>
      <c r="C1483" s="69">
        <f t="shared" si="38"/>
        <v>10</v>
      </c>
      <c r="D1483" s="70">
        <v>0</v>
      </c>
      <c r="E1483" s="68">
        <v>0</v>
      </c>
    </row>
    <row r="1484" spans="1:5" x14ac:dyDescent="0.45">
      <c r="A1484" s="66">
        <f t="shared" si="39"/>
        <v>1482</v>
      </c>
      <c r="B1484" s="67">
        <v>1</v>
      </c>
      <c r="C1484" s="69">
        <f t="shared" si="38"/>
        <v>10</v>
      </c>
      <c r="D1484" s="70">
        <v>0</v>
      </c>
      <c r="E1484" s="68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CE244-D7DD-483E-A5B6-7DFCBEB02A02}">
  <sheetPr codeName="Sheet1">
    <tabColor rgb="FF0070C0"/>
  </sheetPr>
  <dimension ref="A1:V1502"/>
  <sheetViews>
    <sheetView workbookViewId="0">
      <selection activeCell="E1220" sqref="E1220:E1300"/>
    </sheetView>
  </sheetViews>
  <sheetFormatPr defaultColWidth="9.1328125" defaultRowHeight="14.25" x14ac:dyDescent="0.45"/>
  <cols>
    <col min="1" max="1" width="14.265625" style="2" customWidth="1"/>
    <col min="2" max="2" width="11.3984375" style="1" customWidth="1"/>
    <col min="3" max="3" width="23.1328125" style="1" customWidth="1"/>
    <col min="4" max="4" width="18.1328125" style="1" customWidth="1"/>
    <col min="5" max="5" width="21.59765625" style="1" customWidth="1"/>
    <col min="6" max="6" width="20.59765625" style="1" customWidth="1"/>
    <col min="7" max="7" width="23" style="1" customWidth="1"/>
    <col min="8" max="8" width="13.73046875" style="1" customWidth="1"/>
    <col min="9" max="9" width="18.59765625" style="1" customWidth="1"/>
    <col min="10" max="10" width="23.3984375" style="1" customWidth="1"/>
    <col min="11" max="11" width="16.86328125" style="1" customWidth="1"/>
    <col min="12" max="12" width="14.265625" style="1" customWidth="1"/>
    <col min="13" max="16" width="9.1328125" style="1"/>
    <col min="17" max="17" width="14.1328125" style="1" customWidth="1"/>
    <col min="18" max="18" width="9.1328125" style="1"/>
    <col min="19" max="19" width="11.86328125" style="1" customWidth="1"/>
    <col min="20" max="20" width="9.1328125" style="1"/>
    <col min="21" max="21" width="15.86328125" style="1" customWidth="1"/>
    <col min="22" max="22" width="10.86328125" style="1" customWidth="1"/>
    <col min="23" max="16384" width="9.1328125" style="1"/>
  </cols>
  <sheetData>
    <row r="1" spans="1:22" ht="15.75" customHeight="1" thickBot="1" x14ac:dyDescent="0.5">
      <c r="A1" s="84" t="s">
        <v>114</v>
      </c>
      <c r="B1" s="85" t="s">
        <v>113</v>
      </c>
      <c r="C1" s="85" t="s">
        <v>112</v>
      </c>
      <c r="D1" s="85" t="s">
        <v>57</v>
      </c>
      <c r="E1" s="85" t="s">
        <v>111</v>
      </c>
      <c r="F1" s="85" t="s">
        <v>76</v>
      </c>
      <c r="G1" s="85" t="s">
        <v>116</v>
      </c>
      <c r="H1" s="85" t="s">
        <v>115</v>
      </c>
      <c r="I1" s="85" t="s">
        <v>78</v>
      </c>
      <c r="J1" s="85" t="s">
        <v>110</v>
      </c>
      <c r="K1" s="85" t="s">
        <v>80</v>
      </c>
      <c r="L1" s="85" t="s">
        <v>77</v>
      </c>
      <c r="M1" s="85" t="s">
        <v>86</v>
      </c>
      <c r="N1" s="85" t="s">
        <v>88</v>
      </c>
      <c r="O1" s="85" t="s">
        <v>95</v>
      </c>
      <c r="P1" s="85" t="s">
        <v>96</v>
      </c>
      <c r="Q1" s="85" t="s">
        <v>97</v>
      </c>
      <c r="R1" s="85" t="s">
        <v>98</v>
      </c>
      <c r="S1" s="85" t="s">
        <v>99</v>
      </c>
      <c r="T1" s="85" t="s">
        <v>100</v>
      </c>
      <c r="U1" s="85" t="s">
        <v>101</v>
      </c>
      <c r="V1" s="86" t="s">
        <v>102</v>
      </c>
    </row>
    <row r="2" spans="1:22" x14ac:dyDescent="0.45">
      <c r="A2" s="87">
        <v>0</v>
      </c>
      <c r="B2" s="89">
        <v>0</v>
      </c>
      <c r="C2" s="89">
        <v>0</v>
      </c>
      <c r="D2" s="89">
        <f>'Gearing and Output'!$G$26</f>
        <v>133.66125</v>
      </c>
      <c r="E2" s="89">
        <f>'Gearing and Output'!$C$14-C2-D2</f>
        <v>350.44577895547667</v>
      </c>
      <c r="F2" s="89">
        <f>0.5*'Gearing and Output'!$J$27*A2^2</f>
        <v>0</v>
      </c>
      <c r="G2" s="89">
        <f>A2/('Gearing and Output'!$J$35/1000)</f>
        <v>0</v>
      </c>
      <c r="H2" s="89">
        <f t="shared" ref="H2:H65" si="0">(0.5*I2*A2^2)/1000</f>
        <v>0</v>
      </c>
      <c r="I2" s="89">
        <f>'Gearing and Output'!$G$38</f>
        <v>631.72977665344956</v>
      </c>
      <c r="J2" s="89">
        <f t="shared" ref="J2:J65" si="1">E2/I2</f>
        <v>0.55474000420233804</v>
      </c>
      <c r="K2" s="87">
        <f t="shared" ref="K2:K33" si="2">I2/E2</f>
        <v>1.8026462710903686</v>
      </c>
      <c r="L2" s="87">
        <f>IF(A2&lt;'Gearing and Output'!$H$5,1,IF(A2&lt;'Gearing and Output'!$H$6,2,IF(A2&gt;'Gearing and Output'!$H$7,3)))</f>
        <v>1</v>
      </c>
      <c r="M2" s="87">
        <f>IF(L2=1,_xlfn.XLOOKUP(A2,'Dyno Graph'!$E$2:$E$77,'Dyno Graph'!$A$2:$A$77,,1),IF(L2=2,_xlfn.XLOOKUP(A2,'Dyno Graph'!$F$2:$F$77,'Dyno Graph'!$A$2:$A$77,,1),IF(L2=3,_xlfn.XLOOKUP(A2,'Dyno Graph'!$G$2:$G$77,'Dyno Graph'!$A$2:$A$77,,1))))</f>
        <v>500</v>
      </c>
      <c r="N2" s="87">
        <v>0</v>
      </c>
      <c r="O2" s="87">
        <v>0</v>
      </c>
      <c r="P2" s="87">
        <v>0</v>
      </c>
      <c r="Q2" s="87">
        <v>0</v>
      </c>
      <c r="R2" s="87">
        <v>0</v>
      </c>
      <c r="S2" s="87">
        <f>R2*P2</f>
        <v>0</v>
      </c>
      <c r="T2" s="87">
        <v>0</v>
      </c>
      <c r="U2" s="87">
        <f>((R2*P2)/1000)/0.75</f>
        <v>0</v>
      </c>
      <c r="V2" s="87">
        <v>0</v>
      </c>
    </row>
    <row r="3" spans="1:22" x14ac:dyDescent="0.45">
      <c r="A3" s="88">
        <f>MIN('Gearing and Output'!$H$7,(SQRT((A2^2)+2*K2*1)))</f>
        <v>1.8987607911953357</v>
      </c>
      <c r="B3" s="90">
        <f>1/A3</f>
        <v>0.52665928464346756</v>
      </c>
      <c r="C3" s="90">
        <f>0.5*'Gearing and Output'!$G$15*'Gearing and Output'!$G$16*'Gearing and Output'!$G$14*(A3)^2</f>
        <v>2.119912014802273</v>
      </c>
      <c r="D3" s="90">
        <f>'Gearing and Output'!$G$26</f>
        <v>133.66125</v>
      </c>
      <c r="E3" s="90">
        <f>'Gearing and Output'!$C$14-C3-D3</f>
        <v>348.32586694067442</v>
      </c>
      <c r="F3" s="90">
        <f>0.5*'Gearing and Output'!$J$27*A3^2</f>
        <v>1021.6497741404664</v>
      </c>
      <c r="G3" s="90">
        <f>A3/('Gearing and Output'!$J$35/1000)</f>
        <v>6.5003792920073113</v>
      </c>
      <c r="H3" s="90">
        <f t="shared" si="0"/>
        <v>1.1387853262210923</v>
      </c>
      <c r="I3" s="90">
        <f>'Gearing and Output'!$G$38</f>
        <v>631.72977665344956</v>
      </c>
      <c r="J3" s="90">
        <f t="shared" si="1"/>
        <v>0.55138427823666902</v>
      </c>
      <c r="K3" s="92">
        <f t="shared" si="2"/>
        <v>1.813617180377372</v>
      </c>
      <c r="L3" s="92">
        <f>IF(A3&lt;'Gearing and Output'!$H$5,1,IF(A3&lt;'Gearing and Output'!$H$6,2,IF(A3&gt;'Gearing and Output'!$H$7,3)))</f>
        <v>1</v>
      </c>
      <c r="M3" s="92">
        <f>IF(L3=1,_xlfn.XLOOKUP(A3,'Dyno Graph'!$E$2:$E$77,'Dyno Graph'!$A$2:$A$77,,1),IF(L3=2,_xlfn.XLOOKUP(A3,'Dyno Graph'!$F$2:$F$77,'Dyno Graph'!$A$2:$A$77,,1),IF(L3=3,_xlfn.XLOOKUP(A3,'Dyno Graph'!$G$2:$G$77,'Dyno Graph'!$A$2:$A$77,,1))))</f>
        <v>1500</v>
      </c>
      <c r="N3" s="92">
        <f>IF(L3=1,_xlfn.XLOOKUP(A3,'Dyno Graph'!$E$2:$E$77,'Dyno Graph'!$D$2:$D$77,,-1),IF(L3=2,_xlfn.XLOOKUP(A3,'Dyno Graph'!$F$2:$F$77,'Dyno Graph'!$D$2:$D$77,,-1),IF(L3=3,_xlfn.XLOOKUP(A3,'Dyno Graph'!$G$2:$G$77,'Dyno Graph'!$D$2:$D$77,,-1))))</f>
        <v>14.176779563103896</v>
      </c>
      <c r="O3" s="92">
        <f>IF(L3=1,_xlfn.XLOOKUP(A3,'Dyno Graph'!$E$2:$E$77,'Dyno Graph'!$H$2:$H$77,,-1),IF(Forces!L3=2,_xlfn.XLOOKUP(Forces!A3,'Dyno Graph'!$F$2:$F$77,'Dyno Graph'!$H$2:$H$77,,-1),IF(Forces!L3=3,_xlfn.XLOOKUP(Forces!A3,'Dyno Graph'!$G$2:$G$77,'Dyno Graph'!$H$2:$H$77,,-1))))</f>
        <v>2.0766485657765124</v>
      </c>
      <c r="P3" s="92" cm="1">
        <f t="array" ref="P3">_xlfn.XLOOKUP(N3,BSFC!$B$3:$B$25,_xlfn.XLOOKUP(M3,BSFC!$C$2:$P$2,BSFC!$C$3:$P$25,,-1),,-1)</f>
        <v>575.73</v>
      </c>
      <c r="Q3" s="92">
        <f t="shared" ref="Q3:Q66" si="3">(O3*P3)/(60*60)</f>
        <v>0.33210802188180871</v>
      </c>
      <c r="R3" s="92">
        <f t="shared" ref="R3:R66" si="4">((B4-B3)/3600)*O3</f>
        <v>2.1449416227553144E-4</v>
      </c>
      <c r="S3" s="92">
        <f>R3*P3</f>
        <v>0.12349072404689172</v>
      </c>
      <c r="T3" s="92">
        <f>S3+S2</f>
        <v>0.12349072404689172</v>
      </c>
      <c r="U3" s="92">
        <f>((R3*P3)/1000)/0.75</f>
        <v>1.6465429872918895E-4</v>
      </c>
      <c r="V3" s="92">
        <f>U3+U2</f>
        <v>1.6465429872918895E-4</v>
      </c>
    </row>
    <row r="4" spans="1:22" x14ac:dyDescent="0.45">
      <c r="A4" s="88">
        <f>MIN('Gearing and Output'!$H$7,(SQRT((A3^2)+2*K3*1)))</f>
        <v>2.689335773557382</v>
      </c>
      <c r="B4" s="90">
        <f>(1/A4)+B3</f>
        <v>0.89849831264153213</v>
      </c>
      <c r="C4" s="90">
        <f>0.5*'Gearing and Output'!$G$15*'Gearing and Output'!$G$16*'Gearing and Output'!$G$14*(A4)^2</f>
        <v>4.2527258189260619</v>
      </c>
      <c r="D4" s="90">
        <f>'Gearing and Output'!$G$26</f>
        <v>133.66125</v>
      </c>
      <c r="E4" s="90">
        <f>'Gearing and Output'!$C$14-C4-D4</f>
        <v>346.19305313655059</v>
      </c>
      <c r="F4" s="90">
        <f>0.5*'Gearing and Output'!$J$27*A4^2</f>
        <v>2049.5173111193421</v>
      </c>
      <c r="G4" s="90">
        <f>A4/('Gearing and Output'!$J$35/1000)</f>
        <v>9.2069009707544733</v>
      </c>
      <c r="H4" s="90">
        <f t="shared" si="0"/>
        <v>2.2845013025157486</v>
      </c>
      <c r="I4" s="90">
        <f>'Gearing and Output'!$G$38</f>
        <v>631.72977665344956</v>
      </c>
      <c r="J4" s="90">
        <f t="shared" si="1"/>
        <v>0.54800812931517562</v>
      </c>
      <c r="K4" s="92">
        <f t="shared" si="2"/>
        <v>1.824790448363715</v>
      </c>
      <c r="L4" s="92">
        <f>IF(A4&lt;'Gearing and Output'!$H$5,1,IF(A4&lt;'Gearing and Output'!$H$6,2,IF(A4&gt;'Gearing and Output'!$H$7,3)))</f>
        <v>1</v>
      </c>
      <c r="M4" s="92">
        <f>IF(L4=1,_xlfn.XLOOKUP(A4,'Dyno Graph'!$E$2:$E$77,'Dyno Graph'!$A$2:$A$77,,1),IF(L4=2,_xlfn.XLOOKUP(A4,'Dyno Graph'!$F$2:$F$77,'Dyno Graph'!$A$2:$A$77,,1),IF(L4=3,_xlfn.XLOOKUP(A4,'Dyno Graph'!$G$2:$G$77,'Dyno Graph'!$A$2:$A$77,,1))))</f>
        <v>2200</v>
      </c>
      <c r="N4" s="92">
        <f>IF(L4=1,_xlfn.XLOOKUP(A4,'Dyno Graph'!$E$2:$E$77,'Dyno Graph'!$D$2:$D$77,,-1),IF(L4=2,_xlfn.XLOOKUP(A4,'Dyno Graph'!$F$2:$F$77,'Dyno Graph'!$D$2:$D$77,,-1),IF(L4=3,_xlfn.XLOOKUP(A4,'Dyno Graph'!$G$2:$G$77,'Dyno Graph'!$D$2:$D$77,,-1))))</f>
        <v>13.931543014320269</v>
      </c>
      <c r="O4" s="92">
        <f>IF(L4=1,_xlfn.XLOOKUP(A4,'Dyno Graph'!$E$2:$E$77,'Dyno Graph'!$H$2:$H$77,,-1),IF(Forces!L4=2,_xlfn.XLOOKUP(Forces!A4,'Dyno Graph'!$F$2:$F$77,'Dyno Graph'!$H$2:$H$77,,-1),IF(Forces!L4=3,_xlfn.XLOOKUP(Forces!A4,'Dyno Graph'!$G$2:$G$77,'Dyno Graph'!$H$2:$H$77,,-1))))</f>
        <v>3.0610885946590587</v>
      </c>
      <c r="P4" s="92" cm="1">
        <f t="array" ref="P4">_xlfn.XLOOKUP(N4,BSFC!$B$3:$B$25,_xlfn.XLOOKUP(M4,BSFC!$C$2:$P$2,BSFC!$C$3:$P$25,,-1),,-1)</f>
        <v>575.53873650000003</v>
      </c>
      <c r="Q4" s="92">
        <f>(O4*P4)/(60*60)</f>
        <v>0.4893819616901765</v>
      </c>
      <c r="R4" s="92">
        <f t="shared" si="4"/>
        <v>2.5776080925292362E-4</v>
      </c>
      <c r="S4" s="92">
        <f t="shared" ref="S4:S66" si="5">R4*P4</f>
        <v>0.14835133047664517</v>
      </c>
      <c r="T4" s="92">
        <f>S4+T3</f>
        <v>0.27184205452353688</v>
      </c>
      <c r="U4" s="92">
        <f t="shared" ref="U4:U66" si="6">((R4*P4)/1000)/0.75</f>
        <v>1.9780177396886022E-4</v>
      </c>
      <c r="V4" s="92">
        <f>U4+V3</f>
        <v>3.6245607269804917E-4</v>
      </c>
    </row>
    <row r="5" spans="1:22" x14ac:dyDescent="0.45">
      <c r="A5" s="88">
        <f>MIN('Gearing and Output'!$H$7,(SQRT((A4^2)+2*K4*1)))</f>
        <v>3.2988039953387518</v>
      </c>
      <c r="B5" s="90">
        <f t="shared" ref="B5:B68" si="7">(1/A5)+B4</f>
        <v>1.2016384814460479</v>
      </c>
      <c r="C5" s="90">
        <f>0.5*'Gearing and Output'!$G$15*'Gearing and Output'!$G$16*'Gearing and Output'!$G$14*(A5)^2</f>
        <v>6.3986793862017901</v>
      </c>
      <c r="D5" s="90">
        <f>'Gearing and Output'!$G$26</f>
        <v>133.66125</v>
      </c>
      <c r="E5" s="90">
        <f>'Gearing and Output'!$C$14-C5-D5</f>
        <v>344.04709956927491</v>
      </c>
      <c r="F5" s="90">
        <f>0.5*'Gearing and Output'!$J$27*A5^2</f>
        <v>3083.7172977294777</v>
      </c>
      <c r="G5" s="90">
        <f>A5/('Gearing and Output'!$J$35/1000)</f>
        <v>11.293406351724586</v>
      </c>
      <c r="H5" s="90">
        <f t="shared" si="0"/>
        <v>3.4372757648999062</v>
      </c>
      <c r="I5" s="90">
        <f>'Gearing and Output'!$G$38</f>
        <v>631.72977665344956</v>
      </c>
      <c r="J5" s="90">
        <f t="shared" si="1"/>
        <v>0.54461118073592107</v>
      </c>
      <c r="K5" s="92">
        <f t="shared" si="2"/>
        <v>1.8361723654823281</v>
      </c>
      <c r="L5" s="92">
        <f>IF(A5&lt;'Gearing and Output'!$H$5,1,IF(A5&lt;'Gearing and Output'!$H$6,2,IF(A5&gt;'Gearing and Output'!$H$7,3)))</f>
        <v>1</v>
      </c>
      <c r="M5" s="92">
        <f>IF(L5=1,_xlfn.XLOOKUP(A5,'Dyno Graph'!$E$2:$E$77,'Dyno Graph'!$A$2:$A$77,,1),IF(L5=2,_xlfn.XLOOKUP(A5,'Dyno Graph'!$F$2:$F$77,'Dyno Graph'!$A$2:$A$77,,1),IF(L5=3,_xlfn.XLOOKUP(A5,'Dyno Graph'!$G$2:$G$77,'Dyno Graph'!$A$2:$A$77,,1))))</f>
        <v>2600</v>
      </c>
      <c r="N5" s="92">
        <f>IF(L5=1,_xlfn.XLOOKUP(A5,'Dyno Graph'!$E$2:$E$77,'Dyno Graph'!$D$2:$D$77,,-1),IF(L5=2,_xlfn.XLOOKUP(A5,'Dyno Graph'!$F$2:$F$77,'Dyno Graph'!$D$2:$D$77,,-1),IF(L5=3,_xlfn.XLOOKUP(A5,'Dyno Graph'!$G$2:$G$77,'Dyno Graph'!$D$2:$D$77,,-1))))</f>
        <v>12.8286</v>
      </c>
      <c r="O5" s="92">
        <f>IF(L5=1,_xlfn.XLOOKUP(A5,'Dyno Graph'!$E$2:$E$77,'Dyno Graph'!$H$2:$H$77,,-1),IF(Forces!L5=2,_xlfn.XLOOKUP(Forces!A5,'Dyno Graph'!$F$2:$F$77,'Dyno Graph'!$H$2:$H$77,,-1),IF(Forces!L5=3,_xlfn.XLOOKUP(Forces!A5,'Dyno Graph'!$G$2:$G$77,'Dyno Graph'!$H$2:$H$77,,-1))))</f>
        <v>3.3556500000000002</v>
      </c>
      <c r="P5" s="92" cm="1">
        <f t="array" ref="P5">_xlfn.XLOOKUP(N5,BSFC!$B$3:$B$25,_xlfn.XLOOKUP(M5,BSFC!$C$2:$P$2,BSFC!$C$3:$P$25,,-1),,-1)</f>
        <v>555.72978825000018</v>
      </c>
      <c r="Q5" s="92">
        <f t="shared" si="3"/>
        <v>0.51800962887253144</v>
      </c>
      <c r="R5" s="92">
        <f t="shared" si="4"/>
        <v>2.4432967601273017E-4</v>
      </c>
      <c r="S5" s="92">
        <f t="shared" si="5"/>
        <v>0.13578127911374568</v>
      </c>
      <c r="T5" s="92">
        <f t="shared" ref="T5:T68" si="8">S5+T4</f>
        <v>0.40762333363728254</v>
      </c>
      <c r="U5" s="92">
        <f t="shared" si="6"/>
        <v>1.8104170548499424E-4</v>
      </c>
      <c r="V5" s="92">
        <f t="shared" ref="V5:V68" si="9">U5+V4</f>
        <v>5.4349777818304339E-4</v>
      </c>
    </row>
    <row r="6" spans="1:22" x14ac:dyDescent="0.45">
      <c r="A6" s="88">
        <f>MIN('Gearing and Output'!$H$7,(SQRT((A5^2)+2*K5*1)))</f>
        <v>3.8150298204113122</v>
      </c>
      <c r="B6" s="90">
        <f t="shared" si="7"/>
        <v>1.4637596304472336</v>
      </c>
      <c r="C6" s="90">
        <f>0.5*'Gearing and Output'!$G$15*'Gearing and Output'!$G$16*'Gearing and Output'!$G$14*(A6)^2</f>
        <v>8.5580180880090087</v>
      </c>
      <c r="D6" s="90">
        <f>'Gearing and Output'!$G$26</f>
        <v>133.66125</v>
      </c>
      <c r="E6" s="90">
        <f>'Gearing and Output'!$C$14-C6-D6</f>
        <v>341.88776086746765</v>
      </c>
      <c r="F6" s="90">
        <f>0.5*'Gearing and Output'!$J$27*A6^2</f>
        <v>4124.3679858665873</v>
      </c>
      <c r="G6" s="90">
        <f>A6/('Gearing and Output'!$J$35/1000)</f>
        <v>13.060697776142799</v>
      </c>
      <c r="H6" s="90">
        <f t="shared" si="0"/>
        <v>4.5972405232432942</v>
      </c>
      <c r="I6" s="90">
        <f>'Gearing and Output'!$G$38</f>
        <v>631.72977665344956</v>
      </c>
      <c r="J6" s="90">
        <f t="shared" si="1"/>
        <v>0.54119304408697888</v>
      </c>
      <c r="K6" s="92">
        <f t="shared" si="2"/>
        <v>1.8477694991203233</v>
      </c>
      <c r="L6" s="92">
        <f>IF(A6&lt;'Gearing and Output'!$H$5,1,IF(A6&lt;'Gearing and Output'!$H$6,2,IF(A6&gt;'Gearing and Output'!$H$7,3)))</f>
        <v>1</v>
      </c>
      <c r="M6" s="92">
        <f>IF(L6=1,_xlfn.XLOOKUP(A6,'Dyno Graph'!$E$2:$E$77,'Dyno Graph'!$A$2:$A$77,,1),IF(L6=2,_xlfn.XLOOKUP(A6,'Dyno Graph'!$F$2:$F$77,'Dyno Graph'!$A$2:$A$77,,1),IF(L6=3,_xlfn.XLOOKUP(A6,'Dyno Graph'!$G$2:$G$77,'Dyno Graph'!$A$2:$A$77,,1))))</f>
        <v>3000</v>
      </c>
      <c r="N6" s="92">
        <f>IF(L6=1,_xlfn.XLOOKUP(A6,'Dyno Graph'!$E$2:$E$77,'Dyno Graph'!$D$2:$D$77,,-1),IF(L6=2,_xlfn.XLOOKUP(A6,'Dyno Graph'!$F$2:$F$77,'Dyno Graph'!$D$2:$D$77,,-1),IF(L6=3,_xlfn.XLOOKUP(A6,'Dyno Graph'!$G$2:$G$77,'Dyno Graph'!$D$2:$D$77,,-1))))</f>
        <v>13.835641426244917</v>
      </c>
      <c r="O6" s="92">
        <f>IF(L6=1,_xlfn.XLOOKUP(A6,'Dyno Graph'!$E$2:$E$77,'Dyno Graph'!$H$2:$H$77,,-1),IF(Forces!L6=2,_xlfn.XLOOKUP(Forces!A6,'Dyno Graph'!$F$2:$F$77,'Dyno Graph'!$H$2:$H$77,,-1),IF(Forces!L6=3,_xlfn.XLOOKUP(Forces!A6,'Dyno Graph'!$G$2:$G$77,'Dyno Graph'!$H$2:$H$77,,-1))))</f>
        <v>4.1981183742805417</v>
      </c>
      <c r="P6" s="92" cm="1">
        <f t="array" ref="P6">_xlfn.XLOOKUP(N6,BSFC!$B$3:$B$25,_xlfn.XLOOKUP(M6,BSFC!$C$2:$P$2,BSFC!$C$3:$P$25,,-1),,-1)</f>
        <v>514.14375285000006</v>
      </c>
      <c r="Q6" s="92">
        <f t="shared" si="3"/>
        <v>0.59956564885031638</v>
      </c>
      <c r="R6" s="92">
        <f t="shared" si="4"/>
        <v>2.7297372479274956E-4</v>
      </c>
      <c r="S6" s="92">
        <f t="shared" si="5"/>
        <v>0.14034773529438735</v>
      </c>
      <c r="T6" s="92">
        <f t="shared" si="8"/>
        <v>0.54797106893166991</v>
      </c>
      <c r="U6" s="92">
        <f t="shared" si="6"/>
        <v>1.8713031372584977E-4</v>
      </c>
      <c r="V6" s="92">
        <f t="shared" si="9"/>
        <v>7.3062809190889313E-4</v>
      </c>
    </row>
    <row r="7" spans="1:22" x14ac:dyDescent="0.45">
      <c r="A7" s="88">
        <f>MIN('Gearing and Output'!$H$7,(SQRT((A6^2)+2*K6*1)))</f>
        <v>4.272000881187668</v>
      </c>
      <c r="B7" s="90">
        <f t="shared" si="7"/>
        <v>1.6978419791666908</v>
      </c>
      <c r="C7" s="90">
        <f>0.5*'Gearing and Output'!$G$15*'Gearing and Output'!$G$16*'Gearing and Output'!$G$14*(A7)^2</f>
        <v>10.730995018974506</v>
      </c>
      <c r="D7" s="90">
        <f>'Gearing and Output'!$G$26</f>
        <v>133.66125</v>
      </c>
      <c r="E7" s="90">
        <f>'Gearing and Output'!$C$14-C7-D7</f>
        <v>339.71478393650216</v>
      </c>
      <c r="F7" s="90">
        <f>0.5*'Gearing and Output'!$J$27*A7^2</f>
        <v>5171.5913494930292</v>
      </c>
      <c r="G7" s="90">
        <f>A7/('Gearing and Output'!$J$35/1000)</f>
        <v>14.625131397424401</v>
      </c>
      <c r="H7" s="90">
        <f t="shared" si="0"/>
        <v>5.7645315362296303</v>
      </c>
      <c r="I7" s="90">
        <f>'Gearing and Output'!$G$38</f>
        <v>631.72977665344956</v>
      </c>
      <c r="J7" s="90">
        <f t="shared" si="1"/>
        <v>0.5377533187308674</v>
      </c>
      <c r="K7" s="92">
        <f t="shared" si="2"/>
        <v>1.8595887094849821</v>
      </c>
      <c r="L7" s="92">
        <f>IF(A7&lt;'Gearing and Output'!$H$5,1,IF(A7&lt;'Gearing and Output'!$H$6,2,IF(A7&gt;'Gearing and Output'!$H$7,3)))</f>
        <v>1</v>
      </c>
      <c r="M7" s="92">
        <f>IF(L7=1,_xlfn.XLOOKUP(A7,'Dyno Graph'!$E$2:$E$77,'Dyno Graph'!$A$2:$A$77,,1),IF(L7=2,_xlfn.XLOOKUP(A7,'Dyno Graph'!$F$2:$F$77,'Dyno Graph'!$A$2:$A$77,,1),IF(L7=3,_xlfn.XLOOKUP(A7,'Dyno Graph'!$G$2:$G$77,'Dyno Graph'!$A$2:$A$77,,1))))</f>
        <v>3400</v>
      </c>
      <c r="N7" s="92">
        <f>IF(L7=1,_xlfn.XLOOKUP(A7,'Dyno Graph'!$E$2:$E$77,'Dyno Graph'!$D$2:$D$77,,-1),IF(L7=2,_xlfn.XLOOKUP(A7,'Dyno Graph'!$F$2:$F$77,'Dyno Graph'!$D$2:$D$77,,-1),IF(L7=3,_xlfn.XLOOKUP(A7,'Dyno Graph'!$G$2:$G$77,'Dyno Graph'!$D$2:$D$77,,-1))))</f>
        <v>15.506564095058051</v>
      </c>
      <c r="O7" s="92">
        <f>IF(L7=1,_xlfn.XLOOKUP(A7,'Dyno Graph'!$E$2:$E$77,'Dyno Graph'!$H$2:$H$77,,-1),IF(Forces!L7=2,_xlfn.XLOOKUP(Forces!A7,'Dyno Graph'!$F$2:$F$77,'Dyno Graph'!$H$2:$H$77,,-1),IF(Forces!L7=3,_xlfn.XLOOKUP(Forces!A7,'Dyno Graph'!$G$2:$G$77,'Dyno Graph'!$H$2:$H$77,,-1))))</f>
        <v>5.3541052323221283</v>
      </c>
      <c r="P7" s="92" cm="1">
        <f t="array" ref="P7">_xlfn.XLOOKUP(N7,BSFC!$B$3:$B$25,_xlfn.XLOOKUP(M7,BSFC!$C$2:$P$2,BSFC!$C$3:$P$25,,-1),,-1)</f>
        <v>502.66699999999997</v>
      </c>
      <c r="Q7" s="92">
        <f t="shared" si="3"/>
        <v>0.74759222633768529</v>
      </c>
      <c r="R7" s="92">
        <f t="shared" si="4"/>
        <v>3.1730549099797832E-4</v>
      </c>
      <c r="S7" s="92">
        <f t="shared" si="5"/>
        <v>0.15949899924348077</v>
      </c>
      <c r="T7" s="92">
        <f t="shared" si="8"/>
        <v>0.70747006817515068</v>
      </c>
      <c r="U7" s="92">
        <f t="shared" si="6"/>
        <v>2.1266533232464102E-4</v>
      </c>
      <c r="V7" s="92">
        <f t="shared" si="9"/>
        <v>9.4329342423353415E-4</v>
      </c>
    </row>
    <row r="8" spans="1:22" x14ac:dyDescent="0.45">
      <c r="A8" s="88">
        <f>MIN('Gearing and Output'!$H$7,(SQRT((A7^2)+2*K7*1)))</f>
        <v>4.6871280063422818</v>
      </c>
      <c r="B8" s="90">
        <f t="shared" si="7"/>
        <v>1.9111922436883493</v>
      </c>
      <c r="C8" s="90">
        <f>0.5*'Gearing and Output'!$G$15*'Gearing and Output'!$G$16*'Gearing and Output'!$G$14*(A8)^2</f>
        <v>12.917871341328842</v>
      </c>
      <c r="D8" s="90">
        <f>'Gearing and Output'!$G$26</f>
        <v>133.66125</v>
      </c>
      <c r="E8" s="90">
        <f>'Gearing and Output'!$C$14-C8-D8</f>
        <v>337.52790761414781</v>
      </c>
      <c r="F8" s="90">
        <f>0.5*'Gearing and Output'!$J$27*A8^2</f>
        <v>6225.5132505936426</v>
      </c>
      <c r="G8" s="90">
        <f>A8/('Gearing and Output'!$J$35/1000)</f>
        <v>16.046312928251563</v>
      </c>
      <c r="H8" s="90">
        <f t="shared" si="0"/>
        <v>6.9392890963398548</v>
      </c>
      <c r="I8" s="90">
        <f>'Gearing and Output'!$G$38</f>
        <v>631.72977665344956</v>
      </c>
      <c r="J8" s="90">
        <f t="shared" si="1"/>
        <v>0.53429159125944892</v>
      </c>
      <c r="K8" s="92">
        <f t="shared" si="2"/>
        <v>1.8716371665943099</v>
      </c>
      <c r="L8" s="92">
        <f>IF(A8&lt;'Gearing and Output'!$H$5,1,IF(A8&lt;'Gearing and Output'!$H$6,2,IF(A8&gt;'Gearing and Output'!$H$7,3)))</f>
        <v>1</v>
      </c>
      <c r="M8" s="92">
        <f>IF(L8=1,_xlfn.XLOOKUP(A8,'Dyno Graph'!$E$2:$E$77,'Dyno Graph'!$A$2:$A$77,,1),IF(L8=2,_xlfn.XLOOKUP(A8,'Dyno Graph'!$F$2:$F$77,'Dyno Graph'!$A$2:$A$77,,1),IF(L8=3,_xlfn.XLOOKUP(A8,'Dyno Graph'!$G$2:$G$77,'Dyno Graph'!$A$2:$A$77,,1))))</f>
        <v>3700</v>
      </c>
      <c r="N8" s="92">
        <f>IF(L8=1,_xlfn.XLOOKUP(A8,'Dyno Graph'!$E$2:$E$77,'Dyno Graph'!$D$2:$D$77,,-1),IF(L8=2,_xlfn.XLOOKUP(A8,'Dyno Graph'!$F$2:$F$77,'Dyno Graph'!$D$2:$D$77,,-1),IF(L8=3,_xlfn.XLOOKUP(A8,'Dyno Graph'!$G$2:$G$77,'Dyno Graph'!$D$2:$D$77,,-1))))</f>
        <v>16.656436173492075</v>
      </c>
      <c r="O8" s="92">
        <f>IF(L8=1,_xlfn.XLOOKUP(A8,'Dyno Graph'!$E$2:$E$77,'Dyno Graph'!$H$2:$H$77,,-1),IF(Forces!L8=2,_xlfn.XLOOKUP(Forces!A8,'Dyno Graph'!$F$2:$F$77,'Dyno Graph'!$H$2:$H$77,,-1),IF(Forces!L8=3,_xlfn.XLOOKUP(Forces!A8,'Dyno Graph'!$G$2:$G$77,'Dyno Graph'!$H$2:$H$77,,-1))))</f>
        <v>6.2739632435053956</v>
      </c>
      <c r="P8" s="92" cm="1">
        <f t="array" ref="P8">_xlfn.XLOOKUP(N8,BSFC!$B$3:$B$25,_xlfn.XLOOKUP(M8,BSFC!$C$2:$P$2,BSFC!$C$3:$P$25,,-1),,-1)</f>
        <v>497.78608498000011</v>
      </c>
      <c r="Q8" s="92">
        <f t="shared" si="3"/>
        <v>0.86752544452582614</v>
      </c>
      <c r="R8" s="92">
        <f t="shared" si="4"/>
        <v>3.4369071209028042E-4</v>
      </c>
      <c r="S8" s="92">
        <f t="shared" si="5"/>
        <v>0.17108445401540909</v>
      </c>
      <c r="T8" s="92">
        <f t="shared" si="8"/>
        <v>0.87855452219055974</v>
      </c>
      <c r="U8" s="92">
        <f t="shared" si="6"/>
        <v>2.281126053538788E-4</v>
      </c>
      <c r="V8" s="92">
        <f t="shared" si="9"/>
        <v>1.1714060295874129E-3</v>
      </c>
    </row>
    <row r="9" spans="1:22" x14ac:dyDescent="0.45">
      <c r="A9" s="88">
        <f>MIN('Gearing and Output'!$H$7,(SQRT((A8^2)+2*K8*1)))</f>
        <v>5.0707438587476288</v>
      </c>
      <c r="B9" s="90">
        <f t="shared" si="7"/>
        <v>2.1084019683079203</v>
      </c>
      <c r="C9" s="90">
        <f>0.5*'Gearing and Output'!$G$15*'Gearing and Output'!$G$16*'Gearing and Output'!$G$14*(A9)^2</f>
        <v>15.118916649243751</v>
      </c>
      <c r="D9" s="90">
        <f>'Gearing and Output'!$G$26</f>
        <v>133.66125</v>
      </c>
      <c r="E9" s="90">
        <f>'Gearing and Output'!$C$14-C9-D9</f>
        <v>335.3268623062329</v>
      </c>
      <c r="F9" s="90">
        <f>0.5*'Gearing and Output'!$J$27*A9^2</f>
        <v>7286.2636147609674</v>
      </c>
      <c r="G9" s="90">
        <f>A9/('Gearing and Output'!$J$35/1000)</f>
        <v>17.359616086092529</v>
      </c>
      <c r="H9" s="90">
        <f t="shared" si="0"/>
        <v>8.1216580255687738</v>
      </c>
      <c r="I9" s="90">
        <f>'Gearing and Output'!$G$38</f>
        <v>631.72977665344956</v>
      </c>
      <c r="J9" s="90">
        <f t="shared" si="1"/>
        <v>0.53080743491719951</v>
      </c>
      <c r="K9" s="92">
        <f t="shared" si="2"/>
        <v>1.8839223684875284</v>
      </c>
      <c r="L9" s="92">
        <f>IF(A9&lt;'Gearing and Output'!$H$5,1,IF(A9&lt;'Gearing and Output'!$H$6,2,IF(A9&gt;'Gearing and Output'!$H$7,3)))</f>
        <v>1</v>
      </c>
      <c r="M9" s="92">
        <f>IF(L9=1,_xlfn.XLOOKUP(A9,'Dyno Graph'!$E$2:$E$77,'Dyno Graph'!$A$2:$A$77,,1),IF(L9=2,_xlfn.XLOOKUP(A9,'Dyno Graph'!$F$2:$F$77,'Dyno Graph'!$A$2:$A$77,,1),IF(L9=3,_xlfn.XLOOKUP(A9,'Dyno Graph'!$G$2:$G$77,'Dyno Graph'!$A$2:$A$77,,1))))</f>
        <v>4000</v>
      </c>
      <c r="N9" s="92">
        <f>IF(L9=1,_xlfn.XLOOKUP(A9,'Dyno Graph'!$E$2:$E$77,'Dyno Graph'!$D$2:$D$77,,-1),IF(L9=2,_xlfn.XLOOKUP(A9,'Dyno Graph'!$F$2:$F$77,'Dyno Graph'!$D$2:$D$77,,-1),IF(L9=3,_xlfn.XLOOKUP(A9,'Dyno Graph'!$G$2:$G$77,'Dyno Graph'!$D$2:$D$77,,-1))))</f>
        <v>17.58394663248588</v>
      </c>
      <c r="O9" s="92">
        <f>IF(L9=1,_xlfn.XLOOKUP(A9,'Dyno Graph'!$E$2:$E$77,'Dyno Graph'!$H$2:$H$77,,-1),IF(Forces!L9=2,_xlfn.XLOOKUP(Forces!A9,'Dyno Graph'!$F$2:$F$77,'Dyno Graph'!$H$2:$H$77,,-1),IF(Forces!L9=3,_xlfn.XLOOKUP(Forces!A9,'Dyno Graph'!$G$2:$G$77,'Dyno Graph'!$H$2:$H$77,,-1))))</f>
        <v>7.1752716591826031</v>
      </c>
      <c r="P9" s="92" cm="1">
        <f t="array" ref="P9">_xlfn.XLOOKUP(N9,BSFC!$B$3:$B$25,_xlfn.XLOOKUP(M9,BSFC!$C$2:$P$2,BSFC!$C$3:$P$25,,-1),,-1)</f>
        <v>484.36708120000003</v>
      </c>
      <c r="Q9" s="92">
        <f t="shared" si="3"/>
        <v>0.96540705288204409</v>
      </c>
      <c r="R9" s="92">
        <f t="shared" si="4"/>
        <v>3.6708782982486702E-4</v>
      </c>
      <c r="S9" s="92">
        <f t="shared" si="5"/>
        <v>0.17780526067631316</v>
      </c>
      <c r="T9" s="92">
        <f t="shared" si="8"/>
        <v>1.0563597828668729</v>
      </c>
      <c r="U9" s="92">
        <f t="shared" si="6"/>
        <v>2.3707368090175089E-4</v>
      </c>
      <c r="V9" s="92">
        <f t="shared" si="9"/>
        <v>1.4084797104891638E-3</v>
      </c>
    </row>
    <row r="10" spans="1:22" x14ac:dyDescent="0.45">
      <c r="A10" s="88">
        <f>MIN('Gearing and Output'!$H$7,(SQRT((A9^2)+2*K9*1)))</f>
        <v>5.4295753073331481</v>
      </c>
      <c r="B10" s="90">
        <f t="shared" si="7"/>
        <v>2.2925784357840056</v>
      </c>
      <c r="C10" s="90">
        <f>0.5*'Gearing and Output'!$G$15*'Gearing and Output'!$G$16*'Gearing and Output'!$G$14*(A10)^2</f>
        <v>17.334409354585084</v>
      </c>
      <c r="D10" s="90">
        <f>'Gearing and Output'!$G$26</f>
        <v>133.66125</v>
      </c>
      <c r="E10" s="90">
        <f>'Gearing and Output'!$C$14-C10-D10</f>
        <v>333.11136960089158</v>
      </c>
      <c r="F10" s="90">
        <f>0.5*'Gearing and Output'!$J$27*A10^2</f>
        <v>8353.9766171012743</v>
      </c>
      <c r="G10" s="90">
        <f>A10/('Gearing and Output'!$J$35/1000)</f>
        <v>18.588070206549631</v>
      </c>
      <c r="H10" s="90">
        <f t="shared" si="0"/>
        <v>9.3117878826458362</v>
      </c>
      <c r="I10" s="90">
        <f>'Gearing and Output'!$G$38</f>
        <v>631.72977665344956</v>
      </c>
      <c r="J10" s="90">
        <f t="shared" si="1"/>
        <v>0.52730040899057984</v>
      </c>
      <c r="K10" s="92">
        <f t="shared" si="2"/>
        <v>1.8964521607603475</v>
      </c>
      <c r="L10" s="92">
        <f>IF(A10&lt;'Gearing and Output'!$H$5,1,IF(A10&lt;'Gearing and Output'!$H$6,2,IF(A10&gt;'Gearing and Output'!$H$7,3)))</f>
        <v>1</v>
      </c>
      <c r="M10" s="92">
        <f>IF(L10=1,_xlfn.XLOOKUP(A10,'Dyno Graph'!$E$2:$E$77,'Dyno Graph'!$A$2:$A$77,,1),IF(L10=2,_xlfn.XLOOKUP(A10,'Dyno Graph'!$F$2:$F$77,'Dyno Graph'!$A$2:$A$77,,1),IF(L10=3,_xlfn.XLOOKUP(A10,'Dyno Graph'!$G$2:$G$77,'Dyno Graph'!$A$2:$A$77,,1))))</f>
        <v>4300</v>
      </c>
      <c r="N10" s="92">
        <f>IF(L10=1,_xlfn.XLOOKUP(A10,'Dyno Graph'!$E$2:$E$77,'Dyno Graph'!$D$2:$D$77,,-1),IF(L10=2,_xlfn.XLOOKUP(A10,'Dyno Graph'!$F$2:$F$77,'Dyno Graph'!$D$2:$D$77,,-1),IF(L10=3,_xlfn.XLOOKUP(A10,'Dyno Graph'!$G$2:$G$77,'Dyno Graph'!$D$2:$D$77,,-1))))</f>
        <v>18.196909723783204</v>
      </c>
      <c r="O10" s="92">
        <f>IF(L10=1,_xlfn.XLOOKUP(A10,'Dyno Graph'!$E$2:$E$77,'Dyno Graph'!$H$2:$H$77,,-1),IF(Forces!L10=2,_xlfn.XLOOKUP(Forces!A10,'Dyno Graph'!$F$2:$F$77,'Dyno Graph'!$H$2:$H$77,,-1),IF(Forces!L10=3,_xlfn.XLOOKUP(Forces!A10,'Dyno Graph'!$G$2:$G$77,'Dyno Graph'!$H$2:$H$77,,-1))))</f>
        <v>7.9965805304203137</v>
      </c>
      <c r="P10" s="92" cm="1">
        <f t="array" ref="P10">_xlfn.XLOOKUP(N10,BSFC!$B$3:$B$25,_xlfn.XLOOKUP(M10,BSFC!$C$2:$P$2,BSFC!$C$3:$P$25,,-1),,-1)</f>
        <v>481.62212080000006</v>
      </c>
      <c r="Q10" s="92">
        <f t="shared" si="3"/>
        <v>1.0698139095025059</v>
      </c>
      <c r="R10" s="92">
        <f t="shared" si="4"/>
        <v>3.8508320628782866E-4</v>
      </c>
      <c r="S10" s="92">
        <f t="shared" si="5"/>
        <v>0.18546459049680797</v>
      </c>
      <c r="T10" s="92">
        <f t="shared" si="8"/>
        <v>1.2418243733636809</v>
      </c>
      <c r="U10" s="92">
        <f t="shared" si="6"/>
        <v>2.4728612066241061E-4</v>
      </c>
      <c r="V10" s="92">
        <f t="shared" si="9"/>
        <v>1.6557658311515744E-3</v>
      </c>
    </row>
    <row r="11" spans="1:22" x14ac:dyDescent="0.45">
      <c r="A11" s="88">
        <f>MIN('Gearing and Output'!$H$7,(SQRT((A10^2)+2*K10*1)))</f>
        <v>5.7682919776587722</v>
      </c>
      <c r="B11" s="90">
        <f t="shared" si="7"/>
        <v>2.4659399791790193</v>
      </c>
      <c r="C11" s="90">
        <f>0.5*'Gearing and Output'!$G$15*'Gearing and Output'!$G$16*'Gearing and Output'!$G$14*(A11)^2</f>
        <v>19.564637095639256</v>
      </c>
      <c r="D11" s="90">
        <f>'Gearing and Output'!$G$26</f>
        <v>133.66125</v>
      </c>
      <c r="E11" s="90">
        <f>'Gearing and Output'!$C$14-C11-D11</f>
        <v>330.88114185983738</v>
      </c>
      <c r="F11" s="90">
        <f>0.5*'Gearing and Output'!$J$27*A11^2</f>
        <v>9428.7908792122034</v>
      </c>
      <c r="G11" s="90">
        <f>A11/('Gearing and Output'!$J$35/1000)</f>
        <v>19.747661683186482</v>
      </c>
      <c r="H11" s="90">
        <f t="shared" si="0"/>
        <v>10.509833182596925</v>
      </c>
      <c r="I11" s="90">
        <f>'Gearing and Output'!$G$38</f>
        <v>631.72977665344956</v>
      </c>
      <c r="J11" s="90">
        <f t="shared" si="1"/>
        <v>0.52377005816103894</v>
      </c>
      <c r="K11" s="92">
        <f t="shared" si="2"/>
        <v>1.9092347575403765</v>
      </c>
      <c r="L11" s="92">
        <f>IF(A11&lt;'Gearing and Output'!$H$5,1,IF(A11&lt;'Gearing and Output'!$H$6,2,IF(A11&gt;'Gearing and Output'!$H$7,3)))</f>
        <v>1</v>
      </c>
      <c r="M11" s="92">
        <f>IF(L11=1,_xlfn.XLOOKUP(A11,'Dyno Graph'!$E$2:$E$77,'Dyno Graph'!$A$2:$A$77,,1),IF(L11=2,_xlfn.XLOOKUP(A11,'Dyno Graph'!$F$2:$F$77,'Dyno Graph'!$A$2:$A$77,,1),IF(L11=3,_xlfn.XLOOKUP(A11,'Dyno Graph'!$G$2:$G$77,'Dyno Graph'!$A$2:$A$77,,1))))</f>
        <v>4600</v>
      </c>
      <c r="N11" s="92">
        <f>IF(L11=1,_xlfn.XLOOKUP(A11,'Dyno Graph'!$E$2:$E$77,'Dyno Graph'!$D$2:$D$77,,-1),IF(L11=2,_xlfn.XLOOKUP(A11,'Dyno Graph'!$F$2:$F$77,'Dyno Graph'!$D$2:$D$77,,-1),IF(L11=3,_xlfn.XLOOKUP(A11,'Dyno Graph'!$G$2:$G$77,'Dyno Graph'!$D$2:$D$77,,-1))))</f>
        <v>19.005333333333333</v>
      </c>
      <c r="O11" s="92">
        <f>IF(L11=1,_xlfn.XLOOKUP(A11,'Dyno Graph'!$E$2:$E$77,'Dyno Graph'!$H$2:$H$77,,-1),IF(Forces!L11=2,_xlfn.XLOOKUP(Forces!A11,'Dyno Graph'!$F$2:$F$77,'Dyno Graph'!$H$2:$H$77,,-1),IF(Forces!L11=3,_xlfn.XLOOKUP(Forces!A11,'Dyno Graph'!$G$2:$G$77,'Dyno Graph'!$H$2:$H$77,,-1))))</f>
        <v>8.9483999999999995</v>
      </c>
      <c r="P11" s="92" cm="1">
        <f t="array" ref="P11">_xlfn.XLOOKUP(N11,BSFC!$B$3:$B$25,_xlfn.XLOOKUP(M11,BSFC!$C$2:$P$2,BSFC!$C$3:$P$25,,-1),,-1)</f>
        <v>474.51549400000005</v>
      </c>
      <c r="Q11" s="92">
        <f t="shared" si="3"/>
        <v>1.1794873462526667</v>
      </c>
      <c r="R11" s="92">
        <f t="shared" si="4"/>
        <v>4.0813584834962054E-4</v>
      </c>
      <c r="S11" s="92">
        <f t="shared" si="5"/>
        <v>0.19366678369872931</v>
      </c>
      <c r="T11" s="92">
        <f t="shared" si="8"/>
        <v>1.4354911570624103</v>
      </c>
      <c r="U11" s="92">
        <f t="shared" si="6"/>
        <v>2.5822237826497241E-4</v>
      </c>
      <c r="V11" s="92">
        <f t="shared" si="9"/>
        <v>1.9139882094165468E-3</v>
      </c>
    </row>
    <row r="12" spans="1:22" x14ac:dyDescent="0.45">
      <c r="A12" s="88">
        <f>MIN('Gearing and Output'!$H$7,(SQRT((A11^2)+2*K11*1)))</f>
        <v>6.0902924276756449</v>
      </c>
      <c r="B12" s="90">
        <f t="shared" si="7"/>
        <v>2.630135707360441</v>
      </c>
      <c r="C12" s="90">
        <f>0.5*'Gearing and Output'!$G$15*'Gearing and Output'!$G$16*'Gearing and Output'!$G$14*(A12)^2</f>
        <v>21.809897170506737</v>
      </c>
      <c r="D12" s="90">
        <f>'Gearing and Output'!$G$26</f>
        <v>133.66125</v>
      </c>
      <c r="E12" s="90">
        <f>'Gearing and Output'!$C$14-C12-D12</f>
        <v>328.63588178496991</v>
      </c>
      <c r="F12" s="90">
        <f>0.5*'Gearing and Output'!$J$27*A12^2</f>
        <v>10510.849678048211</v>
      </c>
      <c r="G12" s="90">
        <f>A12/('Gearing and Output'!$J$35/1000)</f>
        <v>20.850025428536956</v>
      </c>
      <c r="H12" s="90">
        <f t="shared" si="0"/>
        <v>11.715953629556909</v>
      </c>
      <c r="I12" s="90">
        <f>'Gearing and Output'!$G$38</f>
        <v>631.72977665344956</v>
      </c>
      <c r="J12" s="90">
        <f t="shared" si="1"/>
        <v>0.5202159118189722</v>
      </c>
      <c r="K12" s="92">
        <f t="shared" si="2"/>
        <v>1.9222787640297823</v>
      </c>
      <c r="L12" s="92">
        <f>IF(A12&lt;'Gearing and Output'!$H$5,1,IF(A12&lt;'Gearing and Output'!$H$6,2,IF(A12&gt;'Gearing and Output'!$H$7,3)))</f>
        <v>1</v>
      </c>
      <c r="M12" s="92">
        <f>IF(L12=1,_xlfn.XLOOKUP(A12,'Dyno Graph'!$E$2:$E$77,'Dyno Graph'!$A$2:$A$77,,1),IF(L12=2,_xlfn.XLOOKUP(A12,'Dyno Graph'!$F$2:$F$77,'Dyno Graph'!$A$2:$A$77,,1),IF(L12=3,_xlfn.XLOOKUP(A12,'Dyno Graph'!$G$2:$G$77,'Dyno Graph'!$A$2:$A$77,,1))))</f>
        <v>4800</v>
      </c>
      <c r="N12" s="92">
        <f>IF(L12=1,_xlfn.XLOOKUP(A12,'Dyno Graph'!$E$2:$E$77,'Dyno Graph'!$D$2:$D$77,,-1),IF(L12=2,_xlfn.XLOOKUP(A12,'Dyno Graph'!$F$2:$F$77,'Dyno Graph'!$D$2:$D$77,,-1),IF(L12=3,_xlfn.XLOOKUP(A12,'Dyno Graph'!$G$2:$G$77,'Dyno Graph'!$D$2:$D$77,,-1))))</f>
        <v>19.932889038834922</v>
      </c>
      <c r="O12" s="92">
        <f>IF(L12=1,_xlfn.XLOOKUP(A12,'Dyno Graph'!$E$2:$E$77,'Dyno Graph'!$H$2:$H$77,,-1),IF(Forces!L12=2,_xlfn.XLOOKUP(Forces!A12,'Dyno Graph'!$F$2:$F$77,'Dyno Graph'!$H$2:$H$77,,-1),IF(Forces!L12=3,_xlfn.XLOOKUP(Forces!A12,'Dyno Graph'!$G$2:$G$77,'Dyno Graph'!$H$2:$H$77,,-1))))</f>
        <v>9.8022436052221504</v>
      </c>
      <c r="P12" s="92" cm="1">
        <f t="array" ref="P12">_xlfn.XLOOKUP(N12,BSFC!$B$3:$B$25,_xlfn.XLOOKUP(M12,BSFC!$C$2:$P$2,BSFC!$C$3:$P$25,,-1),,-1)</f>
        <v>474.51549400000005</v>
      </c>
      <c r="Q12" s="92">
        <f t="shared" si="3"/>
        <v>1.292032351844536</v>
      </c>
      <c r="R12" s="92">
        <f t="shared" si="4"/>
        <v>4.2556815735223099E-4</v>
      </c>
      <c r="S12" s="92">
        <f t="shared" si="5"/>
        <v>0.20193868441666363</v>
      </c>
      <c r="T12" s="92">
        <f t="shared" si="8"/>
        <v>1.637429841479074</v>
      </c>
      <c r="U12" s="92">
        <f t="shared" si="6"/>
        <v>2.6925157922221818E-4</v>
      </c>
      <c r="V12" s="92">
        <f t="shared" si="9"/>
        <v>2.183239788638765E-3</v>
      </c>
    </row>
    <row r="13" spans="1:22" x14ac:dyDescent="0.45">
      <c r="A13" s="88">
        <f>MIN('Gearing and Output'!$H$7,(SQRT((A12^2)+2*K12*1)))</f>
        <v>6.3981418695323464</v>
      </c>
      <c r="B13" s="90">
        <f t="shared" si="7"/>
        <v>2.7864310850484464</v>
      </c>
      <c r="C13" s="90">
        <f>0.5*'Gearing and Output'!$G$15*'Gearing and Output'!$G$16*'Gearing and Output'!$G$14*(A13)^2</f>
        <v>24.070496997005762</v>
      </c>
      <c r="D13" s="90">
        <f>'Gearing and Output'!$G$26</f>
        <v>133.66125</v>
      </c>
      <c r="E13" s="90">
        <f>'Gearing and Output'!$C$14-C13-D13</f>
        <v>326.37528195847091</v>
      </c>
      <c r="F13" s="90">
        <f>0.5*'Gearing and Output'!$J$27*A13^2</f>
        <v>11600.301167562091</v>
      </c>
      <c r="G13" s="90">
        <f>A13/('Gearing and Output'!$J$35/1000)</f>
        <v>21.903943408190159</v>
      </c>
      <c r="H13" s="90">
        <f t="shared" si="0"/>
        <v>12.930314363823115</v>
      </c>
      <c r="I13" s="90">
        <f>'Gearing and Output'!$G$38</f>
        <v>631.72977665344956</v>
      </c>
      <c r="J13" s="90">
        <f t="shared" si="1"/>
        <v>0.51663748333571402</v>
      </c>
      <c r="K13" s="92">
        <f t="shared" si="2"/>
        <v>1.9355932007554206</v>
      </c>
      <c r="L13" s="92">
        <f>IF(A13&lt;'Gearing and Output'!$H$5,1,IF(A13&lt;'Gearing and Output'!$H$6,2,IF(A13&gt;'Gearing and Output'!$H$7,3)))</f>
        <v>1</v>
      </c>
      <c r="M13" s="92">
        <f>IF(L13=1,_xlfn.XLOOKUP(A13,'Dyno Graph'!$E$2:$E$77,'Dyno Graph'!$A$2:$A$77,,1),IF(L13=2,_xlfn.XLOOKUP(A13,'Dyno Graph'!$F$2:$F$77,'Dyno Graph'!$A$2:$A$77,,1),IF(L13=3,_xlfn.XLOOKUP(A13,'Dyno Graph'!$G$2:$G$77,'Dyno Graph'!$A$2:$A$77,,1))))</f>
        <v>5100</v>
      </c>
      <c r="N13" s="92">
        <f>IF(L13=1,_xlfn.XLOOKUP(A13,'Dyno Graph'!$E$2:$E$77,'Dyno Graph'!$D$2:$D$77,,-1),IF(L13=2,_xlfn.XLOOKUP(A13,'Dyno Graph'!$F$2:$F$77,'Dyno Graph'!$D$2:$D$77,,-1),IF(L13=3,_xlfn.XLOOKUP(A13,'Dyno Graph'!$G$2:$G$77,'Dyno Graph'!$D$2:$D$77,,-1))))</f>
        <v>21.381</v>
      </c>
      <c r="O13" s="92">
        <f>IF(L13=1,_xlfn.XLOOKUP(A13,'Dyno Graph'!$E$2:$E$77,'Dyno Graph'!$H$2:$H$77,,-1),IF(Forces!L13=2,_xlfn.XLOOKUP(Forces!A13,'Dyno Graph'!$F$2:$F$77,'Dyno Graph'!$H$2:$H$77,,-1),IF(Forces!L13=3,_xlfn.XLOOKUP(Forces!A13,'Dyno Graph'!$G$2:$G$77,'Dyno Graph'!$H$2:$H$77,,-1))))</f>
        <v>11.185500000000001</v>
      </c>
      <c r="P13" s="92" cm="1">
        <f t="array" ref="P13">_xlfn.XLOOKUP(N13,BSFC!$B$3:$B$25,_xlfn.XLOOKUP(M13,BSFC!$C$2:$P$2,BSFC!$C$3:$P$25,,-1),,-1)</f>
        <v>470.50444350000004</v>
      </c>
      <c r="Q13" s="92">
        <f t="shared" si="3"/>
        <v>1.4618965146581253</v>
      </c>
      <c r="R13" s="92">
        <f t="shared" si="4"/>
        <v>4.6417099751772665E-4</v>
      </c>
      <c r="S13" s="92">
        <f t="shared" si="5"/>
        <v>0.21839451687591788</v>
      </c>
      <c r="T13" s="92">
        <f t="shared" si="8"/>
        <v>1.8558243583549918</v>
      </c>
      <c r="U13" s="92">
        <f t="shared" si="6"/>
        <v>2.9119268916789052E-4</v>
      </c>
      <c r="V13" s="92">
        <f t="shared" si="9"/>
        <v>2.4744324778066557E-3</v>
      </c>
    </row>
    <row r="14" spans="1:22" x14ac:dyDescent="0.45">
      <c r="A14" s="88">
        <f>MIN('Gearing and Output'!$H$7,(SQRT((A13^2)+2*K13*1)))</f>
        <v>6.6938334147313308</v>
      </c>
      <c r="B14" s="90">
        <f t="shared" si="7"/>
        <v>2.9358223139665829</v>
      </c>
      <c r="C14" s="90">
        <f>0.5*'Gearing and Output'!$G$15*'Gearing and Output'!$G$16*'Gearing and Output'!$G$14*(A14)^2</f>
        <v>26.346754601094133</v>
      </c>
      <c r="D14" s="90">
        <f>'Gearing and Output'!$G$26</f>
        <v>133.66125</v>
      </c>
      <c r="E14" s="90">
        <f>'Gearing and Output'!$C$14-C14-D14</f>
        <v>324.09902435438255</v>
      </c>
      <c r="F14" s="90">
        <f>0.5*'Gearing and Output'!$J$27*A14^2</f>
        <v>12697.298614090225</v>
      </c>
      <c r="G14" s="90">
        <f>A14/('Gearing and Output'!$J$35/1000)</f>
        <v>22.916239009693015</v>
      </c>
      <c r="H14" s="90">
        <f t="shared" si="0"/>
        <v>14.153086224228272</v>
      </c>
      <c r="I14" s="90">
        <f>'Gearing and Output'!$G$38</f>
        <v>631.72977665344956</v>
      </c>
      <c r="J14" s="90">
        <f t="shared" si="1"/>
        <v>0.51303426929038809</v>
      </c>
      <c r="K14" s="92">
        <f t="shared" si="2"/>
        <v>1.9491875296813344</v>
      </c>
      <c r="L14" s="92">
        <f>IF(A14&lt;'Gearing and Output'!$H$5,1,IF(A14&lt;'Gearing and Output'!$H$6,2,IF(A14&gt;'Gearing and Output'!$H$7,3)))</f>
        <v>1</v>
      </c>
      <c r="M14" s="92">
        <f>IF(L14=1,_xlfn.XLOOKUP(A14,'Dyno Graph'!$E$2:$E$77,'Dyno Graph'!$A$2:$A$77,,1),IF(L14=2,_xlfn.XLOOKUP(A14,'Dyno Graph'!$F$2:$F$77,'Dyno Graph'!$A$2:$A$77,,1),IF(L14=3,_xlfn.XLOOKUP(A14,'Dyno Graph'!$G$2:$G$77,'Dyno Graph'!$A$2:$A$77,,1))))</f>
        <v>5300</v>
      </c>
      <c r="N14" s="92">
        <f>IF(L14=1,_xlfn.XLOOKUP(A14,'Dyno Graph'!$E$2:$E$77,'Dyno Graph'!$D$2:$D$77,,-1),IF(L14=2,_xlfn.XLOOKUP(A14,'Dyno Graph'!$F$2:$F$77,'Dyno Graph'!$D$2:$D$77,,-1),IF(L14=3,_xlfn.XLOOKUP(A14,'Dyno Graph'!$G$2:$G$77,'Dyno Graph'!$D$2:$D$77,,-1))))</f>
        <v>21.993498697829629</v>
      </c>
      <c r="O14" s="92">
        <f>IF(L14=1,_xlfn.XLOOKUP(A14,'Dyno Graph'!$E$2:$E$77,'Dyno Graph'!$H$2:$H$77,,-1),IF(Forces!L14=2,_xlfn.XLOOKUP(Forces!A14,'Dyno Graph'!$F$2:$F$77,'Dyno Graph'!$H$2:$H$77,,-1),IF(Forces!L14=3,_xlfn.XLOOKUP(Forces!A14,'Dyno Graph'!$G$2:$G$77,'Dyno Graph'!$H$2:$H$77,,-1))))</f>
        <v>11.966166730833743</v>
      </c>
      <c r="P14" s="92" cm="1">
        <f t="array" ref="P14">_xlfn.XLOOKUP(N14,BSFC!$B$3:$B$25,_xlfn.XLOOKUP(M14,BSFC!$C$2:$P$2,BSFC!$C$3:$P$25,,-1),,-1)</f>
        <v>470.50444350000004</v>
      </c>
      <c r="Q14" s="92">
        <f t="shared" si="3"/>
        <v>1.5639262829219847</v>
      </c>
      <c r="R14" s="92">
        <f t="shared" si="4"/>
        <v>4.762799440011828E-4</v>
      </c>
      <c r="S14" s="92">
        <f t="shared" si="5"/>
        <v>0.2240918300024877</v>
      </c>
      <c r="T14" s="92">
        <f t="shared" si="8"/>
        <v>2.0799161883574797</v>
      </c>
      <c r="U14" s="92">
        <f t="shared" si="6"/>
        <v>2.987891066699836E-4</v>
      </c>
      <c r="V14" s="92">
        <f t="shared" si="9"/>
        <v>2.7732215844766392E-3</v>
      </c>
    </row>
    <row r="15" spans="1:22" x14ac:dyDescent="0.45">
      <c r="A15" s="88">
        <f>MIN('Gearing and Output'!$H$7,(SQRT((A14^2)+2*K14*1)))</f>
        <v>6.9789527039188606</v>
      </c>
      <c r="B15" s="90">
        <f t="shared" si="7"/>
        <v>3.0791102888855812</v>
      </c>
      <c r="C15" s="90">
        <f>0.5*'Gearing and Output'!$G$15*'Gearing and Output'!$G$16*'Gearing and Output'!$G$14*(A15)^2</f>
        <v>28.638999135999381</v>
      </c>
      <c r="D15" s="90">
        <f>'Gearing and Output'!$G$26</f>
        <v>133.66125</v>
      </c>
      <c r="E15" s="90">
        <f>'Gearing and Output'!$C$14-C15-D15</f>
        <v>321.8067798194773</v>
      </c>
      <c r="F15" s="90">
        <f>0.5*'Gearing and Output'!$J$27*A15^2</f>
        <v>13802.000646537121</v>
      </c>
      <c r="G15" s="90">
        <f>A15/('Gearing and Output'!$J$35/1000)</f>
        <v>23.892340650184387</v>
      </c>
      <c r="H15" s="90">
        <f t="shared" si="0"/>
        <v>15.384446027009547</v>
      </c>
      <c r="I15" s="90">
        <f>'Gearing and Output'!$G$38</f>
        <v>631.72977665344956</v>
      </c>
      <c r="J15" s="90">
        <f t="shared" si="1"/>
        <v>0.50940574864814725</v>
      </c>
      <c r="K15" s="92">
        <f t="shared" si="2"/>
        <v>1.9630716823549479</v>
      </c>
      <c r="L15" s="92">
        <f>IF(A15&lt;'Gearing and Output'!$H$5,1,IF(A15&lt;'Gearing and Output'!$H$6,2,IF(A15&gt;'Gearing and Output'!$H$7,3)))</f>
        <v>1</v>
      </c>
      <c r="M15" s="92">
        <f>IF(L15=1,_xlfn.XLOOKUP(A15,'Dyno Graph'!$E$2:$E$77,'Dyno Graph'!$A$2:$A$77,,1),IF(L15=2,_xlfn.XLOOKUP(A15,'Dyno Graph'!$F$2:$F$77,'Dyno Graph'!$A$2:$A$77,,1),IF(L15=3,_xlfn.XLOOKUP(A15,'Dyno Graph'!$G$2:$G$77,'Dyno Graph'!$A$2:$A$77,,1))))</f>
        <v>5500</v>
      </c>
      <c r="N15" s="92">
        <f>IF(L15=1,_xlfn.XLOOKUP(A15,'Dyno Graph'!$E$2:$E$77,'Dyno Graph'!$D$2:$D$77,,-1),IF(L15=2,_xlfn.XLOOKUP(A15,'Dyno Graph'!$F$2:$F$77,'Dyno Graph'!$D$2:$D$77,,-1),IF(L15=3,_xlfn.XLOOKUP(A15,'Dyno Graph'!$G$2:$G$77,'Dyno Graph'!$D$2:$D$77,,-1))))</f>
        <v>22.137862678741921</v>
      </c>
      <c r="O15" s="92">
        <f>IF(L15=1,_xlfn.XLOOKUP(A15,'Dyno Graph'!$E$2:$E$77,'Dyno Graph'!$H$2:$H$77,,-1),IF(Forces!L15=2,_xlfn.XLOOKUP(Forces!A15,'Dyno Graph'!$F$2:$F$77,'Dyno Graph'!$H$2:$H$77,,-1),IF(Forces!L15=3,_xlfn.XLOOKUP(Forces!A15,'Dyno Graph'!$G$2:$G$77,'Dyno Graph'!$H$2:$H$77,,-1))))</f>
        <v>12.50797006840247</v>
      </c>
      <c r="P15" s="92" cm="1">
        <f t="array" ref="P15">_xlfn.XLOOKUP(N15,BSFC!$B$3:$B$25,_xlfn.XLOOKUP(M15,BSFC!$C$2:$P$2,BSFC!$C$3:$P$25,,-1),,-1)</f>
        <v>452.21</v>
      </c>
      <c r="Q15" s="92">
        <f t="shared" si="3"/>
        <v>1.5711747623978558</v>
      </c>
      <c r="R15" s="92">
        <f t="shared" si="4"/>
        <v>4.789163992020066E-4</v>
      </c>
      <c r="S15" s="92">
        <f t="shared" si="5"/>
        <v>0.21657078488313938</v>
      </c>
      <c r="T15" s="92">
        <f t="shared" si="8"/>
        <v>2.296486973240619</v>
      </c>
      <c r="U15" s="92">
        <f t="shared" si="6"/>
        <v>2.8876104651085252E-4</v>
      </c>
      <c r="V15" s="92">
        <f t="shared" si="9"/>
        <v>3.0619826309874918E-3</v>
      </c>
    </row>
    <row r="16" spans="1:22" x14ac:dyDescent="0.45">
      <c r="A16" s="88">
        <f>MIN('Gearing and Output'!$H$7,(SQRT((A15^2)+2*K15*1)))</f>
        <v>7.254786296524955</v>
      </c>
      <c r="B16" s="90">
        <f t="shared" si="7"/>
        <v>3.2169503242948942</v>
      </c>
      <c r="C16" s="90">
        <f>0.5*'Gearing and Output'!$G$15*'Gearing and Output'!$G$16*'Gearing and Output'!$G$14*(A16)^2</f>
        <v>30.9475714344488</v>
      </c>
      <c r="D16" s="90">
        <f>'Gearing and Output'!$G$26</f>
        <v>133.66125</v>
      </c>
      <c r="E16" s="90">
        <f>'Gearing and Output'!$C$14-C16-D16</f>
        <v>319.49820752102789</v>
      </c>
      <c r="F16" s="90">
        <f>0.5*'Gearing and Output'!$J$27*A16^2</f>
        <v>14914.571522511787</v>
      </c>
      <c r="G16" s="90">
        <f>A16/('Gearing and Output'!$J$35/1000)</f>
        <v>24.836652846713299</v>
      </c>
      <c r="H16" s="90">
        <f t="shared" si="0"/>
        <v>16.624576862458351</v>
      </c>
      <c r="I16" s="90">
        <f>'Gearing and Output'!$G$38</f>
        <v>631.72977665344956</v>
      </c>
      <c r="J16" s="90">
        <f t="shared" si="1"/>
        <v>0.50575138188601843</v>
      </c>
      <c r="K16" s="92">
        <f t="shared" si="2"/>
        <v>1.9772560902767258</v>
      </c>
      <c r="L16" s="92">
        <f>IF(A16&lt;'Gearing and Output'!$H$5,1,IF(A16&lt;'Gearing and Output'!$H$6,2,IF(A16&gt;'Gearing and Output'!$H$7,3)))</f>
        <v>1</v>
      </c>
      <c r="M16" s="92">
        <f>IF(L16=1,_xlfn.XLOOKUP(A16,'Dyno Graph'!$E$2:$E$77,'Dyno Graph'!$A$2:$A$77,,1),IF(L16=2,_xlfn.XLOOKUP(A16,'Dyno Graph'!$F$2:$F$77,'Dyno Graph'!$A$2:$A$77,,1),IF(L16=3,_xlfn.XLOOKUP(A16,'Dyno Graph'!$G$2:$G$77,'Dyno Graph'!$A$2:$A$77,,1))))</f>
        <v>5700</v>
      </c>
      <c r="N16" s="92">
        <f>IF(L16=1,_xlfn.XLOOKUP(A16,'Dyno Graph'!$E$2:$E$77,'Dyno Graph'!$D$2:$D$77,,-1),IF(L16=2,_xlfn.XLOOKUP(A16,'Dyno Graph'!$F$2:$F$77,'Dyno Graph'!$D$2:$D$77,,-1),IF(L16=3,_xlfn.XLOOKUP(A16,'Dyno Graph'!$G$2:$G$77,'Dyno Graph'!$D$2:$D$77,,-1))))</f>
        <v>21.717517678465569</v>
      </c>
      <c r="O16" s="92">
        <f>IF(L16=1,_xlfn.XLOOKUP(A16,'Dyno Graph'!$E$2:$E$77,'Dyno Graph'!$H$2:$H$77,,-1),IF(Forces!L16=2,_xlfn.XLOOKUP(Forces!A16,'Dyno Graph'!$F$2:$F$77,'Dyno Graph'!$H$2:$H$77,,-1),IF(Forces!L16=3,_xlfn.XLOOKUP(Forces!A16,'Dyno Graph'!$G$2:$G$77,'Dyno Graph'!$H$2:$H$77,,-1))))</f>
        <v>12.724935656497536</v>
      </c>
      <c r="P16" s="92" cm="1">
        <f t="array" ref="P16">_xlfn.XLOOKUP(N16,BSFC!$B$3:$B$25,_xlfn.XLOOKUP(M16,BSFC!$C$2:$P$2,BSFC!$C$3:$P$25,,-1),,-1)</f>
        <v>433.88</v>
      </c>
      <c r="Q16" s="92">
        <f t="shared" si="3"/>
        <v>1.5336375229558752</v>
      </c>
      <c r="R16" s="92">
        <f t="shared" si="4"/>
        <v>4.698907783089636E-4</v>
      </c>
      <c r="S16" s="92">
        <f t="shared" si="5"/>
        <v>0.20387621089269312</v>
      </c>
      <c r="T16" s="92">
        <f t="shared" si="8"/>
        <v>2.5003631841333123</v>
      </c>
      <c r="U16" s="92">
        <f t="shared" si="6"/>
        <v>2.7183494785692417E-4</v>
      </c>
      <c r="V16" s="92">
        <f t="shared" si="9"/>
        <v>3.3338175788444162E-3</v>
      </c>
    </row>
    <row r="17" spans="1:22" x14ac:dyDescent="0.45">
      <c r="A17" s="88">
        <f>MIN('Gearing and Output'!$H$7,(SQRT((A16^2)+2*K16*1)))</f>
        <v>7.5223956548961004</v>
      </c>
      <c r="B17" s="90">
        <f t="shared" si="7"/>
        <v>3.3498866980083841</v>
      </c>
      <c r="C17" s="90">
        <f>0.5*'Gearing and Output'!$G$15*'Gearing and Output'!$G$16*'Gearing and Output'!$G$14*(A17)^2</f>
        <v>33.272824596614235</v>
      </c>
      <c r="D17" s="90">
        <f>'Gearing and Output'!$G$26</f>
        <v>133.66125</v>
      </c>
      <c r="E17" s="90">
        <f>'Gearing and Output'!$C$14-C17-D17</f>
        <v>317.17295435886246</v>
      </c>
      <c r="F17" s="90">
        <f>0.5*'Gearing and Output'!$J$27*A17^2</f>
        <v>16035.181411676123</v>
      </c>
      <c r="G17" s="90">
        <f>A17/('Gearing and Output'!$J$35/1000)</f>
        <v>25.752809499815474</v>
      </c>
      <c r="H17" s="90">
        <f t="shared" si="0"/>
        <v>17.873668410755545</v>
      </c>
      <c r="I17" s="90">
        <f>'Gearing and Output'!$G$38</f>
        <v>631.72977665344956</v>
      </c>
      <c r="J17" s="90">
        <f t="shared" si="1"/>
        <v>0.50207061006221221</v>
      </c>
      <c r="K17" s="92">
        <f t="shared" si="2"/>
        <v>1.9917517177037884</v>
      </c>
      <c r="L17" s="92">
        <f>IF(A17&lt;'Gearing and Output'!$H$5,1,IF(A17&lt;'Gearing and Output'!$H$6,2,IF(A17&gt;'Gearing and Output'!$H$7,3)))</f>
        <v>1</v>
      </c>
      <c r="M17" s="92">
        <f>IF(L17=1,_xlfn.XLOOKUP(A17,'Dyno Graph'!$E$2:$E$77,'Dyno Graph'!$A$2:$A$77,,1),IF(L17=2,_xlfn.XLOOKUP(A17,'Dyno Graph'!$F$2:$F$77,'Dyno Graph'!$A$2:$A$77,,1),IF(L17=3,_xlfn.XLOOKUP(A17,'Dyno Graph'!$G$2:$G$77,'Dyno Graph'!$A$2:$A$77,,1))))</f>
        <v>5900</v>
      </c>
      <c r="N17" s="92">
        <f>IF(L17=1,_xlfn.XLOOKUP(A17,'Dyno Graph'!$E$2:$E$77,'Dyno Graph'!$D$2:$D$77,,-1),IF(L17=2,_xlfn.XLOOKUP(A17,'Dyno Graph'!$F$2:$F$77,'Dyno Graph'!$D$2:$D$77,,-1),IF(L17=3,_xlfn.XLOOKUP(A17,'Dyno Graph'!$G$2:$G$77,'Dyno Graph'!$D$2:$D$77,,-1))))</f>
        <v>20.912049386418762</v>
      </c>
      <c r="O17" s="92">
        <f>IF(L17=1,_xlfn.XLOOKUP(A17,'Dyno Graph'!$E$2:$E$77,'Dyno Graph'!$H$2:$H$77,,-1),IF(Forces!L17=2,_xlfn.XLOOKUP(Forces!A17,'Dyno Graph'!$F$2:$F$77,'Dyno Graph'!$H$2:$H$77,,-1),IF(Forces!L17=3,_xlfn.XLOOKUP(Forces!A17,'Dyno Graph'!$G$2:$G$77,'Dyno Graph'!$H$2:$H$77,,-1))))</f>
        <v>12.690594684891865</v>
      </c>
      <c r="P17" s="92" cm="1">
        <f t="array" ref="P17">_xlfn.XLOOKUP(N17,BSFC!$B$3:$B$25,_xlfn.XLOOKUP(M17,BSFC!$C$2:$P$2,BSFC!$C$3:$P$25,,-1),,-1)</f>
        <v>412.1</v>
      </c>
      <c r="Q17" s="92">
        <f t="shared" si="3"/>
        <v>1.4527205749010939</v>
      </c>
      <c r="R17" s="92">
        <f t="shared" si="4"/>
        <v>4.5295066527730637E-4</v>
      </c>
      <c r="S17" s="92">
        <f t="shared" si="5"/>
        <v>0.18666096916077796</v>
      </c>
      <c r="T17" s="92">
        <f t="shared" si="8"/>
        <v>2.6870241532940904</v>
      </c>
      <c r="U17" s="92">
        <f t="shared" si="6"/>
        <v>2.488812922143706E-4</v>
      </c>
      <c r="V17" s="92">
        <f t="shared" si="9"/>
        <v>3.5826988710587868E-3</v>
      </c>
    </row>
    <row r="18" spans="1:22" x14ac:dyDescent="0.45">
      <c r="A18" s="88">
        <f>MIN('Gearing and Output'!$H$7,(SQRT((A17^2)+2*K17*1)))</f>
        <v>7.7826691966321757</v>
      </c>
      <c r="B18" s="90">
        <f t="shared" si="7"/>
        <v>3.4783773192508667</v>
      </c>
      <c r="C18" s="90">
        <f>0.5*'Gearing and Output'!$G$15*'Gearing and Output'!$G$16*'Gearing and Output'!$G$14*(A18)^2</f>
        <v>35.615124616633892</v>
      </c>
      <c r="D18" s="90">
        <f>'Gearing and Output'!$G$26</f>
        <v>133.66125</v>
      </c>
      <c r="E18" s="90">
        <f>'Gearing and Output'!$C$14-C18-D18</f>
        <v>314.83065433884281</v>
      </c>
      <c r="F18" s="90">
        <f>0.5*'Gearing and Output'!$J$27*A18^2</f>
        <v>17164.006697684748</v>
      </c>
      <c r="G18" s="90">
        <f>A18/('Gearing and Output'!$J$35/1000)</f>
        <v>26.643852093913644</v>
      </c>
      <c r="H18" s="90">
        <f t="shared" si="0"/>
        <v>19.131917278529684</v>
      </c>
      <c r="I18" s="90">
        <f>'Gearing and Output'!$G$38</f>
        <v>631.72977665344956</v>
      </c>
      <c r="J18" s="90">
        <f t="shared" si="1"/>
        <v>0.49836285382436651</v>
      </c>
      <c r="K18" s="92">
        <f t="shared" si="2"/>
        <v>2.0065700971212852</v>
      </c>
      <c r="L18" s="92">
        <f>IF(A18&lt;'Gearing and Output'!$H$5,1,IF(A18&lt;'Gearing and Output'!$H$6,2,IF(A18&gt;'Gearing and Output'!$H$7,3)))</f>
        <v>1</v>
      </c>
      <c r="M18" s="92">
        <f>IF(L18=1,_xlfn.XLOOKUP(A18,'Dyno Graph'!$E$2:$E$77,'Dyno Graph'!$A$2:$A$77,,1),IF(L18=2,_xlfn.XLOOKUP(A18,'Dyno Graph'!$F$2:$F$77,'Dyno Graph'!$A$2:$A$77,,1),IF(L18=3,_xlfn.XLOOKUP(A18,'Dyno Graph'!$G$2:$G$77,'Dyno Graph'!$A$2:$A$77,,1))))</f>
        <v>6100</v>
      </c>
      <c r="N18" s="92">
        <f>IF(L18=1,_xlfn.XLOOKUP(A18,'Dyno Graph'!$E$2:$E$77,'Dyno Graph'!$D$2:$D$77,,-1),IF(L18=2,_xlfn.XLOOKUP(A18,'Dyno Graph'!$F$2:$F$77,'Dyno Graph'!$D$2:$D$77,,-1),IF(L18=3,_xlfn.XLOOKUP(A18,'Dyno Graph'!$G$2:$G$77,'Dyno Graph'!$D$2:$D$77,,-1))))</f>
        <v>20.131176786760133</v>
      </c>
      <c r="O18" s="92">
        <f>IF(L18=1,_xlfn.XLOOKUP(A18,'Dyno Graph'!$E$2:$E$77,'Dyno Graph'!$H$2:$H$77,,-1),IF(Forces!L18=2,_xlfn.XLOOKUP(Forces!A18,'Dyno Graph'!$F$2:$F$77,'Dyno Graph'!$H$2:$H$77,,-1),IF(Forces!L18=3,_xlfn.XLOOKUP(Forces!A18,'Dyno Graph'!$G$2:$G$77,'Dyno Graph'!$H$2:$H$77,,-1))))</f>
        <v>12.63798388933944</v>
      </c>
      <c r="P18" s="92" cm="1">
        <f t="array" ref="P18">_xlfn.XLOOKUP(N18,BSFC!$B$3:$B$25,_xlfn.XLOOKUP(M18,BSFC!$C$2:$P$2,BSFC!$C$3:$P$25,,-1),,-1)</f>
        <v>469.19731950000011</v>
      </c>
      <c r="Q18" s="92">
        <f t="shared" si="3"/>
        <v>1.6471411568784029</v>
      </c>
      <c r="R18" s="92">
        <f t="shared" si="4"/>
        <v>4.368334837632729E-4</v>
      </c>
      <c r="S18" s="92">
        <f t="shared" si="5"/>
        <v>0.20496109964957446</v>
      </c>
      <c r="T18" s="92">
        <f t="shared" si="8"/>
        <v>2.8919852529436647</v>
      </c>
      <c r="U18" s="92">
        <f t="shared" si="6"/>
        <v>2.7328146619943263E-4</v>
      </c>
      <c r="V18" s="92">
        <f t="shared" si="9"/>
        <v>3.8559803372582194E-3</v>
      </c>
    </row>
    <row r="19" spans="1:22" x14ac:dyDescent="0.45">
      <c r="A19" s="88">
        <f>MIN('Gearing and Output'!$H$7,(SQRT((A18^2)+2*K18*1)))</f>
        <v>8.0363598736274806</v>
      </c>
      <c r="B19" s="90">
        <f t="shared" si="7"/>
        <v>3.6028117666530606</v>
      </c>
      <c r="C19" s="90">
        <f>0.5*'Gearing and Output'!$G$15*'Gearing and Output'!$G$16*'Gearing and Output'!$G$14*(A19)^2</f>
        <v>37.974851050848528</v>
      </c>
      <c r="D19" s="90">
        <f>'Gearing and Output'!$G$26</f>
        <v>133.66125</v>
      </c>
      <c r="E19" s="90">
        <f>'Gearing and Output'!$C$14-C19-D19</f>
        <v>312.47092790462813</v>
      </c>
      <c r="F19" s="90">
        <f>0.5*'Gearing and Output'!$J$27*A19^2</f>
        <v>18301.230300228239</v>
      </c>
      <c r="G19" s="90">
        <f>A19/('Gearing and Output'!$J$35/1000)</f>
        <v>27.51235834860486</v>
      </c>
      <c r="H19" s="90">
        <f t="shared" si="0"/>
        <v>20.399527357823604</v>
      </c>
      <c r="I19" s="90">
        <f>'Gearing and Output'!$G$38</f>
        <v>631.72977665344956</v>
      </c>
      <c r="J19" s="90">
        <f t="shared" si="1"/>
        <v>0.49462751235175906</v>
      </c>
      <c r="K19" s="92">
        <f t="shared" si="2"/>
        <v>2.0217233676416293</v>
      </c>
      <c r="L19" s="92">
        <f>IF(A19&lt;'Gearing and Output'!$H$5,1,IF(A19&lt;'Gearing and Output'!$H$6,2,IF(A19&gt;'Gearing and Output'!$H$7,3)))</f>
        <v>1</v>
      </c>
      <c r="M19" s="92">
        <f>IF(L19=1,_xlfn.XLOOKUP(A19,'Dyno Graph'!$E$2:$E$77,'Dyno Graph'!$A$2:$A$77,,1),IF(L19=2,_xlfn.XLOOKUP(A19,'Dyno Graph'!$F$2:$F$77,'Dyno Graph'!$A$2:$A$77,,1),IF(L19=3,_xlfn.XLOOKUP(A19,'Dyno Graph'!$G$2:$G$77,'Dyno Graph'!$A$2:$A$77,,1))))</f>
        <v>6300</v>
      </c>
      <c r="N19" s="92">
        <f>IF(L19=1,_xlfn.XLOOKUP(A19,'Dyno Graph'!$E$2:$E$77,'Dyno Graph'!$D$2:$D$77,,-1),IF(L19=2,_xlfn.XLOOKUP(A19,'Dyno Graph'!$F$2:$F$77,'Dyno Graph'!$D$2:$D$77,,-1),IF(L19=3,_xlfn.XLOOKUP(A19,'Dyno Graph'!$G$2:$G$77,'Dyno Graph'!$D$2:$D$77,,-1))))</f>
        <v>19.742442419128313</v>
      </c>
      <c r="O19" s="92">
        <f>IF(L19=1,_xlfn.XLOOKUP(A19,'Dyno Graph'!$E$2:$E$77,'Dyno Graph'!$H$2:$H$77,,-1),IF(Forces!L19=2,_xlfn.XLOOKUP(Forces!A19,'Dyno Graph'!$F$2:$F$77,'Dyno Graph'!$H$2:$H$77,,-1),IF(Forces!L19=3,_xlfn.XLOOKUP(Forces!A19,'Dyno Graph'!$G$2:$G$77,'Dyno Graph'!$H$2:$H$77,,-1))))</f>
        <v>12.807075029332497</v>
      </c>
      <c r="P19" s="92" cm="1">
        <f t="array" ref="P19">_xlfn.XLOOKUP(N19,BSFC!$B$3:$B$25,_xlfn.XLOOKUP(M19,BSFC!$C$2:$P$2,BSFC!$C$3:$P$25,,-1),,-1)</f>
        <v>457.16661900000008</v>
      </c>
      <c r="Q19" s="92">
        <f t="shared" si="3"/>
        <v>1.6263797751220179</v>
      </c>
      <c r="R19" s="92">
        <f t="shared" si="4"/>
        <v>4.2943896092242115E-4</v>
      </c>
      <c r="S19" s="92">
        <f t="shared" si="5"/>
        <v>0.19632515783177643</v>
      </c>
      <c r="T19" s="92">
        <f t="shared" si="8"/>
        <v>3.0883104107754411</v>
      </c>
      <c r="U19" s="92">
        <f t="shared" si="6"/>
        <v>2.6176687710903522E-4</v>
      </c>
      <c r="V19" s="92">
        <f t="shared" si="9"/>
        <v>4.1177472143672546E-3</v>
      </c>
    </row>
    <row r="20" spans="1:22" x14ac:dyDescent="0.45">
      <c r="A20" s="88">
        <f>MIN('Gearing and Output'!$H$7,(SQRT((A19^2)+2*K19*1)))</f>
        <v>8.2841129129034172</v>
      </c>
      <c r="B20" s="90">
        <f t="shared" si="7"/>
        <v>3.7235247519193999</v>
      </c>
      <c r="C20" s="90">
        <f>0.5*'Gearing and Output'!$G$15*'Gearing and Output'!$G$16*'Gearing and Output'!$G$14*(A20)^2</f>
        <v>40.352397731195083</v>
      </c>
      <c r="D20" s="90">
        <f>'Gearing and Output'!$G$26</f>
        <v>133.66125</v>
      </c>
      <c r="E20" s="90">
        <f>'Gearing and Output'!$C$14-C20-D20</f>
        <v>310.09338122428159</v>
      </c>
      <c r="F20" s="90">
        <f>0.5*'Gearing and Output'!$J$27*A20^2</f>
        <v>19447.042018839129</v>
      </c>
      <c r="G20" s="90">
        <f>A20/('Gearing and Output'!$J$35/1000)</f>
        <v>28.360537188988076</v>
      </c>
      <c r="H20" s="90">
        <f t="shared" si="0"/>
        <v>21.676710209318909</v>
      </c>
      <c r="I20" s="90">
        <f>'Gearing and Output'!$G$38</f>
        <v>631.72977665344956</v>
      </c>
      <c r="J20" s="90">
        <f t="shared" si="1"/>
        <v>0.4908639622260369</v>
      </c>
      <c r="K20" s="92">
        <f t="shared" si="2"/>
        <v>2.0372243166213782</v>
      </c>
      <c r="L20" s="92">
        <f>IF(A20&lt;'Gearing and Output'!$H$5,1,IF(A20&lt;'Gearing and Output'!$H$6,2,IF(A20&gt;'Gearing and Output'!$H$7,3)))</f>
        <v>1</v>
      </c>
      <c r="M20" s="92">
        <f>IF(L20=1,_xlfn.XLOOKUP(A20,'Dyno Graph'!$E$2:$E$77,'Dyno Graph'!$A$2:$A$77,,1),IF(L20=2,_xlfn.XLOOKUP(A20,'Dyno Graph'!$F$2:$F$77,'Dyno Graph'!$A$2:$A$77,,1),IF(L20=3,_xlfn.XLOOKUP(A20,'Dyno Graph'!$G$2:$G$77,'Dyno Graph'!$A$2:$A$77,,1))))</f>
        <v>6500</v>
      </c>
      <c r="N20" s="92">
        <f>IF(L20=1,_xlfn.XLOOKUP(A20,'Dyno Graph'!$E$2:$E$77,'Dyno Graph'!$D$2:$D$77,,-1),IF(L20=2,_xlfn.XLOOKUP(A20,'Dyno Graph'!$F$2:$F$77,'Dyno Graph'!$D$2:$D$77,,-1),IF(L20=3,_xlfn.XLOOKUP(A20,'Dyno Graph'!$G$2:$G$77,'Dyno Graph'!$D$2:$D$77,,-1))))</f>
        <v>19.933328124999999</v>
      </c>
      <c r="O20" s="92">
        <f>IF(L20=1,_xlfn.XLOOKUP(A20,'Dyno Graph'!$E$2:$E$77,'Dyno Graph'!$H$2:$H$77,,-1),IF(Forces!L20=2,_xlfn.XLOOKUP(Forces!A20,'Dyno Graph'!$F$2:$F$77,'Dyno Graph'!$H$2:$H$77,,-1),IF(Forces!L20=3,_xlfn.XLOOKUP(Forces!A20,'Dyno Graph'!$G$2:$G$77,'Dyno Graph'!$H$2:$H$77,,-1))))</f>
        <v>13.34803</v>
      </c>
      <c r="P20" s="92" cm="1">
        <f t="array" ref="P20">_xlfn.XLOOKUP(N20,BSFC!$B$3:$B$25,_xlfn.XLOOKUP(M20,BSFC!$C$2:$P$2,BSFC!$C$3:$P$25,,-1),,-1)</f>
        <v>504.47246850000005</v>
      </c>
      <c r="Q20" s="92">
        <f t="shared" si="3"/>
        <v>1.8704760121422375</v>
      </c>
      <c r="R20" s="92">
        <f t="shared" si="4"/>
        <v>4.3485508663231671E-4</v>
      </c>
      <c r="S20" s="92">
        <f t="shared" si="5"/>
        <v>0.21937241899318619</v>
      </c>
      <c r="T20" s="92">
        <f t="shared" si="8"/>
        <v>3.3076828297686274</v>
      </c>
      <c r="U20" s="92">
        <f t="shared" si="6"/>
        <v>2.9249655865758157E-4</v>
      </c>
      <c r="V20" s="92">
        <f t="shared" si="9"/>
        <v>4.4102437730248363E-3</v>
      </c>
    </row>
    <row r="21" spans="1:22" x14ac:dyDescent="0.45">
      <c r="A21" s="88">
        <f>MIN('Gearing and Output'!$H$7,(SQRT((A20^2)+2*K20*1)))</f>
        <v>8.5264866965811841</v>
      </c>
      <c r="B21" s="90">
        <f t="shared" si="7"/>
        <v>3.8408063516668038</v>
      </c>
      <c r="C21" s="90">
        <f>0.5*'Gearing and Output'!$G$15*'Gearing and Output'!$G$16*'Gearing and Output'!$G$14*(A21)^2</f>
        <v>42.748173527541823</v>
      </c>
      <c r="D21" s="90">
        <f>'Gearing and Output'!$G$26</f>
        <v>133.66125</v>
      </c>
      <c r="E21" s="90">
        <f>'Gearing and Output'!$C$14-C21-D21</f>
        <v>307.69760542793483</v>
      </c>
      <c r="F21" s="90">
        <f>0.5*'Gearing and Output'!$J$27*A21^2</f>
        <v>20601.638900284299</v>
      </c>
      <c r="G21" s="90">
        <f>A21/('Gearing and Output'!$J$35/1000)</f>
        <v>29.190300227939691</v>
      </c>
      <c r="H21" s="90">
        <f t="shared" si="0"/>
        <v>22.963685471851115</v>
      </c>
      <c r="I21" s="90">
        <f>'Gearing and Output'!$G$38</f>
        <v>631.72977665344956</v>
      </c>
      <c r="J21" s="90">
        <f t="shared" si="1"/>
        <v>0.48707155622447362</v>
      </c>
      <c r="K21" s="92">
        <f t="shared" si="2"/>
        <v>2.0530864248191416</v>
      </c>
      <c r="L21" s="92">
        <f>IF(A21&lt;'Gearing and Output'!$H$5,1,IF(A21&lt;'Gearing and Output'!$H$6,2,IF(A21&gt;'Gearing and Output'!$H$7,3)))</f>
        <v>1</v>
      </c>
      <c r="M21" s="92">
        <f>IF(L21=1,_xlfn.XLOOKUP(A21,'Dyno Graph'!$E$2:$E$77,'Dyno Graph'!$A$2:$A$77,,1),IF(L21=2,_xlfn.XLOOKUP(A21,'Dyno Graph'!$F$2:$F$77,'Dyno Graph'!$A$2:$A$77,,1),IF(L21=3,_xlfn.XLOOKUP(A21,'Dyno Graph'!$G$2:$G$77,'Dyno Graph'!$A$2:$A$77,,1))))</f>
        <v>6700</v>
      </c>
      <c r="N21" s="92">
        <f>IF(L21=1,_xlfn.XLOOKUP(A21,'Dyno Graph'!$E$2:$E$77,'Dyno Graph'!$D$2:$D$77,,-1),IF(L21=2,_xlfn.XLOOKUP(A21,'Dyno Graph'!$F$2:$F$77,'Dyno Graph'!$D$2:$D$77,,-1),IF(L21=3,_xlfn.XLOOKUP(A21,'Dyno Graph'!$G$2:$G$77,'Dyno Graph'!$D$2:$D$77,,-1))))</f>
        <v>19.545257575757578</v>
      </c>
      <c r="O21" s="92">
        <f>IF(L21=1,_xlfn.XLOOKUP(A21,'Dyno Graph'!$E$2:$E$77,'Dyno Graph'!$H$2:$H$77,,-1),IF(Forces!L21=2,_xlfn.XLOOKUP(Forces!A21,'Dyno Graph'!$F$2:$F$77,'Dyno Graph'!$H$2:$H$77,,-1),IF(Forces!L21=3,_xlfn.XLOOKUP(Forces!A21,'Dyno Graph'!$G$2:$G$77,'Dyno Graph'!$H$2:$H$77,,-1))))</f>
        <v>13.497170000000002</v>
      </c>
      <c r="P21" s="92" cm="1">
        <f t="array" ref="P21">_xlfn.XLOOKUP(N21,BSFC!$B$3:$B$25,_xlfn.XLOOKUP(M21,BSFC!$C$2:$P$2,BSFC!$C$3:$P$25,,-1),,-1)</f>
        <v>504.47246850000005</v>
      </c>
      <c r="Q21" s="92">
        <f t="shared" si="3"/>
        <v>1.8913751854622629</v>
      </c>
      <c r="R21" s="92">
        <f t="shared" si="4"/>
        <v>4.2779863737412577E-4</v>
      </c>
      <c r="S21" s="92">
        <f t="shared" si="5"/>
        <v>0.2158126346170616</v>
      </c>
      <c r="T21" s="92">
        <f t="shared" si="8"/>
        <v>3.5234954643856891</v>
      </c>
      <c r="U21" s="92">
        <f t="shared" si="6"/>
        <v>2.8775017948941549E-4</v>
      </c>
      <c r="V21" s="92">
        <f t="shared" si="9"/>
        <v>4.6979939525142516E-3</v>
      </c>
    </row>
    <row r="22" spans="1:22" x14ac:dyDescent="0.45">
      <c r="A22" s="88">
        <f>MIN('Gearing and Output'!$H$7,(SQRT((A21^2)+2*K21*1)))</f>
        <v>8.7639687491806022</v>
      </c>
      <c r="B22" s="90">
        <f t="shared" si="7"/>
        <v>3.9549099077861127</v>
      </c>
      <c r="C22" s="90">
        <f>0.5*'Gearing and Output'!$G$15*'Gearing and Output'!$G$16*'Gearing and Output'!$G$14*(A22)^2</f>
        <v>45.162603163129148</v>
      </c>
      <c r="D22" s="90">
        <f>'Gearing and Output'!$G$26</f>
        <v>133.66125</v>
      </c>
      <c r="E22" s="90">
        <f>'Gearing and Output'!$C$14-C22-D22</f>
        <v>305.28317579234749</v>
      </c>
      <c r="F22" s="90">
        <f>0.5*'Gearing and Output'!$J$27*A22^2</f>
        <v>21765.225631550551</v>
      </c>
      <c r="G22" s="90">
        <f>A22/('Gearing and Output'!$J$35/1000)</f>
        <v>30.003316498393019</v>
      </c>
      <c r="H22" s="90">
        <f t="shared" si="0"/>
        <v>24.260681300452344</v>
      </c>
      <c r="I22" s="90">
        <f>'Gearing and Output'!$G$38</f>
        <v>631.72977665344956</v>
      </c>
      <c r="J22" s="90">
        <f t="shared" si="1"/>
        <v>0.48324962202916366</v>
      </c>
      <c r="K22" s="92">
        <f t="shared" si="2"/>
        <v>2.0693239154559566</v>
      </c>
      <c r="L22" s="92">
        <f>IF(A22&lt;'Gearing and Output'!$H$5,1,IF(A22&lt;'Gearing and Output'!$H$6,2,IF(A22&gt;'Gearing and Output'!$H$7,3)))</f>
        <v>1</v>
      </c>
      <c r="M22" s="92">
        <f>IF(L22=1,_xlfn.XLOOKUP(A22,'Dyno Graph'!$E$2:$E$77,'Dyno Graph'!$A$2:$A$77,,1),IF(L22=2,_xlfn.XLOOKUP(A22,'Dyno Graph'!$F$2:$F$77,'Dyno Graph'!$A$2:$A$77,,1),IF(L22=3,_xlfn.XLOOKUP(A22,'Dyno Graph'!$G$2:$G$77,'Dyno Graph'!$A$2:$A$77,,1))))</f>
        <v>6900</v>
      </c>
      <c r="N22" s="92">
        <f>IF(L22=1,_xlfn.XLOOKUP(A22,'Dyno Graph'!$E$2:$E$77,'Dyno Graph'!$D$2:$D$77,,-1),IF(L22=2,_xlfn.XLOOKUP(A22,'Dyno Graph'!$F$2:$F$77,'Dyno Graph'!$D$2:$D$77,,-1),IF(L22=3,_xlfn.XLOOKUP(A22,'Dyno Graph'!$G$2:$G$77,'Dyno Graph'!$D$2:$D$77,,-1))))</f>
        <v>19.259479497265158</v>
      </c>
      <c r="O22" s="92">
        <f>IF(L22=1,_xlfn.XLOOKUP(A22,'Dyno Graph'!$E$2:$E$77,'Dyno Graph'!$H$2:$H$77,,-1),IF(Forces!L22=2,_xlfn.XLOOKUP(Forces!A22,'Dyno Graph'!$F$2:$F$77,'Dyno Graph'!$H$2:$H$77,,-1),IF(Forces!L22=3,_xlfn.XLOOKUP(Forces!A22,'Dyno Graph'!$G$2:$G$77,'Dyno Graph'!$H$2:$H$77,,-1))))</f>
        <v>13.702848078511614</v>
      </c>
      <c r="P22" s="92" cm="1">
        <f t="array" ref="P22">_xlfn.XLOOKUP(N22,BSFC!$B$3:$B$25,_xlfn.XLOOKUP(M22,BSFC!$C$2:$P$2,BSFC!$C$3:$P$25,,-1),,-1)</f>
        <v>504.47246850000005</v>
      </c>
      <c r="Q22" s="92">
        <f t="shared" si="3"/>
        <v>1.9201971099020101</v>
      </c>
      <c r="R22" s="92">
        <f t="shared" si="4"/>
        <v>4.2306898909378541E-4</v>
      </c>
      <c r="S22" s="92">
        <f t="shared" si="5"/>
        <v>0.21342665727394153</v>
      </c>
      <c r="T22" s="92">
        <f t="shared" si="8"/>
        <v>3.7369221216596307</v>
      </c>
      <c r="U22" s="92">
        <f t="shared" si="6"/>
        <v>2.8456887636525539E-4</v>
      </c>
      <c r="V22" s="92">
        <f t="shared" si="9"/>
        <v>4.982562828879507E-3</v>
      </c>
    </row>
    <row r="23" spans="1:22" x14ac:dyDescent="0.45">
      <c r="A23" s="88">
        <f>MIN('Gearing and Output'!$H$7,(SQRT((A22^2)+2*K22*1)))</f>
        <v>8.996988166465826</v>
      </c>
      <c r="B23" s="90">
        <f t="shared" si="7"/>
        <v>4.0660582144747073</v>
      </c>
      <c r="C23" s="90">
        <f>0.5*'Gearing and Output'!$G$15*'Gearing and Output'!$G$16*'Gearing and Output'!$G$14*(A23)^2</f>
        <v>47.596128087705338</v>
      </c>
      <c r="D23" s="90">
        <f>'Gearing and Output'!$G$26</f>
        <v>133.66125</v>
      </c>
      <c r="E23" s="90">
        <f>'Gearing and Output'!$C$14-C23-D23</f>
        <v>302.84965086777135</v>
      </c>
      <c r="F23" s="90">
        <f>0.5*'Gearing and Output'!$J$27*A23^2</f>
        <v>22938.01496063521</v>
      </c>
      <c r="G23" s="90">
        <f>A23/('Gearing and Output'!$J$35/1000)</f>
        <v>30.801055003306487</v>
      </c>
      <c r="H23" s="90">
        <f t="shared" si="0"/>
        <v>25.567934835386971</v>
      </c>
      <c r="I23" s="90">
        <f>'Gearing and Output'!$G$38</f>
        <v>631.72977665344956</v>
      </c>
      <c r="J23" s="90">
        <f t="shared" si="1"/>
        <v>0.4793974608448871</v>
      </c>
      <c r="K23" s="92">
        <f t="shared" si="2"/>
        <v>2.0859518075828065</v>
      </c>
      <c r="L23" s="92">
        <f>IF(A23&lt;'Gearing and Output'!$H$5,1,IF(A23&lt;'Gearing and Output'!$H$6,2,IF(A23&gt;'Gearing and Output'!$H$7,3)))</f>
        <v>1</v>
      </c>
      <c r="M23" s="92">
        <f>IF(L23=1,_xlfn.XLOOKUP(A23,'Dyno Graph'!$E$2:$E$77,'Dyno Graph'!$A$2:$A$77,,1),IF(L23=2,_xlfn.XLOOKUP(A23,'Dyno Graph'!$F$2:$F$77,'Dyno Graph'!$A$2:$A$77,,1),IF(L23=3,_xlfn.XLOOKUP(A23,'Dyno Graph'!$G$2:$G$77,'Dyno Graph'!$A$2:$A$77,,1))))</f>
        <v>7100</v>
      </c>
      <c r="N23" s="92">
        <f>IF(L23=1,_xlfn.XLOOKUP(A23,'Dyno Graph'!$E$2:$E$77,'Dyno Graph'!$D$2:$D$77,,-1),IF(L23=2,_xlfn.XLOOKUP(A23,'Dyno Graph'!$F$2:$F$77,'Dyno Graph'!$D$2:$D$77,,-1),IF(L23=3,_xlfn.XLOOKUP(A23,'Dyno Graph'!$G$2:$G$77,'Dyno Graph'!$D$2:$D$77,,-1))))</f>
        <v>17.308428571428571</v>
      </c>
      <c r="O23" s="92">
        <f>IF(L23=1,_xlfn.XLOOKUP(A23,'Dyno Graph'!$E$2:$E$77,'Dyno Graph'!$H$2:$H$77,,-1),IF(Forces!L23=2,_xlfn.XLOOKUP(Forces!A23,'Dyno Graph'!$F$2:$F$77,'Dyno Graph'!$H$2:$H$77,,-1),IF(Forces!L23=3,_xlfn.XLOOKUP(Forces!A23,'Dyno Graph'!$G$2:$G$77,'Dyno Graph'!$H$2:$H$77,,-1))))</f>
        <v>12.6769</v>
      </c>
      <c r="P23" s="92" cm="1">
        <f t="array" ref="P23">_xlfn.XLOOKUP(N23,BSFC!$B$3:$B$25,_xlfn.XLOOKUP(M23,BSFC!$C$2:$P$2,BSFC!$C$3:$P$25,,-1),,-1)</f>
        <v>541.22171512499995</v>
      </c>
      <c r="Q23" s="92">
        <f t="shared" si="3"/>
        <v>1.9058371001300312</v>
      </c>
      <c r="R23" s="92">
        <f t="shared" si="4"/>
        <v>3.816810731040651E-4</v>
      </c>
      <c r="S23" s="92">
        <f t="shared" si="5"/>
        <v>0.20657408501613261</v>
      </c>
      <c r="T23" s="92">
        <f t="shared" si="8"/>
        <v>3.9434962066757633</v>
      </c>
      <c r="U23" s="92">
        <f t="shared" si="6"/>
        <v>2.7543211335484351E-4</v>
      </c>
      <c r="V23" s="92">
        <f t="shared" si="9"/>
        <v>5.2579949422343506E-3</v>
      </c>
    </row>
    <row r="24" spans="1:22" x14ac:dyDescent="0.45">
      <c r="A24" s="88">
        <f>MIN('Gearing and Output'!$H$7,(SQRT((A23^2)+2*K23*1)))</f>
        <v>9.2259254106399382</v>
      </c>
      <c r="B24" s="90">
        <f t="shared" si="7"/>
        <v>4.1744484252655658</v>
      </c>
      <c r="C24" s="90">
        <f>0.5*'Gearing and Output'!$G$15*'Gearing and Output'!$G$16*'Gearing and Output'!$G$14*(A24)^2</f>
        <v>50.049207413422714</v>
      </c>
      <c r="D24" s="90">
        <f>'Gearing and Output'!$G$26</f>
        <v>133.66125</v>
      </c>
      <c r="E24" s="90">
        <f>'Gearing and Output'!$C$14-C24-D24</f>
        <v>300.39657154205395</v>
      </c>
      <c r="F24" s="90">
        <f>0.5*'Gearing and Output'!$J$27*A24^2</f>
        <v>24120.228147582762</v>
      </c>
      <c r="G24" s="90">
        <f>A24/('Gearing and Output'!$J$35/1000)</f>
        <v>31.584818249366442</v>
      </c>
      <c r="H24" s="90">
        <f t="shared" si="0"/>
        <v>26.885692704901114</v>
      </c>
      <c r="I24" s="90">
        <f>'Gearing and Output'!$G$38</f>
        <v>631.72977665344956</v>
      </c>
      <c r="J24" s="90">
        <f t="shared" si="1"/>
        <v>0.47551434591762748</v>
      </c>
      <c r="K24" s="92">
        <f t="shared" si="2"/>
        <v>2.1029859742091319</v>
      </c>
      <c r="L24" s="92">
        <f>IF(A24&lt;'Gearing and Output'!$H$5,1,IF(A24&lt;'Gearing and Output'!$H$6,2,IF(A24&gt;'Gearing and Output'!$H$7,3)))</f>
        <v>1</v>
      </c>
      <c r="M24" s="92">
        <f>IF(L24=1,_xlfn.XLOOKUP(A24,'Dyno Graph'!$E$2:$E$77,'Dyno Graph'!$A$2:$A$77,,1),IF(L24=2,_xlfn.XLOOKUP(A24,'Dyno Graph'!$F$2:$F$77,'Dyno Graph'!$A$2:$A$77,,1),IF(L24=3,_xlfn.XLOOKUP(A24,'Dyno Graph'!$G$2:$G$77,'Dyno Graph'!$A$2:$A$77,,1))))</f>
        <v>7300</v>
      </c>
      <c r="N24" s="92">
        <f>IF(L24=1,_xlfn.XLOOKUP(A24,'Dyno Graph'!$E$2:$E$77,'Dyno Graph'!$D$2:$D$77,,-1),IF(L24=2,_xlfn.XLOOKUP(A24,'Dyno Graph'!$F$2:$F$77,'Dyno Graph'!$D$2:$D$77,,-1),IF(L24=3,_xlfn.XLOOKUP(A24,'Dyno Graph'!$G$2:$G$77,'Dyno Graph'!$D$2:$D$77,,-1))))</f>
        <v>15.729542693797773</v>
      </c>
      <c r="O24" s="92">
        <f>IF(L24=1,_xlfn.XLOOKUP(A24,'Dyno Graph'!$E$2:$E$77,'Dyno Graph'!$H$2:$H$77,,-1),IF(Forces!L24=2,_xlfn.XLOOKUP(Forces!A24,'Dyno Graph'!$F$2:$F$77,'Dyno Graph'!$H$2:$H$77,,-1),IF(Forces!L24=3,_xlfn.XLOOKUP(Forces!A24,'Dyno Graph'!$G$2:$G$77,'Dyno Graph'!$H$2:$H$77,,-1))))</f>
        <v>11.849662397180863</v>
      </c>
      <c r="P24" s="92" cm="1">
        <f t="array" ref="P24">_xlfn.XLOOKUP(N24,BSFC!$B$3:$B$25,_xlfn.XLOOKUP(M24,BSFC!$C$2:$P$2,BSFC!$C$3:$P$25,,-1),,-1)</f>
        <v>482.49827961562505</v>
      </c>
      <c r="Q24" s="92">
        <f t="shared" si="3"/>
        <v>1.5881782557404804</v>
      </c>
      <c r="R24" s="92">
        <f t="shared" si="4"/>
        <v>3.4827330986327357E-4</v>
      </c>
      <c r="S24" s="92">
        <f t="shared" si="5"/>
        <v>0.16804127284506901</v>
      </c>
      <c r="T24" s="92">
        <f t="shared" si="8"/>
        <v>4.1115374795208322</v>
      </c>
      <c r="U24" s="92">
        <f t="shared" si="6"/>
        <v>2.2405503046009202E-4</v>
      </c>
      <c r="V24" s="92">
        <f t="shared" si="9"/>
        <v>5.4820499726944425E-3</v>
      </c>
    </row>
    <row r="25" spans="1:22" x14ac:dyDescent="0.45">
      <c r="A25" s="88">
        <f>MIN('Gearing and Output'!$H$7,(SQRT((A24^2)+2*K24*1)))</f>
        <v>9.4511201257369475</v>
      </c>
      <c r="B25" s="90">
        <f t="shared" si="7"/>
        <v>4.280255989522086</v>
      </c>
      <c r="C25" s="90">
        <f>0.5*'Gearing and Output'!$G$15*'Gearing and Output'!$G$16*'Gearing and Output'!$G$14*(A25)^2</f>
        <v>52.522318919092655</v>
      </c>
      <c r="D25" s="90">
        <f>'Gearing and Output'!$G$26</f>
        <v>133.66125</v>
      </c>
      <c r="E25" s="90">
        <f>'Gearing and Output'!$C$14-C25-D25</f>
        <v>297.92346003638403</v>
      </c>
      <c r="F25" s="90">
        <f>0.5*'Gearing and Output'!$J$27*A25^2</f>
        <v>25312.095448465789</v>
      </c>
      <c r="G25" s="90">
        <f>A25/('Gearing and Output'!$J$35/1000)</f>
        <v>32.355769002865273</v>
      </c>
      <c r="H25" s="90">
        <f t="shared" si="0"/>
        <v>28.214211564693585</v>
      </c>
      <c r="I25" s="90">
        <f>'Gearing and Output'!$G$38</f>
        <v>631.72977665344956</v>
      </c>
      <c r="J25" s="90">
        <f t="shared" si="1"/>
        <v>0.47159952094488189</v>
      </c>
      <c r="K25" s="92">
        <f t="shared" si="2"/>
        <v>2.1204432057022276</v>
      </c>
      <c r="L25" s="92">
        <f>IF(A25&lt;'Gearing and Output'!$H$5,1,IF(A25&lt;'Gearing and Output'!$H$6,2,IF(A25&gt;'Gearing and Output'!$H$7,3)))</f>
        <v>1</v>
      </c>
      <c r="M25" s="92">
        <f>IF(L25=1,_xlfn.XLOOKUP(A25,'Dyno Graph'!$E$2:$E$77,'Dyno Graph'!$A$2:$A$77,,1),IF(L25=2,_xlfn.XLOOKUP(A25,'Dyno Graph'!$F$2:$F$77,'Dyno Graph'!$A$2:$A$77,,1),IF(L25=3,_xlfn.XLOOKUP(A25,'Dyno Graph'!$G$2:$G$77,'Dyno Graph'!$A$2:$A$77,,1))))</f>
        <v>7400</v>
      </c>
      <c r="N25" s="92">
        <f>IF(L25=1,_xlfn.XLOOKUP(A25,'Dyno Graph'!$E$2:$E$77,'Dyno Graph'!$D$2:$D$77,,-1),IF(L25=2,_xlfn.XLOOKUP(A25,'Dyno Graph'!$F$2:$F$77,'Dyno Graph'!$D$2:$D$77,,-1),IF(L25=3,_xlfn.XLOOKUP(A25,'Dyno Graph'!$G$2:$G$77,'Dyno Graph'!$D$2:$D$77,,-1))))</f>
        <v>15.161300543962401</v>
      </c>
      <c r="O25" s="92">
        <f>IF(L25=1,_xlfn.XLOOKUP(A25,'Dyno Graph'!$E$2:$E$77,'Dyno Graph'!$H$2:$H$77,,-1),IF(Forces!L25=2,_xlfn.XLOOKUP(Forces!A25,'Dyno Graph'!$F$2:$F$77,'Dyno Graph'!$H$2:$H$77,,-1),IF(Forces!L25=3,_xlfn.XLOOKUP(Forces!A25,'Dyno Graph'!$G$2:$G$77,'Dyno Graph'!$H$2:$H$77,,-1))))</f>
        <v>11.580217097533207</v>
      </c>
      <c r="P25" s="92" cm="1">
        <f t="array" ref="P25">_xlfn.XLOOKUP(N25,BSFC!$B$3:$B$25,_xlfn.XLOOKUP(M25,BSFC!$C$2:$P$2,BSFC!$C$3:$P$25,,-1),,-1)</f>
        <v>482.49827961562505</v>
      </c>
      <c r="Q25" s="92">
        <f t="shared" si="3"/>
        <v>1.552065229759783</v>
      </c>
      <c r="R25" s="92">
        <f t="shared" si="4"/>
        <v>3.325511969143474E-4</v>
      </c>
      <c r="S25" s="92">
        <f t="shared" si="5"/>
        <v>0.16045538039528959</v>
      </c>
      <c r="T25" s="92">
        <f t="shared" si="8"/>
        <v>4.2719928599161214</v>
      </c>
      <c r="U25" s="92">
        <f t="shared" si="6"/>
        <v>2.1394050719371945E-4</v>
      </c>
      <c r="V25" s="92">
        <f t="shared" si="9"/>
        <v>5.6959904798881619E-3</v>
      </c>
    </row>
    <row r="26" spans="1:22" x14ac:dyDescent="0.45">
      <c r="A26" s="88">
        <f>MIN('Gearing and Output'!$H$7,(SQRT((A25^2)+2*K25*1)))</f>
        <v>9.6728774437865397</v>
      </c>
      <c r="B26" s="90">
        <f t="shared" si="7"/>
        <v>4.3836378431443874</v>
      </c>
      <c r="C26" s="90">
        <f>0.5*'Gearing and Output'!$G$15*'Gearing and Output'!$G$16*'Gearing and Output'!$G$14*(A26)^2</f>
        <v>55.015960128998465</v>
      </c>
      <c r="D26" s="90">
        <f>'Gearing and Output'!$G$26</f>
        <v>133.66125</v>
      </c>
      <c r="E26" s="90">
        <f>'Gearing and Output'!$C$14-C26-D26</f>
        <v>295.4298188264782</v>
      </c>
      <c r="F26" s="90">
        <f>0.5*'Gearing and Output'!$J$27*A26^2</f>
        <v>26513.856635297525</v>
      </c>
      <c r="G26" s="90">
        <f>A26/('Gearing and Output'!$J$35/1000)</f>
        <v>33.11495187876254</v>
      </c>
      <c r="H26" s="90">
        <f t="shared" si="0"/>
        <v>29.553758677438179</v>
      </c>
      <c r="I26" s="90">
        <f>'Gearing and Output'!$G$38</f>
        <v>631.72977665344956</v>
      </c>
      <c r="J26" s="90">
        <f t="shared" si="1"/>
        <v>0.46765219836794752</v>
      </c>
      <c r="K26" s="92">
        <f t="shared" si="2"/>
        <v>2.1383412790314793</v>
      </c>
      <c r="L26" s="92">
        <f>IF(A26&lt;'Gearing and Output'!$H$5,1,IF(A26&lt;'Gearing and Output'!$H$6,2,IF(A26&gt;'Gearing and Output'!$H$7,3)))</f>
        <v>2</v>
      </c>
      <c r="M26" s="92">
        <f>IF(L26=1,_xlfn.XLOOKUP(A26,'Dyno Graph'!$E$2:$E$77,'Dyno Graph'!$A$2:$A$77,,1),IF(L26=2,_xlfn.XLOOKUP(A26,'Dyno Graph'!$F$2:$F$77,'Dyno Graph'!$A$2:$A$77,,1),IF(L26=3,_xlfn.XLOOKUP(A26,'Dyno Graph'!$G$2:$G$77,'Dyno Graph'!$A$2:$A$77,,1))))</f>
        <v>6200</v>
      </c>
      <c r="N26" s="92">
        <f>IF(L26=1,_xlfn.XLOOKUP(A26,'Dyno Graph'!$E$2:$E$77,'Dyno Graph'!$D$2:$D$77,,-1),IF(L26=2,_xlfn.XLOOKUP(A26,'Dyno Graph'!$F$2:$F$77,'Dyno Graph'!$D$2:$D$77,,-1),IF(L26=3,_xlfn.XLOOKUP(A26,'Dyno Graph'!$G$2:$G$77,'Dyno Graph'!$D$2:$D$77,,-1))))</f>
        <v>19.866703817568183</v>
      </c>
      <c r="O26" s="92">
        <f>IF(L26=1,_xlfn.XLOOKUP(A26,'Dyno Graph'!$E$2:$E$77,'Dyno Graph'!$H$2:$H$77,,-1),IF(Forces!L26=2,_xlfn.XLOOKUP(Forces!A26,'Dyno Graph'!$F$2:$F$77,'Dyno Graph'!$H$2:$H$77,,-1),IF(Forces!L26=3,_xlfn.XLOOKUP(Forces!A26,'Dyno Graph'!$G$2:$G$77,'Dyno Graph'!$H$2:$H$77,,-1))))</f>
        <v>12.67981848242453</v>
      </c>
      <c r="P26" s="92" cm="1">
        <f t="array" ref="P26">_xlfn.XLOOKUP(N26,BSFC!$B$3:$B$25,_xlfn.XLOOKUP(M26,BSFC!$C$2:$P$2,BSFC!$C$3:$P$25,,-1),,-1)</f>
        <v>457.16661900000008</v>
      </c>
      <c r="Q26" s="92">
        <f t="shared" si="3"/>
        <v>1.6102193736510373</v>
      </c>
      <c r="R26" s="92">
        <f t="shared" si="4"/>
        <v>3.5608162260966105E-4</v>
      </c>
      <c r="S26" s="92">
        <f t="shared" si="5"/>
        <v>0.16278863149649273</v>
      </c>
      <c r="T26" s="92">
        <f t="shared" si="8"/>
        <v>4.4347814914126138</v>
      </c>
      <c r="U26" s="92">
        <f t="shared" si="6"/>
        <v>2.1705150866199027E-4</v>
      </c>
      <c r="V26" s="92">
        <f t="shared" si="9"/>
        <v>5.9130419885501523E-3</v>
      </c>
    </row>
    <row r="27" spans="1:22" x14ac:dyDescent="0.45">
      <c r="A27" s="88">
        <f>MIN('Gearing and Output'!$H$7,(SQRT((A26^2)+2*K26*1)))</f>
        <v>9.8914731259088686</v>
      </c>
      <c r="B27" s="90">
        <f t="shared" si="7"/>
        <v>4.4847350191939981</v>
      </c>
      <c r="C27" s="90">
        <f>0.5*'Gearing and Output'!$G$15*'Gearing and Output'!$G$16*'Gearing and Output'!$G$14*(A27)^2</f>
        <v>57.530649473139476</v>
      </c>
      <c r="D27" s="90">
        <f>'Gearing and Output'!$G$26</f>
        <v>133.66125</v>
      </c>
      <c r="E27" s="90">
        <f>'Gearing and Output'!$C$14-C27-D27</f>
        <v>292.91512948233719</v>
      </c>
      <c r="F27" s="90">
        <f>0.5*'Gearing and Output'!$J$27*A27^2</f>
        <v>27725.761555188612</v>
      </c>
      <c r="G27" s="90">
        <f>A27/('Gearing and Output'!$J$35/1000)</f>
        <v>33.863310941146416</v>
      </c>
      <c r="H27" s="90">
        <f t="shared" si="0"/>
        <v>30.90461253604958</v>
      </c>
      <c r="I27" s="90">
        <f>'Gearing and Output'!$G$38</f>
        <v>631.72977665344956</v>
      </c>
      <c r="J27" s="90">
        <f t="shared" si="1"/>
        <v>0.46367155753530798</v>
      </c>
      <c r="K27" s="92">
        <f t="shared" si="2"/>
        <v>2.1566990335046619</v>
      </c>
      <c r="L27" s="92">
        <f>IF(A27&lt;'Gearing and Output'!$H$5,1,IF(A27&lt;'Gearing and Output'!$H$6,2,IF(A27&gt;'Gearing and Output'!$H$7,3)))</f>
        <v>2</v>
      </c>
      <c r="M27" s="92">
        <f>IF(L27=1,_xlfn.XLOOKUP(A27,'Dyno Graph'!$E$2:$E$77,'Dyno Graph'!$A$2:$A$77,,1),IF(L27=2,_xlfn.XLOOKUP(A27,'Dyno Graph'!$F$2:$F$77,'Dyno Graph'!$A$2:$A$77,,1),IF(L27=3,_xlfn.XLOOKUP(A27,'Dyno Graph'!$G$2:$G$77,'Dyno Graph'!$A$2:$A$77,,1))))</f>
        <v>6400</v>
      </c>
      <c r="N27" s="92">
        <f>IF(L27=1,_xlfn.XLOOKUP(A27,'Dyno Graph'!$E$2:$E$77,'Dyno Graph'!$D$2:$D$77,,-1),IF(L27=2,_xlfn.XLOOKUP(A27,'Dyno Graph'!$F$2:$F$77,'Dyno Graph'!$D$2:$D$77,,-1),IF(L27=3,_xlfn.XLOOKUP(A27,'Dyno Graph'!$G$2:$G$77,'Dyno Graph'!$D$2:$D$77,,-1))))</f>
        <v>19.797222222222221</v>
      </c>
      <c r="O27" s="92">
        <f>IF(L27=1,_xlfn.XLOOKUP(A27,'Dyno Graph'!$E$2:$E$77,'Dyno Graph'!$H$2:$H$77,,-1),IF(Forces!L27=2,_xlfn.XLOOKUP(Forces!A27,'Dyno Graph'!$F$2:$F$77,'Dyno Graph'!$H$2:$H$77,,-1),IF(Forces!L27=3,_xlfn.XLOOKUP(Forces!A27,'Dyno Graph'!$G$2:$G$77,'Dyno Graph'!$H$2:$H$77,,-1))))</f>
        <v>13.049750000000001</v>
      </c>
      <c r="P27" s="92" cm="1">
        <f t="array" ref="P27">_xlfn.XLOOKUP(N27,BSFC!$B$3:$B$25,_xlfn.XLOOKUP(M27,BSFC!$C$2:$P$2,BSFC!$C$3:$P$25,,-1),,-1)</f>
        <v>457.16661900000008</v>
      </c>
      <c r="Q27" s="92">
        <f t="shared" si="3"/>
        <v>1.6571972461931255</v>
      </c>
      <c r="R27" s="92">
        <f t="shared" si="4"/>
        <v>3.5864984296576696E-4</v>
      </c>
      <c r="S27" s="92">
        <f t="shared" si="5"/>
        <v>0.16396273611354065</v>
      </c>
      <c r="T27" s="92">
        <f t="shared" si="8"/>
        <v>4.5987442275261543</v>
      </c>
      <c r="U27" s="92">
        <f t="shared" si="6"/>
        <v>2.1861698148472087E-4</v>
      </c>
      <c r="V27" s="92">
        <f t="shared" si="9"/>
        <v>6.1316589700348735E-3</v>
      </c>
    </row>
    <row r="28" spans="1:22" x14ac:dyDescent="0.45">
      <c r="A28" s="88">
        <f>MIN('Gearing and Output'!$H$7,(SQRT((A27^2)+2*K27*1)))</f>
        <v>10.107157793741358</v>
      </c>
      <c r="B28" s="90">
        <f t="shared" si="7"/>
        <v>4.5836748023068363</v>
      </c>
      <c r="C28" s="90">
        <f>0.5*'Gearing and Output'!$G$15*'Gearing and Output'!$G$16*'Gearing and Output'!$G$14*(A28)^2</f>
        <v>60.066927536540945</v>
      </c>
      <c r="D28" s="90">
        <f>'Gearing and Output'!$G$26</f>
        <v>133.66125</v>
      </c>
      <c r="E28" s="90">
        <f>'Gearing and Output'!$C$14-C28-D28</f>
        <v>290.37885141893571</v>
      </c>
      <c r="F28" s="90">
        <f>0.5*'Gearing and Output'!$J$27*A28^2</f>
        <v>28948.070732427372</v>
      </c>
      <c r="G28" s="90">
        <f>A28/('Gearing and Output'!$J$35/1000)</f>
        <v>34.601704189460314</v>
      </c>
      <c r="H28" s="90">
        <f t="shared" si="0"/>
        <v>32.267063534794183</v>
      </c>
      <c r="I28" s="90">
        <f>'Gearing and Output'!$G$38</f>
        <v>631.72977665344956</v>
      </c>
      <c r="J28" s="90">
        <f t="shared" si="1"/>
        <v>0.4596567427250306</v>
      </c>
      <c r="K28" s="92">
        <f t="shared" si="2"/>
        <v>2.1755364537276156</v>
      </c>
      <c r="L28" s="92">
        <f>IF(A28&lt;'Gearing and Output'!$H$5,1,IF(A28&lt;'Gearing and Output'!$H$6,2,IF(A28&gt;'Gearing and Output'!$H$6,3)))</f>
        <v>2</v>
      </c>
      <c r="M28" s="92">
        <f>IF(L28=1,_xlfn.XLOOKUP(A28,'Dyno Graph'!$E$2:$E$77,'Dyno Graph'!$A$2:$A$77,,1),IF(L28=2,_xlfn.XLOOKUP(A28,'Dyno Graph'!$F$2:$F$77,'Dyno Graph'!$A$2:$A$77,,1),IF(L28=3,_xlfn.XLOOKUP(A28,'Dyno Graph'!$G$2:$G$77,'Dyno Graph'!$A$2:$A$77,,1))))</f>
        <v>6500</v>
      </c>
      <c r="N28" s="92">
        <f>IF(L28=1,_xlfn.XLOOKUP(A28,'Dyno Graph'!$E$2:$E$77,'Dyno Graph'!$D$2:$D$77,,-1),IF(L28=2,_xlfn.XLOOKUP(A28,'Dyno Graph'!$F$2:$F$77,'Dyno Graph'!$D$2:$D$77,,-1),IF(L28=3,_xlfn.XLOOKUP(A28,'Dyno Graph'!$G$2:$G$77,'Dyno Graph'!$D$2:$D$77,,-1))))</f>
        <v>19.933328124999999</v>
      </c>
      <c r="O28" s="92">
        <f>IF(L28=1,_xlfn.XLOOKUP(A28,'Dyno Graph'!$E$2:$E$77,'Dyno Graph'!$H$2:$H$77,,-1),IF(Forces!L28=2,_xlfn.XLOOKUP(Forces!A28,'Dyno Graph'!$F$2:$F$77,'Dyno Graph'!$H$2:$H$77,,-1),IF(Forces!L28=3,_xlfn.XLOOKUP(Forces!A28,'Dyno Graph'!$G$2:$G$77,'Dyno Graph'!$H$2:$H$77,,-1))))</f>
        <v>13.34803</v>
      </c>
      <c r="P28" s="92" cm="1">
        <f t="array" ref="P28">_xlfn.XLOOKUP(N28,BSFC!$B$3:$B$25,_xlfn.XLOOKUP(M28,BSFC!$C$2:$P$2,BSFC!$C$3:$P$25,,-1),,-1)</f>
        <v>504.47246850000005</v>
      </c>
      <c r="Q28" s="92">
        <f t="shared" si="3"/>
        <v>1.8704760121422375</v>
      </c>
      <c r="R28" s="92">
        <f t="shared" si="4"/>
        <v>3.5927601431094388E-4</v>
      </c>
      <c r="S28" s="92">
        <f t="shared" si="5"/>
        <v>0.18124485781228319</v>
      </c>
      <c r="T28" s="92">
        <f t="shared" si="8"/>
        <v>4.7799890853384372</v>
      </c>
      <c r="U28" s="92">
        <f t="shared" si="6"/>
        <v>2.4165981041637761E-4</v>
      </c>
      <c r="V28" s="92">
        <f t="shared" si="9"/>
        <v>6.3733187804512507E-3</v>
      </c>
    </row>
    <row r="29" spans="1:22" x14ac:dyDescent="0.45">
      <c r="A29" s="88">
        <f>MIN('Gearing and Output'!$H$7,(SQRT((A28^2)+2*K28*1)))</f>
        <v>10.320160443280031</v>
      </c>
      <c r="B29" s="90">
        <f t="shared" si="7"/>
        <v>4.6805725206607356</v>
      </c>
      <c r="C29" s="90">
        <f>0.5*'Gearing and Output'!$G$15*'Gearing and Output'!$G$16*'Gearing and Output'!$G$14*(A29)^2</f>
        <v>62.625358406124612</v>
      </c>
      <c r="D29" s="90">
        <f>'Gearing and Output'!$G$26</f>
        <v>133.66125</v>
      </c>
      <c r="E29" s="90">
        <f>'Gearing and Output'!$C$14-C29-D29</f>
        <v>287.82042054935204</v>
      </c>
      <c r="F29" s="90">
        <f>0.5*'Gearing and Output'!$J$27*A29^2</f>
        <v>30181.056017577495</v>
      </c>
      <c r="G29" s="90">
        <f>A29/('Gearing and Output'!$J$35/1000)</f>
        <v>35.330915588086377</v>
      </c>
      <c r="H29" s="90">
        <f t="shared" si="0"/>
        <v>33.641414692808958</v>
      </c>
      <c r="I29" s="90">
        <f>'Gearing and Output'!$G$38</f>
        <v>631.72977665344956</v>
      </c>
      <c r="J29" s="90">
        <f t="shared" si="1"/>
        <v>0.4556068610127314</v>
      </c>
      <c r="K29" s="92">
        <f t="shared" si="2"/>
        <v>2.1948747606152845</v>
      </c>
      <c r="L29" s="92">
        <f>IF(A29&lt;'Gearing and Output'!$H$5,1,IF(A29&lt;'Gearing and Output'!$H$6,2,IF(A29&gt;'Gearing and Output'!$H$6,3)))</f>
        <v>2</v>
      </c>
      <c r="M29" s="92">
        <f>IF(L29=1,_xlfn.XLOOKUP(A29,'Dyno Graph'!$E$2:$E$77,'Dyno Graph'!$A$2:$A$77,,1),IF(L29=2,_xlfn.XLOOKUP(A29,'Dyno Graph'!$F$2:$F$77,'Dyno Graph'!$A$2:$A$77,,1),IF(L29=3,_xlfn.XLOOKUP(A29,'Dyno Graph'!$G$2:$G$77,'Dyno Graph'!$A$2:$A$77,,1))))</f>
        <v>6600</v>
      </c>
      <c r="N29" s="92">
        <f>IF(L29=1,_xlfn.XLOOKUP(A29,'Dyno Graph'!$E$2:$E$77,'Dyno Graph'!$D$2:$D$77,,-1),IF(L29=2,_xlfn.XLOOKUP(A29,'Dyno Graph'!$F$2:$F$77,'Dyno Graph'!$D$2:$D$77,,-1),IF(L29=3,_xlfn.XLOOKUP(A29,'Dyno Graph'!$G$2:$G$77,'Dyno Graph'!$D$2:$D$77,,-1))))</f>
        <v>19.736307692307694</v>
      </c>
      <c r="O29" s="92">
        <f>IF(L29=1,_xlfn.XLOOKUP(A29,'Dyno Graph'!$E$2:$E$77,'Dyno Graph'!$H$2:$H$77,,-1),IF(Forces!L29=2,_xlfn.XLOOKUP(Forces!A29,'Dyno Graph'!$F$2:$F$77,'Dyno Graph'!$H$2:$H$77,,-1),IF(Forces!L29=3,_xlfn.XLOOKUP(Forces!A29,'Dyno Graph'!$G$2:$G$77,'Dyno Graph'!$H$2:$H$77,,-1))))</f>
        <v>13.422600000000001</v>
      </c>
      <c r="P29" s="92" cm="1">
        <f t="array" ref="P29">_xlfn.XLOOKUP(N29,BSFC!$B$3:$B$25,_xlfn.XLOOKUP(M29,BSFC!$C$2:$P$2,BSFC!$C$3:$P$25,,-1),,-1)</f>
        <v>504.47246850000005</v>
      </c>
      <c r="Q29" s="92">
        <f t="shared" si="3"/>
        <v>1.8809255988022502</v>
      </c>
      <c r="R29" s="92">
        <f t="shared" si="4"/>
        <v>3.5406032356694928E-4</v>
      </c>
      <c r="S29" s="92">
        <f t="shared" si="5"/>
        <v>0.17861368542772765</v>
      </c>
      <c r="T29" s="92">
        <f t="shared" si="8"/>
        <v>4.9586027707661646</v>
      </c>
      <c r="U29" s="92">
        <f t="shared" si="6"/>
        <v>2.3815158057030353E-4</v>
      </c>
      <c r="V29" s="92">
        <f t="shared" si="9"/>
        <v>6.6114703610215542E-3</v>
      </c>
    </row>
    <row r="30" spans="1:22" x14ac:dyDescent="0.45">
      <c r="A30" s="88">
        <f>MIN('Gearing and Output'!$H$7,(SQRT((A29^2)+2*K29*1)))</f>
        <v>10.530691387381573</v>
      </c>
      <c r="B30" s="90">
        <f t="shared" si="7"/>
        <v>4.7755330472979756</v>
      </c>
      <c r="C30" s="90">
        <f>0.5*'Gearing and Output'!$G$15*'Gearing and Output'!$G$16*'Gearing and Output'!$G$14*(A30)^2</f>
        <v>65.206531124608176</v>
      </c>
      <c r="D30" s="90">
        <f>'Gearing and Output'!$G$26</f>
        <v>133.66125</v>
      </c>
      <c r="E30" s="90">
        <f>'Gearing and Output'!$C$14-C30-D30</f>
        <v>285.23924783086852</v>
      </c>
      <c r="F30" s="90">
        <f>0.5*'Gearing and Output'!$J$27*A30^2</f>
        <v>31425.001288156203</v>
      </c>
      <c r="G30" s="90">
        <f>A30/('Gearing and Output'!$J$35/1000)</f>
        <v>36.05166513995745</v>
      </c>
      <c r="H30" s="90">
        <f t="shared" si="0"/>
        <v>35.027982435114744</v>
      </c>
      <c r="I30" s="90">
        <f>'Gearing and Output'!$G$38</f>
        <v>631.72977665344956</v>
      </c>
      <c r="J30" s="90">
        <f t="shared" si="1"/>
        <v>0.45152097997011675</v>
      </c>
      <c r="K30" s="92">
        <f t="shared" si="2"/>
        <v>2.2147365113935207</v>
      </c>
      <c r="L30" s="92">
        <f>IF(A30&lt;'Gearing and Output'!$H$5,1,IF(A30&lt;'Gearing and Output'!$H$6,2,IF(A30&gt;'Gearing and Output'!$H$6,3)))</f>
        <v>2</v>
      </c>
      <c r="M30" s="92">
        <f>IF(L30=1,_xlfn.XLOOKUP(A30,'Dyno Graph'!$E$2:$E$77,'Dyno Graph'!$A$2:$A$77,,1),IF(L30=2,_xlfn.XLOOKUP(A30,'Dyno Graph'!$F$2:$F$77,'Dyno Graph'!$A$2:$A$77,,1),IF(L30=3,_xlfn.XLOOKUP(A30,'Dyno Graph'!$G$2:$G$77,'Dyno Graph'!$A$2:$A$77,,1))))</f>
        <v>6800</v>
      </c>
      <c r="N30" s="92">
        <f>IF(L30=1,_xlfn.XLOOKUP(A30,'Dyno Graph'!$E$2:$E$77,'Dyno Graph'!$D$2:$D$77,,-1),IF(L30=2,_xlfn.XLOOKUP(A30,'Dyno Graph'!$F$2:$F$77,'Dyno Graph'!$D$2:$D$77,,-1),IF(L30=3,_xlfn.XLOOKUP(A30,'Dyno Graph'!$G$2:$G$77,'Dyno Graph'!$D$2:$D$77,,-1))))</f>
        <v>19.679029850746268</v>
      </c>
      <c r="O30" s="92">
        <f>IF(L30=1,_xlfn.XLOOKUP(A30,'Dyno Graph'!$E$2:$E$77,'Dyno Graph'!$H$2:$H$77,,-1),IF(Forces!L30=2,_xlfn.XLOOKUP(Forces!A30,'Dyno Graph'!$F$2:$F$77,'Dyno Graph'!$H$2:$H$77,,-1),IF(Forces!L30=3,_xlfn.XLOOKUP(Forces!A30,'Dyno Graph'!$G$2:$G$77,'Dyno Graph'!$H$2:$H$77,,-1))))</f>
        <v>13.795450000000001</v>
      </c>
      <c r="P30" s="92" cm="1">
        <f t="array" ref="P30">_xlfn.XLOOKUP(N30,BSFC!$B$3:$B$25,_xlfn.XLOOKUP(M30,BSFC!$C$2:$P$2,BSFC!$C$3:$P$25,,-1),,-1)</f>
        <v>504.47246850000005</v>
      </c>
      <c r="Q30" s="92">
        <f t="shared" si="3"/>
        <v>1.9331735321023127</v>
      </c>
      <c r="R30" s="92">
        <f t="shared" si="4"/>
        <v>3.5683854767706174E-4</v>
      </c>
      <c r="S30" s="92">
        <f t="shared" si="5"/>
        <v>0.18001522300260231</v>
      </c>
      <c r="T30" s="92">
        <f t="shared" si="8"/>
        <v>5.1386179937687668</v>
      </c>
      <c r="U30" s="92">
        <f t="shared" si="6"/>
        <v>2.4002029733680307E-4</v>
      </c>
      <c r="V30" s="92">
        <f t="shared" si="9"/>
        <v>6.8514906583583574E-3</v>
      </c>
    </row>
    <row r="31" spans="1:22" x14ac:dyDescent="0.45">
      <c r="A31" s="88">
        <f>MIN('Gearing and Output'!$H$7,(SQRT((A30^2)+2*K30*1)))</f>
        <v>10.738944739547712</v>
      </c>
      <c r="B31" s="90">
        <f t="shared" si="7"/>
        <v>4.8686520663685693</v>
      </c>
      <c r="C31" s="90">
        <f>0.5*'Gearing and Output'!$G$15*'Gearing and Output'!$G$16*'Gearing and Output'!$G$14*(A31)^2</f>
        <v>67.811061262006959</v>
      </c>
      <c r="D31" s="90">
        <f>'Gearing and Output'!$G$26</f>
        <v>133.66125</v>
      </c>
      <c r="E31" s="90">
        <f>'Gearing and Output'!$C$14-C31-D31</f>
        <v>282.63471769346972</v>
      </c>
      <c r="F31" s="90">
        <f>0.5*'Gearing and Output'!$J$27*A31^2</f>
        <v>32680.20320598848</v>
      </c>
      <c r="G31" s="90">
        <f>A31/('Gearing and Output'!$J$35/1000)</f>
        <v>36.764617389755941</v>
      </c>
      <c r="H31" s="90">
        <f t="shared" si="0"/>
        <v>36.427097436803614</v>
      </c>
      <c r="I31" s="90">
        <f>'Gearing and Output'!$G$38</f>
        <v>631.72977665344956</v>
      </c>
      <c r="J31" s="90">
        <f t="shared" si="1"/>
        <v>0.44739812517736638</v>
      </c>
      <c r="K31" s="92">
        <f t="shared" si="2"/>
        <v>2.235145709659736</v>
      </c>
      <c r="L31" s="92">
        <f>IF(A31&lt;'Gearing and Output'!$H$5,1,IF(A31&lt;'Gearing and Output'!$H$6,2,IF(A31&gt;'Gearing and Output'!$H$6,3)))</f>
        <v>2</v>
      </c>
      <c r="M31" s="92">
        <f>IF(L31=1,_xlfn.XLOOKUP(A31,'Dyno Graph'!$E$2:$E$77,'Dyno Graph'!$A$2:$A$77,,1),IF(L31=2,_xlfn.XLOOKUP(A31,'Dyno Graph'!$F$2:$F$77,'Dyno Graph'!$A$2:$A$77,,1),IF(L31=3,_xlfn.XLOOKUP(A31,'Dyno Graph'!$G$2:$G$77,'Dyno Graph'!$A$2:$A$77,,1))))</f>
        <v>6900</v>
      </c>
      <c r="N31" s="92">
        <f>IF(L31=1,_xlfn.XLOOKUP(A31,'Dyno Graph'!$E$2:$E$77,'Dyno Graph'!$D$2:$D$77,,-1),IF(L31=2,_xlfn.XLOOKUP(A31,'Dyno Graph'!$F$2:$F$77,'Dyno Graph'!$D$2:$D$77,,-1),IF(L31=3,_xlfn.XLOOKUP(A31,'Dyno Graph'!$G$2:$G$77,'Dyno Graph'!$D$2:$D$77,,-1))))</f>
        <v>19.259479497265158</v>
      </c>
      <c r="O31" s="92">
        <f>IF(L31=1,_xlfn.XLOOKUP(A31,'Dyno Graph'!$E$2:$E$77,'Dyno Graph'!$H$2:$H$77,,-1),IF(Forces!L31=2,_xlfn.XLOOKUP(Forces!A31,'Dyno Graph'!$F$2:$F$77,'Dyno Graph'!$H$2:$H$77,,-1),IF(Forces!L31=3,_xlfn.XLOOKUP(Forces!A31,'Dyno Graph'!$G$2:$G$77,'Dyno Graph'!$H$2:$H$77,,-1))))</f>
        <v>13.702848078511614</v>
      </c>
      <c r="P31" s="92" cm="1">
        <f t="array" ref="P31">_xlfn.XLOOKUP(N31,BSFC!$B$3:$B$25,_xlfn.XLOOKUP(M31,BSFC!$C$2:$P$2,BSFC!$C$3:$P$25,,-1),,-1)</f>
        <v>504.47246850000005</v>
      </c>
      <c r="Q31" s="92">
        <f t="shared" si="3"/>
        <v>1.9201971099020101</v>
      </c>
      <c r="R31" s="92">
        <f t="shared" si="4"/>
        <v>3.4776717483854546E-4</v>
      </c>
      <c r="S31" s="92">
        <f t="shared" si="5"/>
        <v>0.17543896515407215</v>
      </c>
      <c r="T31" s="92">
        <f t="shared" si="8"/>
        <v>5.3140569589228388</v>
      </c>
      <c r="U31" s="92">
        <f t="shared" si="6"/>
        <v>2.3391862020542953E-4</v>
      </c>
      <c r="V31" s="92">
        <f t="shared" si="9"/>
        <v>7.0854092785637866E-3</v>
      </c>
    </row>
    <row r="32" spans="1:22" x14ac:dyDescent="0.45">
      <c r="A32" s="88">
        <f>MIN('Gearing and Output'!$H$7,(SQRT((A31^2)+2*K31*1)))</f>
        <v>10.945100526645653</v>
      </c>
      <c r="B32" s="90">
        <f t="shared" si="7"/>
        <v>4.960017147718486</v>
      </c>
      <c r="C32" s="90">
        <f>0.5*'Gearing and Output'!$G$15*'Gearing and Output'!$G$16*'Gearing and Output'!$G$14*(A32)^2</f>
        <v>70.439592616566813</v>
      </c>
      <c r="D32" s="90">
        <f>'Gearing and Output'!$G$26</f>
        <v>133.66125</v>
      </c>
      <c r="E32" s="90">
        <f>'Gearing and Output'!$C$14-C32-D32</f>
        <v>280.00618633890986</v>
      </c>
      <c r="F32" s="90">
        <f>0.5*'Gearing and Output'!$J$27*A32^2</f>
        <v>33946.972036938139</v>
      </c>
      <c r="G32" s="90">
        <f>A32/('Gearing and Output'!$J$35/1000)</f>
        <v>37.470388656780734</v>
      </c>
      <c r="H32" s="90">
        <f t="shared" si="0"/>
        <v>37.839105536754879</v>
      </c>
      <c r="I32" s="90">
        <f>'Gearing and Output'!$G$38</f>
        <v>631.72977665344956</v>
      </c>
      <c r="J32" s="90">
        <f t="shared" si="1"/>
        <v>0.44323727753063308</v>
      </c>
      <c r="K32" s="92">
        <f t="shared" si="2"/>
        <v>2.2561279267195387</v>
      </c>
      <c r="L32" s="92">
        <f>IF(A32&lt;'Gearing and Output'!$H$5,1,IF(A32&lt;'Gearing and Output'!$H$6,2,IF(A32&gt;'Gearing and Output'!$H$6,3)))</f>
        <v>2</v>
      </c>
      <c r="M32" s="92">
        <f>IF(L32=1,_xlfn.XLOOKUP(A32,'Dyno Graph'!$E$2:$E$77,'Dyno Graph'!$A$2:$A$77,,1),IF(L32=2,_xlfn.XLOOKUP(A32,'Dyno Graph'!$F$2:$F$77,'Dyno Graph'!$A$2:$A$77,,1),IF(L32=3,_xlfn.XLOOKUP(A32,'Dyno Graph'!$G$2:$G$77,'Dyno Graph'!$A$2:$A$77,,1))))</f>
        <v>7000</v>
      </c>
      <c r="N32" s="92">
        <f>IF(L32=1,_xlfn.XLOOKUP(A32,'Dyno Graph'!$E$2:$E$77,'Dyno Graph'!$D$2:$D$77,,-1),IF(L32=2,_xlfn.XLOOKUP(A32,'Dyno Graph'!$F$2:$F$77,'Dyno Graph'!$D$2:$D$77,,-1),IF(L32=3,_xlfn.XLOOKUP(A32,'Dyno Graph'!$G$2:$G$77,'Dyno Graph'!$D$2:$D$77,,-1))))</f>
        <v>18.346330708629118</v>
      </c>
      <c r="O32" s="92">
        <f>IF(L32=1,_xlfn.XLOOKUP(A32,'Dyno Graph'!$E$2:$E$77,'Dyno Graph'!$H$2:$H$77,,-1),IF(Forces!L32=2,_xlfn.XLOOKUP(Forces!A32,'Dyno Graph'!$F$2:$F$77,'Dyno Graph'!$H$2:$H$77,,-1),IF(Forces!L32=3,_xlfn.XLOOKUP(Forces!A32,'Dyno Graph'!$G$2:$G$77,'Dyno Graph'!$H$2:$H$77,,-1))))</f>
        <v>13.245113762456945</v>
      </c>
      <c r="P32" s="92" cm="1">
        <f t="array" ref="P32">_xlfn.XLOOKUP(N32,BSFC!$B$3:$B$25,_xlfn.XLOOKUP(M32,BSFC!$C$2:$P$2,BSFC!$C$3:$P$25,,-1),,-1)</f>
        <v>510.46600000000001</v>
      </c>
      <c r="Q32" s="92">
        <f t="shared" si="3"/>
        <v>1.8781056227406521</v>
      </c>
      <c r="R32" s="92">
        <f t="shared" si="4"/>
        <v>3.2999287154462053E-4</v>
      </c>
      <c r="S32" s="92">
        <f t="shared" si="5"/>
        <v>0.16845014116589627</v>
      </c>
      <c r="T32" s="92">
        <f t="shared" si="8"/>
        <v>5.4825071000887347</v>
      </c>
      <c r="U32" s="92">
        <f t="shared" si="6"/>
        <v>2.2460018822119504E-4</v>
      </c>
      <c r="V32" s="92">
        <f t="shared" si="9"/>
        <v>7.3100094667849815E-3</v>
      </c>
    </row>
    <row r="33" spans="1:22" x14ac:dyDescent="0.45">
      <c r="A33" s="88">
        <f>MIN('Gearing and Output'!$H$7,(SQRT((A32^2)+2*K32*1)))</f>
        <v>11.149326499471528</v>
      </c>
      <c r="B33" s="90">
        <f t="shared" si="7"/>
        <v>5.0497086640667961</v>
      </c>
      <c r="C33" s="90">
        <f>0.5*'Gearing and Output'!$G$15*'Gearing and Output'!$G$16*'Gearing and Output'!$G$14*(A33)^2</f>
        <v>73.092799058388977</v>
      </c>
      <c r="D33" s="90">
        <f>'Gearing and Output'!$G$26</f>
        <v>133.66125</v>
      </c>
      <c r="E33" s="90">
        <f>'Gearing and Output'!$C$14-C33-D33</f>
        <v>277.35297989708772</v>
      </c>
      <c r="F33" s="90">
        <f>0.5*'Gearing and Output'!$J$27*A33^2</f>
        <v>35225.632539406433</v>
      </c>
      <c r="G33" s="90">
        <f>A33/('Gearing and Output'!$J$35/1000)</f>
        <v>38.169553233384207</v>
      </c>
      <c r="H33" s="90">
        <f t="shared" si="0"/>
        <v>39.264368728003021</v>
      </c>
      <c r="I33" s="90">
        <f>'Gearing and Output'!$G$38</f>
        <v>631.72977665344956</v>
      </c>
      <c r="J33" s="90">
        <f t="shared" si="1"/>
        <v>0.43903737032366658</v>
      </c>
      <c r="K33" s="92">
        <f t="shared" si="2"/>
        <v>2.2777104355895292</v>
      </c>
      <c r="L33" s="92">
        <f>IF(A33&lt;'Gearing and Output'!$H$5,1,IF(A33&lt;'Gearing and Output'!$H$6,2,IF(A33&gt;'Gearing and Output'!$H$6,3)))</f>
        <v>2</v>
      </c>
      <c r="M33" s="92">
        <f>IF(L33=1,_xlfn.XLOOKUP(A33,'Dyno Graph'!$E$2:$E$77,'Dyno Graph'!$A$2:$A$77,,1),IF(L33=2,_xlfn.XLOOKUP(A33,'Dyno Graph'!$F$2:$F$77,'Dyno Graph'!$A$2:$A$77,,1),IF(L33=3,_xlfn.XLOOKUP(A33,'Dyno Graph'!$G$2:$G$77,'Dyno Graph'!$A$2:$A$77,,1))))</f>
        <v>7200</v>
      </c>
      <c r="N33" s="92">
        <f>IF(L33=1,_xlfn.XLOOKUP(A33,'Dyno Graph'!$E$2:$E$77,'Dyno Graph'!$D$2:$D$77,,-1),IF(L33=2,_xlfn.XLOOKUP(A33,'Dyno Graph'!$F$2:$F$77,'Dyno Graph'!$D$2:$D$77,,-1),IF(L33=3,_xlfn.XLOOKUP(A33,'Dyno Graph'!$G$2:$G$77,'Dyno Graph'!$D$2:$D$77,,-1))))</f>
        <v>16.430236696691239</v>
      </c>
      <c r="O33" s="92">
        <f>IF(L33=1,_xlfn.XLOOKUP(A33,'Dyno Graph'!$E$2:$E$77,'Dyno Graph'!$H$2:$H$77,,-1),IF(Forces!L33=2,_xlfn.XLOOKUP(Forces!A33,'Dyno Graph'!$F$2:$F$77,'Dyno Graph'!$H$2:$H$77,,-1),IF(Forces!L33=3,_xlfn.XLOOKUP(Forces!A33,'Dyno Graph'!$G$2:$G$77,'Dyno Graph'!$H$2:$H$77,,-1))))</f>
        <v>12.205611797885627</v>
      </c>
      <c r="P33" s="92" cm="1">
        <f t="array" ref="P33">_xlfn.XLOOKUP(N33,BSFC!$B$3:$B$25,_xlfn.XLOOKUP(M33,BSFC!$C$2:$P$2,BSFC!$C$3:$P$25,,-1),,-1)</f>
        <v>530.48452275</v>
      </c>
      <c r="Q33" s="92">
        <f t="shared" si="3"/>
        <v>1.798580041520313</v>
      </c>
      <c r="R33" s="92">
        <f t="shared" si="4"/>
        <v>2.9867102890271082E-4</v>
      </c>
      <c r="S33" s="92">
        <f t="shared" si="5"/>
        <v>0.15844035822670599</v>
      </c>
      <c r="T33" s="92">
        <f t="shared" si="8"/>
        <v>5.6409474583154404</v>
      </c>
      <c r="U33" s="92">
        <f t="shared" si="6"/>
        <v>2.1125381096894131E-4</v>
      </c>
      <c r="V33" s="92">
        <f t="shared" si="9"/>
        <v>7.5212632777539225E-3</v>
      </c>
    </row>
    <row r="34" spans="1:22" x14ac:dyDescent="0.45">
      <c r="A34" s="88">
        <f>MIN('Gearing and Output'!$H$7,(SQRT((A33^2)+2*K33*1)))</f>
        <v>11.351779695844925</v>
      </c>
      <c r="B34" s="90">
        <f t="shared" si="7"/>
        <v>5.1378005780039588</v>
      </c>
      <c r="C34" s="90">
        <f>0.5*'Gearing and Output'!$G$15*'Gearing and Output'!$G$16*'Gearing and Output'!$G$14*(A34)^2</f>
        <v>75.771386530642275</v>
      </c>
      <c r="D34" s="90">
        <f>'Gearing and Output'!$G$26</f>
        <v>133.66125</v>
      </c>
      <c r="E34" s="90">
        <f>'Gearing and Output'!$C$14-C34-D34</f>
        <v>274.67439242483442</v>
      </c>
      <c r="F34" s="90">
        <f>0.5*'Gearing and Output'!$J$27*A34^2</f>
        <v>36516.524928776802</v>
      </c>
      <c r="G34" s="90">
        <f>A34/('Gearing and Output'!$J$35/1000)</f>
        <v>38.862648736203099</v>
      </c>
      <c r="H34" s="90">
        <f t="shared" si="0"/>
        <v>40.703266232759226</v>
      </c>
      <c r="I34" s="90">
        <f>'Gearing and Output'!$G$38</f>
        <v>631.72977665344956</v>
      </c>
      <c r="J34" s="90">
        <f t="shared" si="1"/>
        <v>0.43479728607998419</v>
      </c>
      <c r="K34" s="92">
        <f t="shared" ref="K34:K65" si="10">I34/E34</f>
        <v>2.2999223592578786</v>
      </c>
      <c r="L34" s="92">
        <f>IF(A34&lt;'Gearing and Output'!$H$5,1,IF(A34&lt;'Gearing and Output'!$H$6,2,IF(A34&gt;'Gearing and Output'!$H$6,3)))</f>
        <v>2</v>
      </c>
      <c r="M34" s="92">
        <f>IF(L34=1,_xlfn.XLOOKUP(A34,'Dyno Graph'!$E$2:$E$77,'Dyno Graph'!$A$2:$A$77,,1),IF(L34=2,_xlfn.XLOOKUP(A34,'Dyno Graph'!$F$2:$F$77,'Dyno Graph'!$A$2:$A$77,,1),IF(L34=3,_xlfn.XLOOKUP(A34,'Dyno Graph'!$G$2:$G$77,'Dyno Graph'!$A$2:$A$77,,1))))</f>
        <v>7300</v>
      </c>
      <c r="N34" s="92">
        <f>IF(L34=1,_xlfn.XLOOKUP(A34,'Dyno Graph'!$E$2:$E$77,'Dyno Graph'!$D$2:$D$77,,-1),IF(L34=2,_xlfn.XLOOKUP(A34,'Dyno Graph'!$F$2:$F$77,'Dyno Graph'!$D$2:$D$77,,-1),IF(L34=3,_xlfn.XLOOKUP(A34,'Dyno Graph'!$G$2:$G$77,'Dyno Graph'!$D$2:$D$77,,-1))))</f>
        <v>15.729542693797773</v>
      </c>
      <c r="O34" s="92">
        <f>IF(L34=1,_xlfn.XLOOKUP(A34,'Dyno Graph'!$E$2:$E$77,'Dyno Graph'!$H$2:$H$77,,-1),IF(Forces!L34=2,_xlfn.XLOOKUP(Forces!A34,'Dyno Graph'!$F$2:$F$77,'Dyno Graph'!$H$2:$H$77,,-1),IF(Forces!L34=3,_xlfn.XLOOKUP(Forces!A34,'Dyno Graph'!$G$2:$G$77,'Dyno Graph'!$H$2:$H$77,,-1))))</f>
        <v>11.849662397180863</v>
      </c>
      <c r="P34" s="92" cm="1">
        <f t="array" ref="P34">_xlfn.XLOOKUP(N34,BSFC!$B$3:$B$25,_xlfn.XLOOKUP(M34,BSFC!$C$2:$P$2,BSFC!$C$3:$P$25,,-1),,-1)</f>
        <v>482.49827961562505</v>
      </c>
      <c r="Q34" s="92">
        <f t="shared" si="3"/>
        <v>1.5881782557404804</v>
      </c>
      <c r="R34" s="92">
        <f t="shared" si="4"/>
        <v>2.8492033531120245E-4</v>
      </c>
      <c r="S34" s="92">
        <f t="shared" si="5"/>
        <v>0.13747357161516222</v>
      </c>
      <c r="T34" s="92">
        <f t="shared" si="8"/>
        <v>5.7784210299306027</v>
      </c>
      <c r="U34" s="92">
        <f t="shared" si="6"/>
        <v>1.8329809548688295E-4</v>
      </c>
      <c r="V34" s="92">
        <f t="shared" si="9"/>
        <v>7.7045613732408058E-3</v>
      </c>
    </row>
    <row r="35" spans="1:22" x14ac:dyDescent="0.45">
      <c r="A35" s="88">
        <f>MIN('Gearing and Output'!$H$7,(SQRT((A34^2)+2*K34*1)))</f>
        <v>11.552607800038606</v>
      </c>
      <c r="B35" s="90">
        <f t="shared" si="7"/>
        <v>5.2243611206371696</v>
      </c>
      <c r="C35" s="90">
        <f>0.5*'Gearing and Output'!$G$15*'Gearing and Output'!$G$16*'Gearing and Output'!$G$14*(A35)^2</f>
        <v>78.476095225129541</v>
      </c>
      <c r="D35" s="90">
        <f>'Gearing and Output'!$G$26</f>
        <v>133.66125</v>
      </c>
      <c r="E35" s="90">
        <f>'Gearing and Output'!$C$14-C35-D35</f>
        <v>271.96968373034713</v>
      </c>
      <c r="F35" s="90">
        <f>0.5*'Gearing and Output'!$J$27*A35^2</f>
        <v>37820.005925886202</v>
      </c>
      <c r="G35" s="90">
        <f>A35/('Gearing and Output'!$J$35/1000)</f>
        <v>39.550180760145857</v>
      </c>
      <c r="H35" s="90">
        <f t="shared" si="0"/>
        <v>42.156195671093485</v>
      </c>
      <c r="I35" s="90">
        <f>'Gearing and Output'!$G$38</f>
        <v>631.72977665344956</v>
      </c>
      <c r="J35" s="90">
        <f t="shared" si="1"/>
        <v>0.43051585310904633</v>
      </c>
      <c r="K35" s="92">
        <f t="shared" si="10"/>
        <v>2.3227948350294727</v>
      </c>
      <c r="L35" s="92">
        <f>IF(A35&lt;'Gearing and Output'!$H$5,1,IF(A35&lt;'Gearing and Output'!$H$6,2,IF(A35&gt;'Gearing and Output'!$H$6,3)))</f>
        <v>2</v>
      </c>
      <c r="M35" s="92">
        <f>IF(L35=1,_xlfn.XLOOKUP(A35,'Dyno Graph'!$E$2:$E$77,'Dyno Graph'!$A$2:$A$77,,1),IF(L35=2,_xlfn.XLOOKUP(A35,'Dyno Graph'!$F$2:$F$77,'Dyno Graph'!$A$2:$A$77,,1),IF(L35=3,_xlfn.XLOOKUP(A35,'Dyno Graph'!$G$2:$G$77,'Dyno Graph'!$A$2:$A$77,,1))))</f>
        <v>7400</v>
      </c>
      <c r="N35" s="92">
        <f>IF(L35=1,_xlfn.XLOOKUP(A35,'Dyno Graph'!$E$2:$E$77,'Dyno Graph'!$D$2:$D$77,,-1),IF(L35=2,_xlfn.XLOOKUP(A35,'Dyno Graph'!$F$2:$F$77,'Dyno Graph'!$D$2:$D$77,,-1),IF(L35=3,_xlfn.XLOOKUP(A35,'Dyno Graph'!$G$2:$G$77,'Dyno Graph'!$D$2:$D$77,,-1))))</f>
        <v>15.161300543962401</v>
      </c>
      <c r="O35" s="92">
        <f>IF(L35=1,_xlfn.XLOOKUP(A35,'Dyno Graph'!$E$2:$E$77,'Dyno Graph'!$H$2:$H$77,,-1),IF(Forces!L35=2,_xlfn.XLOOKUP(Forces!A35,'Dyno Graph'!$F$2:$F$77,'Dyno Graph'!$H$2:$H$77,,-1),IF(Forces!L35=3,_xlfn.XLOOKUP(Forces!A35,'Dyno Graph'!$G$2:$G$77,'Dyno Graph'!$H$2:$H$77,,-1))))</f>
        <v>11.580217097533207</v>
      </c>
      <c r="P35" s="92" cm="1">
        <f t="array" ref="P35">_xlfn.XLOOKUP(N35,BSFC!$B$3:$B$25,_xlfn.XLOOKUP(M35,BSFC!$C$2:$P$2,BSFC!$C$3:$P$25,,-1),,-1)</f>
        <v>482.49827961562505</v>
      </c>
      <c r="Q35" s="92">
        <f t="shared" si="3"/>
        <v>1.552065229759783</v>
      </c>
      <c r="R35" s="92">
        <f t="shared" si="4"/>
        <v>2.7371856416418834E-4</v>
      </c>
      <c r="S35" s="92">
        <f t="shared" si="5"/>
        <v>0.13206873630807994</v>
      </c>
      <c r="T35" s="92">
        <f t="shared" si="8"/>
        <v>5.9104897662386824</v>
      </c>
      <c r="U35" s="92">
        <f t="shared" si="6"/>
        <v>1.7609164841077325E-4</v>
      </c>
      <c r="V35" s="92">
        <f t="shared" si="9"/>
        <v>7.8806530216515795E-3</v>
      </c>
    </row>
    <row r="36" spans="1:22" x14ac:dyDescent="0.45">
      <c r="A36" s="88">
        <f>MIN('Gearing and Output'!$H$7,(SQRT((A35^2)+2*K35*1)))</f>
        <v>11.751950333947629</v>
      </c>
      <c r="B36" s="90">
        <f t="shared" si="7"/>
        <v>5.3094533795034549</v>
      </c>
      <c r="C36" s="90">
        <f>0.5*'Gearing and Output'!$G$15*'Gearing and Output'!$G$16*'Gearing and Output'!$G$14*(A36)^2</f>
        <v>81.207701951124193</v>
      </c>
      <c r="D36" s="90">
        <f>'Gearing and Output'!$G$26</f>
        <v>133.66125</v>
      </c>
      <c r="E36" s="90">
        <f>'Gearing and Output'!$C$14-C36-D36</f>
        <v>269.23807700435248</v>
      </c>
      <c r="F36" s="90">
        <f>0.5*'Gearing and Output'!$J$27*A36^2</f>
        <v>39136.449898639155</v>
      </c>
      <c r="G36" s="90">
        <f>A36/('Gearing and Output'!$J$35/1000)</f>
        <v>40.232626956342443</v>
      </c>
      <c r="H36" s="90">
        <f t="shared" si="0"/>
        <v>43.623574333438434</v>
      </c>
      <c r="I36" s="90">
        <f>'Gearing and Output'!$G$38</f>
        <v>631.72977665344956</v>
      </c>
      <c r="J36" s="90">
        <f t="shared" si="1"/>
        <v>0.42619184175649433</v>
      </c>
      <c r="K36" s="92">
        <f t="shared" si="10"/>
        <v>2.3463611970577145</v>
      </c>
      <c r="L36" s="92">
        <f>IF(A36&lt;'Gearing and Output'!$H$5,1,IF(A36&lt;'Gearing and Output'!$H$6,2,IF(A36&gt;'Gearing and Output'!$H$6,3)))</f>
        <v>2</v>
      </c>
      <c r="M36" s="92">
        <f>IF(L36=1,_xlfn.XLOOKUP(A36,'Dyno Graph'!$E$2:$E$77,'Dyno Graph'!$A$2:$A$77,,1),IF(L36=2,_xlfn.XLOOKUP(A36,'Dyno Graph'!$F$2:$F$77,'Dyno Graph'!$A$2:$A$77,,1),IF(L36=3,_xlfn.XLOOKUP(A36,'Dyno Graph'!$G$2:$G$77,'Dyno Graph'!$A$2:$A$77,,1))))</f>
        <v>7500</v>
      </c>
      <c r="N36" s="92">
        <f>IF(L36=1,_xlfn.XLOOKUP(A36,'Dyno Graph'!$E$2:$E$77,'Dyno Graph'!$D$2:$D$77,,-1),IF(L36=2,_xlfn.XLOOKUP(A36,'Dyno Graph'!$F$2:$F$77,'Dyno Graph'!$D$2:$D$77,,-1),IF(L36=3,_xlfn.XLOOKUP(A36,'Dyno Graph'!$G$2:$G$77,'Dyno Graph'!$D$2:$D$77,,-1))))</f>
        <v>14.682899148334002</v>
      </c>
      <c r="O36" s="92">
        <f>IF(L36=1,_xlfn.XLOOKUP(A36,'Dyno Graph'!$E$2:$E$77,'Dyno Graph'!$H$2:$H$77,,-1),IF(Forces!L36=2,_xlfn.XLOOKUP(Forces!A36,'Dyno Graph'!$F$2:$F$77,'Dyno Graph'!$H$2:$H$77,,-1),IF(Forces!L36=3,_xlfn.XLOOKUP(Forces!A36,'Dyno Graph'!$G$2:$G$77,'Dyno Graph'!$H$2:$H$77,,-1))))</f>
        <v>11.368441198590393</v>
      </c>
      <c r="P36" s="92" cm="1">
        <f t="array" ref="P36">_xlfn.XLOOKUP(N36,BSFC!$B$3:$B$25,_xlfn.XLOOKUP(M36,BSFC!$C$2:$P$2,BSFC!$C$3:$P$25,,-1),,-1)</f>
        <v>475.44294525000004</v>
      </c>
      <c r="Q36" s="92">
        <f>(O36*P36)/(60*60)</f>
        <v>1.5014014350997935</v>
      </c>
      <c r="R36" s="92">
        <f t="shared" si="4"/>
        <v>2.6426077535747874E-4</v>
      </c>
      <c r="S36" s="92">
        <f t="shared" si="5"/>
        <v>0.12564092135000832</v>
      </c>
      <c r="T36" s="92">
        <f t="shared" si="8"/>
        <v>6.0361306875886909</v>
      </c>
      <c r="U36" s="92">
        <f t="shared" si="6"/>
        <v>1.6752122846667777E-4</v>
      </c>
      <c r="V36" s="92">
        <f t="shared" si="9"/>
        <v>8.0481742501182577E-3</v>
      </c>
    </row>
    <row r="37" spans="1:22" x14ac:dyDescent="0.45">
      <c r="A37" s="88">
        <f>MIN('Gearing and Output'!$H$7,(SQRT((A36^2)+2*K36*1)))</f>
        <v>11.949939708872478</v>
      </c>
      <c r="B37" s="90">
        <f t="shared" si="7"/>
        <v>5.3931358100731694</v>
      </c>
      <c r="C37" s="90">
        <f>0.5*'Gearing and Output'!$G$15*'Gearing and Output'!$G$16*'Gearing and Output'!$G$14*(A37)^2</f>
        <v>83.967022718864072</v>
      </c>
      <c r="D37" s="90">
        <f>'Gearing and Output'!$G$26</f>
        <v>133.66125</v>
      </c>
      <c r="E37" s="90">
        <f>'Gearing and Output'!$C$14-C37-D37</f>
        <v>266.47875623661258</v>
      </c>
      <c r="F37" s="90">
        <f>0.5*'Gearing and Output'!$J$27*A37^2</f>
        <v>40466.250107071617</v>
      </c>
      <c r="G37" s="90">
        <f>A37/('Gearing and Output'!$J$35/1000)</f>
        <v>40.91044063290817</v>
      </c>
      <c r="H37" s="90">
        <f t="shared" si="0"/>
        <v>45.105840568404027</v>
      </c>
      <c r="I37" s="90">
        <f>'Gearing and Output'!$G$38</f>
        <v>631.72977665344956</v>
      </c>
      <c r="J37" s="90">
        <f t="shared" si="1"/>
        <v>0.42182396031459485</v>
      </c>
      <c r="K37" s="92">
        <f t="shared" si="10"/>
        <v>2.3706571794883424</v>
      </c>
      <c r="L37" s="92">
        <f>IF(A37&lt;'Gearing and Output'!$H$5,1,IF(A37&lt;'Gearing and Output'!$H$6,2,IF(A37&gt;'Gearing and Output'!$H$6,3)))</f>
        <v>3</v>
      </c>
      <c r="M37" s="92">
        <f>IF(L37=1,_xlfn.XLOOKUP(A37,'Dyno Graph'!$E$2:$E$77,'Dyno Graph'!$A$2:$A$77,,1),IF(L37=2,_xlfn.XLOOKUP(A37,'Dyno Graph'!$F$2:$F$77,'Dyno Graph'!$A$2:$A$77,,1),IF(L37=3,_xlfn.XLOOKUP(A37,'Dyno Graph'!$G$2:$G$77,'Dyno Graph'!$A$2:$A$77,,1))))</f>
        <v>6600</v>
      </c>
      <c r="N37" s="92">
        <f>IF(L37=1,_xlfn.XLOOKUP(A37,'Dyno Graph'!$E$2:$E$77,'Dyno Graph'!$D$2:$D$77,,-1),IF(L37=2,_xlfn.XLOOKUP(A37,'Dyno Graph'!$F$2:$F$77,'Dyno Graph'!$D$2:$D$77,,-1),IF(L37=3,_xlfn.XLOOKUP(A37,'Dyno Graph'!$G$2:$G$77,'Dyno Graph'!$D$2:$D$77,,-1))))</f>
        <v>19.736307692307694</v>
      </c>
      <c r="O37" s="92">
        <f>IF(L37=1,_xlfn.XLOOKUP(A37,'Dyno Graph'!$E$2:$E$77,'Dyno Graph'!$H$2:$H$77,,-1),IF(Forces!L37=2,_xlfn.XLOOKUP(Forces!A37,'Dyno Graph'!$F$2:$F$77,'Dyno Graph'!$H$2:$H$77,,-1),IF(Forces!L37=3,_xlfn.XLOOKUP(Forces!A37,'Dyno Graph'!$G$2:$G$77,'Dyno Graph'!$H$2:$H$77,,-1))))</f>
        <v>13.422600000000001</v>
      </c>
      <c r="P37" s="92" cm="1">
        <f t="array" ref="P37">_xlfn.XLOOKUP(N37,BSFC!$B$3:$B$25,_xlfn.XLOOKUP(M37,BSFC!$C$2:$P$2,BSFC!$C$3:$P$25,,-1),,-1)</f>
        <v>504.47246850000005</v>
      </c>
      <c r="Q37" s="92">
        <f t="shared" si="3"/>
        <v>1.8809255988022502</v>
      </c>
      <c r="R37" s="92">
        <f t="shared" si="4"/>
        <v>3.0695574406699837E-4</v>
      </c>
      <c r="S37" s="92">
        <f t="shared" si="5"/>
        <v>0.1548507219297329</v>
      </c>
      <c r="T37" s="92">
        <f t="shared" si="8"/>
        <v>6.1909814095184235</v>
      </c>
      <c r="U37" s="92">
        <f t="shared" si="6"/>
        <v>2.0646762923964387E-4</v>
      </c>
      <c r="V37" s="92">
        <f t="shared" si="9"/>
        <v>8.2546418793579008E-3</v>
      </c>
    </row>
    <row r="38" spans="1:22" x14ac:dyDescent="0.45">
      <c r="A38" s="88">
        <f>MIN('Gearing and Output'!$H$7,(SQRT((A37^2)+2*K37*1)))</f>
        <v>12.146702161684212</v>
      </c>
      <c r="B38" s="90">
        <f t="shared" si="7"/>
        <v>5.4754626825599599</v>
      </c>
      <c r="C38" s="90">
        <f>0.5*'Gearing and Output'!$G$15*'Gearing and Output'!$G$16*'Gearing and Output'!$G$14*(A38)^2</f>
        <v>86.754915561942369</v>
      </c>
      <c r="D38" s="90">
        <f>'Gearing and Output'!$G$26</f>
        <v>133.66125</v>
      </c>
      <c r="E38" s="90">
        <f>'Gearing and Output'!$C$14-C38-D38</f>
        <v>263.6908633935343</v>
      </c>
      <c r="F38" s="90">
        <f>0.5*'Gearing and Output'!$J$27*A38^2</f>
        <v>41809.820063546635</v>
      </c>
      <c r="G38" s="90">
        <f>A38/('Gearing and Output'!$J$35/1000)</f>
        <v>41.584053959891172</v>
      </c>
      <c r="H38" s="90">
        <f t="shared" si="0"/>
        <v>46.603455298924096</v>
      </c>
      <c r="I38" s="90">
        <f>'Gearing and Output'!$G$38</f>
        <v>631.72977665344956</v>
      </c>
      <c r="J38" s="90">
        <f t="shared" si="1"/>
        <v>0.41741085055452154</v>
      </c>
      <c r="K38" s="92">
        <f t="shared" si="10"/>
        <v>2.3957211430213685</v>
      </c>
      <c r="L38" s="92">
        <f>IF(A38&lt;'Gearing and Output'!$H$5,1,IF(A38&lt;'Gearing and Output'!$H$6,2,IF(A38&gt;'Gearing and Output'!$H$6,3)))</f>
        <v>3</v>
      </c>
      <c r="M38" s="92">
        <f>IF(L38=1,_xlfn.XLOOKUP(A38,'Dyno Graph'!$E$2:$E$77,'Dyno Graph'!$A$2:$A$77,,1),IF(L38=2,_xlfn.XLOOKUP(A38,'Dyno Graph'!$F$2:$F$77,'Dyno Graph'!$A$2:$A$77,,1),IF(L38=3,_xlfn.XLOOKUP(A38,'Dyno Graph'!$G$2:$G$77,'Dyno Graph'!$A$2:$A$77,,1))))</f>
        <v>6700</v>
      </c>
      <c r="N38" s="92">
        <f>IF(L38=1,_xlfn.XLOOKUP(A38,'Dyno Graph'!$E$2:$E$77,'Dyno Graph'!$D$2:$D$77,,-1),IF(L38=2,_xlfn.XLOOKUP(A38,'Dyno Graph'!$F$2:$F$77,'Dyno Graph'!$D$2:$D$77,,-1),IF(L38=3,_xlfn.XLOOKUP(A38,'Dyno Graph'!$G$2:$G$77,'Dyno Graph'!$D$2:$D$77,,-1))))</f>
        <v>19.545257575757578</v>
      </c>
      <c r="O38" s="92">
        <f>IF(L38=1,_xlfn.XLOOKUP(A38,'Dyno Graph'!$E$2:$E$77,'Dyno Graph'!$H$2:$H$77,,-1),IF(Forces!L38=2,_xlfn.XLOOKUP(Forces!A38,'Dyno Graph'!$F$2:$F$77,'Dyno Graph'!$H$2:$H$77,,-1),IF(Forces!L38=3,_xlfn.XLOOKUP(Forces!A38,'Dyno Graph'!$G$2:$G$77,'Dyno Graph'!$H$2:$H$77,,-1))))</f>
        <v>13.497170000000002</v>
      </c>
      <c r="P38" s="92" cm="1">
        <f t="array" ref="P38">_xlfn.XLOOKUP(N38,BSFC!$B$3:$B$25,_xlfn.XLOOKUP(M38,BSFC!$C$2:$P$2,BSFC!$C$3:$P$25,,-1),,-1)</f>
        <v>504.47246850000005</v>
      </c>
      <c r="Q38" s="92">
        <f t="shared" si="3"/>
        <v>1.8913751854622629</v>
      </c>
      <c r="R38" s="92">
        <f t="shared" si="4"/>
        <v>3.0376802456291691E-4</v>
      </c>
      <c r="S38" s="92">
        <f t="shared" si="5"/>
        <v>0.15324260520262334</v>
      </c>
      <c r="T38" s="92">
        <f t="shared" si="8"/>
        <v>6.3442240147210471</v>
      </c>
      <c r="U38" s="92">
        <f t="shared" si="6"/>
        <v>2.0432347360349777E-4</v>
      </c>
      <c r="V38" s="92">
        <f t="shared" si="9"/>
        <v>8.4589653529613985E-3</v>
      </c>
    </row>
    <row r="39" spans="1:22" x14ac:dyDescent="0.45">
      <c r="A39" s="88">
        <f>MIN('Gearing and Output'!$H$7,(SQRT((A38^2)+2*K38*1)))</f>
        <v>12.342358595127052</v>
      </c>
      <c r="B39" s="90">
        <f t="shared" si="7"/>
        <v>5.5564844736781351</v>
      </c>
      <c r="C39" s="90">
        <f>0.5*'Gearing and Output'!$G$15*'Gearing and Output'!$G$16*'Gearing and Output'!$G$14*(A39)^2</f>
        <v>89.572283626135473</v>
      </c>
      <c r="D39" s="90">
        <f>'Gearing and Output'!$G$26</f>
        <v>133.66125</v>
      </c>
      <c r="E39" s="90">
        <f>'Gearing and Output'!$C$14-C39-D39</f>
        <v>260.87349532934121</v>
      </c>
      <c r="F39" s="90">
        <f>0.5*'Gearing and Output'!$J$27*A39^2</f>
        <v>43167.595021353984</v>
      </c>
      <c r="G39" s="90">
        <f>A39/('Gearing and Output'!$J$35/1000)</f>
        <v>42.253880846035777</v>
      </c>
      <c r="H39" s="90">
        <f t="shared" si="0"/>
        <v>48.116903681528925</v>
      </c>
      <c r="I39" s="90">
        <f>'Gearing and Output'!$G$38</f>
        <v>631.72977665344956</v>
      </c>
      <c r="J39" s="90">
        <f t="shared" si="1"/>
        <v>0.4129510828368782</v>
      </c>
      <c r="K39" s="92">
        <f t="shared" si="10"/>
        <v>2.4215943281471302</v>
      </c>
      <c r="L39" s="92">
        <f>IF(A39&lt;'Gearing and Output'!$H$5,1,IF(A39&lt;'Gearing and Output'!$H$6,2,IF(A39&gt;'Gearing and Output'!$H$6,3)))</f>
        <v>3</v>
      </c>
      <c r="M39" s="92">
        <f>IF(L39=1,_xlfn.XLOOKUP(A39,'Dyno Graph'!$E$2:$E$77,'Dyno Graph'!$A$2:$A$77,,1),IF(L39=2,_xlfn.XLOOKUP(A39,'Dyno Graph'!$F$2:$F$77,'Dyno Graph'!$A$2:$A$77,,1),IF(L39=3,_xlfn.XLOOKUP(A39,'Dyno Graph'!$G$2:$G$77,'Dyno Graph'!$A$2:$A$77,,1))))</f>
        <v>6800</v>
      </c>
      <c r="N39" s="92">
        <f>IF(L39=1,_xlfn.XLOOKUP(A39,'Dyno Graph'!$E$2:$E$77,'Dyno Graph'!$D$2:$D$77,,-1),IF(L39=2,_xlfn.XLOOKUP(A39,'Dyno Graph'!$F$2:$F$77,'Dyno Graph'!$D$2:$D$77,,-1),IF(L39=3,_xlfn.XLOOKUP(A39,'Dyno Graph'!$G$2:$G$77,'Dyno Graph'!$D$2:$D$77,,-1))))</f>
        <v>19.679029850746268</v>
      </c>
      <c r="O39" s="92">
        <f>IF(L39=1,_xlfn.XLOOKUP(A39,'Dyno Graph'!$E$2:$E$77,'Dyno Graph'!$H$2:$H$77,,-1),IF(Forces!L39=2,_xlfn.XLOOKUP(Forces!A39,'Dyno Graph'!$F$2:$F$77,'Dyno Graph'!$H$2:$H$77,,-1),IF(Forces!L39=3,_xlfn.XLOOKUP(Forces!A39,'Dyno Graph'!$G$2:$G$77,'Dyno Graph'!$H$2:$H$77,,-1))))</f>
        <v>13.795450000000001</v>
      </c>
      <c r="P39" s="92" cm="1">
        <f t="array" ref="P39">_xlfn.XLOOKUP(N39,BSFC!$B$3:$B$25,_xlfn.XLOOKUP(M39,BSFC!$C$2:$P$2,BSFC!$C$3:$P$25,,-1),,-1)</f>
        <v>504.47246850000005</v>
      </c>
      <c r="Q39" s="92">
        <f t="shared" si="3"/>
        <v>1.9331735321023127</v>
      </c>
      <c r="R39" s="92">
        <f t="shared" si="4"/>
        <v>3.0566018181116017E-4</v>
      </c>
      <c r="S39" s="92">
        <f t="shared" si="5"/>
        <v>0.15419714644043478</v>
      </c>
      <c r="T39" s="92">
        <f t="shared" si="8"/>
        <v>6.4984211611614819</v>
      </c>
      <c r="U39" s="92">
        <f t="shared" si="6"/>
        <v>2.0559619525391303E-4</v>
      </c>
      <c r="V39" s="92">
        <f t="shared" si="9"/>
        <v>8.6645615482153111E-3</v>
      </c>
    </row>
    <row r="40" spans="1:22" x14ac:dyDescent="0.45">
      <c r="A40" s="88">
        <f>MIN('Gearing and Output'!$H$7,(SQRT((A39^2)+2*K39*1)))</f>
        <v>12.537025338851354</v>
      </c>
      <c r="B40" s="90">
        <f t="shared" si="7"/>
        <v>5.6362482113249808</v>
      </c>
      <c r="C40" s="90">
        <f>0.5*'Gearing and Output'!$G$15*'Gearing and Output'!$G$16*'Gearing and Output'!$G$14*(A40)^2</f>
        <v>92.420078556036515</v>
      </c>
      <c r="D40" s="90">
        <f>'Gearing and Output'!$G$26</f>
        <v>133.66125</v>
      </c>
      <c r="E40" s="90">
        <f>'Gearing and Output'!$C$14-C40-D40</f>
        <v>258.02570039944015</v>
      </c>
      <c r="F40" s="90">
        <f>0.5*'Gearing and Output'!$J$27*A40^2</f>
        <v>44540.033606831385</v>
      </c>
      <c r="G40" s="90">
        <f>A40/('Gearing and Output'!$J$35/1000)</f>
        <v>42.92031954416759</v>
      </c>
      <c r="H40" s="90">
        <f t="shared" si="0"/>
        <v>49.646696925594583</v>
      </c>
      <c r="I40" s="90">
        <f>'Gearing and Output'!$G$38</f>
        <v>631.72977665344956</v>
      </c>
      <c r="J40" s="90">
        <f t="shared" si="1"/>
        <v>0.40844315075080956</v>
      </c>
      <c r="K40" s="92">
        <f t="shared" si="10"/>
        <v>2.4483211388458272</v>
      </c>
      <c r="L40" s="92">
        <f>IF(A40&lt;'Gearing and Output'!$H$5,1,IF(A40&lt;'Gearing and Output'!$H$6,2,IF(A40&gt;'Gearing and Output'!$H$6,3)))</f>
        <v>3</v>
      </c>
      <c r="M40" s="92">
        <f>IF(L40=1,_xlfn.XLOOKUP(A40,'Dyno Graph'!$E$2:$E$77,'Dyno Graph'!$A$2:$A$77,,1),IF(L40=2,_xlfn.XLOOKUP(A40,'Dyno Graph'!$F$2:$F$77,'Dyno Graph'!$A$2:$A$77,,1),IF(L40=3,_xlfn.XLOOKUP(A40,'Dyno Graph'!$G$2:$G$77,'Dyno Graph'!$A$2:$A$77,,1))))</f>
        <v>6900</v>
      </c>
      <c r="N40" s="92">
        <f>IF(L40=1,_xlfn.XLOOKUP(A40,'Dyno Graph'!$E$2:$E$77,'Dyno Graph'!$D$2:$D$77,,-1),IF(L40=2,_xlfn.XLOOKUP(A40,'Dyno Graph'!$F$2:$F$77,'Dyno Graph'!$D$2:$D$77,,-1),IF(L40=3,_xlfn.XLOOKUP(A40,'Dyno Graph'!$G$2:$G$77,'Dyno Graph'!$D$2:$D$77,,-1))))</f>
        <v>19.259479497265158</v>
      </c>
      <c r="O40" s="92">
        <f>IF(L40=1,_xlfn.XLOOKUP(A40,'Dyno Graph'!$E$2:$E$77,'Dyno Graph'!$H$2:$H$77,,-1),IF(Forces!L40=2,_xlfn.XLOOKUP(Forces!A40,'Dyno Graph'!$F$2:$F$77,'Dyno Graph'!$H$2:$H$77,,-1),IF(Forces!L40=3,_xlfn.XLOOKUP(Forces!A40,'Dyno Graph'!$G$2:$G$77,'Dyno Graph'!$H$2:$H$77,,-1))))</f>
        <v>13.702848078511614</v>
      </c>
      <c r="P40" s="92" cm="1">
        <f t="array" ref="P40">_xlfn.XLOOKUP(N40,BSFC!$B$3:$B$25,_xlfn.XLOOKUP(M40,BSFC!$C$2:$P$2,BSFC!$C$3:$P$25,,-1),,-1)</f>
        <v>504.47246850000005</v>
      </c>
      <c r="Q40" s="92">
        <f t="shared" si="3"/>
        <v>1.9201971099020101</v>
      </c>
      <c r="R40" s="92">
        <f t="shared" si="4"/>
        <v>2.9898688612912613E-4</v>
      </c>
      <c r="S40" s="92">
        <f t="shared" si="5"/>
        <v>0.15083065249468869</v>
      </c>
      <c r="T40" s="92">
        <f t="shared" si="8"/>
        <v>6.6492518136561705</v>
      </c>
      <c r="U40" s="92">
        <f t="shared" si="6"/>
        <v>2.0110753665958492E-4</v>
      </c>
      <c r="V40" s="92">
        <f t="shared" si="9"/>
        <v>8.8656690848748967E-3</v>
      </c>
    </row>
    <row r="41" spans="1:22" x14ac:dyDescent="0.45">
      <c r="A41" s="88">
        <f>MIN('Gearing and Output'!$H$7,(SQRT((A40^2)+2*K40*1)))</f>
        <v>12.730814845275717</v>
      </c>
      <c r="B41" s="90">
        <f t="shared" si="7"/>
        <v>5.7147977788234892</v>
      </c>
      <c r="C41" s="90">
        <f>0.5*'Gearing and Output'!$G$15*'Gearing and Output'!$G$16*'Gearing and Output'!$G$14*(A41)^2</f>
        <v>95.299304215319211</v>
      </c>
      <c r="D41" s="90">
        <f>'Gearing and Output'!$G$26</f>
        <v>133.66125</v>
      </c>
      <c r="E41" s="90">
        <f>'Gearing and Output'!$C$14-C41-D41</f>
        <v>255.14647474015749</v>
      </c>
      <c r="F41" s="90">
        <f>0.5*'Gearing and Output'!$J$27*A41^2</f>
        <v>45927.619612272254</v>
      </c>
      <c r="G41" s="90">
        <f>A41/('Gearing and Output'!$J$35/1000)</f>
        <v>43.583755033467014</v>
      </c>
      <c r="H41" s="90">
        <f t="shared" si="0"/>
        <v>51.193374291813576</v>
      </c>
      <c r="I41" s="90">
        <f>'Gearing and Output'!$G$38</f>
        <v>631.72977665344956</v>
      </c>
      <c r="J41" s="90">
        <f t="shared" si="1"/>
        <v>0.40388546522498997</v>
      </c>
      <c r="K41" s="92">
        <f t="shared" si="10"/>
        <v>2.475949461174435</v>
      </c>
      <c r="L41" s="92">
        <f>IF(A41&lt;'Gearing and Output'!$H$5,1,IF(A41&lt;'Gearing and Output'!$H$6,2,IF(A41&gt;'Gearing and Output'!$H$6,3)))</f>
        <v>3</v>
      </c>
      <c r="M41" s="92">
        <f>IF(L41=1,_xlfn.XLOOKUP(A41,'Dyno Graph'!$E$2:$E$77,'Dyno Graph'!$A$2:$A$77,,1),IF(L41=2,_xlfn.XLOOKUP(A41,'Dyno Graph'!$F$2:$F$77,'Dyno Graph'!$A$2:$A$77,,1),IF(L41=3,_xlfn.XLOOKUP(A41,'Dyno Graph'!$G$2:$G$77,'Dyno Graph'!$A$2:$A$77,,1))))</f>
        <v>7000</v>
      </c>
      <c r="N41" s="92">
        <f>IF(L41=1,_xlfn.XLOOKUP(A41,'Dyno Graph'!$E$2:$E$77,'Dyno Graph'!$D$2:$D$77,,-1),IF(L41=2,_xlfn.XLOOKUP(A41,'Dyno Graph'!$F$2:$F$77,'Dyno Graph'!$D$2:$D$77,,-1),IF(L41=3,_xlfn.XLOOKUP(A41,'Dyno Graph'!$G$2:$G$77,'Dyno Graph'!$D$2:$D$77,,-1))))</f>
        <v>18.346330708629118</v>
      </c>
      <c r="O41" s="92">
        <f>IF(L41=1,_xlfn.XLOOKUP(A41,'Dyno Graph'!$E$2:$E$77,'Dyno Graph'!$H$2:$H$77,,-1),IF(Forces!L41=2,_xlfn.XLOOKUP(Forces!A41,'Dyno Graph'!$F$2:$F$77,'Dyno Graph'!$H$2:$H$77,,-1),IF(Forces!L41=3,_xlfn.XLOOKUP(Forces!A41,'Dyno Graph'!$G$2:$G$77,'Dyno Graph'!$H$2:$H$77,,-1))))</f>
        <v>13.245113762456945</v>
      </c>
      <c r="P41" s="92" cm="1">
        <f t="array" ref="P41">_xlfn.XLOOKUP(N41,BSFC!$B$3:$B$25,_xlfn.XLOOKUP(M41,BSFC!$C$2:$P$2,BSFC!$C$3:$P$25,,-1),,-1)</f>
        <v>510.46600000000001</v>
      </c>
      <c r="Q41" s="92">
        <f t="shared" si="3"/>
        <v>1.8781056227406521</v>
      </c>
      <c r="R41" s="92">
        <f t="shared" si="4"/>
        <v>2.8468313685784226E-4</v>
      </c>
      <c r="S41" s="92">
        <f t="shared" si="5"/>
        <v>0.14532106213927531</v>
      </c>
      <c r="T41" s="92">
        <f t="shared" si="8"/>
        <v>6.7945728757954456</v>
      </c>
      <c r="U41" s="92">
        <f t="shared" si="6"/>
        <v>1.9376141618570044E-4</v>
      </c>
      <c r="V41" s="92">
        <f t="shared" si="9"/>
        <v>9.0594305010605978E-3</v>
      </c>
    </row>
    <row r="42" spans="1:22" x14ac:dyDescent="0.45">
      <c r="A42" s="88">
        <f>MIN('Gearing and Output'!$H$7,(SQRT((A41^2)+2*K41*1)))</f>
        <v>12.92383633241467</v>
      </c>
      <c r="B42" s="90">
        <f t="shared" si="7"/>
        <v>5.7921741842714498</v>
      </c>
      <c r="C42" s="90">
        <f>0.5*'Gearing and Output'!$G$15*'Gearing and Output'!$G$16*'Gearing and Output'!$G$14*(A42)^2</f>
        <v>98.211020781660352</v>
      </c>
      <c r="D42" s="90">
        <f>'Gearing and Output'!$G$26</f>
        <v>133.66125</v>
      </c>
      <c r="E42" s="90">
        <f>'Gearing and Output'!$C$14-C42-D42</f>
        <v>252.23475817381632</v>
      </c>
      <c r="F42" s="90">
        <f>0.5*'Gearing and Output'!$J$27*A42^2</f>
        <v>47330.863969392871</v>
      </c>
      <c r="G42" s="90">
        <f>A42/('Gearing and Output'!$J$35/1000)</f>
        <v>44.244561220180309</v>
      </c>
      <c r="H42" s="90">
        <f t="shared" si="0"/>
        <v>52.757505291926527</v>
      </c>
      <c r="I42" s="90">
        <f>'Gearing and Output'!$G$38</f>
        <v>631.72977665344956</v>
      </c>
      <c r="J42" s="90">
        <f t="shared" si="1"/>
        <v>0.39927634804554368</v>
      </c>
      <c r="K42" s="92">
        <f t="shared" si="10"/>
        <v>2.5045310219225265</v>
      </c>
      <c r="L42" s="92">
        <f>IF(A42&lt;'Gearing and Output'!$H$5,1,IF(A42&lt;'Gearing and Output'!$H$6,2,IF(A42&gt;'Gearing and Output'!$H$6,3)))</f>
        <v>3</v>
      </c>
      <c r="M42" s="92">
        <f>IF(L42=1,_xlfn.XLOOKUP(A42,'Dyno Graph'!$E$2:$E$77,'Dyno Graph'!$A$2:$A$77,,1),IF(L42=2,_xlfn.XLOOKUP(A42,'Dyno Graph'!$F$2:$F$77,'Dyno Graph'!$A$2:$A$77,,1),IF(L42=3,_xlfn.XLOOKUP(A42,'Dyno Graph'!$G$2:$G$77,'Dyno Graph'!$A$2:$A$77,,1))))</f>
        <v>7100</v>
      </c>
      <c r="N42" s="92">
        <f>IF(L42=1,_xlfn.XLOOKUP(A42,'Dyno Graph'!$E$2:$E$77,'Dyno Graph'!$D$2:$D$77,,-1),IF(L42=2,_xlfn.XLOOKUP(A42,'Dyno Graph'!$F$2:$F$77,'Dyno Graph'!$D$2:$D$77,,-1),IF(L42=3,_xlfn.XLOOKUP(A42,'Dyno Graph'!$G$2:$G$77,'Dyno Graph'!$D$2:$D$77,,-1))))</f>
        <v>17.308428571428571</v>
      </c>
      <c r="O42" s="92">
        <f>IF(L42=1,_xlfn.XLOOKUP(A42,'Dyno Graph'!$E$2:$E$77,'Dyno Graph'!$H$2:$H$77,,-1),IF(Forces!L42=2,_xlfn.XLOOKUP(Forces!A42,'Dyno Graph'!$F$2:$F$77,'Dyno Graph'!$H$2:$H$77,,-1),IF(Forces!L42=3,_xlfn.XLOOKUP(Forces!A42,'Dyno Graph'!$G$2:$G$77,'Dyno Graph'!$H$2:$H$77,,-1))))</f>
        <v>12.6769</v>
      </c>
      <c r="P42" s="92" cm="1">
        <f t="array" ref="P42">_xlfn.XLOOKUP(N42,BSFC!$B$3:$B$25,_xlfn.XLOOKUP(M42,BSFC!$C$2:$P$2,BSFC!$C$3:$P$25,,-1),,-1)</f>
        <v>541.22171512499995</v>
      </c>
      <c r="Q42" s="92">
        <f t="shared" si="3"/>
        <v>1.9058371001300312</v>
      </c>
      <c r="R42" s="92">
        <f t="shared" si="4"/>
        <v>2.6847425945319579E-4</v>
      </c>
      <c r="S42" s="92">
        <f t="shared" si="5"/>
        <v>0.14530409916817286</v>
      </c>
      <c r="T42" s="92">
        <f t="shared" si="8"/>
        <v>6.9398769749636182</v>
      </c>
      <c r="U42" s="92">
        <f t="shared" si="6"/>
        <v>1.9373879889089714E-4</v>
      </c>
      <c r="V42" s="92">
        <f t="shared" si="9"/>
        <v>9.2531692999514945E-3</v>
      </c>
    </row>
    <row r="43" spans="1:22" x14ac:dyDescent="0.45">
      <c r="A43" s="88">
        <f>MIN('Gearing and Output'!$H$7,(SQRT((A42^2)+2*K42*1)))</f>
        <v>13.116196384275684</v>
      </c>
      <c r="B43" s="90">
        <f t="shared" si="7"/>
        <v>5.8684157996530892</v>
      </c>
      <c r="C43" s="90">
        <f>0.5*'Gearing and Output'!$G$15*'Gearing and Output'!$G$16*'Gearing and Output'!$G$14*(A43)^2</f>
        <v>101.15634926344124</v>
      </c>
      <c r="D43" s="90">
        <f>'Gearing and Output'!$G$26</f>
        <v>133.66125</v>
      </c>
      <c r="E43" s="90">
        <f>'Gearing and Output'!$C$14-C43-D43</f>
        <v>249.28942969203541</v>
      </c>
      <c r="F43" s="90">
        <f>0.5*'Gearing and Output'!$J$27*A43^2</f>
        <v>48750.306926067467</v>
      </c>
      <c r="G43" s="90">
        <f>A43/('Gearing and Output'!$J$35/1000)</f>
        <v>44.90310299306978</v>
      </c>
      <c r="H43" s="90">
        <f t="shared" si="0"/>
        <v>54.339692115027283</v>
      </c>
      <c r="I43" s="90">
        <f>'Gearing and Output'!$G$38</f>
        <v>631.72977665344956</v>
      </c>
      <c r="J43" s="90">
        <f t="shared" si="1"/>
        <v>0.39461402470630902</v>
      </c>
      <c r="K43" s="92">
        <f t="shared" si="10"/>
        <v>2.5341217934264977</v>
      </c>
      <c r="L43" s="92">
        <f>IF(A43&lt;'Gearing and Output'!$H$5,1,IF(A43&lt;'Gearing and Output'!$H$6,2,IF(A43&gt;'Gearing and Output'!$H$6,3)))</f>
        <v>3</v>
      </c>
      <c r="M43" s="92">
        <f>IF(L43=1,_xlfn.XLOOKUP(A43,'Dyno Graph'!$E$2:$E$77,'Dyno Graph'!$A$2:$A$77,,1),IF(L43=2,_xlfn.XLOOKUP(A43,'Dyno Graph'!$F$2:$F$77,'Dyno Graph'!$A$2:$A$77,,1),IF(L43=3,_xlfn.XLOOKUP(A43,'Dyno Graph'!$G$2:$G$77,'Dyno Graph'!$A$2:$A$77,,1))))</f>
        <v>7200</v>
      </c>
      <c r="N43" s="92">
        <f>IF(L43=1,_xlfn.XLOOKUP(A43,'Dyno Graph'!$E$2:$E$77,'Dyno Graph'!$D$2:$D$77,,-1),IF(L43=2,_xlfn.XLOOKUP(A43,'Dyno Graph'!$F$2:$F$77,'Dyno Graph'!$D$2:$D$77,,-1),IF(L43=3,_xlfn.XLOOKUP(A43,'Dyno Graph'!$G$2:$G$77,'Dyno Graph'!$D$2:$D$77,,-1))))</f>
        <v>16.430236696691239</v>
      </c>
      <c r="O43" s="92">
        <f>IF(L43=1,_xlfn.XLOOKUP(A43,'Dyno Graph'!$E$2:$E$77,'Dyno Graph'!$H$2:$H$77,,-1),IF(Forces!L43=2,_xlfn.XLOOKUP(Forces!A43,'Dyno Graph'!$F$2:$F$77,'Dyno Graph'!$H$2:$H$77,,-1),IF(Forces!L43=3,_xlfn.XLOOKUP(Forces!A43,'Dyno Graph'!$G$2:$G$77,'Dyno Graph'!$H$2:$H$77,,-1))))</f>
        <v>12.205611797885627</v>
      </c>
      <c r="P43" s="92" cm="1">
        <f t="array" ref="P43">_xlfn.XLOOKUP(N43,BSFC!$B$3:$B$25,_xlfn.XLOOKUP(M43,BSFC!$C$2:$P$2,BSFC!$C$3:$P$25,,-1),,-1)</f>
        <v>530.48452275</v>
      </c>
      <c r="Q43" s="92">
        <f t="shared" si="3"/>
        <v>1.798580041520313</v>
      </c>
      <c r="R43" s="92">
        <f t="shared" si="4"/>
        <v>2.54767646856721E-4</v>
      </c>
      <c r="S43" s="92">
        <f t="shared" si="5"/>
        <v>0.13515029355492816</v>
      </c>
      <c r="T43" s="92">
        <f t="shared" si="8"/>
        <v>7.0750272685185465</v>
      </c>
      <c r="U43" s="92">
        <f t="shared" si="6"/>
        <v>1.8020039140657091E-4</v>
      </c>
      <c r="V43" s="92">
        <f t="shared" si="9"/>
        <v>9.433369691358065E-3</v>
      </c>
    </row>
    <row r="44" spans="1:22" x14ac:dyDescent="0.45">
      <c r="A44" s="88">
        <f>MIN('Gearing and Output'!$H$7,(SQRT((A43^2)+2*K43*1)))</f>
        <v>13.307999518249897</v>
      </c>
      <c r="B44" s="90">
        <f t="shared" si="7"/>
        <v>5.9435585736386649</v>
      </c>
      <c r="C44" s="90">
        <f>0.5*'Gearing and Output'!$G$15*'Gearing and Output'!$G$16*'Gearing and Output'!$G$14*(A44)^2</f>
        <v>104.13647649251079</v>
      </c>
      <c r="D44" s="90">
        <f>'Gearing and Output'!$G$26</f>
        <v>133.66125</v>
      </c>
      <c r="E44" s="90">
        <f>'Gearing and Output'!$C$14-C44-D44</f>
        <v>246.30930246296589</v>
      </c>
      <c r="F44" s="90">
        <f>0.5*'Gearing and Output'!$J$27*A44^2</f>
        <v>50186.520452491932</v>
      </c>
      <c r="G44" s="90">
        <f>A44/('Gearing and Output'!$J$35/1000)</f>
        <v>45.559738165867493</v>
      </c>
      <c r="H44" s="90">
        <f t="shared" si="0"/>
        <v>55.940572309601244</v>
      </c>
      <c r="I44" s="90">
        <f>'Gearing and Output'!$G$38</f>
        <v>631.72977665344956</v>
      </c>
      <c r="J44" s="90">
        <f t="shared" si="1"/>
        <v>0.38989661650551694</v>
      </c>
      <c r="K44" s="92">
        <f t="shared" si="10"/>
        <v>2.5647824517242257</v>
      </c>
      <c r="L44" s="92">
        <f>IF(A44&lt;'Gearing and Output'!$H$5,1,IF(A44&lt;'Gearing and Output'!$H$6,2,IF(A44&gt;'Gearing and Output'!$H$6,3)))</f>
        <v>3</v>
      </c>
      <c r="M44" s="92">
        <f>IF(L44=1,_xlfn.XLOOKUP(A44,'Dyno Graph'!$E$2:$E$77,'Dyno Graph'!$A$2:$A$77,,1),IF(L44=2,_xlfn.XLOOKUP(A44,'Dyno Graph'!$F$2:$F$77,'Dyno Graph'!$A$2:$A$77,,1),IF(L44=3,_xlfn.XLOOKUP(A44,'Dyno Graph'!$G$2:$G$77,'Dyno Graph'!$A$2:$A$77,,1))))</f>
        <v>7300</v>
      </c>
      <c r="N44" s="92">
        <f>IF(L44=1,_xlfn.XLOOKUP(A44,'Dyno Graph'!$E$2:$E$77,'Dyno Graph'!$D$2:$D$77,,-1),IF(L44=2,_xlfn.XLOOKUP(A44,'Dyno Graph'!$F$2:$F$77,'Dyno Graph'!$D$2:$D$77,,-1),IF(L44=3,_xlfn.XLOOKUP(A44,'Dyno Graph'!$G$2:$G$77,'Dyno Graph'!$D$2:$D$77,,-1))))</f>
        <v>15.729542693797773</v>
      </c>
      <c r="O44" s="92">
        <f>IF(L44=1,_xlfn.XLOOKUP(A44,'Dyno Graph'!$E$2:$E$77,'Dyno Graph'!$H$2:$H$77,,-1),IF(Forces!L44=2,_xlfn.XLOOKUP(Forces!A44,'Dyno Graph'!$F$2:$F$77,'Dyno Graph'!$H$2:$H$77,,-1),IF(Forces!L44=3,_xlfn.XLOOKUP(Forces!A44,'Dyno Graph'!$G$2:$G$77,'Dyno Graph'!$H$2:$H$77,,-1))))</f>
        <v>11.849662397180863</v>
      </c>
      <c r="P44" s="92" cm="1">
        <f t="array" ref="P44">_xlfn.XLOOKUP(N44,BSFC!$B$3:$B$25,_xlfn.XLOOKUP(M44,BSFC!$C$2:$P$2,BSFC!$C$3:$P$25,,-1),,-1)</f>
        <v>482.49827961562505</v>
      </c>
      <c r="Q44" s="92">
        <f t="shared" si="3"/>
        <v>1.5881782557404804</v>
      </c>
      <c r="R44" s="92">
        <f t="shared" si="4"/>
        <v>2.4383197696561365E-4</v>
      </c>
      <c r="S44" s="92">
        <f t="shared" si="5"/>
        <v>0.11764850940118531</v>
      </c>
      <c r="T44" s="92">
        <f t="shared" si="8"/>
        <v>7.1926757779197317</v>
      </c>
      <c r="U44" s="92">
        <f t="shared" si="6"/>
        <v>1.5686467920158042E-4</v>
      </c>
      <c r="V44" s="92">
        <f t="shared" si="9"/>
        <v>9.590234370559645E-3</v>
      </c>
    </row>
    <row r="45" spans="1:22" x14ac:dyDescent="0.45">
      <c r="A45" s="88">
        <f>MIN('Gearing and Output'!$H$7,(SQRT((A44^2)+2*K44*1)))</f>
        <v>13.499348728038251</v>
      </c>
      <c r="B45" s="90">
        <f t="shared" si="7"/>
        <v>6.0176362213938486</v>
      </c>
      <c r="C45" s="90">
        <f>0.5*'Gearing and Output'!$G$15*'Gearing and Output'!$G$16*'Gearing and Output'!$G$14*(A45)^2</f>
        <v>107.15266065573849</v>
      </c>
      <c r="D45" s="90">
        <f>'Gearing and Output'!$G$26</f>
        <v>133.66125</v>
      </c>
      <c r="E45" s="90">
        <f>'Gearing and Output'!$C$14-C45-D45</f>
        <v>243.29311829973818</v>
      </c>
      <c r="F45" s="90">
        <f>0.5*'Gearing and Output'!$J$27*A45^2</f>
        <v>51640.110907006638</v>
      </c>
      <c r="G45" s="90">
        <f>A45/('Gearing and Output'!$J$35/1000)</f>
        <v>46.214819335974838</v>
      </c>
      <c r="H45" s="90">
        <f t="shared" si="0"/>
        <v>57.560821754993675</v>
      </c>
      <c r="I45" s="90">
        <f>'Gearing and Output'!$G$38</f>
        <v>631.72977665344956</v>
      </c>
      <c r="J45" s="90">
        <f t="shared" si="1"/>
        <v>0.38512213178959021</v>
      </c>
      <c r="K45" s="92">
        <f t="shared" si="10"/>
        <v>2.5965788965520828</v>
      </c>
      <c r="L45" s="92">
        <f>IF(A45&lt;'Gearing and Output'!$H$5,1,IF(A45&lt;'Gearing and Output'!$H$6,2,IF(A45&gt;'Gearing and Output'!$H$6,3)))</f>
        <v>3</v>
      </c>
      <c r="M45" s="92">
        <f>IF(L45=1,_xlfn.XLOOKUP(A45,'Dyno Graph'!$E$2:$E$77,'Dyno Graph'!$A$2:$A$77,,1),IF(L45=2,_xlfn.XLOOKUP(A45,'Dyno Graph'!$F$2:$F$77,'Dyno Graph'!$A$2:$A$77,,1),IF(L45=3,_xlfn.XLOOKUP(A45,'Dyno Graph'!$G$2:$G$77,'Dyno Graph'!$A$2:$A$77,,1))))</f>
        <v>7400</v>
      </c>
      <c r="N45" s="92">
        <f>IF(L45=1,_xlfn.XLOOKUP(A45,'Dyno Graph'!$E$2:$E$77,'Dyno Graph'!$D$2:$D$77,,-1),IF(L45=2,_xlfn.XLOOKUP(A45,'Dyno Graph'!$F$2:$F$77,'Dyno Graph'!$D$2:$D$77,,-1),IF(L45=3,_xlfn.XLOOKUP(A45,'Dyno Graph'!$G$2:$G$77,'Dyno Graph'!$D$2:$D$77,,-1))))</f>
        <v>15.161300543962401</v>
      </c>
      <c r="O45" s="92">
        <f>IF(L45=1,_xlfn.XLOOKUP(A45,'Dyno Graph'!$E$2:$E$77,'Dyno Graph'!$H$2:$H$77,,-1),IF(Forces!L45=2,_xlfn.XLOOKUP(Forces!A45,'Dyno Graph'!$F$2:$F$77,'Dyno Graph'!$H$2:$H$77,,-1),IF(Forces!L45=3,_xlfn.XLOOKUP(Forces!A45,'Dyno Graph'!$G$2:$G$77,'Dyno Graph'!$H$2:$H$77,,-1))))</f>
        <v>11.580217097533207</v>
      </c>
      <c r="P45" s="92" cm="1">
        <f t="array" ref="P45">_xlfn.XLOOKUP(N45,BSFC!$B$3:$B$25,_xlfn.XLOOKUP(M45,BSFC!$C$2:$P$2,BSFC!$C$3:$P$25,,-1),,-1)</f>
        <v>482.49827961562505</v>
      </c>
      <c r="Q45" s="92">
        <f t="shared" si="3"/>
        <v>1.552065229759783</v>
      </c>
      <c r="R45" s="92">
        <f t="shared" si="4"/>
        <v>2.3496316084201032E-4</v>
      </c>
      <c r="S45" s="92">
        <f t="shared" si="5"/>
        <v>0.11336932087931938</v>
      </c>
      <c r="T45" s="92">
        <f t="shared" si="8"/>
        <v>7.3060450987990508</v>
      </c>
      <c r="U45" s="92">
        <f t="shared" si="6"/>
        <v>1.5115909450575917E-4</v>
      </c>
      <c r="V45" s="92">
        <f t="shared" si="9"/>
        <v>9.7413934650654038E-3</v>
      </c>
    </row>
    <row r="46" spans="1:22" x14ac:dyDescent="0.45">
      <c r="A46" s="88">
        <f>MIN('Gearing and Output'!$H$7,(SQRT((A45^2)+2*K45*1)))</f>
        <v>13.690346010028094</v>
      </c>
      <c r="B46" s="90">
        <f t="shared" si="7"/>
        <v>6.0906803942195396</v>
      </c>
      <c r="C46" s="90">
        <f>0.5*'Gearing and Output'!$G$15*'Gearing and Output'!$G$16*'Gearing and Output'!$G$14*(A46)^2</f>
        <v>110.20623743808376</v>
      </c>
      <c r="D46" s="90">
        <f>'Gearing and Output'!$G$26</f>
        <v>133.66125</v>
      </c>
      <c r="E46" s="90">
        <f>'Gearing and Output'!$C$14-C46-D46</f>
        <v>240.23954151739292</v>
      </c>
      <c r="F46" s="90">
        <f>0.5*'Gearing and Output'!$J$27*A46^2</f>
        <v>53111.721996627537</v>
      </c>
      <c r="G46" s="90">
        <f>A46/('Gearing and Output'!$J$35/1000)</f>
        <v>46.868695686504935</v>
      </c>
      <c r="H46" s="90">
        <f t="shared" si="0"/>
        <v>59.2011579613756</v>
      </c>
      <c r="I46" s="90">
        <f>'Gearing and Output'!$G$38</f>
        <v>631.72977665344956</v>
      </c>
      <c r="J46" s="90">
        <f t="shared" si="1"/>
        <v>0.38028845622893925</v>
      </c>
      <c r="K46" s="92">
        <f t="shared" si="10"/>
        <v>2.6295828432877419</v>
      </c>
      <c r="L46" s="92">
        <f>IF(A46&lt;'Gearing and Output'!$H$5,1,IF(A46&lt;'Gearing and Output'!$H$6,2,IF(A46&gt;'Gearing and Output'!$H$6,3)))</f>
        <v>3</v>
      </c>
      <c r="M46" s="92">
        <f>IF(L46=1,_xlfn.XLOOKUP(A46,'Dyno Graph'!$E$2:$E$77,'Dyno Graph'!$A$2:$A$77,,1),IF(L46=2,_xlfn.XLOOKUP(A46,'Dyno Graph'!$F$2:$F$77,'Dyno Graph'!$A$2:$A$77,,1),IF(L46=3,_xlfn.XLOOKUP(A46,'Dyno Graph'!$G$2:$G$77,'Dyno Graph'!$A$2:$A$77,,1))))</f>
        <v>7500</v>
      </c>
      <c r="N46" s="92">
        <f>IF(L46=1,_xlfn.XLOOKUP(A46,'Dyno Graph'!$E$2:$E$77,'Dyno Graph'!$D$2:$D$77,,-1),IF(L46=2,_xlfn.XLOOKUP(A46,'Dyno Graph'!$F$2:$F$77,'Dyno Graph'!$D$2:$D$77,,-1),IF(L46=3,_xlfn.XLOOKUP(A46,'Dyno Graph'!$G$2:$G$77,'Dyno Graph'!$D$2:$D$77,,-1))))</f>
        <v>14.682899148334002</v>
      </c>
      <c r="O46" s="92">
        <f>IF(L46=1,_xlfn.XLOOKUP(A46,'Dyno Graph'!$E$2:$E$77,'Dyno Graph'!$H$2:$H$77,,-1),IF(Forces!L46=2,_xlfn.XLOOKUP(Forces!A46,'Dyno Graph'!$F$2:$F$77,'Dyno Graph'!$H$2:$H$77,,-1),IF(Forces!L46=3,_xlfn.XLOOKUP(Forces!A46,'Dyno Graph'!$G$2:$G$77,'Dyno Graph'!$H$2:$H$77,,-1))))</f>
        <v>11.368441198590393</v>
      </c>
      <c r="P46" s="92" cm="1">
        <f t="array" ref="P46">_xlfn.XLOOKUP(N46,BSFC!$B$3:$B$25,_xlfn.XLOOKUP(M46,BSFC!$C$2:$P$2,BSFC!$C$3:$P$25,,-1),,-1)</f>
        <v>475.44294525000004</v>
      </c>
      <c r="Q46" s="92">
        <f t="shared" si="3"/>
        <v>1.5014014350997935</v>
      </c>
      <c r="R46" s="92">
        <f t="shared" si="4"/>
        <v>2.2962558848704865E-4</v>
      </c>
      <c r="S46" s="92">
        <f t="shared" si="5"/>
        <v>0.10917386609504691</v>
      </c>
      <c r="T46" s="92">
        <f t="shared" si="8"/>
        <v>7.4152189648940974</v>
      </c>
      <c r="U46" s="92">
        <f t="shared" si="6"/>
        <v>1.4556515479339588E-4</v>
      </c>
      <c r="V46" s="92">
        <f t="shared" si="9"/>
        <v>9.8869586198587992E-3</v>
      </c>
    </row>
    <row r="47" spans="1:22" x14ac:dyDescent="0.45">
      <c r="A47" s="88">
        <f>MIN('Gearing and Output'!$H$7,(SQRT((A46^2)+2*K46*1)))</f>
        <v>13.752388632941413</v>
      </c>
      <c r="B47" s="90">
        <f t="shared" si="7"/>
        <v>6.1633950350496187</v>
      </c>
      <c r="C47" s="90">
        <f>0.5*'Gearing and Output'!$G$15*'Gearing and Output'!$G$16*'Gearing and Output'!$G$14*(A47)^2</f>
        <v>111.2073775495362</v>
      </c>
      <c r="D47" s="90">
        <f>'Gearing and Output'!$G$26</f>
        <v>133.66125</v>
      </c>
      <c r="E47" s="90">
        <f>'Gearing and Output'!$C$14-C47-D47</f>
        <v>239.23840140594046</v>
      </c>
      <c r="F47" s="90">
        <f>0.5*'Gearing and Output'!$J$27*A47^2</f>
        <v>53594.201722958889</v>
      </c>
      <c r="G47" s="90">
        <f>A47/('Gearing and Output'!$J$35/1000)</f>
        <v>47.081097682100008</v>
      </c>
      <c r="H47" s="90">
        <f t="shared" si="0"/>
        <v>59.738955596585342</v>
      </c>
      <c r="I47" s="90">
        <f>'Gearing and Output'!$G$38</f>
        <v>631.72977665344956</v>
      </c>
      <c r="J47" s="90">
        <f t="shared" si="1"/>
        <v>0.37870369618049587</v>
      </c>
      <c r="K47" s="92">
        <f t="shared" si="10"/>
        <v>2.6405868495230767</v>
      </c>
      <c r="L47" s="92">
        <f>IF(A47&lt;'Gearing and Output'!$H$5,1,IF(A47&lt;'Gearing and Output'!$H$6,2,IF(A47&gt;'Gearing and Output'!$H$6,3)))</f>
        <v>3</v>
      </c>
      <c r="M47" s="92">
        <f>IF(L47=1,_xlfn.XLOOKUP(A47,'Dyno Graph'!$E$2:$E$77,'Dyno Graph'!$A$2:$A$77,,1),IF(L47=2,_xlfn.XLOOKUP(A47,'Dyno Graph'!$F$2:$F$77,'Dyno Graph'!$A$2:$A$77,,1),IF(L47=3,_xlfn.XLOOKUP(A47,'Dyno Graph'!$G$2:$G$77,'Dyno Graph'!$A$2:$A$77,,1))))</f>
        <v>7500</v>
      </c>
      <c r="N47" s="92">
        <f>IF(L47=1,_xlfn.XLOOKUP(A47,'Dyno Graph'!$E$2:$E$77,'Dyno Graph'!$D$2:$D$77,,-1),IF(L47=2,_xlfn.XLOOKUP(A47,'Dyno Graph'!$F$2:$F$77,'Dyno Graph'!$D$2:$D$77,,-1),IF(L47=3,_xlfn.XLOOKUP(A47,'Dyno Graph'!$G$2:$G$77,'Dyno Graph'!$D$2:$D$77,,-1))))</f>
        <v>14.254</v>
      </c>
      <c r="O47" s="92">
        <f>IF(L47=1,_xlfn.XLOOKUP(A47,'Dyno Graph'!$E$2:$E$77,'Dyno Graph'!$H$2:$H$77,,-1),IF(Forces!L47=2,_xlfn.XLOOKUP(Forces!A47,'Dyno Graph'!$F$2:$F$77,'Dyno Graph'!$H$2:$H$77,,-1),IF(Forces!L47=3,_xlfn.XLOOKUP(Forces!A47,'Dyno Graph'!$G$2:$G$77,'Dyno Graph'!$H$2:$H$77,,-1))))</f>
        <v>11.185500000000001</v>
      </c>
      <c r="P47" s="92" cm="1">
        <f t="array" ref="P47">_xlfn.XLOOKUP(N47,BSFC!$B$3:$B$25,_xlfn.XLOOKUP(M47,BSFC!$C$2:$P$2,BSFC!$C$3:$P$25,,-1),,-1)</f>
        <v>475.44294525000004</v>
      </c>
      <c r="Q47" s="92">
        <f t="shared" si="3"/>
        <v>1.4772408511371877</v>
      </c>
      <c r="R47" s="92">
        <f t="shared" si="4"/>
        <v>2.2593044861245851E-4</v>
      </c>
      <c r="S47" s="92">
        <f t="shared" si="5"/>
        <v>0.10741703790996106</v>
      </c>
      <c r="T47" s="92">
        <f t="shared" si="8"/>
        <v>7.5226360028040586</v>
      </c>
      <c r="U47" s="92">
        <f t="shared" si="6"/>
        <v>1.4322271721328142E-4</v>
      </c>
      <c r="V47" s="92">
        <f t="shared" si="9"/>
        <v>1.0030181337072081E-2</v>
      </c>
    </row>
    <row r="48" spans="1:22" x14ac:dyDescent="0.45">
      <c r="A48" s="88">
        <f>MIN('Gearing and Output'!$H$7,(SQRT((A47^2)+2*K47*1)))</f>
        <v>13.752388632941413</v>
      </c>
      <c r="B48" s="90">
        <f t="shared" si="7"/>
        <v>6.2361096758796979</v>
      </c>
      <c r="C48" s="90">
        <f>0.5*'Gearing and Output'!$G$15*'Gearing and Output'!$G$16*'Gearing and Output'!$G$14*(A48)^2</f>
        <v>111.2073775495362</v>
      </c>
      <c r="D48" s="90">
        <f>'Gearing and Output'!$G$26</f>
        <v>133.66125</v>
      </c>
      <c r="E48" s="90">
        <f>'Gearing and Output'!$C$14-C48-D48</f>
        <v>239.23840140594046</v>
      </c>
      <c r="F48" s="90">
        <f>0.5*'Gearing and Output'!$J$27*A48^2</f>
        <v>53594.201722958889</v>
      </c>
      <c r="G48" s="90">
        <f>A48/('Gearing and Output'!$J$35/1000)</f>
        <v>47.081097682100008</v>
      </c>
      <c r="H48" s="90">
        <f t="shared" si="0"/>
        <v>59.738955596585342</v>
      </c>
      <c r="I48" s="90">
        <f>'Gearing and Output'!$G$38</f>
        <v>631.72977665344956</v>
      </c>
      <c r="J48" s="90">
        <f t="shared" si="1"/>
        <v>0.37870369618049587</v>
      </c>
      <c r="K48" s="92">
        <f t="shared" si="10"/>
        <v>2.6405868495230767</v>
      </c>
      <c r="L48" s="92">
        <f>IF(A48&lt;'Gearing and Output'!$H$5,1,IF(A48&lt;'Gearing and Output'!$H$6,2,IF(A48&gt;'Gearing and Output'!$H$6,3)))</f>
        <v>3</v>
      </c>
      <c r="M48" s="92">
        <f>IF(L48=1,_xlfn.XLOOKUP(A48,'Dyno Graph'!$E$2:$E$77,'Dyno Graph'!$A$2:$A$77,,1),IF(L48=2,_xlfn.XLOOKUP(A48,'Dyno Graph'!$F$2:$F$77,'Dyno Graph'!$A$2:$A$77,,1),IF(L48=3,_xlfn.XLOOKUP(A48,'Dyno Graph'!$G$2:$G$77,'Dyno Graph'!$A$2:$A$77,,1))))</f>
        <v>7500</v>
      </c>
      <c r="N48" s="92">
        <f>IF(L48=1,_xlfn.XLOOKUP(A48,'Dyno Graph'!$E$2:$E$77,'Dyno Graph'!$D$2:$D$77,,-1),IF(L48=2,_xlfn.XLOOKUP(A48,'Dyno Graph'!$F$2:$F$77,'Dyno Graph'!$D$2:$D$77,,-1),IF(L48=3,_xlfn.XLOOKUP(A48,'Dyno Graph'!$G$2:$G$77,'Dyno Graph'!$D$2:$D$77,,-1))))</f>
        <v>14.254</v>
      </c>
      <c r="O48" s="92">
        <f>IF(L48=1,_xlfn.XLOOKUP(A48,'Dyno Graph'!$E$2:$E$77,'Dyno Graph'!$H$2:$H$77,,-1),IF(Forces!L48=2,_xlfn.XLOOKUP(Forces!A48,'Dyno Graph'!$F$2:$F$77,'Dyno Graph'!$H$2:$H$77,,-1),IF(Forces!L48=3,_xlfn.XLOOKUP(Forces!A48,'Dyno Graph'!$G$2:$G$77,'Dyno Graph'!$H$2:$H$77,,-1))))</f>
        <v>11.185500000000001</v>
      </c>
      <c r="P48" s="92" cm="1">
        <f t="array" ref="P48">_xlfn.XLOOKUP(N48,BSFC!$B$3:$B$25,_xlfn.XLOOKUP(M48,BSFC!$C$2:$P$2,BSFC!$C$3:$P$25,,-1),,-1)</f>
        <v>475.44294525000004</v>
      </c>
      <c r="Q48" s="92">
        <f t="shared" si="3"/>
        <v>1.4772408511371877</v>
      </c>
      <c r="R48" s="92">
        <f t="shared" si="4"/>
        <v>2.2593044861245851E-4</v>
      </c>
      <c r="S48" s="92">
        <f t="shared" si="5"/>
        <v>0.10741703790996106</v>
      </c>
      <c r="T48" s="92">
        <f t="shared" si="8"/>
        <v>7.6300530407140199</v>
      </c>
      <c r="U48" s="92">
        <f t="shared" si="6"/>
        <v>1.4322271721328142E-4</v>
      </c>
      <c r="V48" s="92">
        <f t="shared" si="9"/>
        <v>1.0173404054285363E-2</v>
      </c>
    </row>
    <row r="49" spans="1:22" x14ac:dyDescent="0.45">
      <c r="A49" s="88">
        <f>MIN('Gearing and Output'!$H$7,(SQRT((A48^2)+2*K48*1)))</f>
        <v>13.752388632941413</v>
      </c>
      <c r="B49" s="90">
        <f t="shared" si="7"/>
        <v>6.3088243167097771</v>
      </c>
      <c r="C49" s="90">
        <f>0.5*'Gearing and Output'!$G$15*'Gearing and Output'!$G$16*'Gearing and Output'!$G$14*(A49)^2</f>
        <v>111.2073775495362</v>
      </c>
      <c r="D49" s="90">
        <f>'Gearing and Output'!$G$26</f>
        <v>133.66125</v>
      </c>
      <c r="E49" s="90">
        <f>'Gearing and Output'!$C$14-C49-D49</f>
        <v>239.23840140594046</v>
      </c>
      <c r="F49" s="90">
        <f>0.5*'Gearing and Output'!$J$27*A49^2</f>
        <v>53594.201722958889</v>
      </c>
      <c r="G49" s="90">
        <f>A49/('Gearing and Output'!$J$35/1000)</f>
        <v>47.081097682100008</v>
      </c>
      <c r="H49" s="90">
        <f t="shared" si="0"/>
        <v>59.738955596585342</v>
      </c>
      <c r="I49" s="90">
        <f>'Gearing and Output'!$G$38</f>
        <v>631.72977665344956</v>
      </c>
      <c r="J49" s="90">
        <f t="shared" si="1"/>
        <v>0.37870369618049587</v>
      </c>
      <c r="K49" s="92">
        <f t="shared" si="10"/>
        <v>2.6405868495230767</v>
      </c>
      <c r="L49" s="92">
        <f>IF(A49&lt;'Gearing and Output'!$H$5,1,IF(A49&lt;'Gearing and Output'!$H$6,2,IF(A49&gt;'Gearing and Output'!$H$6,3)))</f>
        <v>3</v>
      </c>
      <c r="M49" s="92">
        <f>IF(L49=1,_xlfn.XLOOKUP(A49,'Dyno Graph'!$E$2:$E$77,'Dyno Graph'!$A$2:$A$77,,1),IF(L49=2,_xlfn.XLOOKUP(A49,'Dyno Graph'!$F$2:$F$77,'Dyno Graph'!$A$2:$A$77,,1),IF(L49=3,_xlfn.XLOOKUP(A49,'Dyno Graph'!$G$2:$G$77,'Dyno Graph'!$A$2:$A$77,,1))))</f>
        <v>7500</v>
      </c>
      <c r="N49" s="92">
        <f>IF(L49=1,_xlfn.XLOOKUP(A49,'Dyno Graph'!$E$2:$E$77,'Dyno Graph'!$D$2:$D$77,,-1),IF(L49=2,_xlfn.XLOOKUP(A49,'Dyno Graph'!$F$2:$F$77,'Dyno Graph'!$D$2:$D$77,,-1),IF(L49=3,_xlfn.XLOOKUP(A49,'Dyno Graph'!$G$2:$G$77,'Dyno Graph'!$D$2:$D$77,,-1))))</f>
        <v>14.254</v>
      </c>
      <c r="O49" s="92">
        <f>IF(L49=1,_xlfn.XLOOKUP(A49,'Dyno Graph'!$E$2:$E$77,'Dyno Graph'!$H$2:$H$77,,-1),IF(Forces!L49=2,_xlfn.XLOOKUP(Forces!A49,'Dyno Graph'!$F$2:$F$77,'Dyno Graph'!$H$2:$H$77,,-1),IF(Forces!L49=3,_xlfn.XLOOKUP(Forces!A49,'Dyno Graph'!$G$2:$G$77,'Dyno Graph'!$H$2:$H$77,,-1))))</f>
        <v>11.185500000000001</v>
      </c>
      <c r="P49" s="92" cm="1">
        <f t="array" ref="P49">_xlfn.XLOOKUP(N49,BSFC!$B$3:$B$25,_xlfn.XLOOKUP(M49,BSFC!$C$2:$P$2,BSFC!$C$3:$P$25,,-1),,-1)</f>
        <v>475.44294525000004</v>
      </c>
      <c r="Q49" s="92">
        <f t="shared" si="3"/>
        <v>1.4772408511371877</v>
      </c>
      <c r="R49" s="92">
        <f t="shared" si="4"/>
        <v>2.2593044861245851E-4</v>
      </c>
      <c r="S49" s="92">
        <f t="shared" si="5"/>
        <v>0.10741703790996106</v>
      </c>
      <c r="T49" s="92">
        <f t="shared" si="8"/>
        <v>7.7374700786239812</v>
      </c>
      <c r="U49" s="92">
        <f t="shared" si="6"/>
        <v>1.4322271721328142E-4</v>
      </c>
      <c r="V49" s="92">
        <f t="shared" si="9"/>
        <v>1.0316626771498645E-2</v>
      </c>
    </row>
    <row r="50" spans="1:22" x14ac:dyDescent="0.45">
      <c r="A50" s="88">
        <f>MIN('Gearing and Output'!$H$7,(SQRT((A49^2)+2*K49*1)))</f>
        <v>13.752388632941413</v>
      </c>
      <c r="B50" s="90">
        <f t="shared" si="7"/>
        <v>6.3815389575398562</v>
      </c>
      <c r="C50" s="90">
        <f>0.5*'Gearing and Output'!$G$15*'Gearing and Output'!$G$16*'Gearing and Output'!$G$14*(A50)^2</f>
        <v>111.2073775495362</v>
      </c>
      <c r="D50" s="90">
        <f>'Gearing and Output'!$G$26</f>
        <v>133.66125</v>
      </c>
      <c r="E50" s="90">
        <f>'Gearing and Output'!$C$14-C50-D50</f>
        <v>239.23840140594046</v>
      </c>
      <c r="F50" s="90">
        <f>0.5*'Gearing and Output'!$J$27*A50^2</f>
        <v>53594.201722958889</v>
      </c>
      <c r="G50" s="90">
        <f>A50/('Gearing and Output'!$J$35/1000)</f>
        <v>47.081097682100008</v>
      </c>
      <c r="H50" s="90">
        <f t="shared" si="0"/>
        <v>59.738955596585342</v>
      </c>
      <c r="I50" s="90">
        <f>'Gearing and Output'!$G$38</f>
        <v>631.72977665344956</v>
      </c>
      <c r="J50" s="90">
        <f t="shared" si="1"/>
        <v>0.37870369618049587</v>
      </c>
      <c r="K50" s="92">
        <f t="shared" si="10"/>
        <v>2.6405868495230767</v>
      </c>
      <c r="L50" s="92">
        <f>IF(A50&lt;'Gearing and Output'!$H$5,1,IF(A50&lt;'Gearing and Output'!$H$6,2,IF(A50&gt;'Gearing and Output'!$H$6,3)))</f>
        <v>3</v>
      </c>
      <c r="M50" s="92">
        <f>IF(L50=1,_xlfn.XLOOKUP(A50,'Dyno Graph'!$E$2:$E$77,'Dyno Graph'!$A$2:$A$77,,1),IF(L50=2,_xlfn.XLOOKUP(A50,'Dyno Graph'!$F$2:$F$77,'Dyno Graph'!$A$2:$A$77,,1),IF(L50=3,_xlfn.XLOOKUP(A50,'Dyno Graph'!$G$2:$G$77,'Dyno Graph'!$A$2:$A$77,,1))))</f>
        <v>7500</v>
      </c>
      <c r="N50" s="92">
        <f>IF(L50=1,_xlfn.XLOOKUP(A50,'Dyno Graph'!$E$2:$E$77,'Dyno Graph'!$D$2:$D$77,,-1),IF(L50=2,_xlfn.XLOOKUP(A50,'Dyno Graph'!$F$2:$F$77,'Dyno Graph'!$D$2:$D$77,,-1),IF(L50=3,_xlfn.XLOOKUP(A50,'Dyno Graph'!$G$2:$G$77,'Dyno Graph'!$D$2:$D$77,,-1))))</f>
        <v>14.254</v>
      </c>
      <c r="O50" s="92">
        <f>IF(L50=1,_xlfn.XLOOKUP(A50,'Dyno Graph'!$E$2:$E$77,'Dyno Graph'!$H$2:$H$77,,-1),IF(Forces!L50=2,_xlfn.XLOOKUP(Forces!A50,'Dyno Graph'!$F$2:$F$77,'Dyno Graph'!$H$2:$H$77,,-1),IF(Forces!L50=3,_xlfn.XLOOKUP(Forces!A50,'Dyno Graph'!$G$2:$G$77,'Dyno Graph'!$H$2:$H$77,,-1))))</f>
        <v>11.185500000000001</v>
      </c>
      <c r="P50" s="92" cm="1">
        <f t="array" ref="P50">_xlfn.XLOOKUP(N50,BSFC!$B$3:$B$25,_xlfn.XLOOKUP(M50,BSFC!$C$2:$P$2,BSFC!$C$3:$P$25,,-1),,-1)</f>
        <v>475.44294525000004</v>
      </c>
      <c r="Q50" s="92">
        <f t="shared" si="3"/>
        <v>1.4772408511371877</v>
      </c>
      <c r="R50" s="92">
        <f t="shared" si="4"/>
        <v>2.2593044861245851E-4</v>
      </c>
      <c r="S50" s="92">
        <f t="shared" si="5"/>
        <v>0.10741703790996106</v>
      </c>
      <c r="T50" s="92">
        <f t="shared" si="8"/>
        <v>7.8448871165339424</v>
      </c>
      <c r="U50" s="92">
        <f t="shared" si="6"/>
        <v>1.4322271721328142E-4</v>
      </c>
      <c r="V50" s="92">
        <f t="shared" si="9"/>
        <v>1.0459849488711927E-2</v>
      </c>
    </row>
    <row r="51" spans="1:22" x14ac:dyDescent="0.45">
      <c r="A51" s="88">
        <f>MIN('Gearing and Output'!$H$7,(SQRT((A50^2)+2*K50*1)))</f>
        <v>13.752388632941413</v>
      </c>
      <c r="B51" s="90">
        <f t="shared" si="7"/>
        <v>6.4542535983699354</v>
      </c>
      <c r="C51" s="90">
        <f>0.5*'Gearing and Output'!$G$15*'Gearing and Output'!$G$16*'Gearing and Output'!$G$14*(A51)^2</f>
        <v>111.2073775495362</v>
      </c>
      <c r="D51" s="90">
        <f>'Gearing and Output'!$G$26</f>
        <v>133.66125</v>
      </c>
      <c r="E51" s="90">
        <f>'Gearing and Output'!$C$14-C51-D51</f>
        <v>239.23840140594046</v>
      </c>
      <c r="F51" s="90">
        <f>0.5*'Gearing and Output'!$J$27*A51^2</f>
        <v>53594.201722958889</v>
      </c>
      <c r="G51" s="90">
        <f>A51/('Gearing and Output'!$J$35/1000)</f>
        <v>47.081097682100008</v>
      </c>
      <c r="H51" s="90">
        <f t="shared" si="0"/>
        <v>59.738955596585342</v>
      </c>
      <c r="I51" s="90">
        <f>'Gearing and Output'!$G$38</f>
        <v>631.72977665344956</v>
      </c>
      <c r="J51" s="90">
        <f t="shared" si="1"/>
        <v>0.37870369618049587</v>
      </c>
      <c r="K51" s="92">
        <f t="shared" si="10"/>
        <v>2.6405868495230767</v>
      </c>
      <c r="L51" s="92">
        <f>IF(A51&lt;'Gearing and Output'!$H$5,1,IF(A51&lt;'Gearing and Output'!$H$6,2,IF(A51&gt;'Gearing and Output'!$H$6,3)))</f>
        <v>3</v>
      </c>
      <c r="M51" s="92">
        <f>IF(L51=1,_xlfn.XLOOKUP(A51,'Dyno Graph'!$E$2:$E$77,'Dyno Graph'!$A$2:$A$77,,1),IF(L51=2,_xlfn.XLOOKUP(A51,'Dyno Graph'!$F$2:$F$77,'Dyno Graph'!$A$2:$A$77,,1),IF(L51=3,_xlfn.XLOOKUP(A51,'Dyno Graph'!$G$2:$G$77,'Dyno Graph'!$A$2:$A$77,,1))))</f>
        <v>7500</v>
      </c>
      <c r="N51" s="92">
        <f>IF(L51=1,_xlfn.XLOOKUP(A51,'Dyno Graph'!$E$2:$E$77,'Dyno Graph'!$D$2:$D$77,,-1),IF(L51=2,_xlfn.XLOOKUP(A51,'Dyno Graph'!$F$2:$F$77,'Dyno Graph'!$D$2:$D$77,,-1),IF(L51=3,_xlfn.XLOOKUP(A51,'Dyno Graph'!$G$2:$G$77,'Dyno Graph'!$D$2:$D$77,,-1))))</f>
        <v>14.254</v>
      </c>
      <c r="O51" s="92">
        <f>IF(L51=1,_xlfn.XLOOKUP(A51,'Dyno Graph'!$E$2:$E$77,'Dyno Graph'!$H$2:$H$77,,-1),IF(Forces!L51=2,_xlfn.XLOOKUP(Forces!A51,'Dyno Graph'!$F$2:$F$77,'Dyno Graph'!$H$2:$H$77,,-1),IF(Forces!L51=3,_xlfn.XLOOKUP(Forces!A51,'Dyno Graph'!$G$2:$G$77,'Dyno Graph'!$H$2:$H$77,,-1))))</f>
        <v>11.185500000000001</v>
      </c>
      <c r="P51" s="92" cm="1">
        <f t="array" ref="P51">_xlfn.XLOOKUP(N51,BSFC!$B$3:$B$25,_xlfn.XLOOKUP(M51,BSFC!$C$2:$P$2,BSFC!$C$3:$P$25,,-1),,-1)</f>
        <v>475.44294525000004</v>
      </c>
      <c r="Q51" s="92">
        <f t="shared" si="3"/>
        <v>1.4772408511371877</v>
      </c>
      <c r="R51" s="92">
        <f t="shared" si="4"/>
        <v>2.2593044861245851E-4</v>
      </c>
      <c r="S51" s="92">
        <f t="shared" si="5"/>
        <v>0.10741703790996106</v>
      </c>
      <c r="T51" s="92">
        <f t="shared" si="8"/>
        <v>7.9523041544439037</v>
      </c>
      <c r="U51" s="92">
        <f t="shared" si="6"/>
        <v>1.4322271721328142E-4</v>
      </c>
      <c r="V51" s="92">
        <f t="shared" si="9"/>
        <v>1.0603072205925209E-2</v>
      </c>
    </row>
    <row r="52" spans="1:22" x14ac:dyDescent="0.45">
      <c r="A52" s="88">
        <f>MIN('Gearing and Output'!$H$7,(SQRT((A51^2)+2*K51*1)))</f>
        <v>13.752388632941413</v>
      </c>
      <c r="B52" s="90">
        <f t="shared" si="7"/>
        <v>6.5269682392000146</v>
      </c>
      <c r="C52" s="90">
        <f>0.5*'Gearing and Output'!$G$15*'Gearing and Output'!$G$16*'Gearing and Output'!$G$14*(A52)^2</f>
        <v>111.2073775495362</v>
      </c>
      <c r="D52" s="90">
        <f>'Gearing and Output'!$G$26</f>
        <v>133.66125</v>
      </c>
      <c r="E52" s="90">
        <f>'Gearing and Output'!$C$14-C52-D52</f>
        <v>239.23840140594046</v>
      </c>
      <c r="F52" s="90">
        <f>0.5*'Gearing and Output'!$J$27*A52^2</f>
        <v>53594.201722958889</v>
      </c>
      <c r="G52" s="90">
        <f>A52/('Gearing and Output'!$J$35/1000)</f>
        <v>47.081097682100008</v>
      </c>
      <c r="H52" s="90">
        <f t="shared" si="0"/>
        <v>59.738955596585342</v>
      </c>
      <c r="I52" s="90">
        <f>'Gearing and Output'!$G$38</f>
        <v>631.72977665344956</v>
      </c>
      <c r="J52" s="90">
        <f t="shared" si="1"/>
        <v>0.37870369618049587</v>
      </c>
      <c r="K52" s="92">
        <f t="shared" si="10"/>
        <v>2.6405868495230767</v>
      </c>
      <c r="L52" s="92">
        <f>IF(A52&lt;'Gearing and Output'!$H$5,1,IF(A52&lt;'Gearing and Output'!$H$6,2,IF(A52&gt;'Gearing and Output'!$H$6,3)))</f>
        <v>3</v>
      </c>
      <c r="M52" s="92">
        <f>IF(L52=1,_xlfn.XLOOKUP(A52,'Dyno Graph'!$E$2:$E$77,'Dyno Graph'!$A$2:$A$77,,1),IF(L52=2,_xlfn.XLOOKUP(A52,'Dyno Graph'!$F$2:$F$77,'Dyno Graph'!$A$2:$A$77,,1),IF(L52=3,_xlfn.XLOOKUP(A52,'Dyno Graph'!$G$2:$G$77,'Dyno Graph'!$A$2:$A$77,,1))))</f>
        <v>7500</v>
      </c>
      <c r="N52" s="92">
        <f>IF(L52=1,_xlfn.XLOOKUP(A52,'Dyno Graph'!$E$2:$E$77,'Dyno Graph'!$D$2:$D$77,,-1),IF(L52=2,_xlfn.XLOOKUP(A52,'Dyno Graph'!$F$2:$F$77,'Dyno Graph'!$D$2:$D$77,,-1),IF(L52=3,_xlfn.XLOOKUP(A52,'Dyno Graph'!$G$2:$G$77,'Dyno Graph'!$D$2:$D$77,,-1))))</f>
        <v>14.254</v>
      </c>
      <c r="O52" s="92">
        <f>IF(L52=1,_xlfn.XLOOKUP(A52,'Dyno Graph'!$E$2:$E$77,'Dyno Graph'!$H$2:$H$77,,-1),IF(Forces!L52=2,_xlfn.XLOOKUP(Forces!A52,'Dyno Graph'!$F$2:$F$77,'Dyno Graph'!$H$2:$H$77,,-1),IF(Forces!L52=3,_xlfn.XLOOKUP(Forces!A52,'Dyno Graph'!$G$2:$G$77,'Dyno Graph'!$H$2:$H$77,,-1))))</f>
        <v>11.185500000000001</v>
      </c>
      <c r="P52" s="92" cm="1">
        <f t="array" ref="P52">_xlfn.XLOOKUP(N52,BSFC!$B$3:$B$25,_xlfn.XLOOKUP(M52,BSFC!$C$2:$P$2,BSFC!$C$3:$P$25,,-1),,-1)</f>
        <v>475.44294525000004</v>
      </c>
      <c r="Q52" s="92">
        <f t="shared" si="3"/>
        <v>1.4772408511371877</v>
      </c>
      <c r="R52" s="92">
        <f t="shared" si="4"/>
        <v>2.2593044861245851E-4</v>
      </c>
      <c r="S52" s="92">
        <f t="shared" si="5"/>
        <v>0.10741703790996106</v>
      </c>
      <c r="T52" s="92">
        <f t="shared" si="8"/>
        <v>8.0597211923538641</v>
      </c>
      <c r="U52" s="92">
        <f t="shared" si="6"/>
        <v>1.4322271721328142E-4</v>
      </c>
      <c r="V52" s="92">
        <f t="shared" si="9"/>
        <v>1.0746294923138491E-2</v>
      </c>
    </row>
    <row r="53" spans="1:22" x14ac:dyDescent="0.45">
      <c r="A53" s="88">
        <f>MIN('Gearing and Output'!$H$7,(SQRT((A52^2)+2*K52*1)))</f>
        <v>13.752388632941413</v>
      </c>
      <c r="B53" s="90">
        <f t="shared" si="7"/>
        <v>6.5996828800300937</v>
      </c>
      <c r="C53" s="90">
        <f>0.5*'Gearing and Output'!$G$15*'Gearing and Output'!$G$16*'Gearing and Output'!$G$14*(A53)^2</f>
        <v>111.2073775495362</v>
      </c>
      <c r="D53" s="90">
        <f>'Gearing and Output'!$G$26</f>
        <v>133.66125</v>
      </c>
      <c r="E53" s="90">
        <f>'Gearing and Output'!$C$14-C53-D53</f>
        <v>239.23840140594046</v>
      </c>
      <c r="F53" s="90">
        <f>0.5*'Gearing and Output'!$J$27*A53^2</f>
        <v>53594.201722958889</v>
      </c>
      <c r="G53" s="90">
        <f>A53/('Gearing and Output'!$J$35/1000)</f>
        <v>47.081097682100008</v>
      </c>
      <c r="H53" s="90">
        <f t="shared" si="0"/>
        <v>59.738955596585342</v>
      </c>
      <c r="I53" s="90">
        <f>'Gearing and Output'!$G$38</f>
        <v>631.72977665344956</v>
      </c>
      <c r="J53" s="90">
        <f t="shared" si="1"/>
        <v>0.37870369618049587</v>
      </c>
      <c r="K53" s="92">
        <f t="shared" si="10"/>
        <v>2.6405868495230767</v>
      </c>
      <c r="L53" s="92">
        <f>IF(A53&lt;'Gearing and Output'!$H$5,1,IF(A53&lt;'Gearing and Output'!$H$6,2,IF(A53&gt;'Gearing and Output'!$H$6,3)))</f>
        <v>3</v>
      </c>
      <c r="M53" s="92">
        <f>IF(L53=1,_xlfn.XLOOKUP(A53,'Dyno Graph'!$E$2:$E$77,'Dyno Graph'!$A$2:$A$77,,1),IF(L53=2,_xlfn.XLOOKUP(A53,'Dyno Graph'!$F$2:$F$77,'Dyno Graph'!$A$2:$A$77,,1),IF(L53=3,_xlfn.XLOOKUP(A53,'Dyno Graph'!$G$2:$G$77,'Dyno Graph'!$A$2:$A$77,,1))))</f>
        <v>7500</v>
      </c>
      <c r="N53" s="92">
        <f>IF(L53=1,_xlfn.XLOOKUP(A53,'Dyno Graph'!$E$2:$E$77,'Dyno Graph'!$D$2:$D$77,,-1),IF(L53=2,_xlfn.XLOOKUP(A53,'Dyno Graph'!$F$2:$F$77,'Dyno Graph'!$D$2:$D$77,,-1),IF(L53=3,_xlfn.XLOOKUP(A53,'Dyno Graph'!$G$2:$G$77,'Dyno Graph'!$D$2:$D$77,,-1))))</f>
        <v>14.254</v>
      </c>
      <c r="O53" s="92">
        <f>IF(L53=1,_xlfn.XLOOKUP(A53,'Dyno Graph'!$E$2:$E$77,'Dyno Graph'!$H$2:$H$77,,-1),IF(Forces!L53=2,_xlfn.XLOOKUP(Forces!A53,'Dyno Graph'!$F$2:$F$77,'Dyno Graph'!$H$2:$H$77,,-1),IF(Forces!L53=3,_xlfn.XLOOKUP(Forces!A53,'Dyno Graph'!$G$2:$G$77,'Dyno Graph'!$H$2:$H$77,,-1))))</f>
        <v>11.185500000000001</v>
      </c>
      <c r="P53" s="92" cm="1">
        <f t="array" ref="P53">_xlfn.XLOOKUP(N53,BSFC!$B$3:$B$25,_xlfn.XLOOKUP(M53,BSFC!$C$2:$P$2,BSFC!$C$3:$P$25,,-1),,-1)</f>
        <v>475.44294525000004</v>
      </c>
      <c r="Q53" s="92">
        <f t="shared" si="3"/>
        <v>1.4772408511371877</v>
      </c>
      <c r="R53" s="92">
        <f t="shared" si="4"/>
        <v>2.2593044861245851E-4</v>
      </c>
      <c r="S53" s="92">
        <f t="shared" si="5"/>
        <v>0.10741703790996106</v>
      </c>
      <c r="T53" s="92">
        <f t="shared" si="8"/>
        <v>8.1671382302638253</v>
      </c>
      <c r="U53" s="92">
        <f t="shared" si="6"/>
        <v>1.4322271721328142E-4</v>
      </c>
      <c r="V53" s="92">
        <f t="shared" si="9"/>
        <v>1.0889517640351773E-2</v>
      </c>
    </row>
    <row r="54" spans="1:22" x14ac:dyDescent="0.45">
      <c r="A54" s="88">
        <f>MIN('Gearing and Output'!$H$7,(SQRT((A53^2)+2*K53*1)))</f>
        <v>13.752388632941413</v>
      </c>
      <c r="B54" s="90">
        <f t="shared" si="7"/>
        <v>6.6723975208601729</v>
      </c>
      <c r="C54" s="90">
        <f>0.5*'Gearing and Output'!$G$15*'Gearing and Output'!$G$16*'Gearing and Output'!$G$14*(A54)^2</f>
        <v>111.2073775495362</v>
      </c>
      <c r="D54" s="90">
        <f>'Gearing and Output'!$G$26</f>
        <v>133.66125</v>
      </c>
      <c r="E54" s="90">
        <f>'Gearing and Output'!$C$14-C54-D54</f>
        <v>239.23840140594046</v>
      </c>
      <c r="F54" s="90">
        <f>0.5*'Gearing and Output'!$J$27*A54^2</f>
        <v>53594.201722958889</v>
      </c>
      <c r="G54" s="90">
        <f>A54/('Gearing and Output'!$J$35/1000)</f>
        <v>47.081097682100008</v>
      </c>
      <c r="H54" s="90">
        <f t="shared" si="0"/>
        <v>59.738955596585342</v>
      </c>
      <c r="I54" s="90">
        <f>'Gearing and Output'!$G$38</f>
        <v>631.72977665344956</v>
      </c>
      <c r="J54" s="90">
        <f t="shared" si="1"/>
        <v>0.37870369618049587</v>
      </c>
      <c r="K54" s="92">
        <f t="shared" si="10"/>
        <v>2.6405868495230767</v>
      </c>
      <c r="L54" s="92">
        <f>IF(A54&lt;'Gearing and Output'!$H$5,1,IF(A54&lt;'Gearing and Output'!$H$6,2,IF(A54&gt;'Gearing and Output'!$H$6,3)))</f>
        <v>3</v>
      </c>
      <c r="M54" s="92">
        <f>IF(L54=1,_xlfn.XLOOKUP(A54,'Dyno Graph'!$E$2:$E$77,'Dyno Graph'!$A$2:$A$77,,1),IF(L54=2,_xlfn.XLOOKUP(A54,'Dyno Graph'!$F$2:$F$77,'Dyno Graph'!$A$2:$A$77,,1),IF(L54=3,_xlfn.XLOOKUP(A54,'Dyno Graph'!$G$2:$G$77,'Dyno Graph'!$A$2:$A$77,,1))))</f>
        <v>7500</v>
      </c>
      <c r="N54" s="92">
        <f>IF(L54=1,_xlfn.XLOOKUP(A54,'Dyno Graph'!$E$2:$E$77,'Dyno Graph'!$D$2:$D$77,,-1),IF(L54=2,_xlfn.XLOOKUP(A54,'Dyno Graph'!$F$2:$F$77,'Dyno Graph'!$D$2:$D$77,,-1),IF(L54=3,_xlfn.XLOOKUP(A54,'Dyno Graph'!$G$2:$G$77,'Dyno Graph'!$D$2:$D$77,,-1))))</f>
        <v>14.254</v>
      </c>
      <c r="O54" s="92">
        <f>IF(L54=1,_xlfn.XLOOKUP(A54,'Dyno Graph'!$E$2:$E$77,'Dyno Graph'!$H$2:$H$77,,-1),IF(Forces!L54=2,_xlfn.XLOOKUP(Forces!A54,'Dyno Graph'!$F$2:$F$77,'Dyno Graph'!$H$2:$H$77,,-1),IF(Forces!L54=3,_xlfn.XLOOKUP(Forces!A54,'Dyno Graph'!$G$2:$G$77,'Dyno Graph'!$H$2:$H$77,,-1))))</f>
        <v>11.185500000000001</v>
      </c>
      <c r="P54" s="92" cm="1">
        <f t="array" ref="P54">_xlfn.XLOOKUP(N54,BSFC!$B$3:$B$25,_xlfn.XLOOKUP(M54,BSFC!$C$2:$P$2,BSFC!$C$3:$P$25,,-1),,-1)</f>
        <v>475.44294525000004</v>
      </c>
      <c r="Q54" s="92">
        <f t="shared" si="3"/>
        <v>1.4772408511371877</v>
      </c>
      <c r="R54" s="92">
        <f t="shared" si="4"/>
        <v>2.2593044861245851E-4</v>
      </c>
      <c r="S54" s="92">
        <f t="shared" si="5"/>
        <v>0.10741703790996106</v>
      </c>
      <c r="T54" s="92">
        <f t="shared" si="8"/>
        <v>8.2745552681737866</v>
      </c>
      <c r="U54" s="92">
        <f t="shared" si="6"/>
        <v>1.4322271721328142E-4</v>
      </c>
      <c r="V54" s="92">
        <f t="shared" si="9"/>
        <v>1.1032740357565055E-2</v>
      </c>
    </row>
    <row r="55" spans="1:22" x14ac:dyDescent="0.45">
      <c r="A55" s="88">
        <f>MIN('Gearing and Output'!$H$7,(SQRT((A54^2)+2*K54*1)))</f>
        <v>13.752388632941413</v>
      </c>
      <c r="B55" s="90">
        <f t="shared" si="7"/>
        <v>6.7451121616902521</v>
      </c>
      <c r="C55" s="90">
        <f>0.5*'Gearing and Output'!$G$15*'Gearing and Output'!$G$16*'Gearing and Output'!$G$14*(A55)^2</f>
        <v>111.2073775495362</v>
      </c>
      <c r="D55" s="90">
        <f>'Gearing and Output'!$G$26</f>
        <v>133.66125</v>
      </c>
      <c r="E55" s="90">
        <f>'Gearing and Output'!$C$14-C55-D55</f>
        <v>239.23840140594046</v>
      </c>
      <c r="F55" s="90">
        <f>0.5*'Gearing and Output'!$J$27*A55^2</f>
        <v>53594.201722958889</v>
      </c>
      <c r="G55" s="90">
        <f>A55/('Gearing and Output'!$J$35/1000)</f>
        <v>47.081097682100008</v>
      </c>
      <c r="H55" s="90">
        <f t="shared" si="0"/>
        <v>59.738955596585342</v>
      </c>
      <c r="I55" s="90">
        <f>'Gearing and Output'!$G$38</f>
        <v>631.72977665344956</v>
      </c>
      <c r="J55" s="90">
        <f t="shared" si="1"/>
        <v>0.37870369618049587</v>
      </c>
      <c r="K55" s="92">
        <f t="shared" si="10"/>
        <v>2.6405868495230767</v>
      </c>
      <c r="L55" s="92">
        <f>IF(A55&lt;'Gearing and Output'!$H$5,1,IF(A55&lt;'Gearing and Output'!$H$6,2,IF(A55&gt;'Gearing and Output'!$H$6,3)))</f>
        <v>3</v>
      </c>
      <c r="M55" s="92">
        <f>IF(L55=1,_xlfn.XLOOKUP(A55,'Dyno Graph'!$E$2:$E$77,'Dyno Graph'!$A$2:$A$77,,1),IF(L55=2,_xlfn.XLOOKUP(A55,'Dyno Graph'!$F$2:$F$77,'Dyno Graph'!$A$2:$A$77,,1),IF(L55=3,_xlfn.XLOOKUP(A55,'Dyno Graph'!$G$2:$G$77,'Dyno Graph'!$A$2:$A$77,,1))))</f>
        <v>7500</v>
      </c>
      <c r="N55" s="92">
        <f>IF(L55=1,_xlfn.XLOOKUP(A55,'Dyno Graph'!$E$2:$E$77,'Dyno Graph'!$D$2:$D$77,,-1),IF(L55=2,_xlfn.XLOOKUP(A55,'Dyno Graph'!$F$2:$F$77,'Dyno Graph'!$D$2:$D$77,,-1),IF(L55=3,_xlfn.XLOOKUP(A55,'Dyno Graph'!$G$2:$G$77,'Dyno Graph'!$D$2:$D$77,,-1))))</f>
        <v>14.254</v>
      </c>
      <c r="O55" s="92">
        <f>IF(L55=1,_xlfn.XLOOKUP(A55,'Dyno Graph'!$E$2:$E$77,'Dyno Graph'!$H$2:$H$77,,-1),IF(Forces!L55=2,_xlfn.XLOOKUP(Forces!A55,'Dyno Graph'!$F$2:$F$77,'Dyno Graph'!$H$2:$H$77,,-1),IF(Forces!L55=3,_xlfn.XLOOKUP(Forces!A55,'Dyno Graph'!$G$2:$G$77,'Dyno Graph'!$H$2:$H$77,,-1))))</f>
        <v>11.185500000000001</v>
      </c>
      <c r="P55" s="92" cm="1">
        <f t="array" ref="P55">_xlfn.XLOOKUP(N55,BSFC!$B$3:$B$25,_xlfn.XLOOKUP(M55,BSFC!$C$2:$P$2,BSFC!$C$3:$P$25,,-1),,-1)</f>
        <v>475.44294525000004</v>
      </c>
      <c r="Q55" s="92">
        <f t="shared" si="3"/>
        <v>1.4772408511371877</v>
      </c>
      <c r="R55" s="92">
        <f t="shared" si="4"/>
        <v>2.2593044861245851E-4</v>
      </c>
      <c r="S55" s="92">
        <f t="shared" si="5"/>
        <v>0.10741703790996106</v>
      </c>
      <c r="T55" s="92">
        <f t="shared" si="8"/>
        <v>8.3819723060837479</v>
      </c>
      <c r="U55" s="92">
        <f t="shared" si="6"/>
        <v>1.4322271721328142E-4</v>
      </c>
      <c r="V55" s="92">
        <f t="shared" si="9"/>
        <v>1.1175963074778337E-2</v>
      </c>
    </row>
    <row r="56" spans="1:22" x14ac:dyDescent="0.45">
      <c r="A56" s="88">
        <f>MIN('Gearing and Output'!$H$7,(SQRT((A55^2)+2*K55*1)))</f>
        <v>13.752388632941413</v>
      </c>
      <c r="B56" s="90">
        <f t="shared" si="7"/>
        <v>6.8178268025203312</v>
      </c>
      <c r="C56" s="90">
        <f>0.5*'Gearing and Output'!$G$15*'Gearing and Output'!$G$16*'Gearing and Output'!$G$14*(A56)^2</f>
        <v>111.2073775495362</v>
      </c>
      <c r="D56" s="90">
        <f>'Gearing and Output'!$G$26</f>
        <v>133.66125</v>
      </c>
      <c r="E56" s="90">
        <f>'Gearing and Output'!$C$14-C56-D56</f>
        <v>239.23840140594046</v>
      </c>
      <c r="F56" s="90">
        <f>0.5*'Gearing and Output'!$J$27*A56^2</f>
        <v>53594.201722958889</v>
      </c>
      <c r="G56" s="90">
        <f>A56/('Gearing and Output'!$J$35/1000)</f>
        <v>47.081097682100008</v>
      </c>
      <c r="H56" s="90">
        <f t="shared" si="0"/>
        <v>59.738955596585342</v>
      </c>
      <c r="I56" s="90">
        <f>'Gearing and Output'!$G$38</f>
        <v>631.72977665344956</v>
      </c>
      <c r="J56" s="90">
        <f t="shared" si="1"/>
        <v>0.37870369618049587</v>
      </c>
      <c r="K56" s="92">
        <f t="shared" si="10"/>
        <v>2.6405868495230767</v>
      </c>
      <c r="L56" s="92">
        <f>IF(A56&lt;'Gearing and Output'!$H$5,1,IF(A56&lt;'Gearing and Output'!$H$6,2,IF(A56&gt;'Gearing and Output'!$H$6,3)))</f>
        <v>3</v>
      </c>
      <c r="M56" s="92">
        <f>IF(L56=1,_xlfn.XLOOKUP(A56,'Dyno Graph'!$E$2:$E$77,'Dyno Graph'!$A$2:$A$77,,1),IF(L56=2,_xlfn.XLOOKUP(A56,'Dyno Graph'!$F$2:$F$77,'Dyno Graph'!$A$2:$A$77,,1),IF(L56=3,_xlfn.XLOOKUP(A56,'Dyno Graph'!$G$2:$G$77,'Dyno Graph'!$A$2:$A$77,,1))))</f>
        <v>7500</v>
      </c>
      <c r="N56" s="92">
        <f>IF(L56=1,_xlfn.XLOOKUP(A56,'Dyno Graph'!$E$2:$E$77,'Dyno Graph'!$D$2:$D$77,,-1),IF(L56=2,_xlfn.XLOOKUP(A56,'Dyno Graph'!$F$2:$F$77,'Dyno Graph'!$D$2:$D$77,,-1),IF(L56=3,_xlfn.XLOOKUP(A56,'Dyno Graph'!$G$2:$G$77,'Dyno Graph'!$D$2:$D$77,,-1))))</f>
        <v>14.254</v>
      </c>
      <c r="O56" s="92">
        <f>IF(L56=1,_xlfn.XLOOKUP(A56,'Dyno Graph'!$E$2:$E$77,'Dyno Graph'!$H$2:$H$77,,-1),IF(Forces!L56=2,_xlfn.XLOOKUP(Forces!A56,'Dyno Graph'!$F$2:$F$77,'Dyno Graph'!$H$2:$H$77,,-1),IF(Forces!L56=3,_xlfn.XLOOKUP(Forces!A56,'Dyno Graph'!$G$2:$G$77,'Dyno Graph'!$H$2:$H$77,,-1))))</f>
        <v>11.185500000000001</v>
      </c>
      <c r="P56" s="92" cm="1">
        <f t="array" ref="P56">_xlfn.XLOOKUP(N56,BSFC!$B$3:$B$25,_xlfn.XLOOKUP(M56,BSFC!$C$2:$P$2,BSFC!$C$3:$P$25,,-1),,-1)</f>
        <v>475.44294525000004</v>
      </c>
      <c r="Q56" s="92">
        <f t="shared" si="3"/>
        <v>1.4772408511371877</v>
      </c>
      <c r="R56" s="92">
        <f t="shared" si="4"/>
        <v>2.2593044861245851E-4</v>
      </c>
      <c r="S56" s="92">
        <f t="shared" si="5"/>
        <v>0.10741703790996106</v>
      </c>
      <c r="T56" s="92">
        <f t="shared" si="8"/>
        <v>8.4893893439937091</v>
      </c>
      <c r="U56" s="92">
        <f t="shared" si="6"/>
        <v>1.4322271721328142E-4</v>
      </c>
      <c r="V56" s="92">
        <f t="shared" si="9"/>
        <v>1.1319185791991619E-2</v>
      </c>
    </row>
    <row r="57" spans="1:22" x14ac:dyDescent="0.45">
      <c r="A57" s="88">
        <f>MIN('Gearing and Output'!$H$7,(SQRT((A56^2)+2*K56*1)))</f>
        <v>13.752388632941413</v>
      </c>
      <c r="B57" s="90">
        <f t="shared" si="7"/>
        <v>6.8905414433504104</v>
      </c>
      <c r="C57" s="90">
        <f>0.5*'Gearing and Output'!$G$15*'Gearing and Output'!$G$16*'Gearing and Output'!$G$14*(A57)^2</f>
        <v>111.2073775495362</v>
      </c>
      <c r="D57" s="90">
        <f>'Gearing and Output'!$G$26</f>
        <v>133.66125</v>
      </c>
      <c r="E57" s="90">
        <f>'Gearing and Output'!$C$14-C57-D57</f>
        <v>239.23840140594046</v>
      </c>
      <c r="F57" s="90">
        <f>0.5*'Gearing and Output'!$J$27*A57^2</f>
        <v>53594.201722958889</v>
      </c>
      <c r="G57" s="90">
        <f>A57/('Gearing and Output'!$J$35/1000)</f>
        <v>47.081097682100008</v>
      </c>
      <c r="H57" s="90">
        <f t="shared" si="0"/>
        <v>59.738955596585342</v>
      </c>
      <c r="I57" s="90">
        <f>'Gearing and Output'!$G$38</f>
        <v>631.72977665344956</v>
      </c>
      <c r="J57" s="90">
        <f t="shared" si="1"/>
        <v>0.37870369618049587</v>
      </c>
      <c r="K57" s="92">
        <f t="shared" si="10"/>
        <v>2.6405868495230767</v>
      </c>
      <c r="L57" s="92">
        <f>IF(A57&lt;'Gearing and Output'!$H$5,1,IF(A57&lt;'Gearing and Output'!$H$6,2,IF(A57&gt;'Gearing and Output'!$H$6,3)))</f>
        <v>3</v>
      </c>
      <c r="M57" s="92">
        <f>IF(L57=1,_xlfn.XLOOKUP(A57,'Dyno Graph'!$E$2:$E$77,'Dyno Graph'!$A$2:$A$77,,1),IF(L57=2,_xlfn.XLOOKUP(A57,'Dyno Graph'!$F$2:$F$77,'Dyno Graph'!$A$2:$A$77,,1),IF(L57=3,_xlfn.XLOOKUP(A57,'Dyno Graph'!$G$2:$G$77,'Dyno Graph'!$A$2:$A$77,,1))))</f>
        <v>7500</v>
      </c>
      <c r="N57" s="92">
        <f>IF(L57=1,_xlfn.XLOOKUP(A57,'Dyno Graph'!$E$2:$E$77,'Dyno Graph'!$D$2:$D$77,,-1),IF(L57=2,_xlfn.XLOOKUP(A57,'Dyno Graph'!$F$2:$F$77,'Dyno Graph'!$D$2:$D$77,,-1),IF(L57=3,_xlfn.XLOOKUP(A57,'Dyno Graph'!$G$2:$G$77,'Dyno Graph'!$D$2:$D$77,,-1))))</f>
        <v>14.254</v>
      </c>
      <c r="O57" s="92">
        <f>IF(L57=1,_xlfn.XLOOKUP(A57,'Dyno Graph'!$E$2:$E$77,'Dyno Graph'!$H$2:$H$77,,-1),IF(Forces!L57=2,_xlfn.XLOOKUP(Forces!A57,'Dyno Graph'!$F$2:$F$77,'Dyno Graph'!$H$2:$H$77,,-1),IF(Forces!L57=3,_xlfn.XLOOKUP(Forces!A57,'Dyno Graph'!$G$2:$G$77,'Dyno Graph'!$H$2:$H$77,,-1))))</f>
        <v>11.185500000000001</v>
      </c>
      <c r="P57" s="92" cm="1">
        <f t="array" ref="P57">_xlfn.XLOOKUP(N57,BSFC!$B$3:$B$25,_xlfn.XLOOKUP(M57,BSFC!$C$2:$P$2,BSFC!$C$3:$P$25,,-1),,-1)</f>
        <v>475.44294525000004</v>
      </c>
      <c r="Q57" s="92">
        <f t="shared" si="3"/>
        <v>1.4772408511371877</v>
      </c>
      <c r="R57" s="92">
        <f t="shared" si="4"/>
        <v>2.2593044861245851E-4</v>
      </c>
      <c r="S57" s="92">
        <f t="shared" si="5"/>
        <v>0.10741703790996106</v>
      </c>
      <c r="T57" s="92">
        <f t="shared" si="8"/>
        <v>8.5968063819036704</v>
      </c>
      <c r="U57" s="92">
        <f t="shared" si="6"/>
        <v>1.4322271721328142E-4</v>
      </c>
      <c r="V57" s="92">
        <f t="shared" si="9"/>
        <v>1.1462408509204901E-2</v>
      </c>
    </row>
    <row r="58" spans="1:22" x14ac:dyDescent="0.45">
      <c r="A58" s="88">
        <f>MIN('Gearing and Output'!$H$7,(SQRT((A57^2)+2*K57*1)))</f>
        <v>13.752388632941413</v>
      </c>
      <c r="B58" s="90">
        <f t="shared" si="7"/>
        <v>6.9632560841804896</v>
      </c>
      <c r="C58" s="90">
        <f>0.5*'Gearing and Output'!$G$15*'Gearing and Output'!$G$16*'Gearing and Output'!$G$14*(A58)^2</f>
        <v>111.2073775495362</v>
      </c>
      <c r="D58" s="90">
        <f>'Gearing and Output'!$G$26</f>
        <v>133.66125</v>
      </c>
      <c r="E58" s="90">
        <f>'Gearing and Output'!$C$14-C58-D58</f>
        <v>239.23840140594046</v>
      </c>
      <c r="F58" s="90">
        <f>0.5*'Gearing and Output'!$J$27*A58^2</f>
        <v>53594.201722958889</v>
      </c>
      <c r="G58" s="90">
        <f>A58/('Gearing and Output'!$J$35/1000)</f>
        <v>47.081097682100008</v>
      </c>
      <c r="H58" s="90">
        <f t="shared" si="0"/>
        <v>59.738955596585342</v>
      </c>
      <c r="I58" s="90">
        <f>'Gearing and Output'!$G$38</f>
        <v>631.72977665344956</v>
      </c>
      <c r="J58" s="90">
        <f t="shared" si="1"/>
        <v>0.37870369618049587</v>
      </c>
      <c r="K58" s="92">
        <f t="shared" si="10"/>
        <v>2.6405868495230767</v>
      </c>
      <c r="L58" s="92">
        <f>IF(A58&lt;'Gearing and Output'!$H$5,1,IF(A58&lt;'Gearing and Output'!$H$6,2,IF(A58&gt;'Gearing and Output'!$H$6,3)))</f>
        <v>3</v>
      </c>
      <c r="M58" s="92">
        <f>IF(L58=1,_xlfn.XLOOKUP(A58,'Dyno Graph'!$E$2:$E$77,'Dyno Graph'!$A$2:$A$77,,1),IF(L58=2,_xlfn.XLOOKUP(A58,'Dyno Graph'!$F$2:$F$77,'Dyno Graph'!$A$2:$A$77,,1),IF(L58=3,_xlfn.XLOOKUP(A58,'Dyno Graph'!$G$2:$G$77,'Dyno Graph'!$A$2:$A$77,,1))))</f>
        <v>7500</v>
      </c>
      <c r="N58" s="92">
        <f>IF(L58=1,_xlfn.XLOOKUP(A58,'Dyno Graph'!$E$2:$E$77,'Dyno Graph'!$D$2:$D$77,,-1),IF(L58=2,_xlfn.XLOOKUP(A58,'Dyno Graph'!$F$2:$F$77,'Dyno Graph'!$D$2:$D$77,,-1),IF(L58=3,_xlfn.XLOOKUP(A58,'Dyno Graph'!$G$2:$G$77,'Dyno Graph'!$D$2:$D$77,,-1))))</f>
        <v>14.254</v>
      </c>
      <c r="O58" s="92">
        <f>IF(L58=1,_xlfn.XLOOKUP(A58,'Dyno Graph'!$E$2:$E$77,'Dyno Graph'!$H$2:$H$77,,-1),IF(Forces!L58=2,_xlfn.XLOOKUP(Forces!A58,'Dyno Graph'!$F$2:$F$77,'Dyno Graph'!$H$2:$H$77,,-1),IF(Forces!L58=3,_xlfn.XLOOKUP(Forces!A58,'Dyno Graph'!$G$2:$G$77,'Dyno Graph'!$H$2:$H$77,,-1))))</f>
        <v>11.185500000000001</v>
      </c>
      <c r="P58" s="92" cm="1">
        <f t="array" ref="P58">_xlfn.XLOOKUP(N58,BSFC!$B$3:$B$25,_xlfn.XLOOKUP(M58,BSFC!$C$2:$P$2,BSFC!$C$3:$P$25,,-1),,-1)</f>
        <v>475.44294525000004</v>
      </c>
      <c r="Q58" s="92">
        <f t="shared" si="3"/>
        <v>1.4772408511371877</v>
      </c>
      <c r="R58" s="92">
        <f t="shared" si="4"/>
        <v>2.2593044861245851E-4</v>
      </c>
      <c r="S58" s="92">
        <f t="shared" si="5"/>
        <v>0.10741703790996106</v>
      </c>
      <c r="T58" s="92">
        <f t="shared" si="8"/>
        <v>8.7042234198136317</v>
      </c>
      <c r="U58" s="92">
        <f t="shared" si="6"/>
        <v>1.4322271721328142E-4</v>
      </c>
      <c r="V58" s="92">
        <f t="shared" si="9"/>
        <v>1.1605631226418183E-2</v>
      </c>
    </row>
    <row r="59" spans="1:22" x14ac:dyDescent="0.45">
      <c r="A59" s="88">
        <f>MIN('Gearing and Output'!$H$7,(SQRT((A58^2)+2*K58*1)))</f>
        <v>13.752388632941413</v>
      </c>
      <c r="B59" s="90">
        <f t="shared" si="7"/>
        <v>7.0359707250105687</v>
      </c>
      <c r="C59" s="90">
        <f>0.5*'Gearing and Output'!$G$15*'Gearing and Output'!$G$16*'Gearing and Output'!$G$14*(A59)^2</f>
        <v>111.2073775495362</v>
      </c>
      <c r="D59" s="90">
        <f>'Gearing and Output'!$G$26</f>
        <v>133.66125</v>
      </c>
      <c r="E59" s="90">
        <f>'Gearing and Output'!$C$14-C59-D59</f>
        <v>239.23840140594046</v>
      </c>
      <c r="F59" s="90">
        <f>0.5*'Gearing and Output'!$J$27*A59^2</f>
        <v>53594.201722958889</v>
      </c>
      <c r="G59" s="90">
        <f>A59/('Gearing and Output'!$J$35/1000)</f>
        <v>47.081097682100008</v>
      </c>
      <c r="H59" s="90">
        <f t="shared" si="0"/>
        <v>59.738955596585342</v>
      </c>
      <c r="I59" s="90">
        <f>'Gearing and Output'!$G$38</f>
        <v>631.72977665344956</v>
      </c>
      <c r="J59" s="90">
        <f t="shared" si="1"/>
        <v>0.37870369618049587</v>
      </c>
      <c r="K59" s="92">
        <f t="shared" si="10"/>
        <v>2.6405868495230767</v>
      </c>
      <c r="L59" s="92">
        <f>IF(A59&lt;'Gearing and Output'!$H$5,1,IF(A59&lt;'Gearing and Output'!$H$6,2,IF(A59&gt;'Gearing and Output'!$H$6,3)))</f>
        <v>3</v>
      </c>
      <c r="M59" s="92">
        <f>IF(L59=1,_xlfn.XLOOKUP(A59,'Dyno Graph'!$E$2:$E$77,'Dyno Graph'!$A$2:$A$77,,1),IF(L59=2,_xlfn.XLOOKUP(A59,'Dyno Graph'!$F$2:$F$77,'Dyno Graph'!$A$2:$A$77,,1),IF(L59=3,_xlfn.XLOOKUP(A59,'Dyno Graph'!$G$2:$G$77,'Dyno Graph'!$A$2:$A$77,,1))))</f>
        <v>7500</v>
      </c>
      <c r="N59" s="92">
        <f>IF(L59=1,_xlfn.XLOOKUP(A59,'Dyno Graph'!$E$2:$E$77,'Dyno Graph'!$D$2:$D$77,,-1),IF(L59=2,_xlfn.XLOOKUP(A59,'Dyno Graph'!$F$2:$F$77,'Dyno Graph'!$D$2:$D$77,,-1),IF(L59=3,_xlfn.XLOOKUP(A59,'Dyno Graph'!$G$2:$G$77,'Dyno Graph'!$D$2:$D$77,,-1))))</f>
        <v>14.254</v>
      </c>
      <c r="O59" s="92">
        <f>IF(L59=1,_xlfn.XLOOKUP(A59,'Dyno Graph'!$E$2:$E$77,'Dyno Graph'!$H$2:$H$77,,-1),IF(Forces!L59=2,_xlfn.XLOOKUP(Forces!A59,'Dyno Graph'!$F$2:$F$77,'Dyno Graph'!$H$2:$H$77,,-1),IF(Forces!L59=3,_xlfn.XLOOKUP(Forces!A59,'Dyno Graph'!$G$2:$G$77,'Dyno Graph'!$H$2:$H$77,,-1))))</f>
        <v>11.185500000000001</v>
      </c>
      <c r="P59" s="92" cm="1">
        <f t="array" ref="P59">_xlfn.XLOOKUP(N59,BSFC!$B$3:$B$25,_xlfn.XLOOKUP(M59,BSFC!$C$2:$P$2,BSFC!$C$3:$P$25,,-1),,-1)</f>
        <v>475.44294525000004</v>
      </c>
      <c r="Q59" s="92">
        <f t="shared" si="3"/>
        <v>1.4772408511371877</v>
      </c>
      <c r="R59" s="92">
        <f t="shared" si="4"/>
        <v>2.2593044861245851E-4</v>
      </c>
      <c r="S59" s="92">
        <f t="shared" si="5"/>
        <v>0.10741703790996106</v>
      </c>
      <c r="T59" s="92">
        <f t="shared" si="8"/>
        <v>8.8116404577235929</v>
      </c>
      <c r="U59" s="92">
        <f t="shared" si="6"/>
        <v>1.4322271721328142E-4</v>
      </c>
      <c r="V59" s="92">
        <f t="shared" si="9"/>
        <v>1.1748853943631465E-2</v>
      </c>
    </row>
    <row r="60" spans="1:22" x14ac:dyDescent="0.45">
      <c r="A60" s="88">
        <f>MIN('Gearing and Output'!$H$7,(SQRT((A59^2)+2*K59*1)))</f>
        <v>13.752388632941413</v>
      </c>
      <c r="B60" s="90">
        <f t="shared" si="7"/>
        <v>7.1086853658406479</v>
      </c>
      <c r="C60" s="90">
        <f>0.5*'Gearing and Output'!$G$15*'Gearing and Output'!$G$16*'Gearing and Output'!$G$14*(A60)^2</f>
        <v>111.2073775495362</v>
      </c>
      <c r="D60" s="90">
        <f>'Gearing and Output'!$G$26</f>
        <v>133.66125</v>
      </c>
      <c r="E60" s="90">
        <f>'Gearing and Output'!$C$14-C60-D60</f>
        <v>239.23840140594046</v>
      </c>
      <c r="F60" s="90">
        <f>0.5*'Gearing and Output'!$J$27*A60^2</f>
        <v>53594.201722958889</v>
      </c>
      <c r="G60" s="90">
        <f>A60/('Gearing and Output'!$J$35/1000)</f>
        <v>47.081097682100008</v>
      </c>
      <c r="H60" s="90">
        <f t="shared" si="0"/>
        <v>59.738955596585342</v>
      </c>
      <c r="I60" s="90">
        <f>'Gearing and Output'!$G$38</f>
        <v>631.72977665344956</v>
      </c>
      <c r="J60" s="90">
        <f t="shared" si="1"/>
        <v>0.37870369618049587</v>
      </c>
      <c r="K60" s="92">
        <f t="shared" si="10"/>
        <v>2.6405868495230767</v>
      </c>
      <c r="L60" s="92">
        <f>IF(A60&lt;'Gearing and Output'!$H$5,1,IF(A60&lt;'Gearing and Output'!$H$6,2,IF(A60&gt;'Gearing and Output'!$H$6,3)))</f>
        <v>3</v>
      </c>
      <c r="M60" s="92">
        <f>IF(L60=1,_xlfn.XLOOKUP(A60,'Dyno Graph'!$E$2:$E$77,'Dyno Graph'!$A$2:$A$77,,1),IF(L60=2,_xlfn.XLOOKUP(A60,'Dyno Graph'!$F$2:$F$77,'Dyno Graph'!$A$2:$A$77,,1),IF(L60=3,_xlfn.XLOOKUP(A60,'Dyno Graph'!$G$2:$G$77,'Dyno Graph'!$A$2:$A$77,,1))))</f>
        <v>7500</v>
      </c>
      <c r="N60" s="92">
        <f>IF(L60=1,_xlfn.XLOOKUP(A60,'Dyno Graph'!$E$2:$E$77,'Dyno Graph'!$D$2:$D$77,,-1),IF(L60=2,_xlfn.XLOOKUP(A60,'Dyno Graph'!$F$2:$F$77,'Dyno Graph'!$D$2:$D$77,,-1),IF(L60=3,_xlfn.XLOOKUP(A60,'Dyno Graph'!$G$2:$G$77,'Dyno Graph'!$D$2:$D$77,,-1))))</f>
        <v>14.254</v>
      </c>
      <c r="O60" s="92">
        <f>IF(L60=1,_xlfn.XLOOKUP(A60,'Dyno Graph'!$E$2:$E$77,'Dyno Graph'!$H$2:$H$77,,-1),IF(Forces!L60=2,_xlfn.XLOOKUP(Forces!A60,'Dyno Graph'!$F$2:$F$77,'Dyno Graph'!$H$2:$H$77,,-1),IF(Forces!L60=3,_xlfn.XLOOKUP(Forces!A60,'Dyno Graph'!$G$2:$G$77,'Dyno Graph'!$H$2:$H$77,,-1))))</f>
        <v>11.185500000000001</v>
      </c>
      <c r="P60" s="92" cm="1">
        <f t="array" ref="P60">_xlfn.XLOOKUP(N60,BSFC!$B$3:$B$25,_xlfn.XLOOKUP(M60,BSFC!$C$2:$P$2,BSFC!$C$3:$P$25,,-1),,-1)</f>
        <v>475.44294525000004</v>
      </c>
      <c r="Q60" s="92">
        <f t="shared" si="3"/>
        <v>1.4772408511371877</v>
      </c>
      <c r="R60" s="92">
        <f t="shared" si="4"/>
        <v>2.2593044861245851E-4</v>
      </c>
      <c r="S60" s="92">
        <f t="shared" si="5"/>
        <v>0.10741703790996106</v>
      </c>
      <c r="T60" s="92">
        <f t="shared" si="8"/>
        <v>8.9190574956335542</v>
      </c>
      <c r="U60" s="92">
        <f t="shared" si="6"/>
        <v>1.4322271721328142E-4</v>
      </c>
      <c r="V60" s="92">
        <f t="shared" si="9"/>
        <v>1.1892076660844747E-2</v>
      </c>
    </row>
    <row r="61" spans="1:22" x14ac:dyDescent="0.45">
      <c r="A61" s="88">
        <f>MIN('Gearing and Output'!$H$7,(SQRT((A60^2)+2*K60*1)))</f>
        <v>13.752388632941413</v>
      </c>
      <c r="B61" s="90">
        <f t="shared" si="7"/>
        <v>7.1814000066707271</v>
      </c>
      <c r="C61" s="90">
        <f>0.5*'Gearing and Output'!$G$15*'Gearing and Output'!$G$16*'Gearing and Output'!$G$14*(A61)^2</f>
        <v>111.2073775495362</v>
      </c>
      <c r="D61" s="90">
        <f>'Gearing and Output'!$G$26</f>
        <v>133.66125</v>
      </c>
      <c r="E61" s="90">
        <f>'Gearing and Output'!$C$14-C61-D61</f>
        <v>239.23840140594046</v>
      </c>
      <c r="F61" s="90">
        <f>0.5*'Gearing and Output'!$J$27*A61^2</f>
        <v>53594.201722958889</v>
      </c>
      <c r="G61" s="90">
        <f>A61/('Gearing and Output'!$J$35/1000)</f>
        <v>47.081097682100008</v>
      </c>
      <c r="H61" s="90">
        <f t="shared" si="0"/>
        <v>59.738955596585342</v>
      </c>
      <c r="I61" s="90">
        <f>'Gearing and Output'!$G$38</f>
        <v>631.72977665344956</v>
      </c>
      <c r="J61" s="90">
        <f t="shared" si="1"/>
        <v>0.37870369618049587</v>
      </c>
      <c r="K61" s="92">
        <f t="shared" si="10"/>
        <v>2.6405868495230767</v>
      </c>
      <c r="L61" s="92">
        <f>IF(A61&lt;'Gearing and Output'!$H$5,1,IF(A61&lt;'Gearing and Output'!$H$6,2,IF(A61&gt;'Gearing and Output'!$H$6,3)))</f>
        <v>3</v>
      </c>
      <c r="M61" s="92">
        <f>IF(L61=1,_xlfn.XLOOKUP(A61,'Dyno Graph'!$E$2:$E$77,'Dyno Graph'!$A$2:$A$77,,1),IF(L61=2,_xlfn.XLOOKUP(A61,'Dyno Graph'!$F$2:$F$77,'Dyno Graph'!$A$2:$A$77,,1),IF(L61=3,_xlfn.XLOOKUP(A61,'Dyno Graph'!$G$2:$G$77,'Dyno Graph'!$A$2:$A$77,,1))))</f>
        <v>7500</v>
      </c>
      <c r="N61" s="92">
        <f>IF(L61=1,_xlfn.XLOOKUP(A61,'Dyno Graph'!$E$2:$E$77,'Dyno Graph'!$D$2:$D$77,,-1),IF(L61=2,_xlfn.XLOOKUP(A61,'Dyno Graph'!$F$2:$F$77,'Dyno Graph'!$D$2:$D$77,,-1),IF(L61=3,_xlfn.XLOOKUP(A61,'Dyno Graph'!$G$2:$G$77,'Dyno Graph'!$D$2:$D$77,,-1))))</f>
        <v>14.254</v>
      </c>
      <c r="O61" s="92">
        <f>IF(L61=1,_xlfn.XLOOKUP(A61,'Dyno Graph'!$E$2:$E$77,'Dyno Graph'!$H$2:$H$77,,-1),IF(Forces!L61=2,_xlfn.XLOOKUP(Forces!A61,'Dyno Graph'!$F$2:$F$77,'Dyno Graph'!$H$2:$H$77,,-1),IF(Forces!L61=3,_xlfn.XLOOKUP(Forces!A61,'Dyno Graph'!$G$2:$G$77,'Dyno Graph'!$H$2:$H$77,,-1))))</f>
        <v>11.185500000000001</v>
      </c>
      <c r="P61" s="92" cm="1">
        <f t="array" ref="P61">_xlfn.XLOOKUP(N61,BSFC!$B$3:$B$25,_xlfn.XLOOKUP(M61,BSFC!$C$2:$P$2,BSFC!$C$3:$P$25,,-1),,-1)</f>
        <v>475.44294525000004</v>
      </c>
      <c r="Q61" s="92">
        <f t="shared" si="3"/>
        <v>1.4772408511371877</v>
      </c>
      <c r="R61" s="92">
        <f t="shared" si="4"/>
        <v>2.2593044861245851E-4</v>
      </c>
      <c r="S61" s="92">
        <f t="shared" si="5"/>
        <v>0.10741703790996106</v>
      </c>
      <c r="T61" s="92">
        <f t="shared" si="8"/>
        <v>9.0264745335435155</v>
      </c>
      <c r="U61" s="92">
        <f t="shared" si="6"/>
        <v>1.4322271721328142E-4</v>
      </c>
      <c r="V61" s="92">
        <f t="shared" si="9"/>
        <v>1.2035299378058029E-2</v>
      </c>
    </row>
    <row r="62" spans="1:22" x14ac:dyDescent="0.45">
      <c r="A62" s="88">
        <f>MIN('Gearing and Output'!$H$7,(SQRT((A61^2)+2*K61*1)))</f>
        <v>13.752388632941413</v>
      </c>
      <c r="B62" s="90">
        <f t="shared" si="7"/>
        <v>7.2541146475008063</v>
      </c>
      <c r="C62" s="90">
        <f>0.5*'Gearing and Output'!$G$15*'Gearing and Output'!$G$16*'Gearing and Output'!$G$14*(A62)^2</f>
        <v>111.2073775495362</v>
      </c>
      <c r="D62" s="90">
        <f>'Gearing and Output'!$G$26</f>
        <v>133.66125</v>
      </c>
      <c r="E62" s="90">
        <f>'Gearing and Output'!$C$14-C62-D62</f>
        <v>239.23840140594046</v>
      </c>
      <c r="F62" s="90">
        <f>0.5*'Gearing and Output'!$J$27*A62^2</f>
        <v>53594.201722958889</v>
      </c>
      <c r="G62" s="90">
        <f>A62/('Gearing and Output'!$J$35/1000)</f>
        <v>47.081097682100008</v>
      </c>
      <c r="H62" s="90">
        <f t="shared" si="0"/>
        <v>59.738955596585342</v>
      </c>
      <c r="I62" s="90">
        <f>'Gearing and Output'!$G$38</f>
        <v>631.72977665344956</v>
      </c>
      <c r="J62" s="90">
        <f t="shared" si="1"/>
        <v>0.37870369618049587</v>
      </c>
      <c r="K62" s="92">
        <f t="shared" si="10"/>
        <v>2.6405868495230767</v>
      </c>
      <c r="L62" s="92">
        <f>IF(A62&lt;'Gearing and Output'!$H$5,1,IF(A62&lt;'Gearing and Output'!$H$6,2,IF(A62&gt;'Gearing and Output'!$H$6,3)))</f>
        <v>3</v>
      </c>
      <c r="M62" s="92">
        <f>IF(L62=1,_xlfn.XLOOKUP(A62,'Dyno Graph'!$E$2:$E$77,'Dyno Graph'!$A$2:$A$77,,1),IF(L62=2,_xlfn.XLOOKUP(A62,'Dyno Graph'!$F$2:$F$77,'Dyno Graph'!$A$2:$A$77,,1),IF(L62=3,_xlfn.XLOOKUP(A62,'Dyno Graph'!$G$2:$G$77,'Dyno Graph'!$A$2:$A$77,,1))))</f>
        <v>7500</v>
      </c>
      <c r="N62" s="92">
        <f>IF(L62=1,_xlfn.XLOOKUP(A62,'Dyno Graph'!$E$2:$E$77,'Dyno Graph'!$D$2:$D$77,,-1),IF(L62=2,_xlfn.XLOOKUP(A62,'Dyno Graph'!$F$2:$F$77,'Dyno Graph'!$D$2:$D$77,,-1),IF(L62=3,_xlfn.XLOOKUP(A62,'Dyno Graph'!$G$2:$G$77,'Dyno Graph'!$D$2:$D$77,,-1))))</f>
        <v>14.254</v>
      </c>
      <c r="O62" s="92">
        <f>IF(L62=1,_xlfn.XLOOKUP(A62,'Dyno Graph'!$E$2:$E$77,'Dyno Graph'!$H$2:$H$77,,-1),IF(Forces!L62=2,_xlfn.XLOOKUP(Forces!A62,'Dyno Graph'!$F$2:$F$77,'Dyno Graph'!$H$2:$H$77,,-1),IF(Forces!L62=3,_xlfn.XLOOKUP(Forces!A62,'Dyno Graph'!$G$2:$G$77,'Dyno Graph'!$H$2:$H$77,,-1))))</f>
        <v>11.185500000000001</v>
      </c>
      <c r="P62" s="92" cm="1">
        <f t="array" ref="P62">_xlfn.XLOOKUP(N62,BSFC!$B$3:$B$25,_xlfn.XLOOKUP(M62,BSFC!$C$2:$P$2,BSFC!$C$3:$P$25,,-1),,-1)</f>
        <v>475.44294525000004</v>
      </c>
      <c r="Q62" s="92">
        <f t="shared" si="3"/>
        <v>1.4772408511371877</v>
      </c>
      <c r="R62" s="92">
        <f t="shared" si="4"/>
        <v>2.2593044861245851E-4</v>
      </c>
      <c r="S62" s="92">
        <f t="shared" si="5"/>
        <v>0.10741703790996106</v>
      </c>
      <c r="T62" s="92">
        <f t="shared" si="8"/>
        <v>9.1338915714534767</v>
      </c>
      <c r="U62" s="92">
        <f t="shared" si="6"/>
        <v>1.4322271721328142E-4</v>
      </c>
      <c r="V62" s="92">
        <f t="shared" si="9"/>
        <v>1.2178522095271311E-2</v>
      </c>
    </row>
    <row r="63" spans="1:22" x14ac:dyDescent="0.45">
      <c r="A63" s="88">
        <f>MIN('Gearing and Output'!$H$7,(SQRT((A62^2)+2*K62*1)))</f>
        <v>13.752388632941413</v>
      </c>
      <c r="B63" s="90">
        <f t="shared" si="7"/>
        <v>7.3268292883308854</v>
      </c>
      <c r="C63" s="90">
        <f>0.5*'Gearing and Output'!$G$15*'Gearing and Output'!$G$16*'Gearing and Output'!$G$14*(A63)^2</f>
        <v>111.2073775495362</v>
      </c>
      <c r="D63" s="90">
        <f>'Gearing and Output'!$G$26</f>
        <v>133.66125</v>
      </c>
      <c r="E63" s="90">
        <f>'Gearing and Output'!$C$14-C63-D63</f>
        <v>239.23840140594046</v>
      </c>
      <c r="F63" s="90">
        <f>0.5*'Gearing and Output'!$J$27*A63^2</f>
        <v>53594.201722958889</v>
      </c>
      <c r="G63" s="90">
        <f>A63/('Gearing and Output'!$J$35/1000)</f>
        <v>47.081097682100008</v>
      </c>
      <c r="H63" s="90">
        <f t="shared" si="0"/>
        <v>59.738955596585342</v>
      </c>
      <c r="I63" s="90">
        <f>'Gearing and Output'!$G$38</f>
        <v>631.72977665344956</v>
      </c>
      <c r="J63" s="90">
        <f t="shared" si="1"/>
        <v>0.37870369618049587</v>
      </c>
      <c r="K63" s="92">
        <f t="shared" si="10"/>
        <v>2.6405868495230767</v>
      </c>
      <c r="L63" s="92">
        <f>IF(A63&lt;'Gearing and Output'!$H$5,1,IF(A63&lt;'Gearing and Output'!$H$6,2,IF(A63&gt;'Gearing and Output'!$H$6,3)))</f>
        <v>3</v>
      </c>
      <c r="M63" s="92">
        <f>IF(L63=1,_xlfn.XLOOKUP(A63,'Dyno Graph'!$E$2:$E$77,'Dyno Graph'!$A$2:$A$77,,1),IF(L63=2,_xlfn.XLOOKUP(A63,'Dyno Graph'!$F$2:$F$77,'Dyno Graph'!$A$2:$A$77,,1),IF(L63=3,_xlfn.XLOOKUP(A63,'Dyno Graph'!$G$2:$G$77,'Dyno Graph'!$A$2:$A$77,,1))))</f>
        <v>7500</v>
      </c>
      <c r="N63" s="92">
        <f>IF(L63=1,_xlfn.XLOOKUP(A63,'Dyno Graph'!$E$2:$E$77,'Dyno Graph'!$D$2:$D$77,,-1),IF(L63=2,_xlfn.XLOOKUP(A63,'Dyno Graph'!$F$2:$F$77,'Dyno Graph'!$D$2:$D$77,,-1),IF(L63=3,_xlfn.XLOOKUP(A63,'Dyno Graph'!$G$2:$G$77,'Dyno Graph'!$D$2:$D$77,,-1))))</f>
        <v>14.254</v>
      </c>
      <c r="O63" s="92">
        <f>IF(L63=1,_xlfn.XLOOKUP(A63,'Dyno Graph'!$E$2:$E$77,'Dyno Graph'!$H$2:$H$77,,-1),IF(Forces!L63=2,_xlfn.XLOOKUP(Forces!A63,'Dyno Graph'!$F$2:$F$77,'Dyno Graph'!$H$2:$H$77,,-1),IF(Forces!L63=3,_xlfn.XLOOKUP(Forces!A63,'Dyno Graph'!$G$2:$G$77,'Dyno Graph'!$H$2:$H$77,,-1))))</f>
        <v>11.185500000000001</v>
      </c>
      <c r="P63" s="92" cm="1">
        <f t="array" ref="P63">_xlfn.XLOOKUP(N63,BSFC!$B$3:$B$25,_xlfn.XLOOKUP(M63,BSFC!$C$2:$P$2,BSFC!$C$3:$P$25,,-1),,-1)</f>
        <v>475.44294525000004</v>
      </c>
      <c r="Q63" s="92">
        <f t="shared" si="3"/>
        <v>1.4772408511371877</v>
      </c>
      <c r="R63" s="92">
        <f t="shared" si="4"/>
        <v>2.2593044861245851E-4</v>
      </c>
      <c r="S63" s="92">
        <f t="shared" si="5"/>
        <v>0.10741703790996106</v>
      </c>
      <c r="T63" s="92">
        <f t="shared" si="8"/>
        <v>9.241308609363438</v>
      </c>
      <c r="U63" s="92">
        <f t="shared" si="6"/>
        <v>1.4322271721328142E-4</v>
      </c>
      <c r="V63" s="92">
        <f t="shared" si="9"/>
        <v>1.2321744812484593E-2</v>
      </c>
    </row>
    <row r="64" spans="1:22" x14ac:dyDescent="0.45">
      <c r="A64" s="88">
        <f>MIN('Gearing and Output'!$H$7,(SQRT((A63^2)+2*K63*1)))</f>
        <v>13.752388632941413</v>
      </c>
      <c r="B64" s="90">
        <f t="shared" si="7"/>
        <v>7.3995439291609646</v>
      </c>
      <c r="C64" s="90">
        <f>0.5*'Gearing and Output'!$G$15*'Gearing and Output'!$G$16*'Gearing and Output'!$G$14*(A64)^2</f>
        <v>111.2073775495362</v>
      </c>
      <c r="D64" s="90">
        <f>'Gearing and Output'!$G$26</f>
        <v>133.66125</v>
      </c>
      <c r="E64" s="90">
        <f>'Gearing and Output'!$C$14-C64-D64</f>
        <v>239.23840140594046</v>
      </c>
      <c r="F64" s="90">
        <f>0.5*'Gearing and Output'!$J$27*A64^2</f>
        <v>53594.201722958889</v>
      </c>
      <c r="G64" s="90">
        <f>A64/('Gearing and Output'!$J$35/1000)</f>
        <v>47.081097682100008</v>
      </c>
      <c r="H64" s="90">
        <f t="shared" si="0"/>
        <v>59.738955596585342</v>
      </c>
      <c r="I64" s="90">
        <f>'Gearing and Output'!$G$38</f>
        <v>631.72977665344956</v>
      </c>
      <c r="J64" s="90">
        <f t="shared" si="1"/>
        <v>0.37870369618049587</v>
      </c>
      <c r="K64" s="92">
        <f t="shared" si="10"/>
        <v>2.6405868495230767</v>
      </c>
      <c r="L64" s="92">
        <f>IF(A64&lt;'Gearing and Output'!$H$5,1,IF(A64&lt;'Gearing and Output'!$H$6,2,IF(A64&gt;'Gearing and Output'!$H$6,3)))</f>
        <v>3</v>
      </c>
      <c r="M64" s="92">
        <f>IF(L64=1,_xlfn.XLOOKUP(A64,'Dyno Graph'!$E$2:$E$77,'Dyno Graph'!$A$2:$A$77,,1),IF(L64=2,_xlfn.XLOOKUP(A64,'Dyno Graph'!$F$2:$F$77,'Dyno Graph'!$A$2:$A$77,,1),IF(L64=3,_xlfn.XLOOKUP(A64,'Dyno Graph'!$G$2:$G$77,'Dyno Graph'!$A$2:$A$77,,1))))</f>
        <v>7500</v>
      </c>
      <c r="N64" s="92">
        <f>IF(L64=1,_xlfn.XLOOKUP(A64,'Dyno Graph'!$E$2:$E$77,'Dyno Graph'!$D$2:$D$77,,-1),IF(L64=2,_xlfn.XLOOKUP(A64,'Dyno Graph'!$F$2:$F$77,'Dyno Graph'!$D$2:$D$77,,-1),IF(L64=3,_xlfn.XLOOKUP(A64,'Dyno Graph'!$G$2:$G$77,'Dyno Graph'!$D$2:$D$77,,-1))))</f>
        <v>14.254</v>
      </c>
      <c r="O64" s="92">
        <f>IF(L64=1,_xlfn.XLOOKUP(A64,'Dyno Graph'!$E$2:$E$77,'Dyno Graph'!$H$2:$H$77,,-1),IF(Forces!L64=2,_xlfn.XLOOKUP(Forces!A64,'Dyno Graph'!$F$2:$F$77,'Dyno Graph'!$H$2:$H$77,,-1),IF(Forces!L64=3,_xlfn.XLOOKUP(Forces!A64,'Dyno Graph'!$G$2:$G$77,'Dyno Graph'!$H$2:$H$77,,-1))))</f>
        <v>11.185500000000001</v>
      </c>
      <c r="P64" s="92" cm="1">
        <f t="array" ref="P64">_xlfn.XLOOKUP(N64,BSFC!$B$3:$B$25,_xlfn.XLOOKUP(M64,BSFC!$C$2:$P$2,BSFC!$C$3:$P$25,,-1),,-1)</f>
        <v>475.44294525000004</v>
      </c>
      <c r="Q64" s="92">
        <f t="shared" si="3"/>
        <v>1.4772408511371877</v>
      </c>
      <c r="R64" s="92">
        <f t="shared" si="4"/>
        <v>2.2593044861245851E-4</v>
      </c>
      <c r="S64" s="92">
        <f t="shared" si="5"/>
        <v>0.10741703790996106</v>
      </c>
      <c r="T64" s="92">
        <f t="shared" si="8"/>
        <v>9.3487256472733993</v>
      </c>
      <c r="U64" s="92">
        <f t="shared" si="6"/>
        <v>1.4322271721328142E-4</v>
      </c>
      <c r="V64" s="92">
        <f t="shared" si="9"/>
        <v>1.2464967529697875E-2</v>
      </c>
    </row>
    <row r="65" spans="1:22" x14ac:dyDescent="0.45">
      <c r="A65" s="88">
        <f>MIN('Gearing and Output'!$H$7,(SQRT((A64^2)+2*K64*1)))</f>
        <v>13.752388632941413</v>
      </c>
      <c r="B65" s="90">
        <f t="shared" si="7"/>
        <v>7.4722585699910438</v>
      </c>
      <c r="C65" s="90">
        <f>0.5*'Gearing and Output'!$G$15*'Gearing and Output'!$G$16*'Gearing and Output'!$G$14*(A65)^2</f>
        <v>111.2073775495362</v>
      </c>
      <c r="D65" s="90">
        <f>'Gearing and Output'!$G$26</f>
        <v>133.66125</v>
      </c>
      <c r="E65" s="90">
        <f>'Gearing and Output'!$C$14-C65-D65</f>
        <v>239.23840140594046</v>
      </c>
      <c r="F65" s="90">
        <f>0.5*'Gearing and Output'!$J$27*A65^2</f>
        <v>53594.201722958889</v>
      </c>
      <c r="G65" s="90">
        <f>A65/('Gearing and Output'!$J$35/1000)</f>
        <v>47.081097682100008</v>
      </c>
      <c r="H65" s="90">
        <f t="shared" si="0"/>
        <v>59.738955596585342</v>
      </c>
      <c r="I65" s="90">
        <f>'Gearing and Output'!$G$38</f>
        <v>631.72977665344956</v>
      </c>
      <c r="J65" s="90">
        <f t="shared" si="1"/>
        <v>0.37870369618049587</v>
      </c>
      <c r="K65" s="92">
        <f t="shared" si="10"/>
        <v>2.6405868495230767</v>
      </c>
      <c r="L65" s="92">
        <f>IF(A65&lt;'Gearing and Output'!$H$5,1,IF(A65&lt;'Gearing and Output'!$H$6,2,IF(A65&gt;'Gearing and Output'!$H$6,3)))</f>
        <v>3</v>
      </c>
      <c r="M65" s="92">
        <f>IF(L65=1,_xlfn.XLOOKUP(A65,'Dyno Graph'!$E$2:$E$77,'Dyno Graph'!$A$2:$A$77,,1),IF(L65=2,_xlfn.XLOOKUP(A65,'Dyno Graph'!$F$2:$F$77,'Dyno Graph'!$A$2:$A$77,,1),IF(L65=3,_xlfn.XLOOKUP(A65,'Dyno Graph'!$G$2:$G$77,'Dyno Graph'!$A$2:$A$77,,1))))</f>
        <v>7500</v>
      </c>
      <c r="N65" s="92">
        <f>IF(L65=1,_xlfn.XLOOKUP(A65,'Dyno Graph'!$E$2:$E$77,'Dyno Graph'!$D$2:$D$77,,-1),IF(L65=2,_xlfn.XLOOKUP(A65,'Dyno Graph'!$F$2:$F$77,'Dyno Graph'!$D$2:$D$77,,-1),IF(L65=3,_xlfn.XLOOKUP(A65,'Dyno Graph'!$G$2:$G$77,'Dyno Graph'!$D$2:$D$77,,-1))))</f>
        <v>14.254</v>
      </c>
      <c r="O65" s="92">
        <f>IF(L65=1,_xlfn.XLOOKUP(A65,'Dyno Graph'!$E$2:$E$77,'Dyno Graph'!$H$2:$H$77,,-1),IF(Forces!L65=2,_xlfn.XLOOKUP(Forces!A65,'Dyno Graph'!$F$2:$F$77,'Dyno Graph'!$H$2:$H$77,,-1),IF(Forces!L65=3,_xlfn.XLOOKUP(Forces!A65,'Dyno Graph'!$G$2:$G$77,'Dyno Graph'!$H$2:$H$77,,-1))))</f>
        <v>11.185500000000001</v>
      </c>
      <c r="P65" s="92" cm="1">
        <f t="array" ref="P65">_xlfn.XLOOKUP(N65,BSFC!$B$3:$B$25,_xlfn.XLOOKUP(M65,BSFC!$C$2:$P$2,BSFC!$C$3:$P$25,,-1),,-1)</f>
        <v>475.44294525000004</v>
      </c>
      <c r="Q65" s="92">
        <f t="shared" si="3"/>
        <v>1.4772408511371877</v>
      </c>
      <c r="R65" s="92">
        <f t="shared" si="4"/>
        <v>2.2593044861245851E-4</v>
      </c>
      <c r="S65" s="92">
        <f t="shared" si="5"/>
        <v>0.10741703790996106</v>
      </c>
      <c r="T65" s="92">
        <f t="shared" si="8"/>
        <v>9.4561426851833605</v>
      </c>
      <c r="U65" s="92">
        <f t="shared" si="6"/>
        <v>1.4322271721328142E-4</v>
      </c>
      <c r="V65" s="92">
        <f t="shared" si="9"/>
        <v>1.2608190246911156E-2</v>
      </c>
    </row>
    <row r="66" spans="1:22" x14ac:dyDescent="0.45">
      <c r="A66" s="88">
        <f>MIN('Gearing and Output'!$H$7,(SQRT((A65^2)+2*K65*1)))</f>
        <v>13.752388632941413</v>
      </c>
      <c r="B66" s="90">
        <f t="shared" si="7"/>
        <v>7.5449732108211229</v>
      </c>
      <c r="C66" s="90">
        <f>0.5*'Gearing and Output'!$G$15*'Gearing and Output'!$G$16*'Gearing and Output'!$G$14*(A66)^2</f>
        <v>111.2073775495362</v>
      </c>
      <c r="D66" s="90">
        <f>'Gearing and Output'!$G$26</f>
        <v>133.66125</v>
      </c>
      <c r="E66" s="90">
        <f>'Gearing and Output'!$C$14-C66-D66</f>
        <v>239.23840140594046</v>
      </c>
      <c r="F66" s="90">
        <f>0.5*'Gearing and Output'!$J$27*A66^2</f>
        <v>53594.201722958889</v>
      </c>
      <c r="G66" s="90">
        <f>A66/('Gearing and Output'!$J$35/1000)</f>
        <v>47.081097682100008</v>
      </c>
      <c r="H66" s="90">
        <f t="shared" ref="H66:H129" si="11">(0.5*I66*A66^2)/1000</f>
        <v>59.738955596585342</v>
      </c>
      <c r="I66" s="90">
        <f>'Gearing and Output'!$G$38</f>
        <v>631.72977665344956</v>
      </c>
      <c r="J66" s="90">
        <f t="shared" ref="J66:J129" si="12">E66/I66</f>
        <v>0.37870369618049587</v>
      </c>
      <c r="K66" s="92">
        <f t="shared" ref="K66:K101" si="13">I66/E66</f>
        <v>2.6405868495230767</v>
      </c>
      <c r="L66" s="92">
        <f>IF(A66&lt;'Gearing and Output'!$H$5,1,IF(A66&lt;'Gearing and Output'!$H$6,2,IF(A66&gt;'Gearing and Output'!$H$6,3)))</f>
        <v>3</v>
      </c>
      <c r="M66" s="92">
        <f>IF(L66=1,_xlfn.XLOOKUP(A66,'Dyno Graph'!$E$2:$E$77,'Dyno Graph'!$A$2:$A$77,,1),IF(L66=2,_xlfn.XLOOKUP(A66,'Dyno Graph'!$F$2:$F$77,'Dyno Graph'!$A$2:$A$77,,1),IF(L66=3,_xlfn.XLOOKUP(A66,'Dyno Graph'!$G$2:$G$77,'Dyno Graph'!$A$2:$A$77,,1))))</f>
        <v>7500</v>
      </c>
      <c r="N66" s="92">
        <f>IF(L66=1,_xlfn.XLOOKUP(A66,'Dyno Graph'!$E$2:$E$77,'Dyno Graph'!$D$2:$D$77,,-1),IF(L66=2,_xlfn.XLOOKUP(A66,'Dyno Graph'!$F$2:$F$77,'Dyno Graph'!$D$2:$D$77,,-1),IF(L66=3,_xlfn.XLOOKUP(A66,'Dyno Graph'!$G$2:$G$77,'Dyno Graph'!$D$2:$D$77,,-1))))</f>
        <v>14.254</v>
      </c>
      <c r="O66" s="92">
        <f>IF(L66=1,_xlfn.XLOOKUP(A66,'Dyno Graph'!$E$2:$E$77,'Dyno Graph'!$H$2:$H$77,,-1),IF(Forces!L66=2,_xlfn.XLOOKUP(Forces!A66,'Dyno Graph'!$F$2:$F$77,'Dyno Graph'!$H$2:$H$77,,-1),IF(Forces!L66=3,_xlfn.XLOOKUP(Forces!A66,'Dyno Graph'!$G$2:$G$77,'Dyno Graph'!$H$2:$H$77,,-1))))</f>
        <v>11.185500000000001</v>
      </c>
      <c r="P66" s="92" cm="1">
        <f t="array" ref="P66">_xlfn.XLOOKUP(N66,BSFC!$B$3:$B$25,_xlfn.XLOOKUP(M66,BSFC!$C$2:$P$2,BSFC!$C$3:$P$25,,-1),,-1)</f>
        <v>475.44294525000004</v>
      </c>
      <c r="Q66" s="92">
        <f t="shared" si="3"/>
        <v>1.4772408511371877</v>
      </c>
      <c r="R66" s="92">
        <f t="shared" si="4"/>
        <v>2.2593044861245851E-4</v>
      </c>
      <c r="S66" s="92">
        <f t="shared" si="5"/>
        <v>0.10741703790996106</v>
      </c>
      <c r="T66" s="92">
        <f t="shared" si="8"/>
        <v>9.5635597230933218</v>
      </c>
      <c r="U66" s="92">
        <f t="shared" si="6"/>
        <v>1.4322271721328142E-4</v>
      </c>
      <c r="V66" s="92">
        <f t="shared" si="9"/>
        <v>1.2751412964124438E-2</v>
      </c>
    </row>
    <row r="67" spans="1:22" x14ac:dyDescent="0.45">
      <c r="A67" s="88">
        <f>MIN('Gearing and Output'!$H$7,(SQRT((A66^2)+2*K66*1)))</f>
        <v>13.752388632941413</v>
      </c>
      <c r="B67" s="90">
        <f t="shared" si="7"/>
        <v>7.6176878516512021</v>
      </c>
      <c r="C67" s="90">
        <f>0.5*'Gearing and Output'!$G$15*'Gearing and Output'!$G$16*'Gearing and Output'!$G$14*(A67)^2</f>
        <v>111.2073775495362</v>
      </c>
      <c r="D67" s="90">
        <f>'Gearing and Output'!$G$26</f>
        <v>133.66125</v>
      </c>
      <c r="E67" s="90">
        <f>'Gearing and Output'!$C$14-C67-D67</f>
        <v>239.23840140594046</v>
      </c>
      <c r="F67" s="90">
        <f>0.5*'Gearing and Output'!$J$27*A67^2</f>
        <v>53594.201722958889</v>
      </c>
      <c r="G67" s="90">
        <f>A67/('Gearing and Output'!$J$35/1000)</f>
        <v>47.081097682100008</v>
      </c>
      <c r="H67" s="90">
        <f t="shared" si="11"/>
        <v>59.738955596585342</v>
      </c>
      <c r="I67" s="90">
        <f>'Gearing and Output'!$G$38</f>
        <v>631.72977665344956</v>
      </c>
      <c r="J67" s="90">
        <f t="shared" si="12"/>
        <v>0.37870369618049587</v>
      </c>
      <c r="K67" s="92">
        <f t="shared" si="13"/>
        <v>2.6405868495230767</v>
      </c>
      <c r="L67" s="92">
        <f>IF(A67&lt;'Gearing and Output'!$H$5,1,IF(A67&lt;'Gearing and Output'!$H$6,2,IF(A67&gt;'Gearing and Output'!$H$6,3)))</f>
        <v>3</v>
      </c>
      <c r="M67" s="92">
        <f>IF(L67=1,_xlfn.XLOOKUP(A67,'Dyno Graph'!$E$2:$E$77,'Dyno Graph'!$A$2:$A$77,,1),IF(L67=2,_xlfn.XLOOKUP(A67,'Dyno Graph'!$F$2:$F$77,'Dyno Graph'!$A$2:$A$77,,1),IF(L67=3,_xlfn.XLOOKUP(A67,'Dyno Graph'!$G$2:$G$77,'Dyno Graph'!$A$2:$A$77,,1))))</f>
        <v>7500</v>
      </c>
      <c r="N67" s="92">
        <f>IF(L67=1,_xlfn.XLOOKUP(A67,'Dyno Graph'!$E$2:$E$77,'Dyno Graph'!$D$2:$D$77,,-1),IF(L67=2,_xlfn.XLOOKUP(A67,'Dyno Graph'!$F$2:$F$77,'Dyno Graph'!$D$2:$D$77,,-1),IF(L67=3,_xlfn.XLOOKUP(A67,'Dyno Graph'!$G$2:$G$77,'Dyno Graph'!$D$2:$D$77,,-1))))</f>
        <v>14.254</v>
      </c>
      <c r="O67" s="92">
        <f>IF(L67=1,_xlfn.XLOOKUP(A67,'Dyno Graph'!$E$2:$E$77,'Dyno Graph'!$H$2:$H$77,,-1),IF(Forces!L67=2,_xlfn.XLOOKUP(Forces!A67,'Dyno Graph'!$F$2:$F$77,'Dyno Graph'!$H$2:$H$77,,-1),IF(Forces!L67=3,_xlfn.XLOOKUP(Forces!A67,'Dyno Graph'!$G$2:$G$77,'Dyno Graph'!$H$2:$H$77,,-1))))</f>
        <v>11.185500000000001</v>
      </c>
      <c r="P67" s="92" cm="1">
        <f t="array" ref="P67">_xlfn.XLOOKUP(N67,BSFC!$B$3:$B$25,_xlfn.XLOOKUP(M67,BSFC!$C$2:$P$2,BSFC!$C$3:$P$25,,-1),,-1)</f>
        <v>475.44294525000004</v>
      </c>
      <c r="Q67" s="92">
        <f t="shared" ref="Q67:Q130" si="14">(O67*P67)/(60*60)</f>
        <v>1.4772408511371877</v>
      </c>
      <c r="R67" s="92">
        <f t="shared" ref="R67:R130" si="15">((B68-B67)/3600)*O67</f>
        <v>2.2593044861245851E-4</v>
      </c>
      <c r="S67" s="92">
        <f t="shared" ref="S67:S130" si="16">R67*P67</f>
        <v>0.10741703790996106</v>
      </c>
      <c r="T67" s="92">
        <f t="shared" si="8"/>
        <v>9.6709767610032831</v>
      </c>
      <c r="U67" s="92">
        <f t="shared" ref="U67:U130" si="17">((R67*P67)/1000)/0.75</f>
        <v>1.4322271721328142E-4</v>
      </c>
      <c r="V67" s="92">
        <f t="shared" si="9"/>
        <v>1.289463568133772E-2</v>
      </c>
    </row>
    <row r="68" spans="1:22" x14ac:dyDescent="0.45">
      <c r="A68" s="88">
        <f>MIN('Gearing and Output'!$H$7,(SQRT((A67^2)+2*K67*1)))</f>
        <v>13.752388632941413</v>
      </c>
      <c r="B68" s="90">
        <f t="shared" si="7"/>
        <v>7.6904024924812813</v>
      </c>
      <c r="C68" s="90">
        <f>0.5*'Gearing and Output'!$G$15*'Gearing and Output'!$G$16*'Gearing and Output'!$G$14*(A68)^2</f>
        <v>111.2073775495362</v>
      </c>
      <c r="D68" s="90">
        <f>'Gearing and Output'!$G$26</f>
        <v>133.66125</v>
      </c>
      <c r="E68" s="90">
        <f>'Gearing and Output'!$C$14-C68-D68</f>
        <v>239.23840140594046</v>
      </c>
      <c r="F68" s="90">
        <f>0.5*'Gearing and Output'!$J$27*A68^2</f>
        <v>53594.201722958889</v>
      </c>
      <c r="G68" s="90">
        <f>A68/('Gearing and Output'!$J$35/1000)</f>
        <v>47.081097682100008</v>
      </c>
      <c r="H68" s="90">
        <f t="shared" si="11"/>
        <v>59.738955596585342</v>
      </c>
      <c r="I68" s="90">
        <f>'Gearing and Output'!$G$38</f>
        <v>631.72977665344956</v>
      </c>
      <c r="J68" s="90">
        <f t="shared" si="12"/>
        <v>0.37870369618049587</v>
      </c>
      <c r="K68" s="92">
        <f t="shared" si="13"/>
        <v>2.6405868495230767</v>
      </c>
      <c r="L68" s="92">
        <f>IF(A68&lt;'Gearing and Output'!$H$5,1,IF(A68&lt;'Gearing and Output'!$H$6,2,IF(A68&gt;'Gearing and Output'!$H$6,3)))</f>
        <v>3</v>
      </c>
      <c r="M68" s="92">
        <f>IF(L68=1,_xlfn.XLOOKUP(A68,'Dyno Graph'!$E$2:$E$77,'Dyno Graph'!$A$2:$A$77,,1),IF(L68=2,_xlfn.XLOOKUP(A68,'Dyno Graph'!$F$2:$F$77,'Dyno Graph'!$A$2:$A$77,,1),IF(L68=3,_xlfn.XLOOKUP(A68,'Dyno Graph'!$G$2:$G$77,'Dyno Graph'!$A$2:$A$77,,1))))</f>
        <v>7500</v>
      </c>
      <c r="N68" s="92">
        <f>IF(L68=1,_xlfn.XLOOKUP(A68,'Dyno Graph'!$E$2:$E$77,'Dyno Graph'!$D$2:$D$77,,-1),IF(L68=2,_xlfn.XLOOKUP(A68,'Dyno Graph'!$F$2:$F$77,'Dyno Graph'!$D$2:$D$77,,-1),IF(L68=3,_xlfn.XLOOKUP(A68,'Dyno Graph'!$G$2:$G$77,'Dyno Graph'!$D$2:$D$77,,-1))))</f>
        <v>14.254</v>
      </c>
      <c r="O68" s="92">
        <f>IF(L68=1,_xlfn.XLOOKUP(A68,'Dyno Graph'!$E$2:$E$77,'Dyno Graph'!$H$2:$H$77,,-1),IF(Forces!L68=2,_xlfn.XLOOKUP(Forces!A68,'Dyno Graph'!$F$2:$F$77,'Dyno Graph'!$H$2:$H$77,,-1),IF(Forces!L68=3,_xlfn.XLOOKUP(Forces!A68,'Dyno Graph'!$G$2:$G$77,'Dyno Graph'!$H$2:$H$77,,-1))))</f>
        <v>11.185500000000001</v>
      </c>
      <c r="P68" s="92" cm="1">
        <f t="array" ref="P68">_xlfn.XLOOKUP(N68,BSFC!$B$3:$B$25,_xlfn.XLOOKUP(M68,BSFC!$C$2:$P$2,BSFC!$C$3:$P$25,,-1),,-1)</f>
        <v>475.44294525000004</v>
      </c>
      <c r="Q68" s="92">
        <f t="shared" si="14"/>
        <v>1.4772408511371877</v>
      </c>
      <c r="R68" s="92">
        <f t="shared" si="15"/>
        <v>2.2593044861245851E-4</v>
      </c>
      <c r="S68" s="92">
        <f t="shared" si="16"/>
        <v>0.10741703790996106</v>
      </c>
      <c r="T68" s="92">
        <f t="shared" si="8"/>
        <v>9.7783937989132443</v>
      </c>
      <c r="U68" s="92">
        <f t="shared" si="17"/>
        <v>1.4322271721328142E-4</v>
      </c>
      <c r="V68" s="92">
        <f t="shared" si="9"/>
        <v>1.3037858398551002E-2</v>
      </c>
    </row>
    <row r="69" spans="1:22" x14ac:dyDescent="0.45">
      <c r="A69" s="88">
        <f>MIN('Gearing and Output'!$H$7,(SQRT((A68^2)+2*K68*1)))</f>
        <v>13.752388632941413</v>
      </c>
      <c r="B69" s="90">
        <f t="shared" ref="B69:B132" si="18">(1/A69)+B68</f>
        <v>7.7631171333113604</v>
      </c>
      <c r="C69" s="90">
        <f>0.5*'Gearing and Output'!$G$15*'Gearing and Output'!$G$16*'Gearing and Output'!$G$14*(A69)^2</f>
        <v>111.2073775495362</v>
      </c>
      <c r="D69" s="90">
        <f>'Gearing and Output'!$G$26</f>
        <v>133.66125</v>
      </c>
      <c r="E69" s="90">
        <f>'Gearing and Output'!$C$14-C69-D69</f>
        <v>239.23840140594046</v>
      </c>
      <c r="F69" s="90">
        <f>0.5*'Gearing and Output'!$J$27*A69^2</f>
        <v>53594.201722958889</v>
      </c>
      <c r="G69" s="90">
        <f>A69/('Gearing and Output'!$J$35/1000)</f>
        <v>47.081097682100008</v>
      </c>
      <c r="H69" s="90">
        <f t="shared" si="11"/>
        <v>59.738955596585342</v>
      </c>
      <c r="I69" s="90">
        <f>'Gearing and Output'!$G$38</f>
        <v>631.72977665344956</v>
      </c>
      <c r="J69" s="90">
        <f t="shared" si="12"/>
        <v>0.37870369618049587</v>
      </c>
      <c r="K69" s="92">
        <f t="shared" si="13"/>
        <v>2.6405868495230767</v>
      </c>
      <c r="L69" s="92">
        <f>IF(A69&lt;'Gearing and Output'!$H$5,1,IF(A69&lt;'Gearing and Output'!$H$6,2,IF(A69&gt;'Gearing and Output'!$H$6,3)))</f>
        <v>3</v>
      </c>
      <c r="M69" s="92">
        <f>IF(L69=1,_xlfn.XLOOKUP(A69,'Dyno Graph'!$E$2:$E$77,'Dyno Graph'!$A$2:$A$77,,1),IF(L69=2,_xlfn.XLOOKUP(A69,'Dyno Graph'!$F$2:$F$77,'Dyno Graph'!$A$2:$A$77,,1),IF(L69=3,_xlfn.XLOOKUP(A69,'Dyno Graph'!$G$2:$G$77,'Dyno Graph'!$A$2:$A$77,,1))))</f>
        <v>7500</v>
      </c>
      <c r="N69" s="92">
        <f>IF(L69=1,_xlfn.XLOOKUP(A69,'Dyno Graph'!$E$2:$E$77,'Dyno Graph'!$D$2:$D$77,,-1),IF(L69=2,_xlfn.XLOOKUP(A69,'Dyno Graph'!$F$2:$F$77,'Dyno Graph'!$D$2:$D$77,,-1),IF(L69=3,_xlfn.XLOOKUP(A69,'Dyno Graph'!$G$2:$G$77,'Dyno Graph'!$D$2:$D$77,,-1))))</f>
        <v>14.254</v>
      </c>
      <c r="O69" s="92">
        <f>IF(L69=1,_xlfn.XLOOKUP(A69,'Dyno Graph'!$E$2:$E$77,'Dyno Graph'!$H$2:$H$77,,-1),IF(Forces!L69=2,_xlfn.XLOOKUP(Forces!A69,'Dyno Graph'!$F$2:$F$77,'Dyno Graph'!$H$2:$H$77,,-1),IF(Forces!L69=3,_xlfn.XLOOKUP(Forces!A69,'Dyno Graph'!$G$2:$G$77,'Dyno Graph'!$H$2:$H$77,,-1))))</f>
        <v>11.185500000000001</v>
      </c>
      <c r="P69" s="92" cm="1">
        <f t="array" ref="P69">_xlfn.XLOOKUP(N69,BSFC!$B$3:$B$25,_xlfn.XLOOKUP(M69,BSFC!$C$2:$P$2,BSFC!$C$3:$P$25,,-1),,-1)</f>
        <v>475.44294525000004</v>
      </c>
      <c r="Q69" s="92">
        <f t="shared" si="14"/>
        <v>1.4772408511371877</v>
      </c>
      <c r="R69" s="92">
        <f t="shared" si="15"/>
        <v>2.2593044861245851E-4</v>
      </c>
      <c r="S69" s="92">
        <f t="shared" si="16"/>
        <v>0.10741703790996106</v>
      </c>
      <c r="T69" s="92">
        <f t="shared" ref="T69:T132" si="19">S69+T68</f>
        <v>9.8858108368232056</v>
      </c>
      <c r="U69" s="92">
        <f t="shared" si="17"/>
        <v>1.4322271721328142E-4</v>
      </c>
      <c r="V69" s="92">
        <f t="shared" ref="V69:V132" si="20">U69+V68</f>
        <v>1.3181081115764284E-2</v>
      </c>
    </row>
    <row r="70" spans="1:22" x14ac:dyDescent="0.45">
      <c r="A70" s="88">
        <f>MIN('Gearing and Output'!$H$7,(SQRT((A69^2)+2*K69*1)))</f>
        <v>13.752388632941413</v>
      </c>
      <c r="B70" s="90">
        <f t="shared" si="18"/>
        <v>7.8358317741414396</v>
      </c>
      <c r="C70" s="90">
        <f>0.5*'Gearing and Output'!$G$15*'Gearing and Output'!$G$16*'Gearing and Output'!$G$14*(A70)^2</f>
        <v>111.2073775495362</v>
      </c>
      <c r="D70" s="90">
        <f>'Gearing and Output'!$G$26</f>
        <v>133.66125</v>
      </c>
      <c r="E70" s="90">
        <f>'Gearing and Output'!$C$14-C70-D70</f>
        <v>239.23840140594046</v>
      </c>
      <c r="F70" s="90">
        <f>0.5*'Gearing and Output'!$J$27*A70^2</f>
        <v>53594.201722958889</v>
      </c>
      <c r="G70" s="90">
        <f>A70/('Gearing and Output'!$J$35/1000)</f>
        <v>47.081097682100008</v>
      </c>
      <c r="H70" s="90">
        <f t="shared" si="11"/>
        <v>59.738955596585342</v>
      </c>
      <c r="I70" s="90">
        <f>'Gearing and Output'!$G$38</f>
        <v>631.72977665344956</v>
      </c>
      <c r="J70" s="90">
        <f t="shared" si="12"/>
        <v>0.37870369618049587</v>
      </c>
      <c r="K70" s="92">
        <f t="shared" si="13"/>
        <v>2.6405868495230767</v>
      </c>
      <c r="L70" s="92">
        <f>IF(A70&lt;'Gearing and Output'!$H$5,1,IF(A70&lt;'Gearing and Output'!$H$6,2,IF(A70&gt;'Gearing and Output'!$H$6,3)))</f>
        <v>3</v>
      </c>
      <c r="M70" s="92">
        <f>IF(L70=1,_xlfn.XLOOKUP(A70,'Dyno Graph'!$E$2:$E$77,'Dyno Graph'!$A$2:$A$77,,1),IF(L70=2,_xlfn.XLOOKUP(A70,'Dyno Graph'!$F$2:$F$77,'Dyno Graph'!$A$2:$A$77,,1),IF(L70=3,_xlfn.XLOOKUP(A70,'Dyno Graph'!$G$2:$G$77,'Dyno Graph'!$A$2:$A$77,,1))))</f>
        <v>7500</v>
      </c>
      <c r="N70" s="92">
        <f>IF(L70=1,_xlfn.XLOOKUP(A70,'Dyno Graph'!$E$2:$E$77,'Dyno Graph'!$D$2:$D$77,,-1),IF(L70=2,_xlfn.XLOOKUP(A70,'Dyno Graph'!$F$2:$F$77,'Dyno Graph'!$D$2:$D$77,,-1),IF(L70=3,_xlfn.XLOOKUP(A70,'Dyno Graph'!$G$2:$G$77,'Dyno Graph'!$D$2:$D$77,,-1))))</f>
        <v>14.254</v>
      </c>
      <c r="O70" s="92">
        <f>IF(L70=1,_xlfn.XLOOKUP(A70,'Dyno Graph'!$E$2:$E$77,'Dyno Graph'!$H$2:$H$77,,-1),IF(Forces!L70=2,_xlfn.XLOOKUP(Forces!A70,'Dyno Graph'!$F$2:$F$77,'Dyno Graph'!$H$2:$H$77,,-1),IF(Forces!L70=3,_xlfn.XLOOKUP(Forces!A70,'Dyno Graph'!$G$2:$G$77,'Dyno Graph'!$H$2:$H$77,,-1))))</f>
        <v>11.185500000000001</v>
      </c>
      <c r="P70" s="92" cm="1">
        <f t="array" ref="P70">_xlfn.XLOOKUP(N70,BSFC!$B$3:$B$25,_xlfn.XLOOKUP(M70,BSFC!$C$2:$P$2,BSFC!$C$3:$P$25,,-1),,-1)</f>
        <v>475.44294525000004</v>
      </c>
      <c r="Q70" s="92">
        <f t="shared" si="14"/>
        <v>1.4772408511371877</v>
      </c>
      <c r="R70" s="92">
        <f t="shared" si="15"/>
        <v>2.2593044861245851E-4</v>
      </c>
      <c r="S70" s="92">
        <f t="shared" si="16"/>
        <v>0.10741703790996106</v>
      </c>
      <c r="T70" s="92">
        <f t="shared" si="19"/>
        <v>9.9932278747331669</v>
      </c>
      <c r="U70" s="92">
        <f t="shared" si="17"/>
        <v>1.4322271721328142E-4</v>
      </c>
      <c r="V70" s="92">
        <f t="shared" si="20"/>
        <v>1.3324303832977566E-2</v>
      </c>
    </row>
    <row r="71" spans="1:22" x14ac:dyDescent="0.45">
      <c r="A71" s="88">
        <f>MIN('Gearing and Output'!$H$7,(SQRT((A70^2)+2*K70*1)))</f>
        <v>13.752388632941413</v>
      </c>
      <c r="B71" s="90">
        <f t="shared" si="18"/>
        <v>7.9085464149715188</v>
      </c>
      <c r="C71" s="90">
        <f>0.5*'Gearing and Output'!$G$15*'Gearing and Output'!$G$16*'Gearing and Output'!$G$14*(A71)^2</f>
        <v>111.2073775495362</v>
      </c>
      <c r="D71" s="90">
        <f>'Gearing and Output'!$G$26</f>
        <v>133.66125</v>
      </c>
      <c r="E71" s="90">
        <f>'Gearing and Output'!$C$14-C71-D71</f>
        <v>239.23840140594046</v>
      </c>
      <c r="F71" s="90">
        <f>0.5*'Gearing and Output'!$J$27*A71^2</f>
        <v>53594.201722958889</v>
      </c>
      <c r="G71" s="90">
        <f>A71/('Gearing and Output'!$J$35/1000)</f>
        <v>47.081097682100008</v>
      </c>
      <c r="H71" s="90">
        <f t="shared" si="11"/>
        <v>59.738955596585342</v>
      </c>
      <c r="I71" s="90">
        <f>'Gearing and Output'!$G$38</f>
        <v>631.72977665344956</v>
      </c>
      <c r="J71" s="90">
        <f t="shared" si="12"/>
        <v>0.37870369618049587</v>
      </c>
      <c r="K71" s="92">
        <f t="shared" si="13"/>
        <v>2.6405868495230767</v>
      </c>
      <c r="L71" s="92">
        <f>IF(A71&lt;'Gearing and Output'!$H$5,1,IF(A71&lt;'Gearing and Output'!$H$6,2,IF(A71&gt;'Gearing and Output'!$H$6,3)))</f>
        <v>3</v>
      </c>
      <c r="M71" s="92">
        <f>IF(L71=1,_xlfn.XLOOKUP(A71,'Dyno Graph'!$E$2:$E$77,'Dyno Graph'!$A$2:$A$77,,1),IF(L71=2,_xlfn.XLOOKUP(A71,'Dyno Graph'!$F$2:$F$77,'Dyno Graph'!$A$2:$A$77,,1),IF(L71=3,_xlfn.XLOOKUP(A71,'Dyno Graph'!$G$2:$G$77,'Dyno Graph'!$A$2:$A$77,,1))))</f>
        <v>7500</v>
      </c>
      <c r="N71" s="92">
        <f>IF(L71=1,_xlfn.XLOOKUP(A71,'Dyno Graph'!$E$2:$E$77,'Dyno Graph'!$D$2:$D$77,,-1),IF(L71=2,_xlfn.XLOOKUP(A71,'Dyno Graph'!$F$2:$F$77,'Dyno Graph'!$D$2:$D$77,,-1),IF(L71=3,_xlfn.XLOOKUP(A71,'Dyno Graph'!$G$2:$G$77,'Dyno Graph'!$D$2:$D$77,,-1))))</f>
        <v>14.254</v>
      </c>
      <c r="O71" s="92">
        <f>IF(L71=1,_xlfn.XLOOKUP(A71,'Dyno Graph'!$E$2:$E$77,'Dyno Graph'!$H$2:$H$77,,-1),IF(Forces!L71=2,_xlfn.XLOOKUP(Forces!A71,'Dyno Graph'!$F$2:$F$77,'Dyno Graph'!$H$2:$H$77,,-1),IF(Forces!L71=3,_xlfn.XLOOKUP(Forces!A71,'Dyno Graph'!$G$2:$G$77,'Dyno Graph'!$H$2:$H$77,,-1))))</f>
        <v>11.185500000000001</v>
      </c>
      <c r="P71" s="92" cm="1">
        <f t="array" ref="P71">_xlfn.XLOOKUP(N71,BSFC!$B$3:$B$25,_xlfn.XLOOKUP(M71,BSFC!$C$2:$P$2,BSFC!$C$3:$P$25,,-1),,-1)</f>
        <v>475.44294525000004</v>
      </c>
      <c r="Q71" s="92">
        <f t="shared" si="14"/>
        <v>1.4772408511371877</v>
      </c>
      <c r="R71" s="92">
        <f t="shared" si="15"/>
        <v>2.2593044861245851E-4</v>
      </c>
      <c r="S71" s="92">
        <f t="shared" si="16"/>
        <v>0.10741703790996106</v>
      </c>
      <c r="T71" s="92">
        <f t="shared" si="19"/>
        <v>10.100644912643128</v>
      </c>
      <c r="U71" s="92">
        <f t="shared" si="17"/>
        <v>1.4322271721328142E-4</v>
      </c>
      <c r="V71" s="92">
        <f t="shared" si="20"/>
        <v>1.3467526550190848E-2</v>
      </c>
    </row>
    <row r="72" spans="1:22" x14ac:dyDescent="0.45">
      <c r="A72" s="88">
        <f>MIN('Gearing and Output'!$H$7,(SQRT((A71^2)+2*K71*1)))</f>
        <v>13.752388632941413</v>
      </c>
      <c r="B72" s="90">
        <f t="shared" si="18"/>
        <v>7.9812610558015979</v>
      </c>
      <c r="C72" s="90">
        <f>0.5*'Gearing and Output'!$G$15*'Gearing and Output'!$G$16*'Gearing and Output'!$G$14*(A72)^2</f>
        <v>111.2073775495362</v>
      </c>
      <c r="D72" s="90">
        <f>'Gearing and Output'!$G$26</f>
        <v>133.66125</v>
      </c>
      <c r="E72" s="90">
        <f>'Gearing and Output'!$C$14-C72-D72</f>
        <v>239.23840140594046</v>
      </c>
      <c r="F72" s="90">
        <f>0.5*'Gearing and Output'!$J$27*A72^2</f>
        <v>53594.201722958889</v>
      </c>
      <c r="G72" s="90">
        <f>A72/('Gearing and Output'!$J$35/1000)</f>
        <v>47.081097682100008</v>
      </c>
      <c r="H72" s="90">
        <f t="shared" si="11"/>
        <v>59.738955596585342</v>
      </c>
      <c r="I72" s="90">
        <f>'Gearing and Output'!$G$38</f>
        <v>631.72977665344956</v>
      </c>
      <c r="J72" s="90">
        <f t="shared" si="12"/>
        <v>0.37870369618049587</v>
      </c>
      <c r="K72" s="92">
        <f t="shared" si="13"/>
        <v>2.6405868495230767</v>
      </c>
      <c r="L72" s="92">
        <f>IF(A72&lt;'Gearing and Output'!$H$5,1,IF(A72&lt;'Gearing and Output'!$H$6,2,IF(A72&gt;'Gearing and Output'!$H$6,3)))</f>
        <v>3</v>
      </c>
      <c r="M72" s="92">
        <f>IF(L72=1,_xlfn.XLOOKUP(A72,'Dyno Graph'!$E$2:$E$77,'Dyno Graph'!$A$2:$A$77,,1),IF(L72=2,_xlfn.XLOOKUP(A72,'Dyno Graph'!$F$2:$F$77,'Dyno Graph'!$A$2:$A$77,,1),IF(L72=3,_xlfn.XLOOKUP(A72,'Dyno Graph'!$G$2:$G$77,'Dyno Graph'!$A$2:$A$77,,1))))</f>
        <v>7500</v>
      </c>
      <c r="N72" s="92">
        <f>IF(L72=1,_xlfn.XLOOKUP(A72,'Dyno Graph'!$E$2:$E$77,'Dyno Graph'!$D$2:$D$77,,-1),IF(L72=2,_xlfn.XLOOKUP(A72,'Dyno Graph'!$F$2:$F$77,'Dyno Graph'!$D$2:$D$77,,-1),IF(L72=3,_xlfn.XLOOKUP(A72,'Dyno Graph'!$G$2:$G$77,'Dyno Graph'!$D$2:$D$77,,-1))))</f>
        <v>14.254</v>
      </c>
      <c r="O72" s="92">
        <f>IF(L72=1,_xlfn.XLOOKUP(A72,'Dyno Graph'!$E$2:$E$77,'Dyno Graph'!$H$2:$H$77,,-1),IF(Forces!L72=2,_xlfn.XLOOKUP(Forces!A72,'Dyno Graph'!$F$2:$F$77,'Dyno Graph'!$H$2:$H$77,,-1),IF(Forces!L72=3,_xlfn.XLOOKUP(Forces!A72,'Dyno Graph'!$G$2:$G$77,'Dyno Graph'!$H$2:$H$77,,-1))))</f>
        <v>11.185500000000001</v>
      </c>
      <c r="P72" s="92" cm="1">
        <f t="array" ref="P72">_xlfn.XLOOKUP(N72,BSFC!$B$3:$B$25,_xlfn.XLOOKUP(M72,BSFC!$C$2:$P$2,BSFC!$C$3:$P$25,,-1),,-1)</f>
        <v>475.44294525000004</v>
      </c>
      <c r="Q72" s="92">
        <f t="shared" si="14"/>
        <v>1.4772408511371877</v>
      </c>
      <c r="R72" s="92">
        <f t="shared" si="15"/>
        <v>2.2593044861246128E-4</v>
      </c>
      <c r="S72" s="92">
        <f t="shared" si="16"/>
        <v>0.10741703790996238</v>
      </c>
      <c r="T72" s="92">
        <f t="shared" si="19"/>
        <v>10.208061950553091</v>
      </c>
      <c r="U72" s="92">
        <f t="shared" si="17"/>
        <v>1.4322271721328318E-4</v>
      </c>
      <c r="V72" s="92">
        <f t="shared" si="20"/>
        <v>1.3610749267404132E-2</v>
      </c>
    </row>
    <row r="73" spans="1:22" x14ac:dyDescent="0.45">
      <c r="A73" s="88">
        <f>MIN('Gearing and Output'!$H$7,(SQRT((A72^2)+2*K72*1)))</f>
        <v>13.752388632941413</v>
      </c>
      <c r="B73" s="90">
        <f t="shared" si="18"/>
        <v>8.053975696631678</v>
      </c>
      <c r="C73" s="90">
        <f>0.5*'Gearing and Output'!$G$15*'Gearing and Output'!$G$16*'Gearing and Output'!$G$14*(A73)^2</f>
        <v>111.2073775495362</v>
      </c>
      <c r="D73" s="90">
        <f>'Gearing and Output'!$G$26</f>
        <v>133.66125</v>
      </c>
      <c r="E73" s="90">
        <f>'Gearing and Output'!$C$14-C73-D73</f>
        <v>239.23840140594046</v>
      </c>
      <c r="F73" s="90">
        <f>0.5*'Gearing and Output'!$J$27*A73^2</f>
        <v>53594.201722958889</v>
      </c>
      <c r="G73" s="90">
        <f>A73/('Gearing and Output'!$J$35/1000)</f>
        <v>47.081097682100008</v>
      </c>
      <c r="H73" s="90">
        <f t="shared" si="11"/>
        <v>59.738955596585342</v>
      </c>
      <c r="I73" s="90">
        <f>'Gearing and Output'!$G$38</f>
        <v>631.72977665344956</v>
      </c>
      <c r="J73" s="90">
        <f t="shared" si="12"/>
        <v>0.37870369618049587</v>
      </c>
      <c r="K73" s="92">
        <f t="shared" si="13"/>
        <v>2.6405868495230767</v>
      </c>
      <c r="L73" s="92">
        <f>IF(A73&lt;'Gearing and Output'!$H$5,1,IF(A73&lt;'Gearing and Output'!$H$6,2,IF(A73&gt;'Gearing and Output'!$H$6,3)))</f>
        <v>3</v>
      </c>
      <c r="M73" s="92">
        <f>IF(L73=1,_xlfn.XLOOKUP(A73,'Dyno Graph'!$E$2:$E$77,'Dyno Graph'!$A$2:$A$77,,1),IF(L73=2,_xlfn.XLOOKUP(A73,'Dyno Graph'!$F$2:$F$77,'Dyno Graph'!$A$2:$A$77,,1),IF(L73=3,_xlfn.XLOOKUP(A73,'Dyno Graph'!$G$2:$G$77,'Dyno Graph'!$A$2:$A$77,,1))))</f>
        <v>7500</v>
      </c>
      <c r="N73" s="92">
        <f>IF(L73=1,_xlfn.XLOOKUP(A73,'Dyno Graph'!$E$2:$E$77,'Dyno Graph'!$D$2:$D$77,,-1),IF(L73=2,_xlfn.XLOOKUP(A73,'Dyno Graph'!$F$2:$F$77,'Dyno Graph'!$D$2:$D$77,,-1),IF(L73=3,_xlfn.XLOOKUP(A73,'Dyno Graph'!$G$2:$G$77,'Dyno Graph'!$D$2:$D$77,,-1))))</f>
        <v>14.254</v>
      </c>
      <c r="O73" s="92">
        <f>IF(L73=1,_xlfn.XLOOKUP(A73,'Dyno Graph'!$E$2:$E$77,'Dyno Graph'!$H$2:$H$77,,-1),IF(Forces!L73=2,_xlfn.XLOOKUP(Forces!A73,'Dyno Graph'!$F$2:$F$77,'Dyno Graph'!$H$2:$H$77,,-1),IF(Forces!L73=3,_xlfn.XLOOKUP(Forces!A73,'Dyno Graph'!$G$2:$G$77,'Dyno Graph'!$H$2:$H$77,,-1))))</f>
        <v>11.185500000000001</v>
      </c>
      <c r="P73" s="92" cm="1">
        <f t="array" ref="P73">_xlfn.XLOOKUP(N73,BSFC!$B$3:$B$25,_xlfn.XLOOKUP(M73,BSFC!$C$2:$P$2,BSFC!$C$3:$P$25,,-1),,-1)</f>
        <v>475.44294525000004</v>
      </c>
      <c r="Q73" s="92">
        <f t="shared" si="14"/>
        <v>1.4772408511371877</v>
      </c>
      <c r="R73" s="92">
        <f t="shared" si="15"/>
        <v>2.2593044861246128E-4</v>
      </c>
      <c r="S73" s="92">
        <f t="shared" si="16"/>
        <v>0.10741703790996238</v>
      </c>
      <c r="T73" s="92">
        <f t="shared" si="19"/>
        <v>10.315478988463054</v>
      </c>
      <c r="U73" s="92">
        <f t="shared" si="17"/>
        <v>1.4322271721328318E-4</v>
      </c>
      <c r="V73" s="92">
        <f t="shared" si="20"/>
        <v>1.3753971984617416E-2</v>
      </c>
    </row>
    <row r="74" spans="1:22" x14ac:dyDescent="0.45">
      <c r="A74" s="88">
        <f>MIN('Gearing and Output'!$H$7,(SQRT((A73^2)+2*K73*1)))</f>
        <v>13.752388632941413</v>
      </c>
      <c r="B74" s="90">
        <f t="shared" si="18"/>
        <v>8.1266903374617581</v>
      </c>
      <c r="C74" s="90">
        <f>0.5*'Gearing and Output'!$G$15*'Gearing and Output'!$G$16*'Gearing and Output'!$G$14*(A74)^2</f>
        <v>111.2073775495362</v>
      </c>
      <c r="D74" s="90">
        <f>'Gearing and Output'!$G$26</f>
        <v>133.66125</v>
      </c>
      <c r="E74" s="90">
        <f>'Gearing and Output'!$C$14-C74-D74</f>
        <v>239.23840140594046</v>
      </c>
      <c r="F74" s="90">
        <f>0.5*'Gearing and Output'!$J$27*A74^2</f>
        <v>53594.201722958889</v>
      </c>
      <c r="G74" s="90">
        <f>A74/('Gearing and Output'!$J$35/1000)</f>
        <v>47.081097682100008</v>
      </c>
      <c r="H74" s="90">
        <f t="shared" si="11"/>
        <v>59.738955596585342</v>
      </c>
      <c r="I74" s="90">
        <f>'Gearing and Output'!$G$38</f>
        <v>631.72977665344956</v>
      </c>
      <c r="J74" s="90">
        <f t="shared" si="12"/>
        <v>0.37870369618049587</v>
      </c>
      <c r="K74" s="92">
        <f t="shared" si="13"/>
        <v>2.6405868495230767</v>
      </c>
      <c r="L74" s="92">
        <f>IF(A74&lt;'Gearing and Output'!$H$5,1,IF(A74&lt;'Gearing and Output'!$H$6,2,IF(A74&gt;'Gearing and Output'!$H$6,3)))</f>
        <v>3</v>
      </c>
      <c r="M74" s="92">
        <f>IF(L74=1,_xlfn.XLOOKUP(A74,'Dyno Graph'!$E$2:$E$77,'Dyno Graph'!$A$2:$A$77,,1),IF(L74=2,_xlfn.XLOOKUP(A74,'Dyno Graph'!$F$2:$F$77,'Dyno Graph'!$A$2:$A$77,,1),IF(L74=3,_xlfn.XLOOKUP(A74,'Dyno Graph'!$G$2:$G$77,'Dyno Graph'!$A$2:$A$77,,1))))</f>
        <v>7500</v>
      </c>
      <c r="N74" s="92">
        <f>IF(L74=1,_xlfn.XLOOKUP(A74,'Dyno Graph'!$E$2:$E$77,'Dyno Graph'!$D$2:$D$77,,-1),IF(L74=2,_xlfn.XLOOKUP(A74,'Dyno Graph'!$F$2:$F$77,'Dyno Graph'!$D$2:$D$77,,-1),IF(L74=3,_xlfn.XLOOKUP(A74,'Dyno Graph'!$G$2:$G$77,'Dyno Graph'!$D$2:$D$77,,-1))))</f>
        <v>14.254</v>
      </c>
      <c r="O74" s="92">
        <f>IF(L74=1,_xlfn.XLOOKUP(A74,'Dyno Graph'!$E$2:$E$77,'Dyno Graph'!$H$2:$H$77,,-1),IF(Forces!L74=2,_xlfn.XLOOKUP(Forces!A74,'Dyno Graph'!$F$2:$F$77,'Dyno Graph'!$H$2:$H$77,,-1),IF(Forces!L74=3,_xlfn.XLOOKUP(Forces!A74,'Dyno Graph'!$G$2:$G$77,'Dyno Graph'!$H$2:$H$77,,-1))))</f>
        <v>11.185500000000001</v>
      </c>
      <c r="P74" s="92" cm="1">
        <f t="array" ref="P74">_xlfn.XLOOKUP(N74,BSFC!$B$3:$B$25,_xlfn.XLOOKUP(M74,BSFC!$C$2:$P$2,BSFC!$C$3:$P$25,,-1),,-1)</f>
        <v>475.44294525000004</v>
      </c>
      <c r="Q74" s="92">
        <f t="shared" si="14"/>
        <v>1.4772408511371877</v>
      </c>
      <c r="R74" s="92">
        <f t="shared" si="15"/>
        <v>2.2593044861246128E-4</v>
      </c>
      <c r="S74" s="92">
        <f t="shared" si="16"/>
        <v>0.10741703790996238</v>
      </c>
      <c r="T74" s="92">
        <f t="shared" si="19"/>
        <v>10.422896026373017</v>
      </c>
      <c r="U74" s="92">
        <f t="shared" si="17"/>
        <v>1.4322271721328318E-4</v>
      </c>
      <c r="V74" s="92">
        <f t="shared" si="20"/>
        <v>1.3897194701830699E-2</v>
      </c>
    </row>
    <row r="75" spans="1:22" x14ac:dyDescent="0.45">
      <c r="A75" s="88">
        <f>MIN('Gearing and Output'!$H$7,(SQRT((A74^2)+2*K74*1)))</f>
        <v>13.752388632941413</v>
      </c>
      <c r="B75" s="90">
        <f t="shared" si="18"/>
        <v>8.1994049782918381</v>
      </c>
      <c r="C75" s="90">
        <f>0.5*'Gearing and Output'!$G$15*'Gearing and Output'!$G$16*'Gearing and Output'!$G$14*(A75)^2</f>
        <v>111.2073775495362</v>
      </c>
      <c r="D75" s="90">
        <f>'Gearing and Output'!$G$26</f>
        <v>133.66125</v>
      </c>
      <c r="E75" s="90">
        <f>'Gearing and Output'!$C$14-C75-D75</f>
        <v>239.23840140594046</v>
      </c>
      <c r="F75" s="90">
        <f>0.5*'Gearing and Output'!$J$27*A75^2</f>
        <v>53594.201722958889</v>
      </c>
      <c r="G75" s="90">
        <f>A75/('Gearing and Output'!$J$35/1000)</f>
        <v>47.081097682100008</v>
      </c>
      <c r="H75" s="90">
        <f t="shared" si="11"/>
        <v>59.738955596585342</v>
      </c>
      <c r="I75" s="90">
        <f>'Gearing and Output'!$G$38</f>
        <v>631.72977665344956</v>
      </c>
      <c r="J75" s="90">
        <f t="shared" si="12"/>
        <v>0.37870369618049587</v>
      </c>
      <c r="K75" s="92">
        <f t="shared" si="13"/>
        <v>2.6405868495230767</v>
      </c>
      <c r="L75" s="92">
        <f>IF(A75&lt;'Gearing and Output'!$H$5,1,IF(A75&lt;'Gearing and Output'!$H$6,2,IF(A75&gt;'Gearing and Output'!$H$6,3)))</f>
        <v>3</v>
      </c>
      <c r="M75" s="92">
        <f>IF(L75=1,_xlfn.XLOOKUP(A75,'Dyno Graph'!$E$2:$E$77,'Dyno Graph'!$A$2:$A$77,,1),IF(L75=2,_xlfn.XLOOKUP(A75,'Dyno Graph'!$F$2:$F$77,'Dyno Graph'!$A$2:$A$77,,1),IF(L75=3,_xlfn.XLOOKUP(A75,'Dyno Graph'!$G$2:$G$77,'Dyno Graph'!$A$2:$A$77,,1))))</f>
        <v>7500</v>
      </c>
      <c r="N75" s="92">
        <f>IF(L75=1,_xlfn.XLOOKUP(A75,'Dyno Graph'!$E$2:$E$77,'Dyno Graph'!$D$2:$D$77,,-1),IF(L75=2,_xlfn.XLOOKUP(A75,'Dyno Graph'!$F$2:$F$77,'Dyno Graph'!$D$2:$D$77,,-1),IF(L75=3,_xlfn.XLOOKUP(A75,'Dyno Graph'!$G$2:$G$77,'Dyno Graph'!$D$2:$D$77,,-1))))</f>
        <v>14.254</v>
      </c>
      <c r="O75" s="92">
        <f>IF(L75=1,_xlfn.XLOOKUP(A75,'Dyno Graph'!$E$2:$E$77,'Dyno Graph'!$H$2:$H$77,,-1),IF(Forces!L75=2,_xlfn.XLOOKUP(Forces!A75,'Dyno Graph'!$F$2:$F$77,'Dyno Graph'!$H$2:$H$77,,-1),IF(Forces!L75=3,_xlfn.XLOOKUP(Forces!A75,'Dyno Graph'!$G$2:$G$77,'Dyno Graph'!$H$2:$H$77,,-1))))</f>
        <v>11.185500000000001</v>
      </c>
      <c r="P75" s="92" cm="1">
        <f t="array" ref="P75">_xlfn.XLOOKUP(N75,BSFC!$B$3:$B$25,_xlfn.XLOOKUP(M75,BSFC!$C$2:$P$2,BSFC!$C$3:$P$25,,-1),,-1)</f>
        <v>475.44294525000004</v>
      </c>
      <c r="Q75" s="92">
        <f t="shared" si="14"/>
        <v>1.4772408511371877</v>
      </c>
      <c r="R75" s="92">
        <f t="shared" si="15"/>
        <v>2.2593044861246128E-4</v>
      </c>
      <c r="S75" s="92">
        <f t="shared" si="16"/>
        <v>0.10741703790996238</v>
      </c>
      <c r="T75" s="92">
        <f t="shared" si="19"/>
        <v>10.53031306428298</v>
      </c>
      <c r="U75" s="92">
        <f t="shared" si="17"/>
        <v>1.4322271721328318E-4</v>
      </c>
      <c r="V75" s="92">
        <f t="shared" si="20"/>
        <v>1.4040417419043983E-2</v>
      </c>
    </row>
    <row r="76" spans="1:22" x14ac:dyDescent="0.45">
      <c r="A76" s="88">
        <f>MIN('Gearing and Output'!$H$7,(SQRT((A75^2)+2*K75*1)))</f>
        <v>13.752388632941413</v>
      </c>
      <c r="B76" s="90">
        <f t="shared" si="18"/>
        <v>8.2721196191219182</v>
      </c>
      <c r="C76" s="90">
        <f>0.5*'Gearing and Output'!$G$15*'Gearing and Output'!$G$16*'Gearing and Output'!$G$14*(A76)^2</f>
        <v>111.2073775495362</v>
      </c>
      <c r="D76" s="90">
        <f>'Gearing and Output'!$G$26</f>
        <v>133.66125</v>
      </c>
      <c r="E76" s="90">
        <f>'Gearing and Output'!$C$14-C76-D76</f>
        <v>239.23840140594046</v>
      </c>
      <c r="F76" s="90">
        <f>0.5*'Gearing and Output'!$J$27*A76^2</f>
        <v>53594.201722958889</v>
      </c>
      <c r="G76" s="90">
        <f>A76/('Gearing and Output'!$J$35/1000)</f>
        <v>47.081097682100008</v>
      </c>
      <c r="H76" s="90">
        <f t="shared" si="11"/>
        <v>59.738955596585342</v>
      </c>
      <c r="I76" s="90">
        <f>'Gearing and Output'!$G$38</f>
        <v>631.72977665344956</v>
      </c>
      <c r="J76" s="90">
        <f t="shared" si="12"/>
        <v>0.37870369618049587</v>
      </c>
      <c r="K76" s="92">
        <f t="shared" si="13"/>
        <v>2.6405868495230767</v>
      </c>
      <c r="L76" s="92">
        <f>IF(A76&lt;'Gearing and Output'!$H$5,1,IF(A76&lt;'Gearing and Output'!$H$6,2,IF(A76&gt;'Gearing and Output'!$H$6,3)))</f>
        <v>3</v>
      </c>
      <c r="M76" s="92">
        <f>IF(L76=1,_xlfn.XLOOKUP(A76,'Dyno Graph'!$E$2:$E$77,'Dyno Graph'!$A$2:$A$77,,1),IF(L76=2,_xlfn.XLOOKUP(A76,'Dyno Graph'!$F$2:$F$77,'Dyno Graph'!$A$2:$A$77,,1),IF(L76=3,_xlfn.XLOOKUP(A76,'Dyno Graph'!$G$2:$G$77,'Dyno Graph'!$A$2:$A$77,,1))))</f>
        <v>7500</v>
      </c>
      <c r="N76" s="92">
        <f>IF(L76=1,_xlfn.XLOOKUP(A76,'Dyno Graph'!$E$2:$E$77,'Dyno Graph'!$D$2:$D$77,,-1),IF(L76=2,_xlfn.XLOOKUP(A76,'Dyno Graph'!$F$2:$F$77,'Dyno Graph'!$D$2:$D$77,,-1),IF(L76=3,_xlfn.XLOOKUP(A76,'Dyno Graph'!$G$2:$G$77,'Dyno Graph'!$D$2:$D$77,,-1))))</f>
        <v>14.254</v>
      </c>
      <c r="O76" s="92">
        <f>IF(L76=1,_xlfn.XLOOKUP(A76,'Dyno Graph'!$E$2:$E$77,'Dyno Graph'!$H$2:$H$77,,-1),IF(Forces!L76=2,_xlfn.XLOOKUP(Forces!A76,'Dyno Graph'!$F$2:$F$77,'Dyno Graph'!$H$2:$H$77,,-1),IF(Forces!L76=3,_xlfn.XLOOKUP(Forces!A76,'Dyno Graph'!$G$2:$G$77,'Dyno Graph'!$H$2:$H$77,,-1))))</f>
        <v>11.185500000000001</v>
      </c>
      <c r="P76" s="92" cm="1">
        <f t="array" ref="P76">_xlfn.XLOOKUP(N76,BSFC!$B$3:$B$25,_xlfn.XLOOKUP(M76,BSFC!$C$2:$P$2,BSFC!$C$3:$P$25,,-1),,-1)</f>
        <v>475.44294525000004</v>
      </c>
      <c r="Q76" s="92">
        <f t="shared" si="14"/>
        <v>1.4772408511371877</v>
      </c>
      <c r="R76" s="92">
        <f t="shared" si="15"/>
        <v>2.2593044861246128E-4</v>
      </c>
      <c r="S76" s="92">
        <f t="shared" si="16"/>
        <v>0.10741703790996238</v>
      </c>
      <c r="T76" s="92">
        <f t="shared" si="19"/>
        <v>10.637730102192943</v>
      </c>
      <c r="U76" s="92">
        <f t="shared" si="17"/>
        <v>1.4322271721328318E-4</v>
      </c>
      <c r="V76" s="92">
        <f t="shared" si="20"/>
        <v>1.4183640136257267E-2</v>
      </c>
    </row>
    <row r="77" spans="1:22" x14ac:dyDescent="0.45">
      <c r="A77" s="88">
        <f>MIN('Gearing and Output'!$H$7,(SQRT((A76^2)+2*K76*1)))</f>
        <v>13.752388632941413</v>
      </c>
      <c r="B77" s="90">
        <f t="shared" si="18"/>
        <v>8.3448342599519982</v>
      </c>
      <c r="C77" s="90">
        <f>0.5*'Gearing and Output'!$G$15*'Gearing and Output'!$G$16*'Gearing and Output'!$G$14*(A77)^2</f>
        <v>111.2073775495362</v>
      </c>
      <c r="D77" s="90">
        <f>'Gearing and Output'!$G$26</f>
        <v>133.66125</v>
      </c>
      <c r="E77" s="90">
        <f>'Gearing and Output'!$C$14-C77-D77</f>
        <v>239.23840140594046</v>
      </c>
      <c r="F77" s="90">
        <f>0.5*'Gearing and Output'!$J$27*A77^2</f>
        <v>53594.201722958889</v>
      </c>
      <c r="G77" s="90">
        <f>A77/('Gearing and Output'!$J$35/1000)</f>
        <v>47.081097682100008</v>
      </c>
      <c r="H77" s="90">
        <f t="shared" si="11"/>
        <v>59.738955596585342</v>
      </c>
      <c r="I77" s="90">
        <f>'Gearing and Output'!$G$38</f>
        <v>631.72977665344956</v>
      </c>
      <c r="J77" s="90">
        <f t="shared" si="12"/>
        <v>0.37870369618049587</v>
      </c>
      <c r="K77" s="92">
        <f t="shared" si="13"/>
        <v>2.6405868495230767</v>
      </c>
      <c r="L77" s="92">
        <f>IF(A77&lt;'Gearing and Output'!$H$5,1,IF(A77&lt;'Gearing and Output'!$H$6,2,IF(A77&gt;'Gearing and Output'!$H$6,3)))</f>
        <v>3</v>
      </c>
      <c r="M77" s="92">
        <f>IF(L77=1,_xlfn.XLOOKUP(A77,'Dyno Graph'!$E$2:$E$77,'Dyno Graph'!$A$2:$A$77,,1),IF(L77=2,_xlfn.XLOOKUP(A77,'Dyno Graph'!$F$2:$F$77,'Dyno Graph'!$A$2:$A$77,,1),IF(L77=3,_xlfn.XLOOKUP(A77,'Dyno Graph'!$G$2:$G$77,'Dyno Graph'!$A$2:$A$77,,1))))</f>
        <v>7500</v>
      </c>
      <c r="N77" s="92">
        <f>IF(L77=1,_xlfn.XLOOKUP(A77,'Dyno Graph'!$E$2:$E$77,'Dyno Graph'!$D$2:$D$77,,-1),IF(L77=2,_xlfn.XLOOKUP(A77,'Dyno Graph'!$F$2:$F$77,'Dyno Graph'!$D$2:$D$77,,-1),IF(L77=3,_xlfn.XLOOKUP(A77,'Dyno Graph'!$G$2:$G$77,'Dyno Graph'!$D$2:$D$77,,-1))))</f>
        <v>14.254</v>
      </c>
      <c r="O77" s="92">
        <f>IF(L77=1,_xlfn.XLOOKUP(A77,'Dyno Graph'!$E$2:$E$77,'Dyno Graph'!$H$2:$H$77,,-1),IF(Forces!L77=2,_xlfn.XLOOKUP(Forces!A77,'Dyno Graph'!$F$2:$F$77,'Dyno Graph'!$H$2:$H$77,,-1),IF(Forces!L77=3,_xlfn.XLOOKUP(Forces!A77,'Dyno Graph'!$G$2:$G$77,'Dyno Graph'!$H$2:$H$77,,-1))))</f>
        <v>11.185500000000001</v>
      </c>
      <c r="P77" s="92" cm="1">
        <f t="array" ref="P77">_xlfn.XLOOKUP(N77,BSFC!$B$3:$B$25,_xlfn.XLOOKUP(M77,BSFC!$C$2:$P$2,BSFC!$C$3:$P$25,,-1),,-1)</f>
        <v>475.44294525000004</v>
      </c>
      <c r="Q77" s="92">
        <f t="shared" si="14"/>
        <v>1.4772408511371877</v>
      </c>
      <c r="R77" s="92">
        <f t="shared" si="15"/>
        <v>2.2593044861246128E-4</v>
      </c>
      <c r="S77" s="92">
        <f t="shared" si="16"/>
        <v>0.10741703790996238</v>
      </c>
      <c r="T77" s="92">
        <f t="shared" si="19"/>
        <v>10.745147140102906</v>
      </c>
      <c r="U77" s="92">
        <f t="shared" si="17"/>
        <v>1.4322271721328318E-4</v>
      </c>
      <c r="V77" s="92">
        <f t="shared" si="20"/>
        <v>1.432686285347055E-2</v>
      </c>
    </row>
    <row r="78" spans="1:22" x14ac:dyDescent="0.45">
      <c r="A78" s="88">
        <f>MIN('Gearing and Output'!$H$7,(SQRT((A77^2)+2*K77*1)))</f>
        <v>13.752388632941413</v>
      </c>
      <c r="B78" s="90">
        <f t="shared" si="18"/>
        <v>8.4175489007820783</v>
      </c>
      <c r="C78" s="90">
        <f>0.5*'Gearing and Output'!$G$15*'Gearing and Output'!$G$16*'Gearing and Output'!$G$14*(A78)^2</f>
        <v>111.2073775495362</v>
      </c>
      <c r="D78" s="90">
        <f>'Gearing and Output'!$G$26</f>
        <v>133.66125</v>
      </c>
      <c r="E78" s="90">
        <f>'Gearing and Output'!$C$14-C78-D78</f>
        <v>239.23840140594046</v>
      </c>
      <c r="F78" s="90">
        <f>0.5*'Gearing and Output'!$J$27*A78^2</f>
        <v>53594.201722958889</v>
      </c>
      <c r="G78" s="90">
        <f>A78/('Gearing and Output'!$J$35/1000)</f>
        <v>47.081097682100008</v>
      </c>
      <c r="H78" s="90">
        <f t="shared" si="11"/>
        <v>59.738955596585342</v>
      </c>
      <c r="I78" s="90">
        <f>'Gearing and Output'!$G$38</f>
        <v>631.72977665344956</v>
      </c>
      <c r="J78" s="90">
        <f t="shared" si="12"/>
        <v>0.37870369618049587</v>
      </c>
      <c r="K78" s="92">
        <f t="shared" si="13"/>
        <v>2.6405868495230767</v>
      </c>
      <c r="L78" s="92">
        <f>IF(A78&lt;'Gearing and Output'!$H$5,1,IF(A78&lt;'Gearing and Output'!$H$6,2,IF(A78&gt;'Gearing and Output'!$H$6,3)))</f>
        <v>3</v>
      </c>
      <c r="M78" s="92">
        <f>IF(L78=1,_xlfn.XLOOKUP(A78,'Dyno Graph'!$E$2:$E$77,'Dyno Graph'!$A$2:$A$77,,1),IF(L78=2,_xlfn.XLOOKUP(A78,'Dyno Graph'!$F$2:$F$77,'Dyno Graph'!$A$2:$A$77,,1),IF(L78=3,_xlfn.XLOOKUP(A78,'Dyno Graph'!$G$2:$G$77,'Dyno Graph'!$A$2:$A$77,,1))))</f>
        <v>7500</v>
      </c>
      <c r="N78" s="92">
        <f>IF(L78=1,_xlfn.XLOOKUP(A78,'Dyno Graph'!$E$2:$E$77,'Dyno Graph'!$D$2:$D$77,,-1),IF(L78=2,_xlfn.XLOOKUP(A78,'Dyno Graph'!$F$2:$F$77,'Dyno Graph'!$D$2:$D$77,,-1),IF(L78=3,_xlfn.XLOOKUP(A78,'Dyno Graph'!$G$2:$G$77,'Dyno Graph'!$D$2:$D$77,,-1))))</f>
        <v>14.254</v>
      </c>
      <c r="O78" s="92">
        <f>IF(L78=1,_xlfn.XLOOKUP(A78,'Dyno Graph'!$E$2:$E$77,'Dyno Graph'!$H$2:$H$77,,-1),IF(Forces!L78=2,_xlfn.XLOOKUP(Forces!A78,'Dyno Graph'!$F$2:$F$77,'Dyno Graph'!$H$2:$H$77,,-1),IF(Forces!L78=3,_xlfn.XLOOKUP(Forces!A78,'Dyno Graph'!$G$2:$G$77,'Dyno Graph'!$H$2:$H$77,,-1))))</f>
        <v>11.185500000000001</v>
      </c>
      <c r="P78" s="92" cm="1">
        <f t="array" ref="P78">_xlfn.XLOOKUP(N78,BSFC!$B$3:$B$25,_xlfn.XLOOKUP(M78,BSFC!$C$2:$P$2,BSFC!$C$3:$P$25,,-1),,-1)</f>
        <v>475.44294525000004</v>
      </c>
      <c r="Q78" s="92">
        <f t="shared" si="14"/>
        <v>1.4772408511371877</v>
      </c>
      <c r="R78" s="92">
        <f t="shared" si="15"/>
        <v>2.2593044861246128E-4</v>
      </c>
      <c r="S78" s="92">
        <f t="shared" si="16"/>
        <v>0.10741703790996238</v>
      </c>
      <c r="T78" s="92">
        <f t="shared" si="19"/>
        <v>10.852564178012869</v>
      </c>
      <c r="U78" s="92">
        <f t="shared" si="17"/>
        <v>1.4322271721328318E-4</v>
      </c>
      <c r="V78" s="92">
        <f t="shared" si="20"/>
        <v>1.4470085570683834E-2</v>
      </c>
    </row>
    <row r="79" spans="1:22" x14ac:dyDescent="0.45">
      <c r="A79" s="88">
        <f>MIN('Gearing and Output'!$H$7,(SQRT((A78^2)+2*K78*1)))</f>
        <v>13.752388632941413</v>
      </c>
      <c r="B79" s="90">
        <f t="shared" si="18"/>
        <v>8.4902635416121583</v>
      </c>
      <c r="C79" s="90">
        <f>0.5*'Gearing and Output'!$G$15*'Gearing and Output'!$G$16*'Gearing and Output'!$G$14*(A79)^2</f>
        <v>111.2073775495362</v>
      </c>
      <c r="D79" s="90">
        <f>'Gearing and Output'!$G$26</f>
        <v>133.66125</v>
      </c>
      <c r="E79" s="90">
        <f>'Gearing and Output'!$C$14-C79-D79</f>
        <v>239.23840140594046</v>
      </c>
      <c r="F79" s="90">
        <f>0.5*'Gearing and Output'!$J$27*A79^2</f>
        <v>53594.201722958889</v>
      </c>
      <c r="G79" s="90">
        <f>A79/('Gearing and Output'!$J$35/1000)</f>
        <v>47.081097682100008</v>
      </c>
      <c r="H79" s="90">
        <f t="shared" si="11"/>
        <v>59.738955596585342</v>
      </c>
      <c r="I79" s="90">
        <f>'Gearing and Output'!$G$38</f>
        <v>631.72977665344956</v>
      </c>
      <c r="J79" s="90">
        <f t="shared" si="12"/>
        <v>0.37870369618049587</v>
      </c>
      <c r="K79" s="92">
        <f t="shared" si="13"/>
        <v>2.6405868495230767</v>
      </c>
      <c r="L79" s="92">
        <f>IF(A79&lt;'Gearing and Output'!$H$5,1,IF(A79&lt;'Gearing and Output'!$H$6,2,IF(A79&gt;'Gearing and Output'!$H$6,3)))</f>
        <v>3</v>
      </c>
      <c r="M79" s="92">
        <f>IF(L79=1,_xlfn.XLOOKUP(A79,'Dyno Graph'!$E$2:$E$77,'Dyno Graph'!$A$2:$A$77,,1),IF(L79=2,_xlfn.XLOOKUP(A79,'Dyno Graph'!$F$2:$F$77,'Dyno Graph'!$A$2:$A$77,,1),IF(L79=3,_xlfn.XLOOKUP(A79,'Dyno Graph'!$G$2:$G$77,'Dyno Graph'!$A$2:$A$77,,1))))</f>
        <v>7500</v>
      </c>
      <c r="N79" s="92">
        <f>IF(L79=1,_xlfn.XLOOKUP(A79,'Dyno Graph'!$E$2:$E$77,'Dyno Graph'!$D$2:$D$77,,-1),IF(L79=2,_xlfn.XLOOKUP(A79,'Dyno Graph'!$F$2:$F$77,'Dyno Graph'!$D$2:$D$77,,-1),IF(L79=3,_xlfn.XLOOKUP(A79,'Dyno Graph'!$G$2:$G$77,'Dyno Graph'!$D$2:$D$77,,-1))))</f>
        <v>14.254</v>
      </c>
      <c r="O79" s="92">
        <f>IF(L79=1,_xlfn.XLOOKUP(A79,'Dyno Graph'!$E$2:$E$77,'Dyno Graph'!$H$2:$H$77,,-1),IF(Forces!L79=2,_xlfn.XLOOKUP(Forces!A79,'Dyno Graph'!$F$2:$F$77,'Dyno Graph'!$H$2:$H$77,,-1),IF(Forces!L79=3,_xlfn.XLOOKUP(Forces!A79,'Dyno Graph'!$G$2:$G$77,'Dyno Graph'!$H$2:$H$77,,-1))))</f>
        <v>11.185500000000001</v>
      </c>
      <c r="P79" s="92" cm="1">
        <f t="array" ref="P79">_xlfn.XLOOKUP(N79,BSFC!$B$3:$B$25,_xlfn.XLOOKUP(M79,BSFC!$C$2:$P$2,BSFC!$C$3:$P$25,,-1),,-1)</f>
        <v>475.44294525000004</v>
      </c>
      <c r="Q79" s="92">
        <f t="shared" si="14"/>
        <v>1.4772408511371877</v>
      </c>
      <c r="R79" s="92">
        <f t="shared" si="15"/>
        <v>2.2593044861246128E-4</v>
      </c>
      <c r="S79" s="92">
        <f t="shared" si="16"/>
        <v>0.10741703790996238</v>
      </c>
      <c r="T79" s="92">
        <f t="shared" si="19"/>
        <v>10.959981215922832</v>
      </c>
      <c r="U79" s="92">
        <f t="shared" si="17"/>
        <v>1.4322271721328318E-4</v>
      </c>
      <c r="V79" s="92">
        <f t="shared" si="20"/>
        <v>1.4613308287897118E-2</v>
      </c>
    </row>
    <row r="80" spans="1:22" x14ac:dyDescent="0.45">
      <c r="A80" s="88">
        <f>MIN('Gearing and Output'!$H$7,(SQRT((A79^2)+2*K79*1)))</f>
        <v>13.752388632941413</v>
      </c>
      <c r="B80" s="90">
        <f t="shared" si="18"/>
        <v>8.5629781824422384</v>
      </c>
      <c r="C80" s="90">
        <f>0.5*'Gearing and Output'!$G$15*'Gearing and Output'!$G$16*'Gearing and Output'!$G$14*(A80)^2</f>
        <v>111.2073775495362</v>
      </c>
      <c r="D80" s="90">
        <f>'Gearing and Output'!$G$26</f>
        <v>133.66125</v>
      </c>
      <c r="E80" s="90">
        <f>'Gearing and Output'!$C$14-C80-D80</f>
        <v>239.23840140594046</v>
      </c>
      <c r="F80" s="90">
        <f>0.5*'Gearing and Output'!$J$27*A80^2</f>
        <v>53594.201722958889</v>
      </c>
      <c r="G80" s="90">
        <f>A80/('Gearing and Output'!$J$35/1000)</f>
        <v>47.081097682100008</v>
      </c>
      <c r="H80" s="90">
        <f t="shared" si="11"/>
        <v>59.738955596585342</v>
      </c>
      <c r="I80" s="90">
        <f>'Gearing and Output'!$G$38</f>
        <v>631.72977665344956</v>
      </c>
      <c r="J80" s="90">
        <f t="shared" si="12"/>
        <v>0.37870369618049587</v>
      </c>
      <c r="K80" s="92">
        <f t="shared" si="13"/>
        <v>2.6405868495230767</v>
      </c>
      <c r="L80" s="92">
        <f>IF(A80&lt;'Gearing and Output'!$H$5,1,IF(A80&lt;'Gearing and Output'!$H$6,2,IF(A80&gt;'Gearing and Output'!$H$6,3)))</f>
        <v>3</v>
      </c>
      <c r="M80" s="92">
        <f>IF(L80=1,_xlfn.XLOOKUP(A80,'Dyno Graph'!$E$2:$E$77,'Dyno Graph'!$A$2:$A$77,,1),IF(L80=2,_xlfn.XLOOKUP(A80,'Dyno Graph'!$F$2:$F$77,'Dyno Graph'!$A$2:$A$77,,1),IF(L80=3,_xlfn.XLOOKUP(A80,'Dyno Graph'!$G$2:$G$77,'Dyno Graph'!$A$2:$A$77,,1))))</f>
        <v>7500</v>
      </c>
      <c r="N80" s="92">
        <f>IF(L80=1,_xlfn.XLOOKUP(A80,'Dyno Graph'!$E$2:$E$77,'Dyno Graph'!$D$2:$D$77,,-1),IF(L80=2,_xlfn.XLOOKUP(A80,'Dyno Graph'!$F$2:$F$77,'Dyno Graph'!$D$2:$D$77,,-1),IF(L80=3,_xlfn.XLOOKUP(A80,'Dyno Graph'!$G$2:$G$77,'Dyno Graph'!$D$2:$D$77,,-1))))</f>
        <v>14.254</v>
      </c>
      <c r="O80" s="92">
        <f>IF(L80=1,_xlfn.XLOOKUP(A80,'Dyno Graph'!$E$2:$E$77,'Dyno Graph'!$H$2:$H$77,,-1),IF(Forces!L80=2,_xlfn.XLOOKUP(Forces!A80,'Dyno Graph'!$F$2:$F$77,'Dyno Graph'!$H$2:$H$77,,-1),IF(Forces!L80=3,_xlfn.XLOOKUP(Forces!A80,'Dyno Graph'!$G$2:$G$77,'Dyno Graph'!$H$2:$H$77,,-1))))</f>
        <v>11.185500000000001</v>
      </c>
      <c r="P80" s="92" cm="1">
        <f t="array" ref="P80">_xlfn.XLOOKUP(N80,BSFC!$B$3:$B$25,_xlfn.XLOOKUP(M80,BSFC!$C$2:$P$2,BSFC!$C$3:$P$25,,-1),,-1)</f>
        <v>475.44294525000004</v>
      </c>
      <c r="Q80" s="92">
        <f t="shared" si="14"/>
        <v>1.4772408511371877</v>
      </c>
      <c r="R80" s="92">
        <f t="shared" si="15"/>
        <v>2.2593044861246128E-4</v>
      </c>
      <c r="S80" s="92">
        <f t="shared" si="16"/>
        <v>0.10741703790996238</v>
      </c>
      <c r="T80" s="92">
        <f t="shared" si="19"/>
        <v>11.067398253832796</v>
      </c>
      <c r="U80" s="92">
        <f t="shared" si="17"/>
        <v>1.4322271721328318E-4</v>
      </c>
      <c r="V80" s="92">
        <f t="shared" si="20"/>
        <v>1.4756531005110401E-2</v>
      </c>
    </row>
    <row r="81" spans="1:22" x14ac:dyDescent="0.45">
      <c r="A81" s="88">
        <f>MIN('Gearing and Output'!$H$7,(SQRT((A80^2)+2*K80*1)))</f>
        <v>13.752388632941413</v>
      </c>
      <c r="B81" s="90">
        <f t="shared" si="18"/>
        <v>8.6356928232723185</v>
      </c>
      <c r="C81" s="90">
        <f>0.5*'Gearing and Output'!$G$15*'Gearing and Output'!$G$16*'Gearing and Output'!$G$14*(A81)^2</f>
        <v>111.2073775495362</v>
      </c>
      <c r="D81" s="90">
        <f>'Gearing and Output'!$G$26</f>
        <v>133.66125</v>
      </c>
      <c r="E81" s="90">
        <f>'Gearing and Output'!$C$14-C81-D81</f>
        <v>239.23840140594046</v>
      </c>
      <c r="F81" s="90">
        <f>0.5*'Gearing and Output'!$J$27*A81^2</f>
        <v>53594.201722958889</v>
      </c>
      <c r="G81" s="90">
        <f>A81/('Gearing and Output'!$J$35/1000)</f>
        <v>47.081097682100008</v>
      </c>
      <c r="H81" s="90">
        <f t="shared" si="11"/>
        <v>59.738955596585342</v>
      </c>
      <c r="I81" s="90">
        <f>'Gearing and Output'!$G$38</f>
        <v>631.72977665344956</v>
      </c>
      <c r="J81" s="90">
        <f t="shared" si="12"/>
        <v>0.37870369618049587</v>
      </c>
      <c r="K81" s="92">
        <f t="shared" si="13"/>
        <v>2.6405868495230767</v>
      </c>
      <c r="L81" s="92">
        <f>IF(A81&lt;'Gearing and Output'!$H$5,1,IF(A81&lt;'Gearing and Output'!$H$6,2,IF(A81&gt;'Gearing and Output'!$H$6,3)))</f>
        <v>3</v>
      </c>
      <c r="M81" s="92">
        <f>IF(L81=1,_xlfn.XLOOKUP(A81,'Dyno Graph'!$E$2:$E$77,'Dyno Graph'!$A$2:$A$77,,1),IF(L81=2,_xlfn.XLOOKUP(A81,'Dyno Graph'!$F$2:$F$77,'Dyno Graph'!$A$2:$A$77,,1),IF(L81=3,_xlfn.XLOOKUP(A81,'Dyno Graph'!$G$2:$G$77,'Dyno Graph'!$A$2:$A$77,,1))))</f>
        <v>7500</v>
      </c>
      <c r="N81" s="92">
        <f>IF(L81=1,_xlfn.XLOOKUP(A81,'Dyno Graph'!$E$2:$E$77,'Dyno Graph'!$D$2:$D$77,,-1),IF(L81=2,_xlfn.XLOOKUP(A81,'Dyno Graph'!$F$2:$F$77,'Dyno Graph'!$D$2:$D$77,,-1),IF(L81=3,_xlfn.XLOOKUP(A81,'Dyno Graph'!$G$2:$G$77,'Dyno Graph'!$D$2:$D$77,,-1))))</f>
        <v>14.254</v>
      </c>
      <c r="O81" s="92">
        <f>IF(L81=1,_xlfn.XLOOKUP(A81,'Dyno Graph'!$E$2:$E$77,'Dyno Graph'!$H$2:$H$77,,-1),IF(Forces!L81=2,_xlfn.XLOOKUP(Forces!A81,'Dyno Graph'!$F$2:$F$77,'Dyno Graph'!$H$2:$H$77,,-1),IF(Forces!L81=3,_xlfn.XLOOKUP(Forces!A81,'Dyno Graph'!$G$2:$G$77,'Dyno Graph'!$H$2:$H$77,,-1))))</f>
        <v>11.185500000000001</v>
      </c>
      <c r="P81" s="92" cm="1">
        <f t="array" ref="P81">_xlfn.XLOOKUP(N81,BSFC!$B$3:$B$25,_xlfn.XLOOKUP(M81,BSFC!$C$2:$P$2,BSFC!$C$3:$P$25,,-1),,-1)</f>
        <v>475.44294525000004</v>
      </c>
      <c r="Q81" s="92">
        <f t="shared" si="14"/>
        <v>1.4772408511371877</v>
      </c>
      <c r="R81" s="92">
        <f t="shared" si="15"/>
        <v>2.2593044861246128E-4</v>
      </c>
      <c r="S81" s="92">
        <f t="shared" si="16"/>
        <v>0.10741703790996238</v>
      </c>
      <c r="T81" s="92">
        <f t="shared" si="19"/>
        <v>11.174815291742759</v>
      </c>
      <c r="U81" s="92">
        <f t="shared" si="17"/>
        <v>1.4322271721328318E-4</v>
      </c>
      <c r="V81" s="92">
        <f t="shared" si="20"/>
        <v>1.4899753722323685E-2</v>
      </c>
    </row>
    <row r="82" spans="1:22" x14ac:dyDescent="0.45">
      <c r="A82" s="88">
        <f>MIN('Gearing and Output'!$H$7,(SQRT((A81^2)+2*K81*1)))</f>
        <v>13.752388632941413</v>
      </c>
      <c r="B82" s="90">
        <f t="shared" si="18"/>
        <v>8.7084074641023985</v>
      </c>
      <c r="C82" s="90">
        <f>0.5*'Gearing and Output'!$G$15*'Gearing and Output'!$G$16*'Gearing and Output'!$G$14*(A82)^2</f>
        <v>111.2073775495362</v>
      </c>
      <c r="D82" s="90">
        <f>'Gearing and Output'!$G$26</f>
        <v>133.66125</v>
      </c>
      <c r="E82" s="90">
        <f>'Gearing and Output'!$C$14-C82-D82</f>
        <v>239.23840140594046</v>
      </c>
      <c r="F82" s="90">
        <f>0.5*'Gearing and Output'!$J$27*A82^2</f>
        <v>53594.201722958889</v>
      </c>
      <c r="G82" s="90">
        <f>A82/('Gearing and Output'!$J$35/1000)</f>
        <v>47.081097682100008</v>
      </c>
      <c r="H82" s="90">
        <f t="shared" si="11"/>
        <v>59.738955596585342</v>
      </c>
      <c r="I82" s="90">
        <f>'Gearing and Output'!$G$38</f>
        <v>631.72977665344956</v>
      </c>
      <c r="J82" s="90">
        <f t="shared" si="12"/>
        <v>0.37870369618049587</v>
      </c>
      <c r="K82" s="92">
        <f t="shared" si="13"/>
        <v>2.6405868495230767</v>
      </c>
      <c r="L82" s="92">
        <f>IF(A82&lt;'Gearing and Output'!$H$5,1,IF(A82&lt;'Gearing and Output'!$H$6,2,IF(A82&gt;'Gearing and Output'!$H$6,3)))</f>
        <v>3</v>
      </c>
      <c r="M82" s="92">
        <f>IF(L82=1,_xlfn.XLOOKUP(A82,'Dyno Graph'!$E$2:$E$77,'Dyno Graph'!$A$2:$A$77,,1),IF(L82=2,_xlfn.XLOOKUP(A82,'Dyno Graph'!$F$2:$F$77,'Dyno Graph'!$A$2:$A$77,,1),IF(L82=3,_xlfn.XLOOKUP(A82,'Dyno Graph'!$G$2:$G$77,'Dyno Graph'!$A$2:$A$77,,1))))</f>
        <v>7500</v>
      </c>
      <c r="N82" s="92">
        <f>IF(L82=1,_xlfn.XLOOKUP(A82,'Dyno Graph'!$E$2:$E$77,'Dyno Graph'!$D$2:$D$77,,-1),IF(L82=2,_xlfn.XLOOKUP(A82,'Dyno Graph'!$F$2:$F$77,'Dyno Graph'!$D$2:$D$77,,-1),IF(L82=3,_xlfn.XLOOKUP(A82,'Dyno Graph'!$G$2:$G$77,'Dyno Graph'!$D$2:$D$77,,-1))))</f>
        <v>14.254</v>
      </c>
      <c r="O82" s="92">
        <f>IF(L82=1,_xlfn.XLOOKUP(A82,'Dyno Graph'!$E$2:$E$77,'Dyno Graph'!$H$2:$H$77,,-1),IF(Forces!L82=2,_xlfn.XLOOKUP(Forces!A82,'Dyno Graph'!$F$2:$F$77,'Dyno Graph'!$H$2:$H$77,,-1),IF(Forces!L82=3,_xlfn.XLOOKUP(Forces!A82,'Dyno Graph'!$G$2:$G$77,'Dyno Graph'!$H$2:$H$77,,-1))))</f>
        <v>11.185500000000001</v>
      </c>
      <c r="P82" s="92" cm="1">
        <f t="array" ref="P82">_xlfn.XLOOKUP(N82,BSFC!$B$3:$B$25,_xlfn.XLOOKUP(M82,BSFC!$C$2:$P$2,BSFC!$C$3:$P$25,,-1),,-1)</f>
        <v>475.44294525000004</v>
      </c>
      <c r="Q82" s="92">
        <f t="shared" si="14"/>
        <v>1.4772408511371877</v>
      </c>
      <c r="R82" s="92">
        <f t="shared" si="15"/>
        <v>2.2593044861246128E-4</v>
      </c>
      <c r="S82" s="92">
        <f t="shared" si="16"/>
        <v>0.10741703790996238</v>
      </c>
      <c r="T82" s="92">
        <f t="shared" si="19"/>
        <v>11.282232329652722</v>
      </c>
      <c r="U82" s="92">
        <f t="shared" si="17"/>
        <v>1.4322271721328318E-4</v>
      </c>
      <c r="V82" s="92">
        <f t="shared" si="20"/>
        <v>1.5042976439536969E-2</v>
      </c>
    </row>
    <row r="83" spans="1:22" x14ac:dyDescent="0.45">
      <c r="A83" s="88">
        <f>MIN('Gearing and Output'!$H$7,(SQRT((A82^2)+2*K82*1)))</f>
        <v>13.752388632941413</v>
      </c>
      <c r="B83" s="90">
        <f t="shared" si="18"/>
        <v>8.7811221049324786</v>
      </c>
      <c r="C83" s="90">
        <f>0.5*'Gearing and Output'!$G$15*'Gearing and Output'!$G$16*'Gearing and Output'!$G$14*(A83)^2</f>
        <v>111.2073775495362</v>
      </c>
      <c r="D83" s="90">
        <f>'Gearing and Output'!$G$26</f>
        <v>133.66125</v>
      </c>
      <c r="E83" s="90">
        <f>'Gearing and Output'!$C$14-C83-D83</f>
        <v>239.23840140594046</v>
      </c>
      <c r="F83" s="90">
        <f>0.5*'Gearing and Output'!$J$27*A83^2</f>
        <v>53594.201722958889</v>
      </c>
      <c r="G83" s="90">
        <f>A83/('Gearing and Output'!$J$35/1000)</f>
        <v>47.081097682100008</v>
      </c>
      <c r="H83" s="90">
        <f t="shared" si="11"/>
        <v>59.738955596585342</v>
      </c>
      <c r="I83" s="90">
        <f>'Gearing and Output'!$G$38</f>
        <v>631.72977665344956</v>
      </c>
      <c r="J83" s="90">
        <f t="shared" si="12"/>
        <v>0.37870369618049587</v>
      </c>
      <c r="K83" s="92">
        <f t="shared" si="13"/>
        <v>2.6405868495230767</v>
      </c>
      <c r="L83" s="92">
        <f>IF(A83&lt;'Gearing and Output'!$H$5,1,IF(A83&lt;'Gearing and Output'!$H$6,2,IF(A83&gt;'Gearing and Output'!$H$6,3)))</f>
        <v>3</v>
      </c>
      <c r="M83" s="92">
        <f>IF(L83=1,_xlfn.XLOOKUP(A83,'Dyno Graph'!$E$2:$E$77,'Dyno Graph'!$A$2:$A$77,,1),IF(L83=2,_xlfn.XLOOKUP(A83,'Dyno Graph'!$F$2:$F$77,'Dyno Graph'!$A$2:$A$77,,1),IF(L83=3,_xlfn.XLOOKUP(A83,'Dyno Graph'!$G$2:$G$77,'Dyno Graph'!$A$2:$A$77,,1))))</f>
        <v>7500</v>
      </c>
      <c r="N83" s="92">
        <f>IF(L83=1,_xlfn.XLOOKUP(A83,'Dyno Graph'!$E$2:$E$77,'Dyno Graph'!$D$2:$D$77,,-1),IF(L83=2,_xlfn.XLOOKUP(A83,'Dyno Graph'!$F$2:$F$77,'Dyno Graph'!$D$2:$D$77,,-1),IF(L83=3,_xlfn.XLOOKUP(A83,'Dyno Graph'!$G$2:$G$77,'Dyno Graph'!$D$2:$D$77,,-1))))</f>
        <v>14.254</v>
      </c>
      <c r="O83" s="92">
        <f>IF(L83=1,_xlfn.XLOOKUP(A83,'Dyno Graph'!$E$2:$E$77,'Dyno Graph'!$H$2:$H$77,,-1),IF(Forces!L83=2,_xlfn.XLOOKUP(Forces!A83,'Dyno Graph'!$F$2:$F$77,'Dyno Graph'!$H$2:$H$77,,-1),IF(Forces!L83=3,_xlfn.XLOOKUP(Forces!A83,'Dyno Graph'!$G$2:$G$77,'Dyno Graph'!$H$2:$H$77,,-1))))</f>
        <v>11.185500000000001</v>
      </c>
      <c r="P83" s="92" cm="1">
        <f t="array" ref="P83">_xlfn.XLOOKUP(N83,BSFC!$B$3:$B$25,_xlfn.XLOOKUP(M83,BSFC!$C$2:$P$2,BSFC!$C$3:$P$25,,-1),,-1)</f>
        <v>475.44294525000004</v>
      </c>
      <c r="Q83" s="92">
        <f t="shared" si="14"/>
        <v>1.4772408511371877</v>
      </c>
      <c r="R83" s="92">
        <f t="shared" si="15"/>
        <v>2.2593044861246128E-4</v>
      </c>
      <c r="S83" s="92">
        <f t="shared" si="16"/>
        <v>0.10741703790996238</v>
      </c>
      <c r="T83" s="92">
        <f t="shared" si="19"/>
        <v>11.389649367562685</v>
      </c>
      <c r="U83" s="92">
        <f t="shared" si="17"/>
        <v>1.4322271721328318E-4</v>
      </c>
      <c r="V83" s="92">
        <f t="shared" si="20"/>
        <v>1.5186199156750253E-2</v>
      </c>
    </row>
    <row r="84" spans="1:22" x14ac:dyDescent="0.45">
      <c r="A84" s="88">
        <f>MIN('Gearing and Output'!$H$7,(SQRT((A83^2)+2*K83*1)))</f>
        <v>13.752388632941413</v>
      </c>
      <c r="B84" s="90">
        <f t="shared" si="18"/>
        <v>8.8538367457625586</v>
      </c>
      <c r="C84" s="90">
        <f>0.5*'Gearing and Output'!$G$15*'Gearing and Output'!$G$16*'Gearing and Output'!$G$14*(A84)^2</f>
        <v>111.2073775495362</v>
      </c>
      <c r="D84" s="90">
        <f>'Gearing and Output'!$G$26</f>
        <v>133.66125</v>
      </c>
      <c r="E84" s="90">
        <f>'Gearing and Output'!$C$14-C84-D84</f>
        <v>239.23840140594046</v>
      </c>
      <c r="F84" s="90">
        <f>0.5*'Gearing and Output'!$J$27*A84^2</f>
        <v>53594.201722958889</v>
      </c>
      <c r="G84" s="90">
        <f>A84/('Gearing and Output'!$J$35/1000)</f>
        <v>47.081097682100008</v>
      </c>
      <c r="H84" s="90">
        <f t="shared" si="11"/>
        <v>59.738955596585342</v>
      </c>
      <c r="I84" s="90">
        <f>'Gearing and Output'!$G$38</f>
        <v>631.72977665344956</v>
      </c>
      <c r="J84" s="90">
        <f t="shared" si="12"/>
        <v>0.37870369618049587</v>
      </c>
      <c r="K84" s="92">
        <f t="shared" si="13"/>
        <v>2.6405868495230767</v>
      </c>
      <c r="L84" s="92">
        <f>IF(A84&lt;'Gearing and Output'!$H$5,1,IF(A84&lt;'Gearing and Output'!$H$6,2,IF(A84&gt;'Gearing and Output'!$H$6,3)))</f>
        <v>3</v>
      </c>
      <c r="M84" s="92">
        <f>IF(L84=1,_xlfn.XLOOKUP(A84,'Dyno Graph'!$E$2:$E$77,'Dyno Graph'!$A$2:$A$77,,1),IF(L84=2,_xlfn.XLOOKUP(A84,'Dyno Graph'!$F$2:$F$77,'Dyno Graph'!$A$2:$A$77,,1),IF(L84=3,_xlfn.XLOOKUP(A84,'Dyno Graph'!$G$2:$G$77,'Dyno Graph'!$A$2:$A$77,,1))))</f>
        <v>7500</v>
      </c>
      <c r="N84" s="92">
        <f>IF(L84=1,_xlfn.XLOOKUP(A84,'Dyno Graph'!$E$2:$E$77,'Dyno Graph'!$D$2:$D$77,,-1),IF(L84=2,_xlfn.XLOOKUP(A84,'Dyno Graph'!$F$2:$F$77,'Dyno Graph'!$D$2:$D$77,,-1),IF(L84=3,_xlfn.XLOOKUP(A84,'Dyno Graph'!$G$2:$G$77,'Dyno Graph'!$D$2:$D$77,,-1))))</f>
        <v>14.254</v>
      </c>
      <c r="O84" s="92">
        <f>IF(L84=1,_xlfn.XLOOKUP(A84,'Dyno Graph'!$E$2:$E$77,'Dyno Graph'!$H$2:$H$77,,-1),IF(Forces!L84=2,_xlfn.XLOOKUP(Forces!A84,'Dyno Graph'!$F$2:$F$77,'Dyno Graph'!$H$2:$H$77,,-1),IF(Forces!L84=3,_xlfn.XLOOKUP(Forces!A84,'Dyno Graph'!$G$2:$G$77,'Dyno Graph'!$H$2:$H$77,,-1))))</f>
        <v>11.185500000000001</v>
      </c>
      <c r="P84" s="92" cm="1">
        <f t="array" ref="P84">_xlfn.XLOOKUP(N84,BSFC!$B$3:$B$25,_xlfn.XLOOKUP(M84,BSFC!$C$2:$P$2,BSFC!$C$3:$P$25,,-1),,-1)</f>
        <v>475.44294525000004</v>
      </c>
      <c r="Q84" s="92">
        <f t="shared" si="14"/>
        <v>1.4772408511371877</v>
      </c>
      <c r="R84" s="92">
        <f t="shared" si="15"/>
        <v>2.2593044861246128E-4</v>
      </c>
      <c r="S84" s="92">
        <f t="shared" si="16"/>
        <v>0.10741703790996238</v>
      </c>
      <c r="T84" s="92">
        <f t="shared" si="19"/>
        <v>11.497066405472648</v>
      </c>
      <c r="U84" s="92">
        <f t="shared" si="17"/>
        <v>1.4322271721328318E-4</v>
      </c>
      <c r="V84" s="92">
        <f t="shared" si="20"/>
        <v>1.5329421873963536E-2</v>
      </c>
    </row>
    <row r="85" spans="1:22" x14ac:dyDescent="0.45">
      <c r="A85" s="88">
        <f>MIN('Gearing and Output'!$H$7,(SQRT((A84^2)+2*K84*1)))</f>
        <v>13.752388632941413</v>
      </c>
      <c r="B85" s="90">
        <f t="shared" si="18"/>
        <v>8.9265513865926387</v>
      </c>
      <c r="C85" s="90">
        <f>0.5*'Gearing and Output'!$G$15*'Gearing and Output'!$G$16*'Gearing and Output'!$G$14*(A85)^2</f>
        <v>111.2073775495362</v>
      </c>
      <c r="D85" s="90">
        <f>'Gearing and Output'!$G$26</f>
        <v>133.66125</v>
      </c>
      <c r="E85" s="90">
        <f>'Gearing and Output'!$C$14-C85-D85</f>
        <v>239.23840140594046</v>
      </c>
      <c r="F85" s="90">
        <f>0.5*'Gearing and Output'!$J$27*A85^2</f>
        <v>53594.201722958889</v>
      </c>
      <c r="G85" s="90">
        <f>A85/('Gearing and Output'!$J$35/1000)</f>
        <v>47.081097682100008</v>
      </c>
      <c r="H85" s="90">
        <f t="shared" si="11"/>
        <v>59.738955596585342</v>
      </c>
      <c r="I85" s="90">
        <f>'Gearing and Output'!$G$38</f>
        <v>631.72977665344956</v>
      </c>
      <c r="J85" s="90">
        <f t="shared" si="12"/>
        <v>0.37870369618049587</v>
      </c>
      <c r="K85" s="92">
        <f t="shared" si="13"/>
        <v>2.6405868495230767</v>
      </c>
      <c r="L85" s="92">
        <f>IF(A85&lt;'Gearing and Output'!$H$5,1,IF(A85&lt;'Gearing and Output'!$H$6,2,IF(A85&gt;'Gearing and Output'!$H$6,3)))</f>
        <v>3</v>
      </c>
      <c r="M85" s="92">
        <f>IF(L85=1,_xlfn.XLOOKUP(A85,'Dyno Graph'!$E$2:$E$77,'Dyno Graph'!$A$2:$A$77,,1),IF(L85=2,_xlfn.XLOOKUP(A85,'Dyno Graph'!$F$2:$F$77,'Dyno Graph'!$A$2:$A$77,,1),IF(L85=3,_xlfn.XLOOKUP(A85,'Dyno Graph'!$G$2:$G$77,'Dyno Graph'!$A$2:$A$77,,1))))</f>
        <v>7500</v>
      </c>
      <c r="N85" s="92">
        <f>IF(L85=1,_xlfn.XLOOKUP(A85,'Dyno Graph'!$E$2:$E$77,'Dyno Graph'!$D$2:$D$77,,-1),IF(L85=2,_xlfn.XLOOKUP(A85,'Dyno Graph'!$F$2:$F$77,'Dyno Graph'!$D$2:$D$77,,-1),IF(L85=3,_xlfn.XLOOKUP(A85,'Dyno Graph'!$G$2:$G$77,'Dyno Graph'!$D$2:$D$77,,-1))))</f>
        <v>14.254</v>
      </c>
      <c r="O85" s="92">
        <f>IF(L85=1,_xlfn.XLOOKUP(A85,'Dyno Graph'!$E$2:$E$77,'Dyno Graph'!$H$2:$H$77,,-1),IF(Forces!L85=2,_xlfn.XLOOKUP(Forces!A85,'Dyno Graph'!$F$2:$F$77,'Dyno Graph'!$H$2:$H$77,,-1),IF(Forces!L85=3,_xlfn.XLOOKUP(Forces!A85,'Dyno Graph'!$G$2:$G$77,'Dyno Graph'!$H$2:$H$77,,-1))))</f>
        <v>11.185500000000001</v>
      </c>
      <c r="P85" s="92" cm="1">
        <f t="array" ref="P85">_xlfn.XLOOKUP(N85,BSFC!$B$3:$B$25,_xlfn.XLOOKUP(M85,BSFC!$C$2:$P$2,BSFC!$C$3:$P$25,,-1),,-1)</f>
        <v>475.44294525000004</v>
      </c>
      <c r="Q85" s="92">
        <f t="shared" si="14"/>
        <v>1.4772408511371877</v>
      </c>
      <c r="R85" s="92">
        <f t="shared" si="15"/>
        <v>2.2593044861246128E-4</v>
      </c>
      <c r="S85" s="92">
        <f t="shared" si="16"/>
        <v>0.10741703790996238</v>
      </c>
      <c r="T85" s="92">
        <f t="shared" si="19"/>
        <v>11.604483443382611</v>
      </c>
      <c r="U85" s="92">
        <f t="shared" si="17"/>
        <v>1.4322271721328318E-4</v>
      </c>
      <c r="V85" s="92">
        <f t="shared" si="20"/>
        <v>1.547264459117682E-2</v>
      </c>
    </row>
    <row r="86" spans="1:22" x14ac:dyDescent="0.45">
      <c r="A86" s="88">
        <f>MIN('Gearing and Output'!$H$7,(SQRT((A85^2)+2*K85*1)))</f>
        <v>13.752388632941413</v>
      </c>
      <c r="B86" s="90">
        <f t="shared" si="18"/>
        <v>8.9992660274227188</v>
      </c>
      <c r="C86" s="90">
        <f>0.5*'Gearing and Output'!$G$15*'Gearing and Output'!$G$16*'Gearing and Output'!$G$14*(A86)^2</f>
        <v>111.2073775495362</v>
      </c>
      <c r="D86" s="90">
        <f>'Gearing and Output'!$G$26</f>
        <v>133.66125</v>
      </c>
      <c r="E86" s="90">
        <f>'Gearing and Output'!$C$14-C86-D86</f>
        <v>239.23840140594046</v>
      </c>
      <c r="F86" s="90">
        <f>0.5*'Gearing and Output'!$J$27*A86^2</f>
        <v>53594.201722958889</v>
      </c>
      <c r="G86" s="90">
        <f>A86/('Gearing and Output'!$J$35/1000)</f>
        <v>47.081097682100008</v>
      </c>
      <c r="H86" s="90">
        <f t="shared" si="11"/>
        <v>59.738955596585342</v>
      </c>
      <c r="I86" s="90">
        <f>'Gearing and Output'!$G$38</f>
        <v>631.72977665344956</v>
      </c>
      <c r="J86" s="90">
        <f t="shared" si="12"/>
        <v>0.37870369618049587</v>
      </c>
      <c r="K86" s="92">
        <f t="shared" si="13"/>
        <v>2.6405868495230767</v>
      </c>
      <c r="L86" s="92">
        <f>IF(A86&lt;'Gearing and Output'!$H$5,1,IF(A86&lt;'Gearing and Output'!$H$6,2,IF(A86&gt;'Gearing and Output'!$H$6,3)))</f>
        <v>3</v>
      </c>
      <c r="M86" s="92">
        <f>IF(L86=1,_xlfn.XLOOKUP(A86,'Dyno Graph'!$E$2:$E$77,'Dyno Graph'!$A$2:$A$77,,1),IF(L86=2,_xlfn.XLOOKUP(A86,'Dyno Graph'!$F$2:$F$77,'Dyno Graph'!$A$2:$A$77,,1),IF(L86=3,_xlfn.XLOOKUP(A86,'Dyno Graph'!$G$2:$G$77,'Dyno Graph'!$A$2:$A$77,,1))))</f>
        <v>7500</v>
      </c>
      <c r="N86" s="92">
        <f>IF(L86=1,_xlfn.XLOOKUP(A86,'Dyno Graph'!$E$2:$E$77,'Dyno Graph'!$D$2:$D$77,,-1),IF(L86=2,_xlfn.XLOOKUP(A86,'Dyno Graph'!$F$2:$F$77,'Dyno Graph'!$D$2:$D$77,,-1),IF(L86=3,_xlfn.XLOOKUP(A86,'Dyno Graph'!$G$2:$G$77,'Dyno Graph'!$D$2:$D$77,,-1))))</f>
        <v>14.254</v>
      </c>
      <c r="O86" s="92">
        <f>IF(L86=1,_xlfn.XLOOKUP(A86,'Dyno Graph'!$E$2:$E$77,'Dyno Graph'!$H$2:$H$77,,-1),IF(Forces!L86=2,_xlfn.XLOOKUP(Forces!A86,'Dyno Graph'!$F$2:$F$77,'Dyno Graph'!$H$2:$H$77,,-1),IF(Forces!L86=3,_xlfn.XLOOKUP(Forces!A86,'Dyno Graph'!$G$2:$G$77,'Dyno Graph'!$H$2:$H$77,,-1))))</f>
        <v>11.185500000000001</v>
      </c>
      <c r="P86" s="92" cm="1">
        <f t="array" ref="P86">_xlfn.XLOOKUP(N86,BSFC!$B$3:$B$25,_xlfn.XLOOKUP(M86,BSFC!$C$2:$P$2,BSFC!$C$3:$P$25,,-1),,-1)</f>
        <v>475.44294525000004</v>
      </c>
      <c r="Q86" s="92">
        <f t="shared" si="14"/>
        <v>1.4772408511371877</v>
      </c>
      <c r="R86" s="92">
        <f t="shared" si="15"/>
        <v>2.2593044861246128E-4</v>
      </c>
      <c r="S86" s="92">
        <f t="shared" si="16"/>
        <v>0.10741703790996238</v>
      </c>
      <c r="T86" s="92">
        <f t="shared" si="19"/>
        <v>11.711900481292574</v>
      </c>
      <c r="U86" s="92">
        <f t="shared" si="17"/>
        <v>1.4322271721328318E-4</v>
      </c>
      <c r="V86" s="92">
        <f t="shared" si="20"/>
        <v>1.5615867308390104E-2</v>
      </c>
    </row>
    <row r="87" spans="1:22" x14ac:dyDescent="0.45">
      <c r="A87" s="88">
        <f>MIN('Gearing and Output'!$H$7,(SQRT((A86^2)+2*K86*1)))</f>
        <v>13.752388632941413</v>
      </c>
      <c r="B87" s="90">
        <f t="shared" si="18"/>
        <v>9.0719806682527988</v>
      </c>
      <c r="C87" s="90">
        <f>0.5*'Gearing and Output'!$G$15*'Gearing and Output'!$G$16*'Gearing and Output'!$G$14*(A87)^2</f>
        <v>111.2073775495362</v>
      </c>
      <c r="D87" s="90">
        <f>'Gearing and Output'!$G$26</f>
        <v>133.66125</v>
      </c>
      <c r="E87" s="90">
        <f>'Gearing and Output'!$C$14-C87-D87</f>
        <v>239.23840140594046</v>
      </c>
      <c r="F87" s="90">
        <f>0.5*'Gearing and Output'!$J$27*A87^2</f>
        <v>53594.201722958889</v>
      </c>
      <c r="G87" s="90">
        <f>A87/('Gearing and Output'!$J$35/1000)</f>
        <v>47.081097682100008</v>
      </c>
      <c r="H87" s="90">
        <f t="shared" si="11"/>
        <v>59.738955596585342</v>
      </c>
      <c r="I87" s="90">
        <f>'Gearing and Output'!$G$38</f>
        <v>631.72977665344956</v>
      </c>
      <c r="J87" s="90">
        <f t="shared" si="12"/>
        <v>0.37870369618049587</v>
      </c>
      <c r="K87" s="92">
        <f t="shared" si="13"/>
        <v>2.6405868495230767</v>
      </c>
      <c r="L87" s="92">
        <f>IF(A87&lt;'Gearing and Output'!$H$5,1,IF(A87&lt;'Gearing and Output'!$H$6,2,IF(A87&gt;'Gearing and Output'!$H$6,3)))</f>
        <v>3</v>
      </c>
      <c r="M87" s="92">
        <f>IF(L87=1,_xlfn.XLOOKUP(A87,'Dyno Graph'!$E$2:$E$77,'Dyno Graph'!$A$2:$A$77,,1),IF(L87=2,_xlfn.XLOOKUP(A87,'Dyno Graph'!$F$2:$F$77,'Dyno Graph'!$A$2:$A$77,,1),IF(L87=3,_xlfn.XLOOKUP(A87,'Dyno Graph'!$G$2:$G$77,'Dyno Graph'!$A$2:$A$77,,1))))</f>
        <v>7500</v>
      </c>
      <c r="N87" s="92">
        <f>IF(L87=1,_xlfn.XLOOKUP(A87,'Dyno Graph'!$E$2:$E$77,'Dyno Graph'!$D$2:$D$77,,-1),IF(L87=2,_xlfn.XLOOKUP(A87,'Dyno Graph'!$F$2:$F$77,'Dyno Graph'!$D$2:$D$77,,-1),IF(L87=3,_xlfn.XLOOKUP(A87,'Dyno Graph'!$G$2:$G$77,'Dyno Graph'!$D$2:$D$77,,-1))))</f>
        <v>14.254</v>
      </c>
      <c r="O87" s="92">
        <f>IF(L87=1,_xlfn.XLOOKUP(A87,'Dyno Graph'!$E$2:$E$77,'Dyno Graph'!$H$2:$H$77,,-1),IF(Forces!L87=2,_xlfn.XLOOKUP(Forces!A87,'Dyno Graph'!$F$2:$F$77,'Dyno Graph'!$H$2:$H$77,,-1),IF(Forces!L87=3,_xlfn.XLOOKUP(Forces!A87,'Dyno Graph'!$G$2:$G$77,'Dyno Graph'!$H$2:$H$77,,-1))))</f>
        <v>11.185500000000001</v>
      </c>
      <c r="P87" s="92" cm="1">
        <f t="array" ref="P87">_xlfn.XLOOKUP(N87,BSFC!$B$3:$B$25,_xlfn.XLOOKUP(M87,BSFC!$C$2:$P$2,BSFC!$C$3:$P$25,,-1),,-1)</f>
        <v>475.44294525000004</v>
      </c>
      <c r="Q87" s="92">
        <f t="shared" si="14"/>
        <v>1.4772408511371877</v>
      </c>
      <c r="R87" s="92">
        <f t="shared" si="15"/>
        <v>2.2593044861246128E-4</v>
      </c>
      <c r="S87" s="92">
        <f t="shared" si="16"/>
        <v>0.10741703790996238</v>
      </c>
      <c r="T87" s="92">
        <f t="shared" si="19"/>
        <v>11.819317519202537</v>
      </c>
      <c r="U87" s="92">
        <f t="shared" si="17"/>
        <v>1.4322271721328318E-4</v>
      </c>
      <c r="V87" s="92">
        <f t="shared" si="20"/>
        <v>1.5759090025603387E-2</v>
      </c>
    </row>
    <row r="88" spans="1:22" x14ac:dyDescent="0.45">
      <c r="A88" s="88">
        <f>MIN('Gearing and Output'!$H$7,(SQRT((A87^2)+2*K87*1)))</f>
        <v>13.752388632941413</v>
      </c>
      <c r="B88" s="90">
        <f t="shared" si="18"/>
        <v>9.1446953090828789</v>
      </c>
      <c r="C88" s="90">
        <f>0.5*'Gearing and Output'!$G$15*'Gearing and Output'!$G$16*'Gearing and Output'!$G$14*(A88)^2</f>
        <v>111.2073775495362</v>
      </c>
      <c r="D88" s="90">
        <f>'Gearing and Output'!$G$26</f>
        <v>133.66125</v>
      </c>
      <c r="E88" s="90">
        <f>'Gearing and Output'!$C$14-C88-D88</f>
        <v>239.23840140594046</v>
      </c>
      <c r="F88" s="90">
        <f>0.5*'Gearing and Output'!$J$27*A88^2</f>
        <v>53594.201722958889</v>
      </c>
      <c r="G88" s="90">
        <f>A88/('Gearing and Output'!$J$35/1000)</f>
        <v>47.081097682100008</v>
      </c>
      <c r="H88" s="90">
        <f t="shared" si="11"/>
        <v>59.738955596585342</v>
      </c>
      <c r="I88" s="90">
        <f>'Gearing and Output'!$G$38</f>
        <v>631.72977665344956</v>
      </c>
      <c r="J88" s="90">
        <f t="shared" si="12"/>
        <v>0.37870369618049587</v>
      </c>
      <c r="K88" s="92">
        <f t="shared" si="13"/>
        <v>2.6405868495230767</v>
      </c>
      <c r="L88" s="92">
        <f>IF(A88&lt;'Gearing and Output'!$H$5,1,IF(A88&lt;'Gearing and Output'!$H$6,2,IF(A88&gt;'Gearing and Output'!$H$6,3)))</f>
        <v>3</v>
      </c>
      <c r="M88" s="92">
        <f>IF(L88=1,_xlfn.XLOOKUP(A88,'Dyno Graph'!$E$2:$E$77,'Dyno Graph'!$A$2:$A$77,,1),IF(L88=2,_xlfn.XLOOKUP(A88,'Dyno Graph'!$F$2:$F$77,'Dyno Graph'!$A$2:$A$77,,1),IF(L88=3,_xlfn.XLOOKUP(A88,'Dyno Graph'!$G$2:$G$77,'Dyno Graph'!$A$2:$A$77,,1))))</f>
        <v>7500</v>
      </c>
      <c r="N88" s="92">
        <f>IF(L88=1,_xlfn.XLOOKUP(A88,'Dyno Graph'!$E$2:$E$77,'Dyno Graph'!$D$2:$D$77,,-1),IF(L88=2,_xlfn.XLOOKUP(A88,'Dyno Graph'!$F$2:$F$77,'Dyno Graph'!$D$2:$D$77,,-1),IF(L88=3,_xlfn.XLOOKUP(A88,'Dyno Graph'!$G$2:$G$77,'Dyno Graph'!$D$2:$D$77,,-1))))</f>
        <v>14.254</v>
      </c>
      <c r="O88" s="92">
        <f>IF(L88=1,_xlfn.XLOOKUP(A88,'Dyno Graph'!$E$2:$E$77,'Dyno Graph'!$H$2:$H$77,,-1),IF(Forces!L88=2,_xlfn.XLOOKUP(Forces!A88,'Dyno Graph'!$F$2:$F$77,'Dyno Graph'!$H$2:$H$77,,-1),IF(Forces!L88=3,_xlfn.XLOOKUP(Forces!A88,'Dyno Graph'!$G$2:$G$77,'Dyno Graph'!$H$2:$H$77,,-1))))</f>
        <v>11.185500000000001</v>
      </c>
      <c r="P88" s="92" cm="1">
        <f t="array" ref="P88">_xlfn.XLOOKUP(N88,BSFC!$B$3:$B$25,_xlfn.XLOOKUP(M88,BSFC!$C$2:$P$2,BSFC!$C$3:$P$25,,-1),,-1)</f>
        <v>475.44294525000004</v>
      </c>
      <c r="Q88" s="92">
        <f t="shared" si="14"/>
        <v>1.4772408511371877</v>
      </c>
      <c r="R88" s="92">
        <f t="shared" si="15"/>
        <v>2.2593044861246128E-4</v>
      </c>
      <c r="S88" s="92">
        <f t="shared" si="16"/>
        <v>0.10741703790996238</v>
      </c>
      <c r="T88" s="92">
        <f t="shared" si="19"/>
        <v>11.9267345571125</v>
      </c>
      <c r="U88" s="92">
        <f t="shared" si="17"/>
        <v>1.4322271721328318E-4</v>
      </c>
      <c r="V88" s="92">
        <f t="shared" si="20"/>
        <v>1.5902312742816671E-2</v>
      </c>
    </row>
    <row r="89" spans="1:22" x14ac:dyDescent="0.45">
      <c r="A89" s="88">
        <f>MIN('Gearing and Output'!$H$7,(SQRT((A88^2)+2*K88*1)))</f>
        <v>13.752388632941413</v>
      </c>
      <c r="B89" s="90">
        <f t="shared" si="18"/>
        <v>9.2174099499129589</v>
      </c>
      <c r="C89" s="90">
        <f>0.5*'Gearing and Output'!$G$15*'Gearing and Output'!$G$16*'Gearing and Output'!$G$14*(A89)^2</f>
        <v>111.2073775495362</v>
      </c>
      <c r="D89" s="90">
        <f>'Gearing and Output'!$G$26</f>
        <v>133.66125</v>
      </c>
      <c r="E89" s="90">
        <f>'Gearing and Output'!$C$14-C89-D89</f>
        <v>239.23840140594046</v>
      </c>
      <c r="F89" s="90">
        <f>0.5*'Gearing and Output'!$J$27*A89^2</f>
        <v>53594.201722958889</v>
      </c>
      <c r="G89" s="90">
        <f>A89/('Gearing and Output'!$J$35/1000)</f>
        <v>47.081097682100008</v>
      </c>
      <c r="H89" s="90">
        <f t="shared" si="11"/>
        <v>59.738955596585342</v>
      </c>
      <c r="I89" s="90">
        <f>'Gearing and Output'!$G$38</f>
        <v>631.72977665344956</v>
      </c>
      <c r="J89" s="90">
        <f t="shared" si="12"/>
        <v>0.37870369618049587</v>
      </c>
      <c r="K89" s="92">
        <f t="shared" si="13"/>
        <v>2.6405868495230767</v>
      </c>
      <c r="L89" s="92">
        <f>IF(A89&lt;'Gearing and Output'!$H$5,1,IF(A89&lt;'Gearing and Output'!$H$6,2,IF(A89&gt;'Gearing and Output'!$H$6,3)))</f>
        <v>3</v>
      </c>
      <c r="M89" s="92">
        <f>IF(L89=1,_xlfn.XLOOKUP(A89,'Dyno Graph'!$E$2:$E$77,'Dyno Graph'!$A$2:$A$77,,1),IF(L89=2,_xlfn.XLOOKUP(A89,'Dyno Graph'!$F$2:$F$77,'Dyno Graph'!$A$2:$A$77,,1),IF(L89=3,_xlfn.XLOOKUP(A89,'Dyno Graph'!$G$2:$G$77,'Dyno Graph'!$A$2:$A$77,,1))))</f>
        <v>7500</v>
      </c>
      <c r="N89" s="92">
        <f>IF(L89=1,_xlfn.XLOOKUP(A89,'Dyno Graph'!$E$2:$E$77,'Dyno Graph'!$D$2:$D$77,,-1),IF(L89=2,_xlfn.XLOOKUP(A89,'Dyno Graph'!$F$2:$F$77,'Dyno Graph'!$D$2:$D$77,,-1),IF(L89=3,_xlfn.XLOOKUP(A89,'Dyno Graph'!$G$2:$G$77,'Dyno Graph'!$D$2:$D$77,,-1))))</f>
        <v>14.254</v>
      </c>
      <c r="O89" s="92">
        <f>IF(L89=1,_xlfn.XLOOKUP(A89,'Dyno Graph'!$E$2:$E$77,'Dyno Graph'!$H$2:$H$77,,-1),IF(Forces!L89=2,_xlfn.XLOOKUP(Forces!A89,'Dyno Graph'!$F$2:$F$77,'Dyno Graph'!$H$2:$H$77,,-1),IF(Forces!L89=3,_xlfn.XLOOKUP(Forces!A89,'Dyno Graph'!$G$2:$G$77,'Dyno Graph'!$H$2:$H$77,,-1))))</f>
        <v>11.185500000000001</v>
      </c>
      <c r="P89" s="92" cm="1">
        <f t="array" ref="P89">_xlfn.XLOOKUP(N89,BSFC!$B$3:$B$25,_xlfn.XLOOKUP(M89,BSFC!$C$2:$P$2,BSFC!$C$3:$P$25,,-1),,-1)</f>
        <v>475.44294525000004</v>
      </c>
      <c r="Q89" s="92">
        <f t="shared" si="14"/>
        <v>1.4772408511371877</v>
      </c>
      <c r="R89" s="92">
        <f t="shared" si="15"/>
        <v>2.2593044861246128E-4</v>
      </c>
      <c r="S89" s="92">
        <f t="shared" si="16"/>
        <v>0.10741703790996238</v>
      </c>
      <c r="T89" s="92">
        <f t="shared" si="19"/>
        <v>12.034151595022463</v>
      </c>
      <c r="U89" s="92">
        <f t="shared" si="17"/>
        <v>1.4322271721328318E-4</v>
      </c>
      <c r="V89" s="92">
        <f t="shared" si="20"/>
        <v>1.6045535460029955E-2</v>
      </c>
    </row>
    <row r="90" spans="1:22" x14ac:dyDescent="0.45">
      <c r="A90" s="88">
        <f>MIN('Gearing and Output'!$H$7,(SQRT((A89^2)+2*K89*1)))</f>
        <v>13.752388632941413</v>
      </c>
      <c r="B90" s="90">
        <f t="shared" si="18"/>
        <v>9.290124590743039</v>
      </c>
      <c r="C90" s="90">
        <f>0.5*'Gearing and Output'!$G$15*'Gearing and Output'!$G$16*'Gearing and Output'!$G$14*(A90)^2</f>
        <v>111.2073775495362</v>
      </c>
      <c r="D90" s="90">
        <f>'Gearing and Output'!$G$26</f>
        <v>133.66125</v>
      </c>
      <c r="E90" s="90">
        <f>'Gearing and Output'!$C$14-C90-D90</f>
        <v>239.23840140594046</v>
      </c>
      <c r="F90" s="90">
        <f>0.5*'Gearing and Output'!$J$27*A90^2</f>
        <v>53594.201722958889</v>
      </c>
      <c r="G90" s="90">
        <f>A90/('Gearing and Output'!$J$35/1000)</f>
        <v>47.081097682100008</v>
      </c>
      <c r="H90" s="90">
        <f t="shared" si="11"/>
        <v>59.738955596585342</v>
      </c>
      <c r="I90" s="90">
        <f>'Gearing and Output'!$G$38</f>
        <v>631.72977665344956</v>
      </c>
      <c r="J90" s="90">
        <f t="shared" si="12"/>
        <v>0.37870369618049587</v>
      </c>
      <c r="K90" s="92">
        <f t="shared" si="13"/>
        <v>2.6405868495230767</v>
      </c>
      <c r="L90" s="92">
        <f>IF(A90&lt;'Gearing and Output'!$H$5,1,IF(A90&lt;'Gearing and Output'!$H$6,2,IF(A90&gt;'Gearing and Output'!$H$6,3)))</f>
        <v>3</v>
      </c>
      <c r="M90" s="92">
        <f>IF(L90=1,_xlfn.XLOOKUP(A90,'Dyno Graph'!$E$2:$E$77,'Dyno Graph'!$A$2:$A$77,,1),IF(L90=2,_xlfn.XLOOKUP(A90,'Dyno Graph'!$F$2:$F$77,'Dyno Graph'!$A$2:$A$77,,1),IF(L90=3,_xlfn.XLOOKUP(A90,'Dyno Graph'!$G$2:$G$77,'Dyno Graph'!$A$2:$A$77,,1))))</f>
        <v>7500</v>
      </c>
      <c r="N90" s="92">
        <f>IF(L90=1,_xlfn.XLOOKUP(A90,'Dyno Graph'!$E$2:$E$77,'Dyno Graph'!$D$2:$D$77,,-1),IF(L90=2,_xlfn.XLOOKUP(A90,'Dyno Graph'!$F$2:$F$77,'Dyno Graph'!$D$2:$D$77,,-1),IF(L90=3,_xlfn.XLOOKUP(A90,'Dyno Graph'!$G$2:$G$77,'Dyno Graph'!$D$2:$D$77,,-1))))</f>
        <v>14.254</v>
      </c>
      <c r="O90" s="92">
        <f>IF(L90=1,_xlfn.XLOOKUP(A90,'Dyno Graph'!$E$2:$E$77,'Dyno Graph'!$H$2:$H$77,,-1),IF(Forces!L90=2,_xlfn.XLOOKUP(Forces!A90,'Dyno Graph'!$F$2:$F$77,'Dyno Graph'!$H$2:$H$77,,-1),IF(Forces!L90=3,_xlfn.XLOOKUP(Forces!A90,'Dyno Graph'!$G$2:$G$77,'Dyno Graph'!$H$2:$H$77,,-1))))</f>
        <v>11.185500000000001</v>
      </c>
      <c r="P90" s="92" cm="1">
        <f t="array" ref="P90">_xlfn.XLOOKUP(N90,BSFC!$B$3:$B$25,_xlfn.XLOOKUP(M90,BSFC!$C$2:$P$2,BSFC!$C$3:$P$25,,-1),,-1)</f>
        <v>475.44294525000004</v>
      </c>
      <c r="Q90" s="92">
        <f t="shared" si="14"/>
        <v>1.4772408511371877</v>
      </c>
      <c r="R90" s="92">
        <f t="shared" si="15"/>
        <v>2.2593044861246128E-4</v>
      </c>
      <c r="S90" s="92">
        <f t="shared" si="16"/>
        <v>0.10741703790996238</v>
      </c>
      <c r="T90" s="92">
        <f t="shared" si="19"/>
        <v>12.141568632932426</v>
      </c>
      <c r="U90" s="92">
        <f t="shared" si="17"/>
        <v>1.4322271721328318E-4</v>
      </c>
      <c r="V90" s="92">
        <f t="shared" si="20"/>
        <v>1.6188758177243238E-2</v>
      </c>
    </row>
    <row r="91" spans="1:22" x14ac:dyDescent="0.45">
      <c r="A91" s="88">
        <f>MIN('Gearing and Output'!$H$7,(SQRT((A90^2)+2*K90*1)))</f>
        <v>13.752388632941413</v>
      </c>
      <c r="B91" s="90">
        <f t="shared" si="18"/>
        <v>9.362839231573119</v>
      </c>
      <c r="C91" s="90">
        <f>0.5*'Gearing and Output'!$G$15*'Gearing and Output'!$G$16*'Gearing and Output'!$G$14*(A91)^2</f>
        <v>111.2073775495362</v>
      </c>
      <c r="D91" s="90">
        <f>'Gearing and Output'!$G$26</f>
        <v>133.66125</v>
      </c>
      <c r="E91" s="90">
        <f>'Gearing and Output'!$C$14-C91-D91</f>
        <v>239.23840140594046</v>
      </c>
      <c r="F91" s="90">
        <f>0.5*'Gearing and Output'!$J$27*A91^2</f>
        <v>53594.201722958889</v>
      </c>
      <c r="G91" s="90">
        <f>A91/('Gearing and Output'!$J$35/1000)</f>
        <v>47.081097682100008</v>
      </c>
      <c r="H91" s="90">
        <f t="shared" si="11"/>
        <v>59.738955596585342</v>
      </c>
      <c r="I91" s="90">
        <f>'Gearing and Output'!$G$38</f>
        <v>631.72977665344956</v>
      </c>
      <c r="J91" s="90">
        <f t="shared" si="12"/>
        <v>0.37870369618049587</v>
      </c>
      <c r="K91" s="92">
        <f t="shared" si="13"/>
        <v>2.6405868495230767</v>
      </c>
      <c r="L91" s="92">
        <f>IF(A91&lt;'Gearing and Output'!$H$5,1,IF(A91&lt;'Gearing and Output'!$H$6,2,IF(A91&gt;'Gearing and Output'!$H$6,3)))</f>
        <v>3</v>
      </c>
      <c r="M91" s="92">
        <f>IF(L91=1,_xlfn.XLOOKUP(A91,'Dyno Graph'!$E$2:$E$77,'Dyno Graph'!$A$2:$A$77,,1),IF(L91=2,_xlfn.XLOOKUP(A91,'Dyno Graph'!$F$2:$F$77,'Dyno Graph'!$A$2:$A$77,,1),IF(L91=3,_xlfn.XLOOKUP(A91,'Dyno Graph'!$G$2:$G$77,'Dyno Graph'!$A$2:$A$77,,1))))</f>
        <v>7500</v>
      </c>
      <c r="N91" s="92">
        <f>IF(L91=1,_xlfn.XLOOKUP(A91,'Dyno Graph'!$E$2:$E$77,'Dyno Graph'!$D$2:$D$77,,-1),IF(L91=2,_xlfn.XLOOKUP(A91,'Dyno Graph'!$F$2:$F$77,'Dyno Graph'!$D$2:$D$77,,-1),IF(L91=3,_xlfn.XLOOKUP(A91,'Dyno Graph'!$G$2:$G$77,'Dyno Graph'!$D$2:$D$77,,-1))))</f>
        <v>14.254</v>
      </c>
      <c r="O91" s="92">
        <f>IF(L91=1,_xlfn.XLOOKUP(A91,'Dyno Graph'!$E$2:$E$77,'Dyno Graph'!$H$2:$H$77,,-1),IF(Forces!L91=2,_xlfn.XLOOKUP(Forces!A91,'Dyno Graph'!$F$2:$F$77,'Dyno Graph'!$H$2:$H$77,,-1),IF(Forces!L91=3,_xlfn.XLOOKUP(Forces!A91,'Dyno Graph'!$G$2:$G$77,'Dyno Graph'!$H$2:$H$77,,-1))))</f>
        <v>11.185500000000001</v>
      </c>
      <c r="P91" s="92" cm="1">
        <f t="array" ref="P91">_xlfn.XLOOKUP(N91,BSFC!$B$3:$B$25,_xlfn.XLOOKUP(M91,BSFC!$C$2:$P$2,BSFC!$C$3:$P$25,,-1),,-1)</f>
        <v>475.44294525000004</v>
      </c>
      <c r="Q91" s="92">
        <f t="shared" si="14"/>
        <v>1.4772408511371877</v>
      </c>
      <c r="R91" s="92">
        <f t="shared" si="15"/>
        <v>2.2593044861246128E-4</v>
      </c>
      <c r="S91" s="92">
        <f t="shared" si="16"/>
        <v>0.10741703790996238</v>
      </c>
      <c r="T91" s="92">
        <f t="shared" si="19"/>
        <v>12.248985670842389</v>
      </c>
      <c r="U91" s="92">
        <f t="shared" si="17"/>
        <v>1.4322271721328318E-4</v>
      </c>
      <c r="V91" s="92">
        <f t="shared" si="20"/>
        <v>1.6331980894456522E-2</v>
      </c>
    </row>
    <row r="92" spans="1:22" x14ac:dyDescent="0.45">
      <c r="A92" s="88">
        <f>MIN('Gearing and Output'!$H$7,(SQRT((A91^2)+2*K91*1)))</f>
        <v>13.752388632941413</v>
      </c>
      <c r="B92" s="90">
        <f t="shared" si="18"/>
        <v>9.4355538724031991</v>
      </c>
      <c r="C92" s="90">
        <f>0.5*'Gearing and Output'!$G$15*'Gearing and Output'!$G$16*'Gearing and Output'!$G$14*(A92)^2</f>
        <v>111.2073775495362</v>
      </c>
      <c r="D92" s="90">
        <f>'Gearing and Output'!$G$26</f>
        <v>133.66125</v>
      </c>
      <c r="E92" s="90">
        <f>'Gearing and Output'!$C$14-C92-D92</f>
        <v>239.23840140594046</v>
      </c>
      <c r="F92" s="90">
        <f>0.5*'Gearing and Output'!$J$27*A92^2</f>
        <v>53594.201722958889</v>
      </c>
      <c r="G92" s="90">
        <f>A92/('Gearing and Output'!$J$35/1000)</f>
        <v>47.081097682100008</v>
      </c>
      <c r="H92" s="90">
        <f t="shared" si="11"/>
        <v>59.738955596585342</v>
      </c>
      <c r="I92" s="90">
        <f>'Gearing and Output'!$G$38</f>
        <v>631.72977665344956</v>
      </c>
      <c r="J92" s="90">
        <f t="shared" si="12"/>
        <v>0.37870369618049587</v>
      </c>
      <c r="K92" s="92">
        <f t="shared" si="13"/>
        <v>2.6405868495230767</v>
      </c>
      <c r="L92" s="92">
        <f>IF(A92&lt;'Gearing and Output'!$H$5,1,IF(A92&lt;'Gearing and Output'!$H$6,2,IF(A92&gt;'Gearing and Output'!$H$6,3)))</f>
        <v>3</v>
      </c>
      <c r="M92" s="92">
        <f>IF(L92=1,_xlfn.XLOOKUP(A92,'Dyno Graph'!$E$2:$E$77,'Dyno Graph'!$A$2:$A$77,,1),IF(L92=2,_xlfn.XLOOKUP(A92,'Dyno Graph'!$F$2:$F$77,'Dyno Graph'!$A$2:$A$77,,1),IF(L92=3,_xlfn.XLOOKUP(A92,'Dyno Graph'!$G$2:$G$77,'Dyno Graph'!$A$2:$A$77,,1))))</f>
        <v>7500</v>
      </c>
      <c r="N92" s="92">
        <f>IF(L92=1,_xlfn.XLOOKUP(A92,'Dyno Graph'!$E$2:$E$77,'Dyno Graph'!$D$2:$D$77,,-1),IF(L92=2,_xlfn.XLOOKUP(A92,'Dyno Graph'!$F$2:$F$77,'Dyno Graph'!$D$2:$D$77,,-1),IF(L92=3,_xlfn.XLOOKUP(A92,'Dyno Graph'!$G$2:$G$77,'Dyno Graph'!$D$2:$D$77,,-1))))</f>
        <v>14.254</v>
      </c>
      <c r="O92" s="92">
        <f>IF(L92=1,_xlfn.XLOOKUP(A92,'Dyno Graph'!$E$2:$E$77,'Dyno Graph'!$H$2:$H$77,,-1),IF(Forces!L92=2,_xlfn.XLOOKUP(Forces!A92,'Dyno Graph'!$F$2:$F$77,'Dyno Graph'!$H$2:$H$77,,-1),IF(Forces!L92=3,_xlfn.XLOOKUP(Forces!A92,'Dyno Graph'!$G$2:$G$77,'Dyno Graph'!$H$2:$H$77,,-1))))</f>
        <v>11.185500000000001</v>
      </c>
      <c r="P92" s="92" cm="1">
        <f t="array" ref="P92">_xlfn.XLOOKUP(N92,BSFC!$B$3:$B$25,_xlfn.XLOOKUP(M92,BSFC!$C$2:$P$2,BSFC!$C$3:$P$25,,-1),,-1)</f>
        <v>475.44294525000004</v>
      </c>
      <c r="Q92" s="92">
        <f t="shared" si="14"/>
        <v>1.4772408511371877</v>
      </c>
      <c r="R92" s="92">
        <f t="shared" si="15"/>
        <v>2.2593044861246128E-4</v>
      </c>
      <c r="S92" s="92">
        <f t="shared" si="16"/>
        <v>0.10741703790996238</v>
      </c>
      <c r="T92" s="92">
        <f t="shared" si="19"/>
        <v>12.356402708752352</v>
      </c>
      <c r="U92" s="92">
        <f t="shared" si="17"/>
        <v>1.4322271721328318E-4</v>
      </c>
      <c r="V92" s="92">
        <f t="shared" si="20"/>
        <v>1.6475203611669806E-2</v>
      </c>
    </row>
    <row r="93" spans="1:22" x14ac:dyDescent="0.45">
      <c r="A93" s="88">
        <f>MIN('Gearing and Output'!$H$7,(SQRT((A92^2)+2*K92*1)))</f>
        <v>13.752388632941413</v>
      </c>
      <c r="B93" s="90">
        <f t="shared" si="18"/>
        <v>9.5082685132332792</v>
      </c>
      <c r="C93" s="90">
        <f>0.5*'Gearing and Output'!$G$15*'Gearing and Output'!$G$16*'Gearing and Output'!$G$14*(A93)^2</f>
        <v>111.2073775495362</v>
      </c>
      <c r="D93" s="90">
        <f>'Gearing and Output'!$G$26</f>
        <v>133.66125</v>
      </c>
      <c r="E93" s="90">
        <f>'Gearing and Output'!$C$14-C93-D93</f>
        <v>239.23840140594046</v>
      </c>
      <c r="F93" s="90">
        <f>0.5*'Gearing and Output'!$J$27*A93^2</f>
        <v>53594.201722958889</v>
      </c>
      <c r="G93" s="90">
        <f>A93/('Gearing and Output'!$J$35/1000)</f>
        <v>47.081097682100008</v>
      </c>
      <c r="H93" s="90">
        <f t="shared" si="11"/>
        <v>59.738955596585342</v>
      </c>
      <c r="I93" s="90">
        <f>'Gearing and Output'!$G$38</f>
        <v>631.72977665344956</v>
      </c>
      <c r="J93" s="90">
        <f t="shared" si="12"/>
        <v>0.37870369618049587</v>
      </c>
      <c r="K93" s="92">
        <f t="shared" si="13"/>
        <v>2.6405868495230767</v>
      </c>
      <c r="L93" s="92">
        <f>IF(A93&lt;'Gearing and Output'!$H$5,1,IF(A93&lt;'Gearing and Output'!$H$6,2,IF(A93&gt;'Gearing and Output'!$H$6,3)))</f>
        <v>3</v>
      </c>
      <c r="M93" s="92">
        <f>IF(L93=1,_xlfn.XLOOKUP(A93,'Dyno Graph'!$E$2:$E$77,'Dyno Graph'!$A$2:$A$77,,1),IF(L93=2,_xlfn.XLOOKUP(A93,'Dyno Graph'!$F$2:$F$77,'Dyno Graph'!$A$2:$A$77,,1),IF(L93=3,_xlfn.XLOOKUP(A93,'Dyno Graph'!$G$2:$G$77,'Dyno Graph'!$A$2:$A$77,,1))))</f>
        <v>7500</v>
      </c>
      <c r="N93" s="92">
        <f>IF(L93=1,_xlfn.XLOOKUP(A93,'Dyno Graph'!$E$2:$E$77,'Dyno Graph'!$D$2:$D$77,,-1),IF(L93=2,_xlfn.XLOOKUP(A93,'Dyno Graph'!$F$2:$F$77,'Dyno Graph'!$D$2:$D$77,,-1),IF(L93=3,_xlfn.XLOOKUP(A93,'Dyno Graph'!$G$2:$G$77,'Dyno Graph'!$D$2:$D$77,,-1))))</f>
        <v>14.254</v>
      </c>
      <c r="O93" s="92">
        <f>IF(L93=1,_xlfn.XLOOKUP(A93,'Dyno Graph'!$E$2:$E$77,'Dyno Graph'!$H$2:$H$77,,-1),IF(Forces!L93=2,_xlfn.XLOOKUP(Forces!A93,'Dyno Graph'!$F$2:$F$77,'Dyno Graph'!$H$2:$H$77,,-1),IF(Forces!L93=3,_xlfn.XLOOKUP(Forces!A93,'Dyno Graph'!$G$2:$G$77,'Dyno Graph'!$H$2:$H$77,,-1))))</f>
        <v>11.185500000000001</v>
      </c>
      <c r="P93" s="92" cm="1">
        <f t="array" ref="P93">_xlfn.XLOOKUP(N93,BSFC!$B$3:$B$25,_xlfn.XLOOKUP(M93,BSFC!$C$2:$P$2,BSFC!$C$3:$P$25,,-1),,-1)</f>
        <v>475.44294525000004</v>
      </c>
      <c r="Q93" s="92">
        <f t="shared" si="14"/>
        <v>1.4772408511371877</v>
      </c>
      <c r="R93" s="92">
        <f t="shared" si="15"/>
        <v>2.2593044861246128E-4</v>
      </c>
      <c r="S93" s="92">
        <f t="shared" si="16"/>
        <v>0.10741703790996238</v>
      </c>
      <c r="T93" s="92">
        <f t="shared" si="19"/>
        <v>12.463819746662315</v>
      </c>
      <c r="U93" s="92">
        <f t="shared" si="17"/>
        <v>1.4322271721328318E-4</v>
      </c>
      <c r="V93" s="92">
        <f t="shared" si="20"/>
        <v>1.661842632888309E-2</v>
      </c>
    </row>
    <row r="94" spans="1:22" x14ac:dyDescent="0.45">
      <c r="A94" s="88">
        <f>MIN('Gearing and Output'!$H$7,(SQRT((A93^2)+2*K93*1)))</f>
        <v>13.752388632941413</v>
      </c>
      <c r="B94" s="90">
        <f t="shared" si="18"/>
        <v>9.5809831540633592</v>
      </c>
      <c r="C94" s="90">
        <f>0.5*'Gearing and Output'!$G$15*'Gearing and Output'!$G$16*'Gearing and Output'!$G$14*(A94)^2</f>
        <v>111.2073775495362</v>
      </c>
      <c r="D94" s="90">
        <f>'Gearing and Output'!$G$26</f>
        <v>133.66125</v>
      </c>
      <c r="E94" s="90">
        <f>'Gearing and Output'!$C$14-C94-D94</f>
        <v>239.23840140594046</v>
      </c>
      <c r="F94" s="90">
        <f>0.5*'Gearing and Output'!$J$27*A94^2</f>
        <v>53594.201722958889</v>
      </c>
      <c r="G94" s="90">
        <f>A94/('Gearing and Output'!$J$35/1000)</f>
        <v>47.081097682100008</v>
      </c>
      <c r="H94" s="90">
        <f t="shared" si="11"/>
        <v>59.738955596585342</v>
      </c>
      <c r="I94" s="90">
        <f>'Gearing and Output'!$G$38</f>
        <v>631.72977665344956</v>
      </c>
      <c r="J94" s="90">
        <f t="shared" si="12"/>
        <v>0.37870369618049587</v>
      </c>
      <c r="K94" s="92">
        <f t="shared" si="13"/>
        <v>2.6405868495230767</v>
      </c>
      <c r="L94" s="92">
        <f>IF(A94&lt;'Gearing and Output'!$H$5,1,IF(A94&lt;'Gearing and Output'!$H$6,2,IF(A94&gt;'Gearing and Output'!$H$6,3)))</f>
        <v>3</v>
      </c>
      <c r="M94" s="92">
        <f>IF(L94=1,_xlfn.XLOOKUP(A94,'Dyno Graph'!$E$2:$E$77,'Dyno Graph'!$A$2:$A$77,,1),IF(L94=2,_xlfn.XLOOKUP(A94,'Dyno Graph'!$F$2:$F$77,'Dyno Graph'!$A$2:$A$77,,1),IF(L94=3,_xlfn.XLOOKUP(A94,'Dyno Graph'!$G$2:$G$77,'Dyno Graph'!$A$2:$A$77,,1))))</f>
        <v>7500</v>
      </c>
      <c r="N94" s="92">
        <f>IF(L94=1,_xlfn.XLOOKUP(A94,'Dyno Graph'!$E$2:$E$77,'Dyno Graph'!$D$2:$D$77,,-1),IF(L94=2,_xlfn.XLOOKUP(A94,'Dyno Graph'!$F$2:$F$77,'Dyno Graph'!$D$2:$D$77,,-1),IF(L94=3,_xlfn.XLOOKUP(A94,'Dyno Graph'!$G$2:$G$77,'Dyno Graph'!$D$2:$D$77,,-1))))</f>
        <v>14.254</v>
      </c>
      <c r="O94" s="92">
        <f>IF(L94=1,_xlfn.XLOOKUP(A94,'Dyno Graph'!$E$2:$E$77,'Dyno Graph'!$H$2:$H$77,,-1),IF(Forces!L94=2,_xlfn.XLOOKUP(Forces!A94,'Dyno Graph'!$F$2:$F$77,'Dyno Graph'!$H$2:$H$77,,-1),IF(Forces!L94=3,_xlfn.XLOOKUP(Forces!A94,'Dyno Graph'!$G$2:$G$77,'Dyno Graph'!$H$2:$H$77,,-1))))</f>
        <v>11.185500000000001</v>
      </c>
      <c r="P94" s="92" cm="1">
        <f t="array" ref="P94">_xlfn.XLOOKUP(N94,BSFC!$B$3:$B$25,_xlfn.XLOOKUP(M94,BSFC!$C$2:$P$2,BSFC!$C$3:$P$25,,-1),,-1)</f>
        <v>475.44294525000004</v>
      </c>
      <c r="Q94" s="92">
        <f t="shared" si="14"/>
        <v>1.4772408511371877</v>
      </c>
      <c r="R94" s="92">
        <f t="shared" si="15"/>
        <v>2.2593044861246128E-4</v>
      </c>
      <c r="S94" s="92">
        <f t="shared" si="16"/>
        <v>0.10741703790996238</v>
      </c>
      <c r="T94" s="92">
        <f t="shared" si="19"/>
        <v>12.571236784572278</v>
      </c>
      <c r="U94" s="92">
        <f t="shared" si="17"/>
        <v>1.4322271721328318E-4</v>
      </c>
      <c r="V94" s="92">
        <f t="shared" si="20"/>
        <v>1.6761649046096373E-2</v>
      </c>
    </row>
    <row r="95" spans="1:22" x14ac:dyDescent="0.45">
      <c r="A95" s="88">
        <f>MIN('Gearing and Output'!$H$7,(SQRT((A94^2)+2*K94*1)))</f>
        <v>13.752388632941413</v>
      </c>
      <c r="B95" s="90">
        <f t="shared" si="18"/>
        <v>9.6536977948934393</v>
      </c>
      <c r="C95" s="90">
        <f>0.5*'Gearing and Output'!$G$15*'Gearing and Output'!$G$16*'Gearing and Output'!$G$14*(A95)^2</f>
        <v>111.2073775495362</v>
      </c>
      <c r="D95" s="90">
        <f>'Gearing and Output'!$G$26</f>
        <v>133.66125</v>
      </c>
      <c r="E95" s="90">
        <f>'Gearing and Output'!$C$14-C95-D95</f>
        <v>239.23840140594046</v>
      </c>
      <c r="F95" s="90">
        <f>0.5*'Gearing and Output'!$J$27*A95^2</f>
        <v>53594.201722958889</v>
      </c>
      <c r="G95" s="90">
        <f>A95/('Gearing and Output'!$J$35/1000)</f>
        <v>47.081097682100008</v>
      </c>
      <c r="H95" s="90">
        <f t="shared" si="11"/>
        <v>59.738955596585342</v>
      </c>
      <c r="I95" s="90">
        <f>'Gearing and Output'!$G$38</f>
        <v>631.72977665344956</v>
      </c>
      <c r="J95" s="90">
        <f t="shared" si="12"/>
        <v>0.37870369618049587</v>
      </c>
      <c r="K95" s="92">
        <f t="shared" si="13"/>
        <v>2.6405868495230767</v>
      </c>
      <c r="L95" s="92">
        <f>IF(A95&lt;'Gearing and Output'!$H$5,1,IF(A95&lt;'Gearing and Output'!$H$6,2,IF(A95&gt;'Gearing and Output'!$H$6,3)))</f>
        <v>3</v>
      </c>
      <c r="M95" s="92">
        <f>IF(L95=1,_xlfn.XLOOKUP(A95,'Dyno Graph'!$E$2:$E$77,'Dyno Graph'!$A$2:$A$77,,1),IF(L95=2,_xlfn.XLOOKUP(A95,'Dyno Graph'!$F$2:$F$77,'Dyno Graph'!$A$2:$A$77,,1),IF(L95=3,_xlfn.XLOOKUP(A95,'Dyno Graph'!$G$2:$G$77,'Dyno Graph'!$A$2:$A$77,,1))))</f>
        <v>7500</v>
      </c>
      <c r="N95" s="92">
        <f>IF(L95=1,_xlfn.XLOOKUP(A95,'Dyno Graph'!$E$2:$E$77,'Dyno Graph'!$D$2:$D$77,,-1),IF(L95=2,_xlfn.XLOOKUP(A95,'Dyno Graph'!$F$2:$F$77,'Dyno Graph'!$D$2:$D$77,,-1),IF(L95=3,_xlfn.XLOOKUP(A95,'Dyno Graph'!$G$2:$G$77,'Dyno Graph'!$D$2:$D$77,,-1))))</f>
        <v>14.254</v>
      </c>
      <c r="O95" s="92">
        <f>IF(L95=1,_xlfn.XLOOKUP(A95,'Dyno Graph'!$E$2:$E$77,'Dyno Graph'!$H$2:$H$77,,-1),IF(Forces!L95=2,_xlfn.XLOOKUP(Forces!A95,'Dyno Graph'!$F$2:$F$77,'Dyno Graph'!$H$2:$H$77,,-1),IF(Forces!L95=3,_xlfn.XLOOKUP(Forces!A95,'Dyno Graph'!$G$2:$G$77,'Dyno Graph'!$H$2:$H$77,,-1))))</f>
        <v>11.185500000000001</v>
      </c>
      <c r="P95" s="92" cm="1">
        <f t="array" ref="P95">_xlfn.XLOOKUP(N95,BSFC!$B$3:$B$25,_xlfn.XLOOKUP(M95,BSFC!$C$2:$P$2,BSFC!$C$3:$P$25,,-1),,-1)</f>
        <v>475.44294525000004</v>
      </c>
      <c r="Q95" s="92">
        <f t="shared" si="14"/>
        <v>1.4772408511371877</v>
      </c>
      <c r="R95" s="92">
        <f t="shared" si="15"/>
        <v>2.2593044861246128E-4</v>
      </c>
      <c r="S95" s="92">
        <f t="shared" si="16"/>
        <v>0.10741703790996238</v>
      </c>
      <c r="T95" s="92">
        <f t="shared" si="19"/>
        <v>12.678653822482241</v>
      </c>
      <c r="U95" s="92">
        <f t="shared" si="17"/>
        <v>1.4322271721328318E-4</v>
      </c>
      <c r="V95" s="92">
        <f t="shared" si="20"/>
        <v>1.6904871763309657E-2</v>
      </c>
    </row>
    <row r="96" spans="1:22" x14ac:dyDescent="0.45">
      <c r="A96" s="88">
        <f>MIN('Gearing and Output'!$H$7,(SQRT((A95^2)+2*K95*1)))</f>
        <v>13.752388632941413</v>
      </c>
      <c r="B96" s="90">
        <f t="shared" si="18"/>
        <v>9.7264124357235193</v>
      </c>
      <c r="C96" s="90">
        <f>0.5*'Gearing and Output'!$G$15*'Gearing and Output'!$G$16*'Gearing and Output'!$G$14*(A96)^2</f>
        <v>111.2073775495362</v>
      </c>
      <c r="D96" s="90">
        <f>'Gearing and Output'!$G$26</f>
        <v>133.66125</v>
      </c>
      <c r="E96" s="90">
        <f>'Gearing and Output'!$C$14-C96-D96</f>
        <v>239.23840140594046</v>
      </c>
      <c r="F96" s="90">
        <f>0.5*'Gearing and Output'!$J$27*A96^2</f>
        <v>53594.201722958889</v>
      </c>
      <c r="G96" s="90">
        <f>A96/('Gearing and Output'!$J$35/1000)</f>
        <v>47.081097682100008</v>
      </c>
      <c r="H96" s="90">
        <f t="shared" si="11"/>
        <v>59.738955596585342</v>
      </c>
      <c r="I96" s="90">
        <f>'Gearing and Output'!$G$38</f>
        <v>631.72977665344956</v>
      </c>
      <c r="J96" s="90">
        <f t="shared" si="12"/>
        <v>0.37870369618049587</v>
      </c>
      <c r="K96" s="92">
        <f t="shared" si="13"/>
        <v>2.6405868495230767</v>
      </c>
      <c r="L96" s="92">
        <f>IF(A96&lt;'Gearing and Output'!$H$5,1,IF(A96&lt;'Gearing and Output'!$H$6,2,IF(A96&gt;'Gearing and Output'!$H$6,3)))</f>
        <v>3</v>
      </c>
      <c r="M96" s="92">
        <f>IF(L96=1,_xlfn.XLOOKUP(A96,'Dyno Graph'!$E$2:$E$77,'Dyno Graph'!$A$2:$A$77,,1),IF(L96=2,_xlfn.XLOOKUP(A96,'Dyno Graph'!$F$2:$F$77,'Dyno Graph'!$A$2:$A$77,,1),IF(L96=3,_xlfn.XLOOKUP(A96,'Dyno Graph'!$G$2:$G$77,'Dyno Graph'!$A$2:$A$77,,1))))</f>
        <v>7500</v>
      </c>
      <c r="N96" s="92">
        <f>IF(L96=1,_xlfn.XLOOKUP(A96,'Dyno Graph'!$E$2:$E$77,'Dyno Graph'!$D$2:$D$77,,-1),IF(L96=2,_xlfn.XLOOKUP(A96,'Dyno Graph'!$F$2:$F$77,'Dyno Graph'!$D$2:$D$77,,-1),IF(L96=3,_xlfn.XLOOKUP(A96,'Dyno Graph'!$G$2:$G$77,'Dyno Graph'!$D$2:$D$77,,-1))))</f>
        <v>14.254</v>
      </c>
      <c r="O96" s="92">
        <f>IF(L96=1,_xlfn.XLOOKUP(A96,'Dyno Graph'!$E$2:$E$77,'Dyno Graph'!$H$2:$H$77,,-1),IF(Forces!L96=2,_xlfn.XLOOKUP(Forces!A96,'Dyno Graph'!$F$2:$F$77,'Dyno Graph'!$H$2:$H$77,,-1),IF(Forces!L96=3,_xlfn.XLOOKUP(Forces!A96,'Dyno Graph'!$G$2:$G$77,'Dyno Graph'!$H$2:$H$77,,-1))))</f>
        <v>11.185500000000001</v>
      </c>
      <c r="P96" s="92" cm="1">
        <f t="array" ref="P96">_xlfn.XLOOKUP(N96,BSFC!$B$3:$B$25,_xlfn.XLOOKUP(M96,BSFC!$C$2:$P$2,BSFC!$C$3:$P$25,,-1),,-1)</f>
        <v>475.44294525000004</v>
      </c>
      <c r="Q96" s="92">
        <f t="shared" si="14"/>
        <v>1.4772408511371877</v>
      </c>
      <c r="R96" s="92">
        <f t="shared" si="15"/>
        <v>2.2593044861246128E-4</v>
      </c>
      <c r="S96" s="92">
        <f t="shared" si="16"/>
        <v>0.10741703790996238</v>
      </c>
      <c r="T96" s="92">
        <f t="shared" si="19"/>
        <v>12.786070860392204</v>
      </c>
      <c r="U96" s="92">
        <f t="shared" si="17"/>
        <v>1.4322271721328318E-4</v>
      </c>
      <c r="V96" s="92">
        <f t="shared" si="20"/>
        <v>1.7048094480522941E-2</v>
      </c>
    </row>
    <row r="97" spans="1:22" x14ac:dyDescent="0.45">
      <c r="A97" s="88">
        <f>MIN('Gearing and Output'!$H$7,(SQRT((A96^2)+2*K96*1)))</f>
        <v>13.752388632941413</v>
      </c>
      <c r="B97" s="90">
        <f t="shared" si="18"/>
        <v>9.7991270765535994</v>
      </c>
      <c r="C97" s="90">
        <f>0.5*'Gearing and Output'!$G$15*'Gearing and Output'!$G$16*'Gearing and Output'!$G$14*(A97)^2</f>
        <v>111.2073775495362</v>
      </c>
      <c r="D97" s="90">
        <f>'Gearing and Output'!$G$26</f>
        <v>133.66125</v>
      </c>
      <c r="E97" s="90">
        <f>'Gearing and Output'!$C$14-C97-D97</f>
        <v>239.23840140594046</v>
      </c>
      <c r="F97" s="90">
        <f>0.5*'Gearing and Output'!$J$27*A97^2</f>
        <v>53594.201722958889</v>
      </c>
      <c r="G97" s="90">
        <f>A97/('Gearing and Output'!$J$35/1000)</f>
        <v>47.081097682100008</v>
      </c>
      <c r="H97" s="90">
        <f t="shared" si="11"/>
        <v>59.738955596585342</v>
      </c>
      <c r="I97" s="90">
        <f>'Gearing and Output'!$G$38</f>
        <v>631.72977665344956</v>
      </c>
      <c r="J97" s="90">
        <f t="shared" si="12"/>
        <v>0.37870369618049587</v>
      </c>
      <c r="K97" s="92">
        <f t="shared" si="13"/>
        <v>2.6405868495230767</v>
      </c>
      <c r="L97" s="92">
        <f>IF(A97&lt;'Gearing and Output'!$H$5,1,IF(A97&lt;'Gearing and Output'!$H$6,2,IF(A97&gt;'Gearing and Output'!$H$6,3)))</f>
        <v>3</v>
      </c>
      <c r="M97" s="92">
        <f>IF(L97=1,_xlfn.XLOOKUP(A97,'Dyno Graph'!$E$2:$E$77,'Dyno Graph'!$A$2:$A$77,,1),IF(L97=2,_xlfn.XLOOKUP(A97,'Dyno Graph'!$F$2:$F$77,'Dyno Graph'!$A$2:$A$77,,1),IF(L97=3,_xlfn.XLOOKUP(A97,'Dyno Graph'!$G$2:$G$77,'Dyno Graph'!$A$2:$A$77,,1))))</f>
        <v>7500</v>
      </c>
      <c r="N97" s="92">
        <f>IF(L97=1,_xlfn.XLOOKUP(A97,'Dyno Graph'!$E$2:$E$77,'Dyno Graph'!$D$2:$D$77,,-1),IF(L97=2,_xlfn.XLOOKUP(A97,'Dyno Graph'!$F$2:$F$77,'Dyno Graph'!$D$2:$D$77,,-1),IF(L97=3,_xlfn.XLOOKUP(A97,'Dyno Graph'!$G$2:$G$77,'Dyno Graph'!$D$2:$D$77,,-1))))</f>
        <v>14.254</v>
      </c>
      <c r="O97" s="92">
        <f>IF(L97=1,_xlfn.XLOOKUP(A97,'Dyno Graph'!$E$2:$E$77,'Dyno Graph'!$H$2:$H$77,,-1),IF(Forces!L97=2,_xlfn.XLOOKUP(Forces!A97,'Dyno Graph'!$F$2:$F$77,'Dyno Graph'!$H$2:$H$77,,-1),IF(Forces!L97=3,_xlfn.XLOOKUP(Forces!A97,'Dyno Graph'!$G$2:$G$77,'Dyno Graph'!$H$2:$H$77,,-1))))</f>
        <v>11.185500000000001</v>
      </c>
      <c r="P97" s="92" cm="1">
        <f t="array" ref="P97">_xlfn.XLOOKUP(N97,BSFC!$B$3:$B$25,_xlfn.XLOOKUP(M97,BSFC!$C$2:$P$2,BSFC!$C$3:$P$25,,-1),,-1)</f>
        <v>475.44294525000004</v>
      </c>
      <c r="Q97" s="92">
        <f t="shared" si="14"/>
        <v>1.4772408511371877</v>
      </c>
      <c r="R97" s="92">
        <f t="shared" si="15"/>
        <v>2.2593044861246128E-4</v>
      </c>
      <c r="S97" s="92">
        <f t="shared" si="16"/>
        <v>0.10741703790996238</v>
      </c>
      <c r="T97" s="92">
        <f t="shared" si="19"/>
        <v>12.893487898302167</v>
      </c>
      <c r="U97" s="92">
        <f t="shared" si="17"/>
        <v>1.4322271721328318E-4</v>
      </c>
      <c r="V97" s="92">
        <f t="shared" si="20"/>
        <v>1.7191317197736224E-2</v>
      </c>
    </row>
    <row r="98" spans="1:22" x14ac:dyDescent="0.45">
      <c r="A98" s="88">
        <f>MIN('Gearing and Output'!$H$7,(SQRT((A97^2)+2*K97*1)))</f>
        <v>13.752388632941413</v>
      </c>
      <c r="B98" s="90">
        <f t="shared" si="18"/>
        <v>9.8718417173836794</v>
      </c>
      <c r="C98" s="90">
        <f>0.5*'Gearing and Output'!$G$15*'Gearing and Output'!$G$16*'Gearing and Output'!$G$14*(A98)^2</f>
        <v>111.2073775495362</v>
      </c>
      <c r="D98" s="90">
        <f>'Gearing and Output'!$G$26</f>
        <v>133.66125</v>
      </c>
      <c r="E98" s="90">
        <f>'Gearing and Output'!$C$14-C98-D98</f>
        <v>239.23840140594046</v>
      </c>
      <c r="F98" s="90">
        <f>0.5*'Gearing and Output'!$J$27*A98^2</f>
        <v>53594.201722958889</v>
      </c>
      <c r="G98" s="90">
        <f>A98/('Gearing and Output'!$J$35/1000)</f>
        <v>47.081097682100008</v>
      </c>
      <c r="H98" s="90">
        <f t="shared" si="11"/>
        <v>59.738955596585342</v>
      </c>
      <c r="I98" s="90">
        <f>'Gearing and Output'!$G$38</f>
        <v>631.72977665344956</v>
      </c>
      <c r="J98" s="90">
        <f t="shared" si="12"/>
        <v>0.37870369618049587</v>
      </c>
      <c r="K98" s="92">
        <f t="shared" si="13"/>
        <v>2.6405868495230767</v>
      </c>
      <c r="L98" s="92">
        <f>IF(A98&lt;'Gearing and Output'!$H$5,1,IF(A98&lt;'Gearing and Output'!$H$6,2,IF(A98&gt;'Gearing and Output'!$H$6,3)))</f>
        <v>3</v>
      </c>
      <c r="M98" s="92">
        <f>IF(L98=1,_xlfn.XLOOKUP(A98,'Dyno Graph'!$E$2:$E$77,'Dyno Graph'!$A$2:$A$77,,1),IF(L98=2,_xlfn.XLOOKUP(A98,'Dyno Graph'!$F$2:$F$77,'Dyno Graph'!$A$2:$A$77,,1),IF(L98=3,_xlfn.XLOOKUP(A98,'Dyno Graph'!$G$2:$G$77,'Dyno Graph'!$A$2:$A$77,,1))))</f>
        <v>7500</v>
      </c>
      <c r="N98" s="92">
        <f>IF(L98=1,_xlfn.XLOOKUP(A98,'Dyno Graph'!$E$2:$E$77,'Dyno Graph'!$D$2:$D$77,,-1),IF(L98=2,_xlfn.XLOOKUP(A98,'Dyno Graph'!$F$2:$F$77,'Dyno Graph'!$D$2:$D$77,,-1),IF(L98=3,_xlfn.XLOOKUP(A98,'Dyno Graph'!$G$2:$G$77,'Dyno Graph'!$D$2:$D$77,,-1))))</f>
        <v>14.254</v>
      </c>
      <c r="O98" s="92">
        <f>IF(L98=1,_xlfn.XLOOKUP(A98,'Dyno Graph'!$E$2:$E$77,'Dyno Graph'!$H$2:$H$77,,-1),IF(Forces!L98=2,_xlfn.XLOOKUP(Forces!A98,'Dyno Graph'!$F$2:$F$77,'Dyno Graph'!$H$2:$H$77,,-1),IF(Forces!L98=3,_xlfn.XLOOKUP(Forces!A98,'Dyno Graph'!$G$2:$G$77,'Dyno Graph'!$H$2:$H$77,,-1))))</f>
        <v>11.185500000000001</v>
      </c>
      <c r="P98" s="92" cm="1">
        <f t="array" ref="P98">_xlfn.XLOOKUP(N98,BSFC!$B$3:$B$25,_xlfn.XLOOKUP(M98,BSFC!$C$2:$P$2,BSFC!$C$3:$P$25,,-1),,-1)</f>
        <v>475.44294525000004</v>
      </c>
      <c r="Q98" s="92">
        <f t="shared" si="14"/>
        <v>1.4772408511371877</v>
      </c>
      <c r="R98" s="92">
        <f t="shared" si="15"/>
        <v>2.2593044861246128E-4</v>
      </c>
      <c r="S98" s="92">
        <f t="shared" si="16"/>
        <v>0.10741703790996238</v>
      </c>
      <c r="T98" s="92">
        <f t="shared" si="19"/>
        <v>13.00090493621213</v>
      </c>
      <c r="U98" s="92">
        <f t="shared" si="17"/>
        <v>1.4322271721328318E-4</v>
      </c>
      <c r="V98" s="92">
        <f t="shared" si="20"/>
        <v>1.7334539914949508E-2</v>
      </c>
    </row>
    <row r="99" spans="1:22" x14ac:dyDescent="0.45">
      <c r="A99" s="88">
        <f>MIN('Gearing and Output'!$H$7,(SQRT((A98^2)+2*K98*1)))</f>
        <v>13.752388632941413</v>
      </c>
      <c r="B99" s="90">
        <f t="shared" si="18"/>
        <v>9.9445563582137595</v>
      </c>
      <c r="C99" s="90">
        <f>0.5*'Gearing and Output'!$G$15*'Gearing and Output'!$G$16*'Gearing and Output'!$G$14*(A99)^2</f>
        <v>111.2073775495362</v>
      </c>
      <c r="D99" s="90">
        <f>'Gearing and Output'!$G$26</f>
        <v>133.66125</v>
      </c>
      <c r="E99" s="90">
        <f>'Gearing and Output'!$C$14-C99-D99</f>
        <v>239.23840140594046</v>
      </c>
      <c r="F99" s="90">
        <f>0.5*'Gearing and Output'!$J$27*A99^2</f>
        <v>53594.201722958889</v>
      </c>
      <c r="G99" s="90">
        <f>A99/('Gearing and Output'!$J$35/1000)</f>
        <v>47.081097682100008</v>
      </c>
      <c r="H99" s="90">
        <f t="shared" si="11"/>
        <v>59.738955596585342</v>
      </c>
      <c r="I99" s="90">
        <f>'Gearing and Output'!$G$38</f>
        <v>631.72977665344956</v>
      </c>
      <c r="J99" s="90">
        <f t="shared" si="12"/>
        <v>0.37870369618049587</v>
      </c>
      <c r="K99" s="92">
        <f t="shared" si="13"/>
        <v>2.6405868495230767</v>
      </c>
      <c r="L99" s="92">
        <f>IF(A99&lt;'Gearing and Output'!$H$5,1,IF(A99&lt;'Gearing and Output'!$H$6,2,IF(A99&gt;'Gearing and Output'!$H$6,3)))</f>
        <v>3</v>
      </c>
      <c r="M99" s="92">
        <f>IF(L99=1,_xlfn.XLOOKUP(A99,'Dyno Graph'!$E$2:$E$77,'Dyno Graph'!$A$2:$A$77,,1),IF(L99=2,_xlfn.XLOOKUP(A99,'Dyno Graph'!$F$2:$F$77,'Dyno Graph'!$A$2:$A$77,,1),IF(L99=3,_xlfn.XLOOKUP(A99,'Dyno Graph'!$G$2:$G$77,'Dyno Graph'!$A$2:$A$77,,1))))</f>
        <v>7500</v>
      </c>
      <c r="N99" s="92">
        <f>IF(L99=1,_xlfn.XLOOKUP(A99,'Dyno Graph'!$E$2:$E$77,'Dyno Graph'!$D$2:$D$77,,-1),IF(L99=2,_xlfn.XLOOKUP(A99,'Dyno Graph'!$F$2:$F$77,'Dyno Graph'!$D$2:$D$77,,-1),IF(L99=3,_xlfn.XLOOKUP(A99,'Dyno Graph'!$G$2:$G$77,'Dyno Graph'!$D$2:$D$77,,-1))))</f>
        <v>14.254</v>
      </c>
      <c r="O99" s="92">
        <f>IF(L99=1,_xlfn.XLOOKUP(A99,'Dyno Graph'!$E$2:$E$77,'Dyno Graph'!$H$2:$H$77,,-1),IF(Forces!L99=2,_xlfn.XLOOKUP(Forces!A99,'Dyno Graph'!$F$2:$F$77,'Dyno Graph'!$H$2:$H$77,,-1),IF(Forces!L99=3,_xlfn.XLOOKUP(Forces!A99,'Dyno Graph'!$G$2:$G$77,'Dyno Graph'!$H$2:$H$77,,-1))))</f>
        <v>11.185500000000001</v>
      </c>
      <c r="P99" s="92" cm="1">
        <f t="array" ref="P99">_xlfn.XLOOKUP(N99,BSFC!$B$3:$B$25,_xlfn.XLOOKUP(M99,BSFC!$C$2:$P$2,BSFC!$C$3:$P$25,,-1),,-1)</f>
        <v>475.44294525000004</v>
      </c>
      <c r="Q99" s="92">
        <f t="shared" si="14"/>
        <v>1.4772408511371877</v>
      </c>
      <c r="R99" s="92">
        <f t="shared" si="15"/>
        <v>2.2593044861246128E-4</v>
      </c>
      <c r="S99" s="92">
        <f t="shared" si="16"/>
        <v>0.10741703790996238</v>
      </c>
      <c r="T99" s="92">
        <f t="shared" si="19"/>
        <v>13.108321974122093</v>
      </c>
      <c r="U99" s="92">
        <f t="shared" si="17"/>
        <v>1.4322271721328318E-4</v>
      </c>
      <c r="V99" s="92">
        <f t="shared" si="20"/>
        <v>1.7477762632162792E-2</v>
      </c>
    </row>
    <row r="100" spans="1:22" x14ac:dyDescent="0.45">
      <c r="A100" s="88">
        <f>MIN('Gearing and Output'!$H$7,(SQRT((A99^2)+2*K99*1)))</f>
        <v>13.752388632941413</v>
      </c>
      <c r="B100" s="90">
        <f t="shared" si="18"/>
        <v>10.01727099904384</v>
      </c>
      <c r="C100" s="90">
        <f>0.5*'Gearing and Output'!$G$15*'Gearing and Output'!$G$16*'Gearing and Output'!$G$14*(A100)^2</f>
        <v>111.2073775495362</v>
      </c>
      <c r="D100" s="90">
        <f>'Gearing and Output'!$G$26</f>
        <v>133.66125</v>
      </c>
      <c r="E100" s="90">
        <f>'Gearing and Output'!$C$14-C100-D100</f>
        <v>239.23840140594046</v>
      </c>
      <c r="F100" s="90">
        <f>0.5*'Gearing and Output'!$J$27*A100^2</f>
        <v>53594.201722958889</v>
      </c>
      <c r="G100" s="90">
        <f>A100/('Gearing and Output'!$J$35/1000)</f>
        <v>47.081097682100008</v>
      </c>
      <c r="H100" s="90">
        <f t="shared" si="11"/>
        <v>59.738955596585342</v>
      </c>
      <c r="I100" s="90">
        <f>'Gearing and Output'!$G$38</f>
        <v>631.72977665344956</v>
      </c>
      <c r="J100" s="90">
        <f t="shared" si="12"/>
        <v>0.37870369618049587</v>
      </c>
      <c r="K100" s="92">
        <f t="shared" si="13"/>
        <v>2.6405868495230767</v>
      </c>
      <c r="L100" s="92">
        <f>IF(A100&lt;'Gearing and Output'!$H$5,1,IF(A100&lt;'Gearing and Output'!$H$6,2,IF(A100&gt;'Gearing and Output'!$H$6,3)))</f>
        <v>3</v>
      </c>
      <c r="M100" s="92">
        <f>IF(L100=1,_xlfn.XLOOKUP(A100,'Dyno Graph'!$E$2:$E$77,'Dyno Graph'!$A$2:$A$77,,1),IF(L100=2,_xlfn.XLOOKUP(A100,'Dyno Graph'!$F$2:$F$77,'Dyno Graph'!$A$2:$A$77,,1),IF(L100=3,_xlfn.XLOOKUP(A100,'Dyno Graph'!$G$2:$G$77,'Dyno Graph'!$A$2:$A$77,,1))))</f>
        <v>7500</v>
      </c>
      <c r="N100" s="92">
        <f>IF(L100=1,_xlfn.XLOOKUP(A100,'Dyno Graph'!$E$2:$E$77,'Dyno Graph'!$D$2:$D$77,,-1),IF(L100=2,_xlfn.XLOOKUP(A100,'Dyno Graph'!$F$2:$F$77,'Dyno Graph'!$D$2:$D$77,,-1),IF(L100=3,_xlfn.XLOOKUP(A100,'Dyno Graph'!$G$2:$G$77,'Dyno Graph'!$D$2:$D$77,,-1))))</f>
        <v>14.254</v>
      </c>
      <c r="O100" s="92">
        <f>IF(L100=1,_xlfn.XLOOKUP(A100,'Dyno Graph'!$E$2:$E$77,'Dyno Graph'!$H$2:$H$77,,-1),IF(Forces!L100=2,_xlfn.XLOOKUP(Forces!A100,'Dyno Graph'!$F$2:$F$77,'Dyno Graph'!$H$2:$H$77,,-1),IF(Forces!L100=3,_xlfn.XLOOKUP(Forces!A100,'Dyno Graph'!$G$2:$G$77,'Dyno Graph'!$H$2:$H$77,,-1))))</f>
        <v>11.185500000000001</v>
      </c>
      <c r="P100" s="92" cm="1">
        <f t="array" ref="P100">_xlfn.XLOOKUP(N100,BSFC!$B$3:$B$25,_xlfn.XLOOKUP(M100,BSFC!$C$2:$P$2,BSFC!$C$3:$P$25,,-1),,-1)</f>
        <v>475.44294525000004</v>
      </c>
      <c r="Q100" s="92">
        <f t="shared" si="14"/>
        <v>1.4772408511371877</v>
      </c>
      <c r="R100" s="92">
        <f t="shared" si="15"/>
        <v>2.2593044861246128E-4</v>
      </c>
      <c r="S100" s="92">
        <f t="shared" si="16"/>
        <v>0.10741703790996238</v>
      </c>
      <c r="T100" s="92">
        <f t="shared" si="19"/>
        <v>13.215739012032056</v>
      </c>
      <c r="U100" s="92">
        <f t="shared" si="17"/>
        <v>1.4322271721328318E-4</v>
      </c>
      <c r="V100" s="92">
        <f t="shared" si="20"/>
        <v>1.7620985349376075E-2</v>
      </c>
    </row>
    <row r="101" spans="1:22" x14ac:dyDescent="0.45">
      <c r="A101" s="88">
        <f>MIN('Gearing and Output'!$H$7,(SQRT((A100^2)+2*K100*1)))</f>
        <v>13.752388632941413</v>
      </c>
      <c r="B101" s="90">
        <f t="shared" si="18"/>
        <v>10.08998563987392</v>
      </c>
      <c r="C101" s="90">
        <f>0.5*'Gearing and Output'!$G$15*'Gearing and Output'!$G$16*'Gearing and Output'!$G$14*(A101)^2</f>
        <v>111.2073775495362</v>
      </c>
      <c r="D101" s="90">
        <f>'Gearing and Output'!$G$26</f>
        <v>133.66125</v>
      </c>
      <c r="E101" s="90">
        <f>'Gearing and Output'!$C$14-C101-D101</f>
        <v>239.23840140594046</v>
      </c>
      <c r="F101" s="90">
        <f>0.5*'Gearing and Output'!$J$27*A101^2</f>
        <v>53594.201722958889</v>
      </c>
      <c r="G101" s="90">
        <f>A101/('Gearing and Output'!$J$35/1000)</f>
        <v>47.081097682100008</v>
      </c>
      <c r="H101" s="90">
        <f t="shared" si="11"/>
        <v>59.738955596585342</v>
      </c>
      <c r="I101" s="90">
        <f>'Gearing and Output'!$G$38</f>
        <v>631.72977665344956</v>
      </c>
      <c r="J101" s="90">
        <f t="shared" si="12"/>
        <v>0.37870369618049587</v>
      </c>
      <c r="K101" s="92">
        <f t="shared" si="13"/>
        <v>2.6405868495230767</v>
      </c>
      <c r="L101" s="92">
        <f>IF(A101&lt;'Gearing and Output'!$H$5,1,IF(A101&lt;'Gearing and Output'!$H$6,2,IF(A101&gt;'Gearing and Output'!$H$6,3)))</f>
        <v>3</v>
      </c>
      <c r="M101" s="92">
        <f>IF(L101=1,_xlfn.XLOOKUP(A101,'Dyno Graph'!$E$2:$E$77,'Dyno Graph'!$A$2:$A$77,,1),IF(L101=2,_xlfn.XLOOKUP(A101,'Dyno Graph'!$F$2:$F$77,'Dyno Graph'!$A$2:$A$77,,1),IF(L101=3,_xlfn.XLOOKUP(A101,'Dyno Graph'!$G$2:$G$77,'Dyno Graph'!$A$2:$A$77,,1))))</f>
        <v>7500</v>
      </c>
      <c r="N101" s="92">
        <f>IF(L101=1,_xlfn.XLOOKUP(A101,'Dyno Graph'!$E$2:$E$77,'Dyno Graph'!$D$2:$D$77,,-1),IF(L101=2,_xlfn.XLOOKUP(A101,'Dyno Graph'!$F$2:$F$77,'Dyno Graph'!$D$2:$D$77,,-1),IF(L101=3,_xlfn.XLOOKUP(A101,'Dyno Graph'!$G$2:$G$77,'Dyno Graph'!$D$2:$D$77,,-1))))</f>
        <v>14.254</v>
      </c>
      <c r="O101" s="92">
        <f>IF(L101=1,_xlfn.XLOOKUP(A101,'Dyno Graph'!$E$2:$E$77,'Dyno Graph'!$H$2:$H$77,,-1),IF(Forces!L101=2,_xlfn.XLOOKUP(Forces!A101,'Dyno Graph'!$F$2:$F$77,'Dyno Graph'!$H$2:$H$77,,-1),IF(Forces!L101=3,_xlfn.XLOOKUP(Forces!A101,'Dyno Graph'!$G$2:$G$77,'Dyno Graph'!$H$2:$H$77,,-1))))</f>
        <v>11.185500000000001</v>
      </c>
      <c r="P101" s="92" cm="1">
        <f t="array" ref="P101">_xlfn.XLOOKUP(N101,BSFC!$B$3:$B$25,_xlfn.XLOOKUP(M101,BSFC!$C$2:$P$2,BSFC!$C$3:$P$25,,-1),,-1)</f>
        <v>475.44294525000004</v>
      </c>
      <c r="Q101" s="92">
        <f t="shared" si="14"/>
        <v>1.4772408511371877</v>
      </c>
      <c r="R101" s="92">
        <f t="shared" si="15"/>
        <v>2.2593044861246128E-4</v>
      </c>
      <c r="S101" s="92">
        <f t="shared" si="16"/>
        <v>0.10741703790996238</v>
      </c>
      <c r="T101" s="92">
        <f t="shared" si="19"/>
        <v>13.323156049942019</v>
      </c>
      <c r="U101" s="92">
        <f t="shared" si="17"/>
        <v>1.4322271721328318E-4</v>
      </c>
      <c r="V101" s="92">
        <f t="shared" si="20"/>
        <v>1.7764208066589359E-2</v>
      </c>
    </row>
    <row r="102" spans="1:22" x14ac:dyDescent="0.45">
      <c r="A102" s="88">
        <f>MIN('Gearing and Output'!$H$7,(SQRT((A101^2)+2*K101*1)))</f>
        <v>13.752388632941413</v>
      </c>
      <c r="B102" s="90">
        <f t="shared" si="18"/>
        <v>10.162700280704</v>
      </c>
      <c r="C102" s="90">
        <f>0.5*'Gearing and Output'!$G$15*'Gearing and Output'!$G$16*'Gearing and Output'!$G$14*(A102)^2</f>
        <v>111.2073775495362</v>
      </c>
      <c r="D102" s="90">
        <f>'Gearing and Output'!$G$26</f>
        <v>133.66125</v>
      </c>
      <c r="E102" s="90">
        <f>'Gearing and Output'!$C$14-C102-D102-'Gearing and Output'!$C$21</f>
        <v>-450.37051237136831</v>
      </c>
      <c r="F102" s="90">
        <f>0.5*'Gearing and Output'!$J$27*A102^2</f>
        <v>53594.201722958889</v>
      </c>
      <c r="G102" s="90">
        <f>A102/('Gearing and Output'!$J$35/1000)</f>
        <v>47.081097682100008</v>
      </c>
      <c r="H102" s="90">
        <f t="shared" si="11"/>
        <v>59.738955596585342</v>
      </c>
      <c r="I102" s="90">
        <f>'Gearing and Output'!$G$38</f>
        <v>631.72977665344956</v>
      </c>
      <c r="J102" s="90">
        <f t="shared" si="12"/>
        <v>-0.71291639086126191</v>
      </c>
      <c r="K102" s="92">
        <f t="shared" ref="K102:K142" si="21">(I102/E102)</f>
        <v>-1.4026890289223362</v>
      </c>
      <c r="L102" s="92">
        <f>IF(A102&lt;'Gearing and Output'!$H$5,1,IF(A102&lt;'Gearing and Output'!$H$6,2,IF(A102&gt;'Gearing and Output'!$H$6,3)))</f>
        <v>3</v>
      </c>
      <c r="M102" s="92">
        <f>IF(L102=1,_xlfn.XLOOKUP(A102,'Dyno Graph'!$E$2:$E$77,'Dyno Graph'!$A$2:$A$77,,1),IF(L102=2,_xlfn.XLOOKUP(A102,'Dyno Graph'!$F$2:$F$77,'Dyno Graph'!$A$2:$A$77,,1),IF(L102=3,_xlfn.XLOOKUP(A102,'Dyno Graph'!$G$2:$G$77,'Dyno Graph'!$A$2:$A$77,,1))))</f>
        <v>7500</v>
      </c>
      <c r="N102" s="92">
        <f>IF(L102=1,_xlfn.XLOOKUP(A102,'Dyno Graph'!$E$2:$E$77,'Dyno Graph'!$D$2:$D$77,,-1),IF(L102=2,_xlfn.XLOOKUP(A102,'Dyno Graph'!$F$2:$F$77,'Dyno Graph'!$D$2:$D$77,,-1),IF(L102=3,_xlfn.XLOOKUP(A102,'Dyno Graph'!$G$2:$G$77,'Dyno Graph'!$D$2:$D$77,,-1))))</f>
        <v>14.254</v>
      </c>
      <c r="O102" s="92">
        <f>IF(L102=1,_xlfn.XLOOKUP(A102,'Dyno Graph'!$E$2:$E$77,'Dyno Graph'!$H$2:$H$77,,-1),IF(Forces!L102=2,_xlfn.XLOOKUP(Forces!A102,'Dyno Graph'!$F$2:$F$77,'Dyno Graph'!$H$2:$H$77,,-1),IF(Forces!L102=3,_xlfn.XLOOKUP(Forces!A102,'Dyno Graph'!$G$2:$G$77,'Dyno Graph'!$H$2:$H$77,,-1))))</f>
        <v>11.185500000000001</v>
      </c>
      <c r="P102" s="92" cm="1">
        <f t="array" ref="P102">_xlfn.XLOOKUP(N102,BSFC!$B$3:$B$25,_xlfn.XLOOKUP(M102,BSFC!$C$2:$P$2,BSFC!$C$3:$P$25,,-1),,-1)</f>
        <v>475.44294525000004</v>
      </c>
      <c r="Q102" s="92">
        <f t="shared" si="14"/>
        <v>1.4772408511371877</v>
      </c>
      <c r="R102" s="92">
        <f t="shared" si="15"/>
        <v>2.276249601791664E-4</v>
      </c>
      <c r="S102" s="92">
        <f t="shared" si="16"/>
        <v>0.10822268147999685</v>
      </c>
      <c r="T102" s="92">
        <f t="shared" si="19"/>
        <v>13.431378731422017</v>
      </c>
      <c r="U102" s="92">
        <f t="shared" si="17"/>
        <v>1.4429690863999579E-4</v>
      </c>
      <c r="V102" s="92">
        <f t="shared" si="20"/>
        <v>1.7908504975229354E-2</v>
      </c>
    </row>
    <row r="103" spans="1:22" x14ac:dyDescent="0.45">
      <c r="A103" s="88">
        <f>MIN('Gearing and Output'!$H$7,(SQRT((A102^2)+2*K102*1)))</f>
        <v>13.650011540420451</v>
      </c>
      <c r="B103" s="90">
        <f t="shared" si="18"/>
        <v>10.235960292026247</v>
      </c>
      <c r="C103" s="90">
        <f>0.5*'Gearing and Output'!$G$15*'Gearing and Output'!$G$16*'Gearing and Output'!$G$14*(A103)^2</f>
        <v>109.55781525152354</v>
      </c>
      <c r="D103" s="90">
        <f>'Gearing and Output'!$G$26</f>
        <v>133.66125</v>
      </c>
      <c r="E103" s="90">
        <f>'Gearing and Output'!$C$14-C103-D103-'Gearing and Output'!$C$21</f>
        <v>-448.72095007335565</v>
      </c>
      <c r="F103" s="90">
        <f>0.5*'Gearing and Output'!$J$27*A103^2</f>
        <v>52799.227715817156</v>
      </c>
      <c r="G103" s="90">
        <f>A103/('Gearing and Output'!$J$35/1000)</f>
        <v>46.730611230470558</v>
      </c>
      <c r="H103" s="90">
        <f t="shared" si="11"/>
        <v>58.852835169629984</v>
      </c>
      <c r="I103" s="90">
        <f>'Gearing and Output'!$G$38</f>
        <v>631.72977665344956</v>
      </c>
      <c r="J103" s="90">
        <f t="shared" si="12"/>
        <v>-0.71030520747403714</v>
      </c>
      <c r="K103" s="92">
        <f t="shared" si="21"/>
        <v>-1.4078455141222539</v>
      </c>
      <c r="L103" s="92">
        <f>IF(A103&lt;'Gearing and Output'!$H$5,1,IF(A103&lt;'Gearing and Output'!$H$6,2,IF(A103&gt;'Gearing and Output'!$H$6,3)))</f>
        <v>3</v>
      </c>
      <c r="M103" s="92">
        <f>IF(L103=1,_xlfn.XLOOKUP(A103,'Dyno Graph'!$E$2:$E$77,'Dyno Graph'!$A$2:$A$77,,1),IF(L103=2,_xlfn.XLOOKUP(A103,'Dyno Graph'!$F$2:$F$77,'Dyno Graph'!$A$2:$A$77,,1),IF(L103=3,_xlfn.XLOOKUP(A103,'Dyno Graph'!$G$2:$G$77,'Dyno Graph'!$A$2:$A$77,,1))))</f>
        <v>7500</v>
      </c>
      <c r="N103" s="92">
        <f>IF(L103=1,_xlfn.XLOOKUP(A103,'Dyno Graph'!$E$2:$E$77,'Dyno Graph'!$D$2:$D$77,,-1),IF(L103=2,_xlfn.XLOOKUP(A103,'Dyno Graph'!$F$2:$F$77,'Dyno Graph'!$D$2:$D$77,,-1),IF(L103=3,_xlfn.XLOOKUP(A103,'Dyno Graph'!$G$2:$G$77,'Dyno Graph'!$D$2:$D$77,,-1))))</f>
        <v>14.682899148334002</v>
      </c>
      <c r="O103" s="92">
        <f>IF(L103=1,_xlfn.XLOOKUP(A103,'Dyno Graph'!$E$2:$E$77,'Dyno Graph'!$H$2:$H$77,,-1),IF(Forces!L103=2,_xlfn.XLOOKUP(Forces!A103,'Dyno Graph'!$F$2:$F$77,'Dyno Graph'!$H$2:$H$77,,-1),IF(Forces!L103=3,_xlfn.XLOOKUP(Forces!A103,'Dyno Graph'!$G$2:$G$77,'Dyno Graph'!$H$2:$H$77,,-1))))</f>
        <v>11.368441198590393</v>
      </c>
      <c r="P103" s="92" cm="1">
        <f t="array" ref="P103">_xlfn.XLOOKUP(N103,BSFC!$B$3:$B$25,_xlfn.XLOOKUP(M103,BSFC!$C$2:$P$2,BSFC!$C$3:$P$25,,-1),,-1)</f>
        <v>475.44294525000004</v>
      </c>
      <c r="Q103" s="92">
        <f t="shared" si="14"/>
        <v>1.5014014350997935</v>
      </c>
      <c r="R103" s="92">
        <f t="shared" si="15"/>
        <v>2.3311593134640488E-4</v>
      </c>
      <c r="S103" s="92">
        <f t="shared" si="16"/>
        <v>0.11083332498403155</v>
      </c>
      <c r="T103" s="92">
        <f t="shared" si="19"/>
        <v>13.542212056406049</v>
      </c>
      <c r="U103" s="92">
        <f t="shared" si="17"/>
        <v>1.4777776664537539E-4</v>
      </c>
      <c r="V103" s="92">
        <f t="shared" si="20"/>
        <v>1.8056282741874728E-2</v>
      </c>
    </row>
    <row r="104" spans="1:22" x14ac:dyDescent="0.45">
      <c r="A104" s="88">
        <f>MIN('Gearing and Output'!$H$7,(SQRT((A103^2)+2*K103*1)))</f>
        <v>13.546480134166476</v>
      </c>
      <c r="B104" s="90">
        <f t="shared" si="18"/>
        <v>10.30978020613647</v>
      </c>
      <c r="C104" s="90">
        <f>0.5*'Gearing and Output'!$G$15*'Gearing and Output'!$G$16*'Gearing and Output'!$G$14*(A104)^2</f>
        <v>107.90218892691576</v>
      </c>
      <c r="D104" s="90">
        <f>'Gearing and Output'!$G$26</f>
        <v>133.66125</v>
      </c>
      <c r="E104" s="90">
        <f>'Gearing and Output'!$C$14-C104-D104-'Gearing and Output'!$C$21</f>
        <v>-447.06532374874786</v>
      </c>
      <c r="F104" s="90">
        <f>0.5*'Gearing and Output'!$J$27*A104^2</f>
        <v>52001.331270688366</v>
      </c>
      <c r="G104" s="90">
        <f>A104/('Gearing and Output'!$J$35/1000)</f>
        <v>46.376173002966361</v>
      </c>
      <c r="H104" s="90">
        <f t="shared" si="11"/>
        <v>57.963457237430973</v>
      </c>
      <c r="I104" s="90">
        <f>'Gearing and Output'!$G$38</f>
        <v>631.72977665344956</v>
      </c>
      <c r="J104" s="90">
        <f t="shared" si="12"/>
        <v>-0.70768442500375628</v>
      </c>
      <c r="K104" s="92">
        <f t="shared" si="21"/>
        <v>-1.4130592177363408</v>
      </c>
      <c r="L104" s="92">
        <f>IF(A104&lt;'Gearing and Output'!$H$5,1,IF(A104&lt;'Gearing and Output'!$H$6,2,IF(A104&gt;'Gearing and Output'!$H$6,3)))</f>
        <v>3</v>
      </c>
      <c r="M104" s="92">
        <f>IF(L104=1,_xlfn.XLOOKUP(A104,'Dyno Graph'!$E$2:$E$77,'Dyno Graph'!$A$2:$A$77,,1),IF(L104=2,_xlfn.XLOOKUP(A104,'Dyno Graph'!$F$2:$F$77,'Dyno Graph'!$A$2:$A$77,,1),IF(L104=3,_xlfn.XLOOKUP(A104,'Dyno Graph'!$G$2:$G$77,'Dyno Graph'!$A$2:$A$77,,1))))</f>
        <v>7400</v>
      </c>
      <c r="N104" s="92">
        <f>IF(L104=1,_xlfn.XLOOKUP(A104,'Dyno Graph'!$E$2:$E$77,'Dyno Graph'!$D$2:$D$77,,-1),IF(L104=2,_xlfn.XLOOKUP(A104,'Dyno Graph'!$F$2:$F$77,'Dyno Graph'!$D$2:$D$77,,-1),IF(L104=3,_xlfn.XLOOKUP(A104,'Dyno Graph'!$G$2:$G$77,'Dyno Graph'!$D$2:$D$77,,-1))))</f>
        <v>15.161300543962401</v>
      </c>
      <c r="O104" s="92">
        <f>IF(L104=1,_xlfn.XLOOKUP(A104,'Dyno Graph'!$E$2:$E$77,'Dyno Graph'!$H$2:$H$77,,-1),IF(Forces!L104=2,_xlfn.XLOOKUP(Forces!A104,'Dyno Graph'!$F$2:$F$77,'Dyno Graph'!$H$2:$H$77,,-1),IF(Forces!L104=3,_xlfn.XLOOKUP(Forces!A104,'Dyno Graph'!$G$2:$G$77,'Dyno Graph'!$H$2:$H$77,,-1))))</f>
        <v>11.580217097533207</v>
      </c>
      <c r="P104" s="92" cm="1">
        <f t="array" ref="P104">_xlfn.XLOOKUP(N104,BSFC!$B$3:$B$25,_xlfn.XLOOKUP(M104,BSFC!$C$2:$P$2,BSFC!$C$3:$P$25,,-1),,-1)</f>
        <v>482.49827961562505</v>
      </c>
      <c r="Q104" s="92">
        <f t="shared" si="14"/>
        <v>1.552065229759783</v>
      </c>
      <c r="R104" s="92">
        <f t="shared" si="15"/>
        <v>2.3930840436955898E-4</v>
      </c>
      <c r="S104" s="92">
        <f t="shared" si="16"/>
        <v>0.11546589340587253</v>
      </c>
      <c r="T104" s="92">
        <f t="shared" si="19"/>
        <v>13.657677949811921</v>
      </c>
      <c r="U104" s="92">
        <f t="shared" si="17"/>
        <v>1.5395452454116339E-4</v>
      </c>
      <c r="V104" s="92">
        <f t="shared" si="20"/>
        <v>1.821023726641589E-2</v>
      </c>
    </row>
    <row r="105" spans="1:22" x14ac:dyDescent="0.45">
      <c r="A105" s="88">
        <f>MIN('Gearing and Output'!$H$7,(SQRT((A104^2)+2*K104*1)))</f>
        <v>13.441763485119587</v>
      </c>
      <c r="B105" s="90">
        <f t="shared" si="18"/>
        <v>10.384175206547466</v>
      </c>
      <c r="C105" s="90">
        <f>0.5*'Gearing and Output'!$G$15*'Gearing and Output'!$G$16*'Gearing and Output'!$G$14*(A105)^2</f>
        <v>106.2404312868578</v>
      </c>
      <c r="D105" s="90">
        <f>'Gearing and Output'!$G$26</f>
        <v>133.66125</v>
      </c>
      <c r="E105" s="90">
        <f>'Gearing and Output'!$C$14-C105-D105-'Gearing and Output'!$C$21</f>
        <v>-445.40356610868992</v>
      </c>
      <c r="F105" s="90">
        <f>0.5*'Gearing and Output'!$J$27*A105^2</f>
        <v>51200.479959036282</v>
      </c>
      <c r="G105" s="90">
        <f>A105/('Gearing and Output'!$J$35/1000)</f>
        <v>46.017677114411455</v>
      </c>
      <c r="H105" s="90">
        <f t="shared" si="11"/>
        <v>57.070785653412287</v>
      </c>
      <c r="I105" s="90">
        <f>'Gearing and Output'!$G$38</f>
        <v>631.72977665344956</v>
      </c>
      <c r="J105" s="90">
        <f t="shared" si="12"/>
        <v>-0.70505393693516949</v>
      </c>
      <c r="K105" s="92">
        <f t="shared" si="21"/>
        <v>-1.4183312050521195</v>
      </c>
      <c r="L105" s="92">
        <f>IF(A105&lt;'Gearing and Output'!$H$5,1,IF(A105&lt;'Gearing and Output'!$H$6,2,IF(A105&gt;'Gearing and Output'!$H$6,3)))</f>
        <v>3</v>
      </c>
      <c r="M105" s="92">
        <f>IF(L105=1,_xlfn.XLOOKUP(A105,'Dyno Graph'!$E$2:$E$77,'Dyno Graph'!$A$2:$A$77,,1),IF(L105=2,_xlfn.XLOOKUP(A105,'Dyno Graph'!$F$2:$F$77,'Dyno Graph'!$A$2:$A$77,,1),IF(L105=3,_xlfn.XLOOKUP(A105,'Dyno Graph'!$G$2:$G$77,'Dyno Graph'!$A$2:$A$77,,1))))</f>
        <v>7400</v>
      </c>
      <c r="N105" s="92">
        <f>IF(L105=1,_xlfn.XLOOKUP(A105,'Dyno Graph'!$E$2:$E$77,'Dyno Graph'!$D$2:$D$77,,-1),IF(L105=2,_xlfn.XLOOKUP(A105,'Dyno Graph'!$F$2:$F$77,'Dyno Graph'!$D$2:$D$77,,-1),IF(L105=3,_xlfn.XLOOKUP(A105,'Dyno Graph'!$G$2:$G$77,'Dyno Graph'!$D$2:$D$77,,-1))))</f>
        <v>15.161300543962401</v>
      </c>
      <c r="O105" s="92">
        <f>IF(L105=1,_xlfn.XLOOKUP(A105,'Dyno Graph'!$E$2:$E$77,'Dyno Graph'!$H$2:$H$77,,-1),IF(Forces!L105=2,_xlfn.XLOOKUP(Forces!A105,'Dyno Graph'!$F$2:$F$77,'Dyno Graph'!$H$2:$H$77,,-1),IF(Forces!L105=3,_xlfn.XLOOKUP(Forces!A105,'Dyno Graph'!$G$2:$G$77,'Dyno Graph'!$H$2:$H$77,,-1))))</f>
        <v>11.580217097533207</v>
      </c>
      <c r="P105" s="92" cm="1">
        <f t="array" ref="P105">_xlfn.XLOOKUP(N105,BSFC!$B$3:$B$25,_xlfn.XLOOKUP(M105,BSFC!$C$2:$P$2,BSFC!$C$3:$P$25,,-1),,-1)</f>
        <v>482.49827961562505</v>
      </c>
      <c r="Q105" s="92">
        <f t="shared" si="14"/>
        <v>1.552065229759783</v>
      </c>
      <c r="R105" s="92">
        <f t="shared" si="15"/>
        <v>2.412093690330058E-4</v>
      </c>
      <c r="S105" s="92">
        <f t="shared" si="16"/>
        <v>0.11638310558559573</v>
      </c>
      <c r="T105" s="92">
        <f t="shared" si="19"/>
        <v>13.774061055397517</v>
      </c>
      <c r="U105" s="92">
        <f t="shared" si="17"/>
        <v>1.5517747411412765E-4</v>
      </c>
      <c r="V105" s="92">
        <f t="shared" si="20"/>
        <v>1.8365414740530019E-2</v>
      </c>
    </row>
    <row r="106" spans="1:22" x14ac:dyDescent="0.45">
      <c r="A106" s="88">
        <f>MIN('Gearing and Output'!$H$7,(SQRT((A105^2)+2*K105*1)))</f>
        <v>13.335829302289005</v>
      </c>
      <c r="B106" s="90">
        <f t="shared" si="18"/>
        <v>10.459161169349821</v>
      </c>
      <c r="C106" s="90">
        <f>0.5*'Gearing and Output'!$G$15*'Gearing and Output'!$G$16*'Gearing and Output'!$G$14*(A106)^2</f>
        <v>104.57247378971653</v>
      </c>
      <c r="D106" s="90">
        <f>'Gearing and Output'!$G$26</f>
        <v>133.66125</v>
      </c>
      <c r="E106" s="90">
        <f>'Gearing and Output'!$C$14-C106-D106-'Gearing and Output'!$C$21</f>
        <v>-443.73560861154863</v>
      </c>
      <c r="F106" s="90">
        <f>0.5*'Gearing and Output'!$J$27*A106^2</f>
        <v>50396.640748573009</v>
      </c>
      <c r="G106" s="90">
        <f>A106/('Gearing and Output'!$J$35/1000)</f>
        <v>45.655013017079781</v>
      </c>
      <c r="H106" s="90">
        <f t="shared" si="11"/>
        <v>56.174783598024106</v>
      </c>
      <c r="I106" s="90">
        <f>'Gearing and Output'!$G$38</f>
        <v>631.72977665344956</v>
      </c>
      <c r="J106" s="90">
        <f t="shared" si="12"/>
        <v>-0.70241363476993479</v>
      </c>
      <c r="K106" s="92">
        <f t="shared" si="21"/>
        <v>-1.4236625693172018</v>
      </c>
      <c r="L106" s="92">
        <f>IF(A106&lt;'Gearing and Output'!$H$5,1,IF(A106&lt;'Gearing and Output'!$H$6,2,IF(A106&gt;'Gearing and Output'!$H$6,3)))</f>
        <v>3</v>
      </c>
      <c r="M106" s="92">
        <f>IF(L106=1,_xlfn.XLOOKUP(A106,'Dyno Graph'!$E$2:$E$77,'Dyno Graph'!$A$2:$A$77,,1),IF(L106=2,_xlfn.XLOOKUP(A106,'Dyno Graph'!$F$2:$F$77,'Dyno Graph'!$A$2:$A$77,,1),IF(L106=3,_xlfn.XLOOKUP(A106,'Dyno Graph'!$G$2:$G$77,'Dyno Graph'!$A$2:$A$77,,1))))</f>
        <v>7300</v>
      </c>
      <c r="N106" s="92">
        <f>IF(L106=1,_xlfn.XLOOKUP(A106,'Dyno Graph'!$E$2:$E$77,'Dyno Graph'!$D$2:$D$77,,-1),IF(L106=2,_xlfn.XLOOKUP(A106,'Dyno Graph'!$F$2:$F$77,'Dyno Graph'!$D$2:$D$77,,-1),IF(L106=3,_xlfn.XLOOKUP(A106,'Dyno Graph'!$G$2:$G$77,'Dyno Graph'!$D$2:$D$77,,-1))))</f>
        <v>15.729542693797773</v>
      </c>
      <c r="O106" s="92">
        <f>IF(L106=1,_xlfn.XLOOKUP(A106,'Dyno Graph'!$E$2:$E$77,'Dyno Graph'!$H$2:$H$77,,-1),IF(Forces!L106=2,_xlfn.XLOOKUP(Forces!A106,'Dyno Graph'!$F$2:$F$77,'Dyno Graph'!$H$2:$H$77,,-1),IF(Forces!L106=3,_xlfn.XLOOKUP(Forces!A106,'Dyno Graph'!$G$2:$G$77,'Dyno Graph'!$H$2:$H$77,,-1))))</f>
        <v>11.849662397180863</v>
      </c>
      <c r="P106" s="92" cm="1">
        <f t="array" ref="P106">_xlfn.XLOOKUP(N106,BSFC!$B$3:$B$25,_xlfn.XLOOKUP(M106,BSFC!$C$2:$P$2,BSFC!$C$3:$P$25,,-1),,-1)</f>
        <v>482.49827961562505</v>
      </c>
      <c r="Q106" s="92">
        <f t="shared" si="14"/>
        <v>1.5881782557404804</v>
      </c>
      <c r="R106" s="92">
        <f t="shared" si="15"/>
        <v>2.4882164234503749E-4</v>
      </c>
      <c r="S106" s="92">
        <f t="shared" si="16"/>
        <v>0.12005601436261495</v>
      </c>
      <c r="T106" s="92">
        <f t="shared" si="19"/>
        <v>13.894117069760131</v>
      </c>
      <c r="U106" s="92">
        <f t="shared" si="17"/>
        <v>1.6007468581681993E-4</v>
      </c>
      <c r="V106" s="92">
        <f t="shared" si="20"/>
        <v>1.8525489426346839E-2</v>
      </c>
    </row>
    <row r="107" spans="1:22" x14ac:dyDescent="0.45">
      <c r="A107" s="88">
        <f>MIN('Gearing and Output'!$H$7,(SQRT((A106^2)+2*K106*1)))</f>
        <v>13.228643847392508</v>
      </c>
      <c r="B107" s="90">
        <f t="shared" si="18"/>
        <v>10.53475470800247</v>
      </c>
      <c r="C107" s="90">
        <f>0.5*'Gearing and Output'!$G$15*'Gearing and Output'!$G$16*'Gearing and Output'!$G$14*(A107)^2</f>
        <v>102.8982466081995</v>
      </c>
      <c r="D107" s="90">
        <f>'Gearing and Output'!$G$26</f>
        <v>133.66125</v>
      </c>
      <c r="E107" s="90">
        <f>'Gearing and Output'!$C$14-C107-D107-'Gearing and Output'!$C$21</f>
        <v>-442.06138143003159</v>
      </c>
      <c r="F107" s="90">
        <f>0.5*'Gearing and Output'!$J$27*A107^2</f>
        <v>49589.779987412483</v>
      </c>
      <c r="G107" s="90">
        <f>A107/('Gearing and Output'!$J$35/1000)</f>
        <v>45.288065208464587</v>
      </c>
      <c r="H107" s="90">
        <f t="shared" si="11"/>
        <v>55.275413561079475</v>
      </c>
      <c r="I107" s="90">
        <f>'Gearing and Output'!$G$38</f>
        <v>631.72977665344956</v>
      </c>
      <c r="J107" s="90">
        <f t="shared" si="12"/>
        <v>-0.6997634079745696</v>
      </c>
      <c r="K107" s="92">
        <f t="shared" si="21"/>
        <v>-1.4290544326895431</v>
      </c>
      <c r="L107" s="92">
        <f>IF(A107&lt;'Gearing and Output'!$H$5,1,IF(A107&lt;'Gearing and Output'!$H$6,2,IF(A107&gt;'Gearing and Output'!$H$6,3)))</f>
        <v>3</v>
      </c>
      <c r="M107" s="92">
        <f>IF(L107=1,_xlfn.XLOOKUP(A107,'Dyno Graph'!$E$2:$E$77,'Dyno Graph'!$A$2:$A$77,,1),IF(L107=2,_xlfn.XLOOKUP(A107,'Dyno Graph'!$F$2:$F$77,'Dyno Graph'!$A$2:$A$77,,1),IF(L107=3,_xlfn.XLOOKUP(A107,'Dyno Graph'!$G$2:$G$77,'Dyno Graph'!$A$2:$A$77,,1))))</f>
        <v>7300</v>
      </c>
      <c r="N107" s="92">
        <f>IF(L107=1,_xlfn.XLOOKUP(A107,'Dyno Graph'!$E$2:$E$77,'Dyno Graph'!$D$2:$D$77,,-1),IF(L107=2,_xlfn.XLOOKUP(A107,'Dyno Graph'!$F$2:$F$77,'Dyno Graph'!$D$2:$D$77,,-1),IF(L107=3,_xlfn.XLOOKUP(A107,'Dyno Graph'!$G$2:$G$77,'Dyno Graph'!$D$2:$D$77,,-1))))</f>
        <v>15.729542693797773</v>
      </c>
      <c r="O107" s="92">
        <f>IF(L107=1,_xlfn.XLOOKUP(A107,'Dyno Graph'!$E$2:$E$77,'Dyno Graph'!$H$2:$H$77,,-1),IF(Forces!L107=2,_xlfn.XLOOKUP(Forces!A107,'Dyno Graph'!$F$2:$F$77,'Dyno Graph'!$H$2:$H$77,,-1),IF(Forces!L107=3,_xlfn.XLOOKUP(Forces!A107,'Dyno Graph'!$G$2:$G$77,'Dyno Graph'!$H$2:$H$77,,-1))))</f>
        <v>11.849662397180863</v>
      </c>
      <c r="P107" s="92" cm="1">
        <f t="array" ref="P107">_xlfn.XLOOKUP(N107,BSFC!$B$3:$B$25,_xlfn.XLOOKUP(M107,BSFC!$C$2:$P$2,BSFC!$C$3:$P$25,,-1),,-1)</f>
        <v>482.49827961562505</v>
      </c>
      <c r="Q107" s="92">
        <f t="shared" si="14"/>
        <v>1.5881782557404804</v>
      </c>
      <c r="R107" s="92">
        <f t="shared" si="15"/>
        <v>2.5087879393870325E-4</v>
      </c>
      <c r="S107" s="92">
        <f t="shared" si="16"/>
        <v>0.12104858646746722</v>
      </c>
      <c r="T107" s="92">
        <f t="shared" si="19"/>
        <v>14.015165656227598</v>
      </c>
      <c r="U107" s="92">
        <f t="shared" si="17"/>
        <v>1.6139811528995628E-4</v>
      </c>
      <c r="V107" s="92">
        <f t="shared" si="20"/>
        <v>1.8686887541636794E-2</v>
      </c>
    </row>
    <row r="108" spans="1:22" x14ac:dyDescent="0.45">
      <c r="A108" s="88">
        <f>MIN('Gearing and Output'!$H$7,(SQRT((A107^2)+2*K107*1)))</f>
        <v>13.120171842463671</v>
      </c>
      <c r="B108" s="90">
        <f t="shared" si="18"/>
        <v>10.610973221906647</v>
      </c>
      <c r="C108" s="90">
        <f>0.5*'Gearing and Output'!$G$15*'Gearing and Output'!$G$16*'Gearing and Output'!$G$14*(A108)^2</f>
        <v>101.2176785953566</v>
      </c>
      <c r="D108" s="90">
        <f>'Gearing and Output'!$G$26</f>
        <v>133.66125</v>
      </c>
      <c r="E108" s="90">
        <f>'Gearing and Output'!$C$14-C108-D108-'Gearing and Output'!$C$21</f>
        <v>-440.38081341718873</v>
      </c>
      <c r="F108" s="90">
        <f>0.5*'Gearing and Output'!$J$27*A108^2</f>
        <v>48779.863387685684</v>
      </c>
      <c r="G108" s="90">
        <f>A108/('Gearing and Output'!$J$35/1000)</f>
        <v>44.916712914973196</v>
      </c>
      <c r="H108" s="90">
        <f t="shared" si="11"/>
        <v>54.372637323490892</v>
      </c>
      <c r="I108" s="90">
        <f>'Gearing and Output'!$G$38</f>
        <v>631.72977665344956</v>
      </c>
      <c r="J108" s="90">
        <f t="shared" si="12"/>
        <v>-0.69710314392663197</v>
      </c>
      <c r="K108" s="92">
        <f t="shared" si="21"/>
        <v>-1.434507947227458</v>
      </c>
      <c r="L108" s="92">
        <f>IF(A108&lt;'Gearing and Output'!$H$5,1,IF(A108&lt;'Gearing and Output'!$H$6,2,IF(A108&gt;'Gearing and Output'!$H$6,3)))</f>
        <v>3</v>
      </c>
      <c r="M108" s="92">
        <f>IF(L108=1,_xlfn.XLOOKUP(A108,'Dyno Graph'!$E$2:$E$77,'Dyno Graph'!$A$2:$A$77,,1),IF(L108=2,_xlfn.XLOOKUP(A108,'Dyno Graph'!$F$2:$F$77,'Dyno Graph'!$A$2:$A$77,,1),IF(L108=3,_xlfn.XLOOKUP(A108,'Dyno Graph'!$G$2:$G$77,'Dyno Graph'!$A$2:$A$77,,1))))</f>
        <v>7200</v>
      </c>
      <c r="N108" s="92">
        <f>IF(L108=1,_xlfn.XLOOKUP(A108,'Dyno Graph'!$E$2:$E$77,'Dyno Graph'!$D$2:$D$77,,-1),IF(L108=2,_xlfn.XLOOKUP(A108,'Dyno Graph'!$F$2:$F$77,'Dyno Graph'!$D$2:$D$77,,-1),IF(L108=3,_xlfn.XLOOKUP(A108,'Dyno Graph'!$G$2:$G$77,'Dyno Graph'!$D$2:$D$77,,-1))))</f>
        <v>16.430236696691239</v>
      </c>
      <c r="O108" s="92">
        <f>IF(L108=1,_xlfn.XLOOKUP(A108,'Dyno Graph'!$E$2:$E$77,'Dyno Graph'!$H$2:$H$77,,-1),IF(Forces!L108=2,_xlfn.XLOOKUP(Forces!A108,'Dyno Graph'!$F$2:$F$77,'Dyno Graph'!$H$2:$H$77,,-1),IF(Forces!L108=3,_xlfn.XLOOKUP(Forces!A108,'Dyno Graph'!$G$2:$G$77,'Dyno Graph'!$H$2:$H$77,,-1))))</f>
        <v>12.205611797885627</v>
      </c>
      <c r="P108" s="92" cm="1">
        <f t="array" ref="P108">_xlfn.XLOOKUP(N108,BSFC!$B$3:$B$25,_xlfn.XLOOKUP(M108,BSFC!$C$2:$P$2,BSFC!$C$3:$P$25,,-1),,-1)</f>
        <v>530.48452275</v>
      </c>
      <c r="Q108" s="92">
        <f t="shared" si="14"/>
        <v>1.798580041520313</v>
      </c>
      <c r="R108" s="92">
        <f t="shared" si="15"/>
        <v>2.605956680492538E-4</v>
      </c>
      <c r="S108" s="92">
        <f t="shared" si="16"/>
        <v>0.13824196859582583</v>
      </c>
      <c r="T108" s="92">
        <f t="shared" si="19"/>
        <v>14.153407624823425</v>
      </c>
      <c r="U108" s="92">
        <f t="shared" si="17"/>
        <v>1.8432262479443443E-4</v>
      </c>
      <c r="V108" s="92">
        <f t="shared" si="20"/>
        <v>1.8871210166431229E-2</v>
      </c>
    </row>
    <row r="109" spans="1:22" x14ac:dyDescent="0.45">
      <c r="A109" s="88">
        <f>MIN('Gearing and Output'!$H$7,(SQRT((A108^2)+2*K108*1)))</f>
        <v>13.010376369702826</v>
      </c>
      <c r="B109" s="90">
        <f t="shared" si="18"/>
        <v>10.687834949160649</v>
      </c>
      <c r="C109" s="90">
        <f>0.5*'Gearing and Output'!$G$15*'Gearing and Output'!$G$16*'Gearing and Output'!$G$14*(A109)^2</f>
        <v>99.53069724941713</v>
      </c>
      <c r="D109" s="90">
        <f>'Gearing and Output'!$G$26</f>
        <v>133.66125</v>
      </c>
      <c r="E109" s="90">
        <f>'Gearing and Output'!$C$14-C109-D109-'Gearing and Output'!$C$21</f>
        <v>-438.69383207124923</v>
      </c>
      <c r="F109" s="90">
        <f>0.5*'Gearing and Output'!$J$27*A109^2</f>
        <v>47966.856008594536</v>
      </c>
      <c r="G109" s="90">
        <f>A109/('Gearing and Output'!$J$35/1000)</f>
        <v>44.540829749068209</v>
      </c>
      <c r="H109" s="90">
        <f t="shared" si="11"/>
        <v>53.466415938381296</v>
      </c>
      <c r="I109" s="90">
        <f>'Gearing and Output'!$G$38</f>
        <v>631.72977665344956</v>
      </c>
      <c r="J109" s="90">
        <f t="shared" si="12"/>
        <v>-0.6944327278590593</v>
      </c>
      <c r="K109" s="92">
        <f t="shared" si="21"/>
        <v>-1.4400242959213727</v>
      </c>
      <c r="L109" s="92">
        <f>IF(A109&lt;'Gearing and Output'!$H$5,1,IF(A109&lt;'Gearing and Output'!$H$6,2,IF(A109&gt;'Gearing and Output'!$H$6,3)))</f>
        <v>3</v>
      </c>
      <c r="M109" s="92">
        <f>IF(L109=1,_xlfn.XLOOKUP(A109,'Dyno Graph'!$E$2:$E$77,'Dyno Graph'!$A$2:$A$77,,1),IF(L109=2,_xlfn.XLOOKUP(A109,'Dyno Graph'!$F$2:$F$77,'Dyno Graph'!$A$2:$A$77,,1),IF(L109=3,_xlfn.XLOOKUP(A109,'Dyno Graph'!$G$2:$G$77,'Dyno Graph'!$A$2:$A$77,,1))))</f>
        <v>7100</v>
      </c>
      <c r="N109" s="92">
        <f>IF(L109=1,_xlfn.XLOOKUP(A109,'Dyno Graph'!$E$2:$E$77,'Dyno Graph'!$D$2:$D$77,,-1),IF(L109=2,_xlfn.XLOOKUP(A109,'Dyno Graph'!$F$2:$F$77,'Dyno Graph'!$D$2:$D$77,,-1),IF(L109=3,_xlfn.XLOOKUP(A109,'Dyno Graph'!$G$2:$G$77,'Dyno Graph'!$D$2:$D$77,,-1))))</f>
        <v>17.308428571428571</v>
      </c>
      <c r="O109" s="92">
        <f>IF(L109=1,_xlfn.XLOOKUP(A109,'Dyno Graph'!$E$2:$E$77,'Dyno Graph'!$H$2:$H$77,,-1),IF(Forces!L109=2,_xlfn.XLOOKUP(Forces!A109,'Dyno Graph'!$F$2:$F$77,'Dyno Graph'!$H$2:$H$77,,-1),IF(Forces!L109=3,_xlfn.XLOOKUP(Forces!A109,'Dyno Graph'!$G$2:$G$77,'Dyno Graph'!$H$2:$H$77,,-1))))</f>
        <v>12.6769</v>
      </c>
      <c r="P109" s="92" cm="1">
        <f t="array" ref="P109">_xlfn.XLOOKUP(N109,BSFC!$B$3:$B$25,_xlfn.XLOOKUP(M109,BSFC!$C$2:$P$2,BSFC!$C$3:$P$25,,-1),,-1)</f>
        <v>541.22171512499995</v>
      </c>
      <c r="Q109" s="92">
        <f t="shared" si="14"/>
        <v>1.9058371001300312</v>
      </c>
      <c r="R109" s="92">
        <f t="shared" si="15"/>
        <v>2.7299026211400457E-4</v>
      </c>
      <c r="S109" s="92">
        <f t="shared" si="16"/>
        <v>0.14774825787376486</v>
      </c>
      <c r="T109" s="92">
        <f t="shared" si="19"/>
        <v>14.30115588269719</v>
      </c>
      <c r="U109" s="92">
        <f t="shared" si="17"/>
        <v>1.969976771650198E-4</v>
      </c>
      <c r="V109" s="92">
        <f t="shared" si="20"/>
        <v>1.9068207843596249E-2</v>
      </c>
    </row>
    <row r="110" spans="1:22" x14ac:dyDescent="0.45">
      <c r="A110" s="88">
        <f>MIN('Gearing and Output'!$H$7,(SQRT((A109^2)+2*K109*1)))</f>
        <v>12.899218762757647</v>
      </c>
      <c r="B110" s="90">
        <f t="shared" si="18"/>
        <v>10.76535902394316</v>
      </c>
      <c r="C110" s="90">
        <f>0.5*'Gearing and Output'!$G$15*'Gearing and Output'!$G$16*'Gearing and Output'!$G$14*(A110)^2</f>
        <v>97.837228677413577</v>
      </c>
      <c r="D110" s="90">
        <f>'Gearing and Output'!$G$26</f>
        <v>133.66125</v>
      </c>
      <c r="E110" s="90">
        <f>'Gearing and Output'!$C$14-C110-D110-'Gearing and Output'!$C$21</f>
        <v>-437.00036349924568</v>
      </c>
      <c r="F110" s="90">
        <f>0.5*'Gearing and Output'!$J$27*A110^2</f>
        <v>47150.722238881084</v>
      </c>
      <c r="G110" s="90">
        <f>A110/('Gearing and Output'!$J$35/1000)</f>
        <v>44.160283337068286</v>
      </c>
      <c r="H110" s="90">
        <f t="shared" si="11"/>
        <v>52.556709711543334</v>
      </c>
      <c r="I110" s="90">
        <f>'Gearing and Output'!$G$38</f>
        <v>631.72977665344956</v>
      </c>
      <c r="J110" s="90">
        <f t="shared" si="12"/>
        <v>-0.69175204280258684</v>
      </c>
      <c r="K110" s="92">
        <f t="shared" si="21"/>
        <v>-1.4456046937694138</v>
      </c>
      <c r="L110" s="92">
        <f>IF(A110&lt;'Gearing and Output'!$H$5,1,IF(A110&lt;'Gearing and Output'!$H$6,2,IF(A110&gt;'Gearing and Output'!$H$6,3)))</f>
        <v>3</v>
      </c>
      <c r="M110" s="92">
        <f>IF(L110=1,_xlfn.XLOOKUP(A110,'Dyno Graph'!$E$2:$E$77,'Dyno Graph'!$A$2:$A$77,,1),IF(L110=2,_xlfn.XLOOKUP(A110,'Dyno Graph'!$F$2:$F$77,'Dyno Graph'!$A$2:$A$77,,1),IF(L110=3,_xlfn.XLOOKUP(A110,'Dyno Graph'!$G$2:$G$77,'Dyno Graph'!$A$2:$A$77,,1))))</f>
        <v>7100</v>
      </c>
      <c r="N110" s="92">
        <f>IF(L110=1,_xlfn.XLOOKUP(A110,'Dyno Graph'!$E$2:$E$77,'Dyno Graph'!$D$2:$D$77,,-1),IF(L110=2,_xlfn.XLOOKUP(A110,'Dyno Graph'!$F$2:$F$77,'Dyno Graph'!$D$2:$D$77,,-1),IF(L110=3,_xlfn.XLOOKUP(A110,'Dyno Graph'!$G$2:$G$77,'Dyno Graph'!$D$2:$D$77,,-1))))</f>
        <v>17.308428571428571</v>
      </c>
      <c r="O110" s="92">
        <f>IF(L110=1,_xlfn.XLOOKUP(A110,'Dyno Graph'!$E$2:$E$77,'Dyno Graph'!$H$2:$H$77,,-1),IF(Forces!L110=2,_xlfn.XLOOKUP(Forces!A110,'Dyno Graph'!$F$2:$F$77,'Dyno Graph'!$H$2:$H$77,,-1),IF(Forces!L110=3,_xlfn.XLOOKUP(Forces!A110,'Dyno Graph'!$G$2:$G$77,'Dyno Graph'!$H$2:$H$77,,-1))))</f>
        <v>12.6769</v>
      </c>
      <c r="P110" s="92" cm="1">
        <f t="array" ref="P110">_xlfn.XLOOKUP(N110,BSFC!$B$3:$B$25,_xlfn.XLOOKUP(M110,BSFC!$C$2:$P$2,BSFC!$C$3:$P$25,,-1),,-1)</f>
        <v>541.22171512499995</v>
      </c>
      <c r="Q110" s="92">
        <f t="shared" si="14"/>
        <v>1.9058371001300312</v>
      </c>
      <c r="R110" s="92">
        <f t="shared" si="15"/>
        <v>2.7539338086441382E-4</v>
      </c>
      <c r="S110" s="92">
        <f t="shared" si="16"/>
        <v>0.14904887792551039</v>
      </c>
      <c r="T110" s="92">
        <f t="shared" si="19"/>
        <v>14.4502047606227</v>
      </c>
      <c r="U110" s="92">
        <f t="shared" si="17"/>
        <v>1.9873183723401384E-4</v>
      </c>
      <c r="V110" s="92">
        <f t="shared" si="20"/>
        <v>1.9266939680830264E-2</v>
      </c>
    </row>
    <row r="111" spans="1:22" x14ac:dyDescent="0.45">
      <c r="A111" s="88">
        <f>MIN('Gearing and Output'!$H$7,(SQRT((A110^2)+2*K110*1)))</f>
        <v>12.786658488516071</v>
      </c>
      <c r="B111" s="90">
        <f t="shared" si="18"/>
        <v>10.843565539030594</v>
      </c>
      <c r="C111" s="90">
        <f>0.5*'Gearing and Output'!$G$15*'Gearing and Output'!$G$16*'Gearing and Output'!$G$14*(A111)^2</f>
        <v>96.137197557540759</v>
      </c>
      <c r="D111" s="90">
        <f>'Gearing and Output'!$G$26</f>
        <v>133.66125</v>
      </c>
      <c r="E111" s="90">
        <f>'Gearing and Output'!$C$14-C111-D111-'Gearing and Output'!$C$21</f>
        <v>-435.30033237937289</v>
      </c>
      <c r="F111" s="90">
        <f>0.5*'Gearing and Output'!$J$27*A111^2</f>
        <v>46331.425778687277</v>
      </c>
      <c r="G111" s="90">
        <f>A111/('Gearing and Output'!$J$35/1000)</f>
        <v>43.774934914467885</v>
      </c>
      <c r="H111" s="90">
        <f t="shared" si="11"/>
        <v>51.643478181219216</v>
      </c>
      <c r="I111" s="90">
        <f>'Gearing and Output'!$G$38</f>
        <v>631.72977665344956</v>
      </c>
      <c r="J111" s="90">
        <f t="shared" si="12"/>
        <v>-0.6890609695261638</v>
      </c>
      <c r="K111" s="92">
        <f t="shared" si="21"/>
        <v>-1.4512503888990476</v>
      </c>
      <c r="L111" s="92">
        <f>IF(A111&lt;'Gearing and Output'!$H$5,1,IF(A111&lt;'Gearing and Output'!$H$6,2,IF(A111&gt;'Gearing and Output'!$H$6,3)))</f>
        <v>3</v>
      </c>
      <c r="M111" s="92">
        <f>IF(L111=1,_xlfn.XLOOKUP(A111,'Dyno Graph'!$E$2:$E$77,'Dyno Graph'!$A$2:$A$77,,1),IF(L111=2,_xlfn.XLOOKUP(A111,'Dyno Graph'!$F$2:$F$77,'Dyno Graph'!$A$2:$A$77,,1),IF(L111=3,_xlfn.XLOOKUP(A111,'Dyno Graph'!$G$2:$G$77,'Dyno Graph'!$A$2:$A$77,,1))))</f>
        <v>7000</v>
      </c>
      <c r="N111" s="92">
        <f>IF(L111=1,_xlfn.XLOOKUP(A111,'Dyno Graph'!$E$2:$E$77,'Dyno Graph'!$D$2:$D$77,,-1),IF(L111=2,_xlfn.XLOOKUP(A111,'Dyno Graph'!$F$2:$F$77,'Dyno Graph'!$D$2:$D$77,,-1),IF(L111=3,_xlfn.XLOOKUP(A111,'Dyno Graph'!$G$2:$G$77,'Dyno Graph'!$D$2:$D$77,,-1))))</f>
        <v>18.346330708629118</v>
      </c>
      <c r="O111" s="92">
        <f>IF(L111=1,_xlfn.XLOOKUP(A111,'Dyno Graph'!$E$2:$E$77,'Dyno Graph'!$H$2:$H$77,,-1),IF(Forces!L111=2,_xlfn.XLOOKUP(Forces!A111,'Dyno Graph'!$F$2:$F$77,'Dyno Graph'!$H$2:$H$77,,-1),IF(Forces!L111=3,_xlfn.XLOOKUP(Forces!A111,'Dyno Graph'!$G$2:$G$77,'Dyno Graph'!$H$2:$H$77,,-1))))</f>
        <v>13.245113762456945</v>
      </c>
      <c r="P111" s="92" cm="1">
        <f t="array" ref="P111">_xlfn.XLOOKUP(N111,BSFC!$B$3:$B$25,_xlfn.XLOOKUP(M111,BSFC!$C$2:$P$2,BSFC!$C$3:$P$25,,-1),,-1)</f>
        <v>510.46600000000001</v>
      </c>
      <c r="Q111" s="92">
        <f t="shared" si="14"/>
        <v>1.8781056227406521</v>
      </c>
      <c r="R111" s="92">
        <f t="shared" si="15"/>
        <v>2.9032581117894126E-4</v>
      </c>
      <c r="S111" s="92">
        <f t="shared" si="16"/>
        <v>0.14820145552926944</v>
      </c>
      <c r="T111" s="92">
        <f t="shared" si="19"/>
        <v>14.59840621615197</v>
      </c>
      <c r="U111" s="92">
        <f t="shared" si="17"/>
        <v>1.9760194070569262E-4</v>
      </c>
      <c r="V111" s="92">
        <f t="shared" si="20"/>
        <v>1.9464541621535957E-2</v>
      </c>
    </row>
    <row r="112" spans="1:22" x14ac:dyDescent="0.45">
      <c r="A112" s="88">
        <f>MIN('Gearing and Output'!$H$7,(SQRT((A111^2)+2*K111*1)))</f>
        <v>12.672653018375515</v>
      </c>
      <c r="B112" s="90">
        <f t="shared" si="18"/>
        <v>10.922475614020415</v>
      </c>
      <c r="C112" s="90">
        <f>0.5*'Gearing and Output'!$G$15*'Gearing and Output'!$G$16*'Gearing and Output'!$G$14*(A112)^2</f>
        <v>94.430527100195505</v>
      </c>
      <c r="D112" s="90">
        <f>'Gearing and Output'!$G$26</f>
        <v>133.66125</v>
      </c>
      <c r="E112" s="90">
        <f>'Gearing and Output'!$C$14-C112-D112-'Gearing and Output'!$C$21</f>
        <v>-433.59366192202759</v>
      </c>
      <c r="F112" s="90">
        <f>0.5*'Gearing and Output'!$J$27*A112^2</f>
        <v>45508.929620778756</v>
      </c>
      <c r="G112" s="90">
        <f>A112/('Gearing and Output'!$J$35/1000)</f>
        <v>43.384638885229421</v>
      </c>
      <c r="H112" s="90">
        <f t="shared" si="11"/>
        <v>50.726680097171801</v>
      </c>
      <c r="I112" s="90">
        <f>'Gearing and Output'!$G$38</f>
        <v>631.72977665344956</v>
      </c>
      <c r="J112" s="90">
        <f t="shared" si="12"/>
        <v>-0.6863593864752805</v>
      </c>
      <c r="K112" s="92">
        <f t="shared" si="21"/>
        <v>-1.45696266373712</v>
      </c>
      <c r="L112" s="92">
        <f>IF(A112&lt;'Gearing and Output'!$H$5,1,IF(A112&lt;'Gearing and Output'!$H$6,2,IF(A112&gt;'Gearing and Output'!$H$6,3)))</f>
        <v>3</v>
      </c>
      <c r="M112" s="92">
        <f>IF(L112=1,_xlfn.XLOOKUP(A112,'Dyno Graph'!$E$2:$E$77,'Dyno Graph'!$A$2:$A$77,,1),IF(L112=2,_xlfn.XLOOKUP(A112,'Dyno Graph'!$F$2:$F$77,'Dyno Graph'!$A$2:$A$77,,1),IF(L112=3,_xlfn.XLOOKUP(A112,'Dyno Graph'!$G$2:$G$77,'Dyno Graph'!$A$2:$A$77,,1))))</f>
        <v>7000</v>
      </c>
      <c r="N112" s="92">
        <f>IF(L112=1,_xlfn.XLOOKUP(A112,'Dyno Graph'!$E$2:$E$77,'Dyno Graph'!$D$2:$D$77,,-1),IF(L112=2,_xlfn.XLOOKUP(A112,'Dyno Graph'!$F$2:$F$77,'Dyno Graph'!$D$2:$D$77,,-1),IF(L112=3,_xlfn.XLOOKUP(A112,'Dyno Graph'!$G$2:$G$77,'Dyno Graph'!$D$2:$D$77,,-1))))</f>
        <v>18.346330708629118</v>
      </c>
      <c r="O112" s="92">
        <f>IF(L112=1,_xlfn.XLOOKUP(A112,'Dyno Graph'!$E$2:$E$77,'Dyno Graph'!$H$2:$H$77,,-1),IF(Forces!L112=2,_xlfn.XLOOKUP(Forces!A112,'Dyno Graph'!$F$2:$F$77,'Dyno Graph'!$H$2:$H$77,,-1),IF(Forces!L112=3,_xlfn.XLOOKUP(Forces!A112,'Dyno Graph'!$G$2:$G$77,'Dyno Graph'!$H$2:$H$77,,-1))))</f>
        <v>13.245113762456945</v>
      </c>
      <c r="P112" s="92" cm="1">
        <f t="array" ref="P112">_xlfn.XLOOKUP(N112,BSFC!$B$3:$B$25,_xlfn.XLOOKUP(M112,BSFC!$C$2:$P$2,BSFC!$C$3:$P$25,,-1),,-1)</f>
        <v>510.46600000000001</v>
      </c>
      <c r="Q112" s="92">
        <f t="shared" si="14"/>
        <v>1.8781056227406521</v>
      </c>
      <c r="R112" s="92">
        <f t="shared" si="15"/>
        <v>2.9299610300499013E-4</v>
      </c>
      <c r="S112" s="92">
        <f t="shared" si="16"/>
        <v>0.14956454871654529</v>
      </c>
      <c r="T112" s="92">
        <f t="shared" si="19"/>
        <v>14.747970764868516</v>
      </c>
      <c r="U112" s="92">
        <f t="shared" si="17"/>
        <v>1.9941939828872705E-4</v>
      </c>
      <c r="V112" s="92">
        <f t="shared" si="20"/>
        <v>1.9663961019824684E-2</v>
      </c>
    </row>
    <row r="113" spans="1:22" x14ac:dyDescent="0.45">
      <c r="A113" s="88">
        <f>MIN('Gearing and Output'!$H$7,(SQRT((A112^2)+2*K112*1)))</f>
        <v>12.557157687815655</v>
      </c>
      <c r="B113" s="90">
        <f t="shared" si="18"/>
        <v>11.002111469909229</v>
      </c>
      <c r="C113" s="90">
        <f>0.5*'Gearing and Output'!$G$15*'Gearing and Output'!$G$16*'Gearing and Output'!$G$14*(A113)^2</f>
        <v>92.71713900764064</v>
      </c>
      <c r="D113" s="90">
        <f>'Gearing and Output'!$G$26</f>
        <v>133.66125</v>
      </c>
      <c r="E113" s="90">
        <f>'Gearing and Output'!$C$14-C113-D113-'Gearing and Output'!$C$21</f>
        <v>-431.88027382947274</v>
      </c>
      <c r="F113" s="90">
        <f>0.5*'Gearing and Output'!$J$27*A113^2</f>
        <v>44683.196031105741</v>
      </c>
      <c r="G113" s="90">
        <f>A113/('Gearing and Output'!$J$35/1000)</f>
        <v>42.989242341032707</v>
      </c>
      <c r="H113" s="90">
        <f t="shared" si="11"/>
        <v>49.806273399016732</v>
      </c>
      <c r="I113" s="90">
        <f>'Gearing and Output'!$G$38</f>
        <v>631.72977665344956</v>
      </c>
      <c r="J113" s="90">
        <f t="shared" si="12"/>
        <v>-0.68364716970811867</v>
      </c>
      <c r="K113" s="92">
        <f t="shared" si="21"/>
        <v>-1.4627428362307815</v>
      </c>
      <c r="L113" s="92">
        <f>IF(A113&lt;'Gearing and Output'!$H$5,1,IF(A113&lt;'Gearing and Output'!$H$6,2,IF(A113&gt;'Gearing and Output'!$H$6,3)))</f>
        <v>3</v>
      </c>
      <c r="M113" s="92">
        <f>IF(L113=1,_xlfn.XLOOKUP(A113,'Dyno Graph'!$E$2:$E$77,'Dyno Graph'!$A$2:$A$77,,1),IF(L113=2,_xlfn.XLOOKUP(A113,'Dyno Graph'!$F$2:$F$77,'Dyno Graph'!$A$2:$A$77,,1),IF(L113=3,_xlfn.XLOOKUP(A113,'Dyno Graph'!$G$2:$G$77,'Dyno Graph'!$A$2:$A$77,,1))))</f>
        <v>6900</v>
      </c>
      <c r="N113" s="92">
        <f>IF(L113=1,_xlfn.XLOOKUP(A113,'Dyno Graph'!$E$2:$E$77,'Dyno Graph'!$D$2:$D$77,,-1),IF(L113=2,_xlfn.XLOOKUP(A113,'Dyno Graph'!$F$2:$F$77,'Dyno Graph'!$D$2:$D$77,,-1),IF(L113=3,_xlfn.XLOOKUP(A113,'Dyno Graph'!$G$2:$G$77,'Dyno Graph'!$D$2:$D$77,,-1))))</f>
        <v>19.259479497265158</v>
      </c>
      <c r="O113" s="92">
        <f>IF(L113=1,_xlfn.XLOOKUP(A113,'Dyno Graph'!$E$2:$E$77,'Dyno Graph'!$H$2:$H$77,,-1),IF(Forces!L113=2,_xlfn.XLOOKUP(Forces!A113,'Dyno Graph'!$F$2:$F$77,'Dyno Graph'!$H$2:$H$77,,-1),IF(Forces!L113=3,_xlfn.XLOOKUP(Forces!A113,'Dyno Graph'!$G$2:$G$77,'Dyno Graph'!$H$2:$H$77,,-1))))</f>
        <v>13.702848078511614</v>
      </c>
      <c r="P113" s="92" cm="1">
        <f t="array" ref="P113">_xlfn.XLOOKUP(N113,BSFC!$B$3:$B$25,_xlfn.XLOOKUP(M113,BSFC!$C$2:$P$2,BSFC!$C$3:$P$25,,-1),,-1)</f>
        <v>504.47246850000005</v>
      </c>
      <c r="Q113" s="92">
        <f t="shared" si="14"/>
        <v>1.9201971099020101</v>
      </c>
      <c r="R113" s="92">
        <f t="shared" si="15"/>
        <v>3.0597333405806281E-4</v>
      </c>
      <c r="S113" s="92">
        <f t="shared" si="16"/>
        <v>0.15435512312744609</v>
      </c>
      <c r="T113" s="92">
        <f t="shared" si="19"/>
        <v>14.902325887995962</v>
      </c>
      <c r="U113" s="92">
        <f t="shared" si="17"/>
        <v>2.0580683083659481E-4</v>
      </c>
      <c r="V113" s="92">
        <f t="shared" si="20"/>
        <v>1.9869767850661278E-2</v>
      </c>
    </row>
    <row r="114" spans="1:22" x14ac:dyDescent="0.45">
      <c r="A114" s="88">
        <f>MIN('Gearing and Output'!$H$7,(SQRT((A113^2)+2*K113*1)))</f>
        <v>12.440125542943939</v>
      </c>
      <c r="B114" s="90">
        <f t="shared" si="18"/>
        <v>11.082496510763354</v>
      </c>
      <c r="C114" s="90">
        <f>0.5*'Gearing and Output'!$G$15*'Gearing and Output'!$G$16*'Gearing and Output'!$G$14*(A114)^2</f>
        <v>90.996953432233241</v>
      </c>
      <c r="D114" s="90">
        <f>'Gearing and Output'!$G$26</f>
        <v>133.66125</v>
      </c>
      <c r="E114" s="90">
        <f>'Gearing and Output'!$C$14-C114-D114-'Gearing and Output'!$C$21</f>
        <v>-430.16008825406533</v>
      </c>
      <c r="F114" s="90">
        <f>0.5*'Gearing and Output'!$J$27*A114^2</f>
        <v>43854.18652867194</v>
      </c>
      <c r="G114" s="90">
        <f>A114/('Gearing and Output'!$J$35/1000)</f>
        <v>42.58858453592584</v>
      </c>
      <c r="H114" s="90">
        <f t="shared" si="11"/>
        <v>48.882215193783217</v>
      </c>
      <c r="I114" s="90">
        <f>'Gearing and Output'!$G$38</f>
        <v>631.72977665344956</v>
      </c>
      <c r="J114" s="90">
        <f t="shared" si="12"/>
        <v>-0.68092419282942851</v>
      </c>
      <c r="K114" s="92">
        <f t="shared" si="21"/>
        <v>-1.4685922611219364</v>
      </c>
      <c r="L114" s="92">
        <f>IF(A114&lt;'Gearing and Output'!$H$5,1,IF(A114&lt;'Gearing and Output'!$H$6,2,IF(A114&gt;'Gearing and Output'!$H$6,3)))</f>
        <v>3</v>
      </c>
      <c r="M114" s="92">
        <f>IF(L114=1,_xlfn.XLOOKUP(A114,'Dyno Graph'!$E$2:$E$77,'Dyno Graph'!$A$2:$A$77,,1),IF(L114=2,_xlfn.XLOOKUP(A114,'Dyno Graph'!$F$2:$F$77,'Dyno Graph'!$A$2:$A$77,,1),IF(L114=3,_xlfn.XLOOKUP(A114,'Dyno Graph'!$G$2:$G$77,'Dyno Graph'!$A$2:$A$77,,1))))</f>
        <v>6800</v>
      </c>
      <c r="N114" s="92">
        <f>IF(L114=1,_xlfn.XLOOKUP(A114,'Dyno Graph'!$E$2:$E$77,'Dyno Graph'!$D$2:$D$77,,-1),IF(L114=2,_xlfn.XLOOKUP(A114,'Dyno Graph'!$F$2:$F$77,'Dyno Graph'!$D$2:$D$77,,-1),IF(L114=3,_xlfn.XLOOKUP(A114,'Dyno Graph'!$G$2:$G$77,'Dyno Graph'!$D$2:$D$77,,-1))))</f>
        <v>19.679029850746268</v>
      </c>
      <c r="O114" s="92">
        <f>IF(L114=1,_xlfn.XLOOKUP(A114,'Dyno Graph'!$E$2:$E$77,'Dyno Graph'!$H$2:$H$77,,-1),IF(Forces!L114=2,_xlfn.XLOOKUP(Forces!A114,'Dyno Graph'!$F$2:$F$77,'Dyno Graph'!$H$2:$H$77,,-1),IF(Forces!L114=3,_xlfn.XLOOKUP(Forces!A114,'Dyno Graph'!$G$2:$G$77,'Dyno Graph'!$H$2:$H$77,,-1))))</f>
        <v>13.795450000000001</v>
      </c>
      <c r="P114" s="92" cm="1">
        <f t="array" ref="P114">_xlfn.XLOOKUP(N114,BSFC!$B$3:$B$25,_xlfn.XLOOKUP(M114,BSFC!$C$2:$P$2,BSFC!$C$3:$P$25,,-1),,-1)</f>
        <v>504.47246850000005</v>
      </c>
      <c r="Q114" s="92">
        <f t="shared" si="14"/>
        <v>1.9331735321023127</v>
      </c>
      <c r="R114" s="92">
        <f t="shared" si="15"/>
        <v>3.1100655064318769E-4</v>
      </c>
      <c r="S114" s="92">
        <f t="shared" si="16"/>
        <v>0.15689424232263918</v>
      </c>
      <c r="T114" s="92">
        <f t="shared" si="19"/>
        <v>15.059220130318602</v>
      </c>
      <c r="U114" s="92">
        <f t="shared" si="17"/>
        <v>2.0919232309685222E-4</v>
      </c>
      <c r="V114" s="92">
        <f t="shared" si="20"/>
        <v>2.0078960173758129E-2</v>
      </c>
    </row>
    <row r="115" spans="1:22" x14ac:dyDescent="0.45">
      <c r="A115" s="88">
        <f>MIN('Gearing and Output'!$H$7,(SQRT((A114^2)+2*K114*1)))</f>
        <v>12.321507172499732</v>
      </c>
      <c r="B115" s="90">
        <f t="shared" si="18"/>
        <v>11.163655413322928</v>
      </c>
      <c r="C115" s="90">
        <f>0.5*'Gearing and Output'!$G$15*'Gearing and Output'!$G$16*'Gearing and Output'!$G$14*(A115)^2</f>
        <v>89.269888933153837</v>
      </c>
      <c r="D115" s="90">
        <f>'Gearing and Output'!$G$26</f>
        <v>133.66125</v>
      </c>
      <c r="E115" s="90">
        <f>'Gearing and Output'!$C$14-C115-D115-'Gearing and Output'!$C$21</f>
        <v>-428.43302375498592</v>
      </c>
      <c r="F115" s="90">
        <f>0.5*'Gearing and Output'!$J$27*A115^2</f>
        <v>43021.861864681079</v>
      </c>
      <c r="G115" s="90">
        <f>A115/('Gearing and Output'!$J$35/1000)</f>
        <v>42.182496311193873</v>
      </c>
      <c r="H115" s="90">
        <f t="shared" si="11"/>
        <v>47.954461732669678</v>
      </c>
      <c r="I115" s="90">
        <f>'Gearing and Output'!$G$38</f>
        <v>631.72977665344956</v>
      </c>
      <c r="J115" s="90">
        <f t="shared" si="12"/>
        <v>-0.67819032692203307</v>
      </c>
      <c r="K115" s="92">
        <f t="shared" si="21"/>
        <v>-1.474512331278006</v>
      </c>
      <c r="L115" s="92">
        <f>IF(A115&lt;'Gearing and Output'!$H$5,1,IF(A115&lt;'Gearing and Output'!$H$6,2,IF(A115&gt;'Gearing and Output'!$H$6,3)))</f>
        <v>3</v>
      </c>
      <c r="M115" s="92">
        <f>IF(L115=1,_xlfn.XLOOKUP(A115,'Dyno Graph'!$E$2:$E$77,'Dyno Graph'!$A$2:$A$77,,1),IF(L115=2,_xlfn.XLOOKUP(A115,'Dyno Graph'!$F$2:$F$77,'Dyno Graph'!$A$2:$A$77,,1),IF(L115=3,_xlfn.XLOOKUP(A115,'Dyno Graph'!$G$2:$G$77,'Dyno Graph'!$A$2:$A$77,,1))))</f>
        <v>6800</v>
      </c>
      <c r="N115" s="92">
        <f>IF(L115=1,_xlfn.XLOOKUP(A115,'Dyno Graph'!$E$2:$E$77,'Dyno Graph'!$D$2:$D$77,,-1),IF(L115=2,_xlfn.XLOOKUP(A115,'Dyno Graph'!$F$2:$F$77,'Dyno Graph'!$D$2:$D$77,,-1),IF(L115=3,_xlfn.XLOOKUP(A115,'Dyno Graph'!$G$2:$G$77,'Dyno Graph'!$D$2:$D$77,,-1))))</f>
        <v>19.679029850746268</v>
      </c>
      <c r="O115" s="92">
        <f>IF(L115=1,_xlfn.XLOOKUP(A115,'Dyno Graph'!$E$2:$E$77,'Dyno Graph'!$H$2:$H$77,,-1),IF(Forces!L115=2,_xlfn.XLOOKUP(Forces!A115,'Dyno Graph'!$F$2:$F$77,'Dyno Graph'!$H$2:$H$77,,-1),IF(Forces!L115=3,_xlfn.XLOOKUP(Forces!A115,'Dyno Graph'!$G$2:$G$77,'Dyno Graph'!$H$2:$H$77,,-1))))</f>
        <v>13.795450000000001</v>
      </c>
      <c r="P115" s="92" cm="1">
        <f t="array" ref="P115">_xlfn.XLOOKUP(N115,BSFC!$B$3:$B$25,_xlfn.XLOOKUP(M115,BSFC!$C$2:$P$2,BSFC!$C$3:$P$25,,-1),,-1)</f>
        <v>504.47246850000005</v>
      </c>
      <c r="Q115" s="92">
        <f t="shared" si="14"/>
        <v>1.9331735321023127</v>
      </c>
      <c r="R115" s="92">
        <f t="shared" si="15"/>
        <v>3.140718598503897E-4</v>
      </c>
      <c r="S115" s="92">
        <f t="shared" si="16"/>
        <v>0.15844060642511215</v>
      </c>
      <c r="T115" s="92">
        <f t="shared" si="19"/>
        <v>15.217660736743714</v>
      </c>
      <c r="U115" s="92">
        <f t="shared" si="17"/>
        <v>2.1125414190014953E-4</v>
      </c>
      <c r="V115" s="92">
        <f t="shared" si="20"/>
        <v>2.0290214315658278E-2</v>
      </c>
    </row>
    <row r="116" spans="1:22" x14ac:dyDescent="0.45">
      <c r="A116" s="88">
        <f>MIN('Gearing and Output'!$H$7,(SQRT((A115^2)+2*K115*1)))</f>
        <v>12.201250523590044</v>
      </c>
      <c r="B116" s="90">
        <f t="shared" si="18"/>
        <v>11.245614225500958</v>
      </c>
      <c r="C116" s="90">
        <f>0.5*'Gearing and Output'!$G$15*'Gearing and Output'!$G$16*'Gearing and Output'!$G$14*(A116)^2</f>
        <v>87.535862431570905</v>
      </c>
      <c r="D116" s="90">
        <f>'Gearing and Output'!$G$26</f>
        <v>133.66125</v>
      </c>
      <c r="E116" s="90">
        <f>'Gearing and Output'!$C$14-C116-D116-'Gearing and Output'!$C$21</f>
        <v>-426.69899725340304</v>
      </c>
      <c r="F116" s="90">
        <f>0.5*'Gearing and Output'!$J$27*A116^2</f>
        <v>42186.182000929271</v>
      </c>
      <c r="G116" s="90">
        <f>A116/('Gearing and Output'!$J$35/1000)</f>
        <v>41.770799464532843</v>
      </c>
      <c r="H116" s="90">
        <f t="shared" si="11"/>
        <v>47.022968386958659</v>
      </c>
      <c r="I116" s="90">
        <f>'Gearing and Output'!$G$38</f>
        <v>631.72977665344956</v>
      </c>
      <c r="J116" s="90">
        <f t="shared" si="12"/>
        <v>-0.67544544047585542</v>
      </c>
      <c r="K116" s="92">
        <f t="shared" si="21"/>
        <v>-1.4805044790819728</v>
      </c>
      <c r="L116" s="92">
        <f>IF(A116&lt;'Gearing and Output'!$H$5,1,IF(A116&lt;'Gearing and Output'!$H$6,2,IF(A116&gt;'Gearing and Output'!$H$6,3)))</f>
        <v>3</v>
      </c>
      <c r="M116" s="92">
        <f>IF(L116=1,_xlfn.XLOOKUP(A116,'Dyno Graph'!$E$2:$E$77,'Dyno Graph'!$A$2:$A$77,,1),IF(L116=2,_xlfn.XLOOKUP(A116,'Dyno Graph'!$F$2:$F$77,'Dyno Graph'!$A$2:$A$77,,1),IF(L116=3,_xlfn.XLOOKUP(A116,'Dyno Graph'!$G$2:$G$77,'Dyno Graph'!$A$2:$A$77,,1))))</f>
        <v>6700</v>
      </c>
      <c r="N116" s="92">
        <f>IF(L116=1,_xlfn.XLOOKUP(A116,'Dyno Graph'!$E$2:$E$77,'Dyno Graph'!$D$2:$D$77,,-1),IF(L116=2,_xlfn.XLOOKUP(A116,'Dyno Graph'!$F$2:$F$77,'Dyno Graph'!$D$2:$D$77,,-1),IF(L116=3,_xlfn.XLOOKUP(A116,'Dyno Graph'!$G$2:$G$77,'Dyno Graph'!$D$2:$D$77,,-1))))</f>
        <v>19.545257575757578</v>
      </c>
      <c r="O116" s="92">
        <f>IF(L116=1,_xlfn.XLOOKUP(A116,'Dyno Graph'!$E$2:$E$77,'Dyno Graph'!$H$2:$H$77,,-1),IF(Forces!L116=2,_xlfn.XLOOKUP(Forces!A116,'Dyno Graph'!$F$2:$F$77,'Dyno Graph'!$H$2:$H$77,,-1),IF(Forces!L116=3,_xlfn.XLOOKUP(Forces!A116,'Dyno Graph'!$G$2:$G$77,'Dyno Graph'!$H$2:$H$77,,-1))))</f>
        <v>13.497170000000002</v>
      </c>
      <c r="P116" s="92" cm="1">
        <f t="array" ref="P116">_xlfn.XLOOKUP(N116,BSFC!$B$3:$B$25,_xlfn.XLOOKUP(M116,BSFC!$C$2:$P$2,BSFC!$C$3:$P$25,,-1),,-1)</f>
        <v>504.47246850000005</v>
      </c>
      <c r="Q116" s="92">
        <f t="shared" si="14"/>
        <v>1.8913751854622629</v>
      </c>
      <c r="R116" s="92">
        <f t="shared" si="15"/>
        <v>3.1038335597879355E-4</v>
      </c>
      <c r="S116" s="92">
        <f t="shared" si="16"/>
        <v>0.15657985777193623</v>
      </c>
      <c r="T116" s="92">
        <f t="shared" si="19"/>
        <v>15.37424059451565</v>
      </c>
      <c r="U116" s="92">
        <f t="shared" si="17"/>
        <v>2.0877314369591496E-4</v>
      </c>
      <c r="V116" s="92">
        <f t="shared" si="20"/>
        <v>2.0498987459354193E-2</v>
      </c>
    </row>
    <row r="117" spans="1:22" x14ac:dyDescent="0.45">
      <c r="A117" s="88">
        <f>MIN('Gearing and Output'!$H$7,(SQRT((A116^2)+2*K116*1)))</f>
        <v>12.079300699181323</v>
      </c>
      <c r="B117" s="90">
        <f t="shared" si="18"/>
        <v>11.328400474879432</v>
      </c>
      <c r="C117" s="90">
        <f>0.5*'Gearing and Output'!$G$15*'Gearing and Output'!$G$16*'Gearing and Output'!$G$14*(A117)^2</f>
        <v>85.794789164170496</v>
      </c>
      <c r="D117" s="90">
        <f>'Gearing and Output'!$G$26</f>
        <v>133.66125</v>
      </c>
      <c r="E117" s="90">
        <f>'Gearing and Output'!$C$14-C117-D117-'Gearing and Output'!$C$21</f>
        <v>-424.95792398600258</v>
      </c>
      <c r="F117" s="90">
        <f>0.5*'Gearing and Output'!$J$27*A117^2</f>
        <v>41347.106087409564</v>
      </c>
      <c r="G117" s="90">
        <f>A117/('Gearing and Output'!$J$35/1000)</f>
        <v>41.353306056765909</v>
      </c>
      <c r="H117" s="90">
        <f t="shared" si="11"/>
        <v>46.087689623053777</v>
      </c>
      <c r="I117" s="90">
        <f>'Gearing and Output'!$G$38</f>
        <v>631.72977665344956</v>
      </c>
      <c r="J117" s="90">
        <f t="shared" si="12"/>
        <v>-0.67268939931435812</v>
      </c>
      <c r="K117" s="92">
        <f t="shared" si="21"/>
        <v>-1.4865701778848526</v>
      </c>
      <c r="L117" s="92">
        <f>IF(A117&lt;'Gearing and Output'!$H$5,1,IF(A117&lt;'Gearing and Output'!$H$6,2,IF(A117&gt;'Gearing and Output'!$H$6,3)))</f>
        <v>3</v>
      </c>
      <c r="M117" s="92">
        <f>IF(L117=1,_xlfn.XLOOKUP(A117,'Dyno Graph'!$E$2:$E$77,'Dyno Graph'!$A$2:$A$77,,1),IF(L117=2,_xlfn.XLOOKUP(A117,'Dyno Graph'!$F$2:$F$77,'Dyno Graph'!$A$2:$A$77,,1),IF(L117=3,_xlfn.XLOOKUP(A117,'Dyno Graph'!$G$2:$G$77,'Dyno Graph'!$A$2:$A$77,,1))))</f>
        <v>6600</v>
      </c>
      <c r="N117" s="92">
        <f>IF(L117=1,_xlfn.XLOOKUP(A117,'Dyno Graph'!$E$2:$E$77,'Dyno Graph'!$D$2:$D$77,,-1),IF(L117=2,_xlfn.XLOOKUP(A117,'Dyno Graph'!$F$2:$F$77,'Dyno Graph'!$D$2:$D$77,,-1),IF(L117=3,_xlfn.XLOOKUP(A117,'Dyno Graph'!$G$2:$G$77,'Dyno Graph'!$D$2:$D$77,,-1))))</f>
        <v>19.736307692307694</v>
      </c>
      <c r="O117" s="92">
        <f>IF(L117=1,_xlfn.XLOOKUP(A117,'Dyno Graph'!$E$2:$E$77,'Dyno Graph'!$H$2:$H$77,,-1),IF(Forces!L117=2,_xlfn.XLOOKUP(Forces!A117,'Dyno Graph'!$F$2:$F$77,'Dyno Graph'!$H$2:$H$77,,-1),IF(Forces!L117=3,_xlfn.XLOOKUP(Forces!A117,'Dyno Graph'!$G$2:$G$77,'Dyno Graph'!$H$2:$H$77,,-1))))</f>
        <v>13.422600000000001</v>
      </c>
      <c r="P117" s="92" cm="1">
        <f t="array" ref="P117">_xlfn.XLOOKUP(N117,BSFC!$B$3:$B$25,_xlfn.XLOOKUP(M117,BSFC!$C$2:$P$2,BSFC!$C$3:$P$25,,-1),,-1)</f>
        <v>504.47246850000005</v>
      </c>
      <c r="Q117" s="92">
        <f t="shared" si="14"/>
        <v>1.8809255988022502</v>
      </c>
      <c r="R117" s="92">
        <f t="shared" si="15"/>
        <v>3.1186223047092445E-4</v>
      </c>
      <c r="S117" s="92">
        <f t="shared" si="16"/>
        <v>0.15732590923758319</v>
      </c>
      <c r="T117" s="92">
        <f t="shared" si="19"/>
        <v>15.531566503753233</v>
      </c>
      <c r="U117" s="92">
        <f t="shared" si="17"/>
        <v>2.0976787898344424E-4</v>
      </c>
      <c r="V117" s="92">
        <f t="shared" si="20"/>
        <v>2.0708755338337638E-2</v>
      </c>
    </row>
    <row r="118" spans="1:22" x14ac:dyDescent="0.45">
      <c r="A118" s="88">
        <f>MIN('Gearing and Output'!$H$7,(SQRT((A117^2)+2*K117*1)))</f>
        <v>11.955599735081158</v>
      </c>
      <c r="B118" s="90">
        <f t="shared" si="18"/>
        <v>11.412043288469595</v>
      </c>
      <c r="C118" s="90">
        <f>0.5*'Gearing and Output'!$G$15*'Gearing and Output'!$G$16*'Gearing and Output'!$G$14*(A118)^2</f>
        <v>84.046582634977909</v>
      </c>
      <c r="D118" s="90">
        <f>'Gearing and Output'!$G$26</f>
        <v>133.66125</v>
      </c>
      <c r="E118" s="90">
        <f>'Gearing and Output'!$C$14-C118-D118-'Gearing and Output'!$C$21</f>
        <v>-423.20971745681004</v>
      </c>
      <c r="F118" s="90">
        <f>0.5*'Gearing and Output'!$J$27*A118^2</f>
        <v>40504.592439093314</v>
      </c>
      <c r="G118" s="90">
        <f>A118/('Gearing and Output'!$J$35/1000)</f>
        <v>40.929817648343573</v>
      </c>
      <c r="H118" s="90">
        <f t="shared" si="11"/>
        <v>45.148578976598898</v>
      </c>
      <c r="I118" s="90">
        <f>'Gearing and Output'!$G$38</f>
        <v>631.72977665344956</v>
      </c>
      <c r="J118" s="90">
        <f t="shared" si="12"/>
        <v>-0.66992206651827946</v>
      </c>
      <c r="K118" s="92">
        <f t="shared" si="21"/>
        <v>-1.4927109435239272</v>
      </c>
      <c r="L118" s="92">
        <f>IF(A118&lt;'Gearing and Output'!$H$5,1,IF(A118&lt;'Gearing and Output'!$H$6,2,IF(A118&gt;'Gearing and Output'!$H$6,3)))</f>
        <v>3</v>
      </c>
      <c r="M118" s="92">
        <f>IF(L118=1,_xlfn.XLOOKUP(A118,'Dyno Graph'!$E$2:$E$77,'Dyno Graph'!$A$2:$A$77,,1),IF(L118=2,_xlfn.XLOOKUP(A118,'Dyno Graph'!$F$2:$F$77,'Dyno Graph'!$A$2:$A$77,,1),IF(L118=3,_xlfn.XLOOKUP(A118,'Dyno Graph'!$G$2:$G$77,'Dyno Graph'!$A$2:$A$77,,1))))</f>
        <v>6600</v>
      </c>
      <c r="N118" s="92">
        <f>IF(L118=1,_xlfn.XLOOKUP(A118,'Dyno Graph'!$E$2:$E$77,'Dyno Graph'!$D$2:$D$77,,-1),IF(L118=2,_xlfn.XLOOKUP(A118,'Dyno Graph'!$F$2:$F$77,'Dyno Graph'!$D$2:$D$77,,-1),IF(L118=3,_xlfn.XLOOKUP(A118,'Dyno Graph'!$G$2:$G$77,'Dyno Graph'!$D$2:$D$77,,-1))))</f>
        <v>19.736307692307694</v>
      </c>
      <c r="O118" s="92">
        <f>IF(L118=1,_xlfn.XLOOKUP(A118,'Dyno Graph'!$E$2:$E$77,'Dyno Graph'!$H$2:$H$77,,-1),IF(Forces!L118=2,_xlfn.XLOOKUP(Forces!A118,'Dyno Graph'!$F$2:$F$77,'Dyno Graph'!$H$2:$H$77,,-1),IF(Forces!L118=3,_xlfn.XLOOKUP(Forces!A118,'Dyno Graph'!$G$2:$G$77,'Dyno Graph'!$H$2:$H$77,,-1))))</f>
        <v>13.422600000000001</v>
      </c>
      <c r="P118" s="92" cm="1">
        <f t="array" ref="P118">_xlfn.XLOOKUP(N118,BSFC!$B$3:$B$25,_xlfn.XLOOKUP(M118,BSFC!$C$2:$P$2,BSFC!$C$3:$P$25,,-1),,-1)</f>
        <v>504.47246850000005</v>
      </c>
      <c r="Q118" s="92">
        <f t="shared" si="14"/>
        <v>1.8809255988022502</v>
      </c>
      <c r="R118" s="92">
        <f t="shared" si="15"/>
        <v>3.151709876404734E-4</v>
      </c>
      <c r="S118" s="92">
        <f t="shared" si="16"/>
        <v>0.15899508613457261</v>
      </c>
      <c r="T118" s="92">
        <f t="shared" si="19"/>
        <v>15.690561589887805</v>
      </c>
      <c r="U118" s="92">
        <f t="shared" si="17"/>
        <v>2.1199344817943015E-4</v>
      </c>
      <c r="V118" s="92">
        <f t="shared" si="20"/>
        <v>2.092074878651707E-2</v>
      </c>
    </row>
    <row r="119" spans="1:22" x14ac:dyDescent="0.45">
      <c r="A119" s="88">
        <f>MIN('Gearing and Output'!$H$7,(SQRT((A118^2)+2*K118*1)))</f>
        <v>11.830086353802528</v>
      </c>
      <c r="B119" s="90">
        <f t="shared" si="18"/>
        <v>11.496573525197629</v>
      </c>
      <c r="C119" s="90">
        <f>0.5*'Gearing and Output'!$G$15*'Gearing and Output'!$G$16*'Gearing and Output'!$G$14*(A119)^2</f>
        <v>82.291154565393768</v>
      </c>
      <c r="D119" s="90">
        <f>'Gearing and Output'!$G$26</f>
        <v>133.66125</v>
      </c>
      <c r="E119" s="90">
        <f>'Gearing and Output'!$C$14-C119-D119-'Gearing and Output'!$C$21</f>
        <v>-421.45428938722586</v>
      </c>
      <c r="F119" s="90">
        <f>0.5*'Gearing and Output'!$J$27*A119^2</f>
        <v>39658.598511851131</v>
      </c>
      <c r="G119" s="90">
        <f>A119/('Gearing and Output'!$J$35/1000)</f>
        <v>40.500124456701563</v>
      </c>
      <c r="H119" s="90">
        <f t="shared" si="11"/>
        <v>44.205589025638361</v>
      </c>
      <c r="I119" s="90">
        <f>'Gearing and Output'!$G$38</f>
        <v>631.72977665344956</v>
      </c>
      <c r="J119" s="90">
        <f t="shared" si="12"/>
        <v>-0.66714330234654218</v>
      </c>
      <c r="K119" s="92">
        <f t="shared" si="21"/>
        <v>-1.4989283359102932</v>
      </c>
      <c r="L119" s="92">
        <f>IF(A119&lt;'Gearing and Output'!$H$5,1,IF(A119&lt;'Gearing and Output'!$H$6,2,IF(A119&gt;'Gearing and Output'!$H$6,3)))</f>
        <v>3</v>
      </c>
      <c r="M119" s="92">
        <f>IF(L119=1,_xlfn.XLOOKUP(A119,'Dyno Graph'!$E$2:$E$77,'Dyno Graph'!$A$2:$A$77,,1),IF(L119=2,_xlfn.XLOOKUP(A119,'Dyno Graph'!$F$2:$F$77,'Dyno Graph'!$A$2:$A$77,,1),IF(L119=3,_xlfn.XLOOKUP(A119,'Dyno Graph'!$G$2:$G$77,'Dyno Graph'!$A$2:$A$77,,1))))</f>
        <v>6500</v>
      </c>
      <c r="N119" s="92">
        <f>IF(L119=1,_xlfn.XLOOKUP(A119,'Dyno Graph'!$E$2:$E$77,'Dyno Graph'!$D$2:$D$77,,-1),IF(L119=2,_xlfn.XLOOKUP(A119,'Dyno Graph'!$F$2:$F$77,'Dyno Graph'!$D$2:$D$77,,-1),IF(L119=3,_xlfn.XLOOKUP(A119,'Dyno Graph'!$G$2:$G$77,'Dyno Graph'!$D$2:$D$77,,-1))))</f>
        <v>19.933328124999999</v>
      </c>
      <c r="O119" s="92">
        <f>IF(L119=1,_xlfn.XLOOKUP(A119,'Dyno Graph'!$E$2:$E$77,'Dyno Graph'!$H$2:$H$77,,-1),IF(Forces!L119=2,_xlfn.XLOOKUP(Forces!A119,'Dyno Graph'!$F$2:$F$77,'Dyno Graph'!$H$2:$H$77,,-1),IF(Forces!L119=3,_xlfn.XLOOKUP(Forces!A119,'Dyno Graph'!$G$2:$G$77,'Dyno Graph'!$H$2:$H$77,,-1))))</f>
        <v>13.34803</v>
      </c>
      <c r="P119" s="92" cm="1">
        <f t="array" ref="P119">_xlfn.XLOOKUP(N119,BSFC!$B$3:$B$25,_xlfn.XLOOKUP(M119,BSFC!$C$2:$P$2,BSFC!$C$3:$P$25,,-1),,-1)</f>
        <v>504.47246850000005</v>
      </c>
      <c r="Q119" s="92">
        <f t="shared" si="14"/>
        <v>1.8704760121422375</v>
      </c>
      <c r="R119" s="92">
        <f t="shared" si="15"/>
        <v>3.1683179744222115E-4</v>
      </c>
      <c r="S119" s="92">
        <f t="shared" si="16"/>
        <v>0.15983291895496932</v>
      </c>
      <c r="T119" s="92">
        <f t="shared" si="19"/>
        <v>15.850394508842774</v>
      </c>
      <c r="U119" s="92">
        <f t="shared" si="17"/>
        <v>2.1311055860662577E-4</v>
      </c>
      <c r="V119" s="92">
        <f t="shared" si="20"/>
        <v>2.1133859345123695E-2</v>
      </c>
    </row>
    <row r="120" spans="1:22" x14ac:dyDescent="0.45">
      <c r="A120" s="88">
        <f>MIN('Gearing and Output'!$H$7,(SQRT((A119^2)+2*K119*1)))</f>
        <v>11.702695692301164</v>
      </c>
      <c r="B120" s="90">
        <f t="shared" si="18"/>
        <v>11.582023922806265</v>
      </c>
      <c r="C120" s="90">
        <f>0.5*'Gearing and Output'!$G$15*'Gearing and Output'!$G$16*'Gearing and Output'!$G$14*(A120)^2</f>
        <v>80.528414842363262</v>
      </c>
      <c r="D120" s="90">
        <f>'Gearing and Output'!$G$26</f>
        <v>133.66125</v>
      </c>
      <c r="E120" s="90">
        <f>'Gearing and Output'!$C$14-C120-D120-'Gearing and Output'!$C$21</f>
        <v>-419.69154966419535</v>
      </c>
      <c r="F120" s="90">
        <f>0.5*'Gearing and Output'!$J$27*A120^2</f>
        <v>38809.080877473971</v>
      </c>
      <c r="G120" s="90">
        <f>A120/('Gearing and Output'!$J$35/1000)</f>
        <v>40.064004424173788</v>
      </c>
      <c r="H120" s="90">
        <f t="shared" si="11"/>
        <v>43.258671362774223</v>
      </c>
      <c r="I120" s="90">
        <f>'Gearing and Output'!$G$38</f>
        <v>631.72977665344956</v>
      </c>
      <c r="J120" s="90">
        <f t="shared" si="12"/>
        <v>-0.66435296415420853</v>
      </c>
      <c r="K120" s="92">
        <f t="shared" si="21"/>
        <v>-1.505223960689489</v>
      </c>
      <c r="L120" s="92">
        <f>IF(A120&lt;'Gearing and Output'!$H$5,1,IF(A120&lt;'Gearing and Output'!$H$6,2,IF(A120&gt;'Gearing and Output'!$H$6,3)))</f>
        <v>2</v>
      </c>
      <c r="M120" s="92">
        <f>IF(L120=1,_xlfn.XLOOKUP(A120,'Dyno Graph'!$E$2:$E$77,'Dyno Graph'!$A$2:$A$77,,1),IF(L120=2,_xlfn.XLOOKUP(A120,'Dyno Graph'!$F$2:$F$77,'Dyno Graph'!$A$2:$A$77,,1),IF(L120=3,_xlfn.XLOOKUP(A120,'Dyno Graph'!$G$2:$G$77,'Dyno Graph'!$A$2:$A$77,,1))))</f>
        <v>7500</v>
      </c>
      <c r="N120" s="92">
        <f>IF(L120=1,_xlfn.XLOOKUP(A120,'Dyno Graph'!$E$2:$E$77,'Dyno Graph'!$D$2:$D$77,,-1),IF(L120=2,_xlfn.XLOOKUP(A120,'Dyno Graph'!$F$2:$F$77,'Dyno Graph'!$D$2:$D$77,,-1),IF(L120=3,_xlfn.XLOOKUP(A120,'Dyno Graph'!$G$2:$G$77,'Dyno Graph'!$D$2:$D$77,,-1))))</f>
        <v>14.682899148334002</v>
      </c>
      <c r="O120" s="92">
        <f>IF(L120=1,_xlfn.XLOOKUP(A120,'Dyno Graph'!$E$2:$E$77,'Dyno Graph'!$H$2:$H$77,,-1),IF(Forces!L120=2,_xlfn.XLOOKUP(Forces!A120,'Dyno Graph'!$F$2:$F$77,'Dyno Graph'!$H$2:$H$77,,-1),IF(Forces!L120=3,_xlfn.XLOOKUP(Forces!A120,'Dyno Graph'!$G$2:$G$77,'Dyno Graph'!$H$2:$H$77,,-1))))</f>
        <v>11.368441198590393</v>
      </c>
      <c r="P120" s="92" cm="1">
        <f t="array" ref="P120">_xlfn.XLOOKUP(N120,BSFC!$B$3:$B$25,_xlfn.XLOOKUP(M120,BSFC!$C$2:$P$2,BSFC!$C$3:$P$25,,-1),,-1)</f>
        <v>475.44294525000004</v>
      </c>
      <c r="Q120" s="92">
        <f t="shared" si="14"/>
        <v>1.5014014350997935</v>
      </c>
      <c r="R120" s="92">
        <f t="shared" si="15"/>
        <v>2.7285944667526012E-4</v>
      </c>
      <c r="S120" s="92">
        <f t="shared" si="16"/>
        <v>0.129729098966571</v>
      </c>
      <c r="T120" s="92">
        <f t="shared" si="19"/>
        <v>15.980123607809345</v>
      </c>
      <c r="U120" s="92">
        <f t="shared" si="17"/>
        <v>1.72972131955428E-4</v>
      </c>
      <c r="V120" s="92">
        <f t="shared" si="20"/>
        <v>2.1306831477079125E-2</v>
      </c>
    </row>
    <row r="121" spans="1:22" x14ac:dyDescent="0.45">
      <c r="A121" s="88">
        <f>MIN('Gearing and Output'!$H$7,(SQRT((A120^2)+2*K120*1)))</f>
        <v>11.573359000101277</v>
      </c>
      <c r="B121" s="90">
        <f t="shared" si="18"/>
        <v>11.668429261134683</v>
      </c>
      <c r="C121" s="90">
        <f>0.5*'Gearing and Output'!$G$15*'Gearing and Output'!$G$16*'Gearing and Output'!$G$14*(A121)^2</f>
        <v>78.758271464592426</v>
      </c>
      <c r="D121" s="90">
        <f>'Gearing and Output'!$G$26</f>
        <v>133.66125</v>
      </c>
      <c r="E121" s="90">
        <f>'Gearing and Output'!$C$14-C121-D121-'Gearing and Output'!$C$21</f>
        <v>-417.92140628642454</v>
      </c>
      <c r="F121" s="90">
        <f>0.5*'Gearing and Output'!$J$27*A121^2</f>
        <v>37955.995197753204</v>
      </c>
      <c r="G121" s="90">
        <f>A121/('Gearing and Output'!$J$35/1000)</f>
        <v>39.621222184530218</v>
      </c>
      <c r="H121" s="90">
        <f t="shared" si="11"/>
        <v>42.307776566274434</v>
      </c>
      <c r="I121" s="90">
        <f>'Gearing and Output'!$G$38</f>
        <v>631.72977665344956</v>
      </c>
      <c r="J121" s="90">
        <f t="shared" si="12"/>
        <v>-0.66155090630734237</v>
      </c>
      <c r="K121" s="92">
        <f t="shared" si="21"/>
        <v>-1.5115994709792167</v>
      </c>
      <c r="L121" s="92">
        <f>IF(A121&lt;'Gearing and Output'!$H$5,1,IF(A121&lt;'Gearing and Output'!$H$6,2,IF(A121&gt;'Gearing and Output'!$H$6,3)))</f>
        <v>2</v>
      </c>
      <c r="M121" s="92">
        <f>IF(L121=1,_xlfn.XLOOKUP(A121,'Dyno Graph'!$E$2:$E$77,'Dyno Graph'!$A$2:$A$77,,1),IF(L121=2,_xlfn.XLOOKUP(A121,'Dyno Graph'!$F$2:$F$77,'Dyno Graph'!$A$2:$A$77,,1),IF(L121=3,_xlfn.XLOOKUP(A121,'Dyno Graph'!$G$2:$G$77,'Dyno Graph'!$A$2:$A$77,,1))))</f>
        <v>7400</v>
      </c>
      <c r="N121" s="92">
        <f>IF(L121=1,_xlfn.XLOOKUP(A121,'Dyno Graph'!$E$2:$E$77,'Dyno Graph'!$D$2:$D$77,,-1),IF(L121=2,_xlfn.XLOOKUP(A121,'Dyno Graph'!$F$2:$F$77,'Dyno Graph'!$D$2:$D$77,,-1),IF(L121=3,_xlfn.XLOOKUP(A121,'Dyno Graph'!$G$2:$G$77,'Dyno Graph'!$D$2:$D$77,,-1))))</f>
        <v>15.161300543962401</v>
      </c>
      <c r="O121" s="92">
        <f>IF(L121=1,_xlfn.XLOOKUP(A121,'Dyno Graph'!$E$2:$E$77,'Dyno Graph'!$H$2:$H$77,,-1),IF(Forces!L121=2,_xlfn.XLOOKUP(Forces!A121,'Dyno Graph'!$F$2:$F$77,'Dyno Graph'!$H$2:$H$77,,-1),IF(Forces!L121=3,_xlfn.XLOOKUP(Forces!A121,'Dyno Graph'!$G$2:$G$77,'Dyno Graph'!$H$2:$H$77,,-1))))</f>
        <v>11.580217097533207</v>
      </c>
      <c r="P121" s="92" cm="1">
        <f t="array" ref="P121">_xlfn.XLOOKUP(N121,BSFC!$B$3:$B$25,_xlfn.XLOOKUP(M121,BSFC!$C$2:$P$2,BSFC!$C$3:$P$25,,-1),,-1)</f>
        <v>482.49827961562505</v>
      </c>
      <c r="Q121" s="92">
        <f t="shared" si="14"/>
        <v>1.552065229759783</v>
      </c>
      <c r="R121" s="92">
        <f t="shared" si="15"/>
        <v>2.8113319723302324E-4</v>
      </c>
      <c r="S121" s="92">
        <f t="shared" si="16"/>
        <v>0.13564628400777393</v>
      </c>
      <c r="T121" s="92">
        <f t="shared" si="19"/>
        <v>16.11576989181712</v>
      </c>
      <c r="U121" s="92">
        <f t="shared" si="17"/>
        <v>1.8086171201036523E-4</v>
      </c>
      <c r="V121" s="92">
        <f t="shared" si="20"/>
        <v>2.1487693189089489E-2</v>
      </c>
    </row>
    <row r="122" spans="1:22" x14ac:dyDescent="0.45">
      <c r="A122" s="88">
        <f>MIN('Gearing and Output'!$H$7,(SQRT((A121^2)+2*K121*1)))</f>
        <v>11.442003303760526</v>
      </c>
      <c r="B122" s="90">
        <f t="shared" si="18"/>
        <v>11.75582654406252</v>
      </c>
      <c r="C122" s="90">
        <f>0.5*'Gearing and Output'!$G$15*'Gearing and Output'!$G$16*'Gearing and Output'!$G$14*(A122)^2</f>
        <v>76.980630486720855</v>
      </c>
      <c r="D122" s="90">
        <f>'Gearing and Output'!$G$26</f>
        <v>133.66125</v>
      </c>
      <c r="E122" s="90">
        <f>'Gearing and Output'!$C$14-C122-D122-'Gearing and Output'!$C$21</f>
        <v>-416.14376530855293</v>
      </c>
      <c r="F122" s="90">
        <f>0.5*'Gearing and Output'!$J$27*A122^2</f>
        <v>37099.296197575728</v>
      </c>
      <c r="G122" s="90">
        <f>A122/('Gearing and Output'!$J$35/1000)</f>
        <v>39.171527914277732</v>
      </c>
      <c r="H122" s="90">
        <f t="shared" si="11"/>
        <v>41.352854170083255</v>
      </c>
      <c r="I122" s="90">
        <f>'Gearing and Output'!$G$38</f>
        <v>631.72977665344956</v>
      </c>
      <c r="J122" s="90">
        <f t="shared" si="12"/>
        <v>-0.6587369800946371</v>
      </c>
      <c r="K122" s="92">
        <f t="shared" si="21"/>
        <v>-1.518056569188412</v>
      </c>
      <c r="L122" s="92">
        <f>IF(A122&lt;'Gearing and Output'!$H$5,1,IF(A122&lt;'Gearing and Output'!$H$6,2,IF(A122&gt;'Gearing and Output'!$H$6,3)))</f>
        <v>2</v>
      </c>
      <c r="M122" s="92">
        <f>IF(L122=1,_xlfn.XLOOKUP(A122,'Dyno Graph'!$E$2:$E$77,'Dyno Graph'!$A$2:$A$77,,1),IF(L122=2,_xlfn.XLOOKUP(A122,'Dyno Graph'!$F$2:$F$77,'Dyno Graph'!$A$2:$A$77,,1),IF(L122=3,_xlfn.XLOOKUP(A122,'Dyno Graph'!$G$2:$G$77,'Dyno Graph'!$A$2:$A$77,,1))))</f>
        <v>7300</v>
      </c>
      <c r="N122" s="92">
        <f>IF(L122=1,_xlfn.XLOOKUP(A122,'Dyno Graph'!$E$2:$E$77,'Dyno Graph'!$D$2:$D$77,,-1),IF(L122=2,_xlfn.XLOOKUP(A122,'Dyno Graph'!$F$2:$F$77,'Dyno Graph'!$D$2:$D$77,,-1),IF(L122=3,_xlfn.XLOOKUP(A122,'Dyno Graph'!$G$2:$G$77,'Dyno Graph'!$D$2:$D$77,,-1))))</f>
        <v>15.729542693797773</v>
      </c>
      <c r="O122" s="92">
        <f>IF(L122=1,_xlfn.XLOOKUP(A122,'Dyno Graph'!$E$2:$E$77,'Dyno Graph'!$H$2:$H$77,,-1),IF(Forces!L122=2,_xlfn.XLOOKUP(Forces!A122,'Dyno Graph'!$F$2:$F$77,'Dyno Graph'!$H$2:$H$77,,-1),IF(Forces!L122=3,_xlfn.XLOOKUP(Forces!A122,'Dyno Graph'!$G$2:$G$77,'Dyno Graph'!$H$2:$H$77,,-1))))</f>
        <v>11.849662397180863</v>
      </c>
      <c r="P122" s="92" cm="1">
        <f t="array" ref="P122">_xlfn.XLOOKUP(N122,BSFC!$B$3:$B$25,_xlfn.XLOOKUP(M122,BSFC!$C$2:$P$2,BSFC!$C$3:$P$25,,-1),,-1)</f>
        <v>482.49827961562505</v>
      </c>
      <c r="Q122" s="92">
        <f t="shared" si="14"/>
        <v>1.5881782557404804</v>
      </c>
      <c r="R122" s="92">
        <f t="shared" si="15"/>
        <v>2.9106937560031905E-4</v>
      </c>
      <c r="S122" s="92">
        <f t="shared" si="16"/>
        <v>0.14044047297594814</v>
      </c>
      <c r="T122" s="92">
        <f t="shared" si="19"/>
        <v>16.25621036479307</v>
      </c>
      <c r="U122" s="92">
        <f t="shared" si="17"/>
        <v>1.8725396396793086E-4</v>
      </c>
      <c r="V122" s="92">
        <f t="shared" si="20"/>
        <v>2.1674947153057421E-2</v>
      </c>
    </row>
    <row r="123" spans="1:22" x14ac:dyDescent="0.45">
      <c r="A123" s="88">
        <f>MIN('Gearing and Output'!$H$7,(SQRT((A122^2)+2*K122*1)))</f>
        <v>11.308551032952453</v>
      </c>
      <c r="B123" s="90">
        <f t="shared" si="18"/>
        <v>11.844255202790421</v>
      </c>
      <c r="C123" s="90">
        <f>0.5*'Gearing and Output'!$G$15*'Gearing and Output'!$G$16*'Gearing and Output'!$G$14*(A123)^2</f>
        <v>75.195395961355302</v>
      </c>
      <c r="D123" s="90">
        <f>'Gearing and Output'!$G$26</f>
        <v>133.66125</v>
      </c>
      <c r="E123" s="90">
        <f>'Gearing and Output'!$C$14-C123-D123-'Gearing and Output'!$C$21</f>
        <v>-414.3585307831874</v>
      </c>
      <c r="F123" s="90">
        <f>0.5*'Gearing and Output'!$J$27*A123^2</f>
        <v>36238.937636988201</v>
      </c>
      <c r="G123" s="90">
        <f>A123/('Gearing and Output'!$J$35/1000)</f>
        <v>38.714656052558887</v>
      </c>
      <c r="H123" s="90">
        <f t="shared" si="11"/>
        <v>40.393852632682567</v>
      </c>
      <c r="I123" s="90">
        <f>'Gearing and Output'!$G$38</f>
        <v>631.72977665344956</v>
      </c>
      <c r="J123" s="90">
        <f t="shared" si="12"/>
        <v>-0.65591103363565795</v>
      </c>
      <c r="K123" s="92">
        <f t="shared" si="21"/>
        <v>-1.5245970089222114</v>
      </c>
      <c r="L123" s="92">
        <f>IF(A123&lt;'Gearing and Output'!$H$5,1,IF(A123&lt;'Gearing and Output'!$H$6,2,IF(A123&gt;'Gearing and Output'!$H$6,3)))</f>
        <v>2</v>
      </c>
      <c r="M123" s="92">
        <f>IF(L123=1,_xlfn.XLOOKUP(A123,'Dyno Graph'!$E$2:$E$77,'Dyno Graph'!$A$2:$A$77,,1),IF(L123=2,_xlfn.XLOOKUP(A123,'Dyno Graph'!$F$2:$F$77,'Dyno Graph'!$A$2:$A$77,,1),IF(L123=3,_xlfn.XLOOKUP(A123,'Dyno Graph'!$G$2:$G$77,'Dyno Graph'!$A$2:$A$77,,1))))</f>
        <v>7300</v>
      </c>
      <c r="N123" s="92">
        <f>IF(L123=1,_xlfn.XLOOKUP(A123,'Dyno Graph'!$E$2:$E$77,'Dyno Graph'!$D$2:$D$77,,-1),IF(L123=2,_xlfn.XLOOKUP(A123,'Dyno Graph'!$F$2:$F$77,'Dyno Graph'!$D$2:$D$77,,-1),IF(L123=3,_xlfn.XLOOKUP(A123,'Dyno Graph'!$G$2:$G$77,'Dyno Graph'!$D$2:$D$77,,-1))))</f>
        <v>15.729542693797773</v>
      </c>
      <c r="O123" s="92">
        <f>IF(L123=1,_xlfn.XLOOKUP(A123,'Dyno Graph'!$E$2:$E$77,'Dyno Graph'!$H$2:$H$77,,-1),IF(Forces!L123=2,_xlfn.XLOOKUP(Forces!A123,'Dyno Graph'!$F$2:$F$77,'Dyno Graph'!$H$2:$H$77,,-1),IF(Forces!L123=3,_xlfn.XLOOKUP(Forces!A123,'Dyno Graph'!$G$2:$G$77,'Dyno Graph'!$H$2:$H$77,,-1))))</f>
        <v>11.849662397180863</v>
      </c>
      <c r="P123" s="92" cm="1">
        <f t="array" ref="P123">_xlfn.XLOOKUP(N123,BSFC!$B$3:$B$25,_xlfn.XLOOKUP(M123,BSFC!$C$2:$P$2,BSFC!$C$3:$P$25,,-1),,-1)</f>
        <v>482.49827961562505</v>
      </c>
      <c r="Q123" s="92">
        <f t="shared" si="14"/>
        <v>1.5881782557404804</v>
      </c>
      <c r="R123" s="92">
        <f t="shared" si="15"/>
        <v>2.946027542638174E-4</v>
      </c>
      <c r="S123" s="92">
        <f t="shared" si="16"/>
        <v>0.14214532210231665</v>
      </c>
      <c r="T123" s="92">
        <f t="shared" si="19"/>
        <v>16.398355686895385</v>
      </c>
      <c r="U123" s="92">
        <f t="shared" si="17"/>
        <v>1.8952709613642219E-4</v>
      </c>
      <c r="V123" s="92">
        <f t="shared" si="20"/>
        <v>2.1864474249193844E-2</v>
      </c>
    </row>
    <row r="124" spans="1:22" x14ac:dyDescent="0.45">
      <c r="A124" s="88">
        <f>MIN('Gearing and Output'!$H$7,(SQRT((A123^2)+2*K123*1)))</f>
        <v>11.17291960263948</v>
      </c>
      <c r="B124" s="90">
        <f t="shared" si="18"/>
        <v>11.933757323593632</v>
      </c>
      <c r="C124" s="90">
        <f>0.5*'Gearing and Output'!$G$15*'Gearing and Output'!$G$16*'Gearing and Output'!$G$14*(A124)^2</f>
        <v>73.40246987886276</v>
      </c>
      <c r="D124" s="90">
        <f>'Gearing and Output'!$G$26</f>
        <v>133.66125</v>
      </c>
      <c r="E124" s="90">
        <f>'Gearing and Output'!$C$14-C124-D124-'Gearing and Output'!$C$21</f>
        <v>-412.56560470069485</v>
      </c>
      <c r="F124" s="90">
        <f>0.5*'Gearing and Output'!$J$27*A124^2</f>
        <v>35374.872282181532</v>
      </c>
      <c r="G124" s="90">
        <f>A124/('Gearing and Output'!$J$35/1000)</f>
        <v>38.250323870727421</v>
      </c>
      <c r="H124" s="90">
        <f t="shared" si="11"/>
        <v>39.430719304749609</v>
      </c>
      <c r="I124" s="90">
        <f>'Gearing and Output'!$G$38</f>
        <v>631.72977665344956</v>
      </c>
      <c r="J124" s="90">
        <f t="shared" si="12"/>
        <v>-0.65307291178553639</v>
      </c>
      <c r="K124" s="92">
        <f t="shared" si="21"/>
        <v>-1.5312225969776427</v>
      </c>
      <c r="L124" s="92">
        <f>IF(A124&lt;'Gearing and Output'!$H$5,1,IF(A124&lt;'Gearing and Output'!$H$6,2,IF(A124&gt;'Gearing and Output'!$H$6,3)))</f>
        <v>2</v>
      </c>
      <c r="M124" s="92">
        <f>IF(L124=1,_xlfn.XLOOKUP(A124,'Dyno Graph'!$E$2:$E$77,'Dyno Graph'!$A$2:$A$77,,1),IF(L124=2,_xlfn.XLOOKUP(A124,'Dyno Graph'!$F$2:$F$77,'Dyno Graph'!$A$2:$A$77,,1),IF(L124=3,_xlfn.XLOOKUP(A124,'Dyno Graph'!$G$2:$G$77,'Dyno Graph'!$A$2:$A$77,,1))))</f>
        <v>7200</v>
      </c>
      <c r="N124" s="92">
        <f>IF(L124=1,_xlfn.XLOOKUP(A124,'Dyno Graph'!$E$2:$E$77,'Dyno Graph'!$D$2:$D$77,,-1),IF(L124=2,_xlfn.XLOOKUP(A124,'Dyno Graph'!$F$2:$F$77,'Dyno Graph'!$D$2:$D$77,,-1),IF(L124=3,_xlfn.XLOOKUP(A124,'Dyno Graph'!$G$2:$G$77,'Dyno Graph'!$D$2:$D$77,,-1))))</f>
        <v>16.430236696691239</v>
      </c>
      <c r="O124" s="92">
        <f>IF(L124=1,_xlfn.XLOOKUP(A124,'Dyno Graph'!$E$2:$E$77,'Dyno Graph'!$H$2:$H$77,,-1),IF(Forces!L124=2,_xlfn.XLOOKUP(Forces!A124,'Dyno Graph'!$F$2:$F$77,'Dyno Graph'!$H$2:$H$77,,-1),IF(Forces!L124=3,_xlfn.XLOOKUP(Forces!A124,'Dyno Graph'!$G$2:$G$77,'Dyno Graph'!$H$2:$H$77,,-1))))</f>
        <v>12.205611797885627</v>
      </c>
      <c r="P124" s="92" cm="1">
        <f t="array" ref="P124">_xlfn.XLOOKUP(N124,BSFC!$B$3:$B$25,_xlfn.XLOOKUP(M124,BSFC!$C$2:$P$2,BSFC!$C$3:$P$25,,-1),,-1)</f>
        <v>530.48452275</v>
      </c>
      <c r="Q124" s="92">
        <f t="shared" si="14"/>
        <v>1.798580041520313</v>
      </c>
      <c r="R124" s="92">
        <f t="shared" si="15"/>
        <v>3.0724433950619814E-4</v>
      </c>
      <c r="S124" s="92">
        <f t="shared" si="16"/>
        <v>0.16298836681058448</v>
      </c>
      <c r="T124" s="92">
        <f t="shared" si="19"/>
        <v>16.56134405370597</v>
      </c>
      <c r="U124" s="92">
        <f t="shared" si="17"/>
        <v>2.1731782241411266E-4</v>
      </c>
      <c r="V124" s="92">
        <f t="shared" si="20"/>
        <v>2.2081792071607959E-2</v>
      </c>
    </row>
    <row r="125" spans="1:22" x14ac:dyDescent="0.45">
      <c r="A125" s="88">
        <f>MIN('Gearing and Output'!$H$7,(SQRT((A124^2)+2*K124*1)))</f>
        <v>11.035020944841484</v>
      </c>
      <c r="B125" s="90">
        <f t="shared" si="18"/>
        <v>12.024377903744634</v>
      </c>
      <c r="C125" s="90">
        <f>0.5*'Gearing and Output'!$G$15*'Gearing and Output'!$G$16*'Gearing and Output'!$G$14*(A125)^2</f>
        <v>71.601752104817052</v>
      </c>
      <c r="D125" s="90">
        <f>'Gearing and Output'!$G$26</f>
        <v>133.66125</v>
      </c>
      <c r="E125" s="90">
        <f>'Gearing and Output'!$C$14-C125-D125-'Gearing and Output'!$C$21</f>
        <v>-410.76488692664918</v>
      </c>
      <c r="F125" s="90">
        <f>0.5*'Gearing and Output'!$J$27*A125^2</f>
        <v>34507.051875344448</v>
      </c>
      <c r="G125" s="90">
        <f>A125/('Gearing and Output'!$J$35/1000)</f>
        <v>37.778229869364885</v>
      </c>
      <c r="H125" s="90">
        <f t="shared" si="11"/>
        <v>38.46340039555421</v>
      </c>
      <c r="I125" s="90">
        <f>'Gearing and Output'!$G$38</f>
        <v>631.72977665344956</v>
      </c>
      <c r="J125" s="90">
        <f t="shared" si="12"/>
        <v>-0.65022245603595163</v>
      </c>
      <c r="K125" s="92">
        <f t="shared" si="21"/>
        <v>-1.5379351954351892</v>
      </c>
      <c r="L125" s="92">
        <f>IF(A125&lt;'Gearing and Output'!$H$5,1,IF(A125&lt;'Gearing and Output'!$H$6,2,IF(A125&gt;'Gearing and Output'!$H$6,3)))</f>
        <v>2</v>
      </c>
      <c r="M125" s="92">
        <f>IF(L125=1,_xlfn.XLOOKUP(A125,'Dyno Graph'!$E$2:$E$77,'Dyno Graph'!$A$2:$A$77,,1),IF(L125=2,_xlfn.XLOOKUP(A125,'Dyno Graph'!$F$2:$F$77,'Dyno Graph'!$A$2:$A$77,,1),IF(L125=3,_xlfn.XLOOKUP(A125,'Dyno Graph'!$G$2:$G$77,'Dyno Graph'!$A$2:$A$77,,1))))</f>
        <v>7100</v>
      </c>
      <c r="N125" s="92">
        <f>IF(L125=1,_xlfn.XLOOKUP(A125,'Dyno Graph'!$E$2:$E$77,'Dyno Graph'!$D$2:$D$77,,-1),IF(L125=2,_xlfn.XLOOKUP(A125,'Dyno Graph'!$F$2:$F$77,'Dyno Graph'!$D$2:$D$77,,-1),IF(L125=3,_xlfn.XLOOKUP(A125,'Dyno Graph'!$G$2:$G$77,'Dyno Graph'!$D$2:$D$77,,-1))))</f>
        <v>17.308428571428571</v>
      </c>
      <c r="O125" s="92">
        <f>IF(L125=1,_xlfn.XLOOKUP(A125,'Dyno Graph'!$E$2:$E$77,'Dyno Graph'!$H$2:$H$77,,-1),IF(Forces!L125=2,_xlfn.XLOOKUP(Forces!A125,'Dyno Graph'!$F$2:$F$77,'Dyno Graph'!$H$2:$H$77,,-1),IF(Forces!L125=3,_xlfn.XLOOKUP(Forces!A125,'Dyno Graph'!$G$2:$G$77,'Dyno Graph'!$H$2:$H$77,,-1))))</f>
        <v>12.6769</v>
      </c>
      <c r="P125" s="92" cm="1">
        <f t="array" ref="P125">_xlfn.XLOOKUP(N125,BSFC!$B$3:$B$25,_xlfn.XLOOKUP(M125,BSFC!$C$2:$P$2,BSFC!$C$3:$P$25,,-1),,-1)</f>
        <v>541.22171512499995</v>
      </c>
      <c r="Q125" s="92">
        <f t="shared" si="14"/>
        <v>1.9058371001300312</v>
      </c>
      <c r="R125" s="92">
        <f t="shared" si="15"/>
        <v>3.2321600417123126E-4</v>
      </c>
      <c r="S125" s="92">
        <f t="shared" si="16"/>
        <v>0.17493152013340291</v>
      </c>
      <c r="T125" s="92">
        <f t="shared" si="19"/>
        <v>16.736275573839372</v>
      </c>
      <c r="U125" s="92">
        <f t="shared" si="17"/>
        <v>2.3324202684453719E-4</v>
      </c>
      <c r="V125" s="92">
        <f t="shared" si="20"/>
        <v>2.2315034098452497E-2</v>
      </c>
    </row>
    <row r="126" spans="1:22" x14ac:dyDescent="0.45">
      <c r="A126" s="88">
        <f>MIN('Gearing and Output'!$H$7,(SQRT((A125^2)+2*K125*1)))</f>
        <v>10.894760982335495</v>
      </c>
      <c r="B126" s="90">
        <f t="shared" si="18"/>
        <v>12.116165139978763</v>
      </c>
      <c r="C126" s="90">
        <f>0.5*'Gearing and Output'!$G$15*'Gearing and Output'!$G$16*'Gearing and Output'!$G$14*(A126)^2</f>
        <v>69.793140314985266</v>
      </c>
      <c r="D126" s="90">
        <f>'Gearing and Output'!$G$26</f>
        <v>133.66125</v>
      </c>
      <c r="E126" s="90">
        <f>'Gearing and Output'!$C$14-C126-D126-'Gearing and Output'!$C$21</f>
        <v>-408.95627513681734</v>
      </c>
      <c r="F126" s="90">
        <f>0.5*'Gearing and Output'!$J$27*A126^2</f>
        <v>33635.427103331553</v>
      </c>
      <c r="G126" s="90">
        <f>A126/('Gearing and Output'!$J$35/1000)</f>
        <v>37.298051976499465</v>
      </c>
      <c r="H126" s="90">
        <f t="shared" si="11"/>
        <v>37.49184093803445</v>
      </c>
      <c r="I126" s="90">
        <f>'Gearing and Output'!$G$38</f>
        <v>631.72977665344956</v>
      </c>
      <c r="J126" s="90">
        <f t="shared" si="12"/>
        <v>-0.64735950441221657</v>
      </c>
      <c r="K126" s="92">
        <f t="shared" si="21"/>
        <v>-1.5447367238517193</v>
      </c>
      <c r="L126" s="92">
        <f>IF(A126&lt;'Gearing and Output'!$H$5,1,IF(A126&lt;'Gearing and Output'!$H$6,2,IF(A126&gt;'Gearing and Output'!$H$6,3)))</f>
        <v>2</v>
      </c>
      <c r="M126" s="92">
        <f>IF(L126=1,_xlfn.XLOOKUP(A126,'Dyno Graph'!$E$2:$E$77,'Dyno Graph'!$A$2:$A$77,,1),IF(L126=2,_xlfn.XLOOKUP(A126,'Dyno Graph'!$F$2:$F$77,'Dyno Graph'!$A$2:$A$77,,1),IF(L126=3,_xlfn.XLOOKUP(A126,'Dyno Graph'!$G$2:$G$77,'Dyno Graph'!$A$2:$A$77,,1))))</f>
        <v>7000</v>
      </c>
      <c r="N126" s="92">
        <f>IF(L126=1,_xlfn.XLOOKUP(A126,'Dyno Graph'!$E$2:$E$77,'Dyno Graph'!$D$2:$D$77,,-1),IF(L126=2,_xlfn.XLOOKUP(A126,'Dyno Graph'!$F$2:$F$77,'Dyno Graph'!$D$2:$D$77,,-1),IF(L126=3,_xlfn.XLOOKUP(A126,'Dyno Graph'!$G$2:$G$77,'Dyno Graph'!$D$2:$D$77,,-1))))</f>
        <v>18.346330708629118</v>
      </c>
      <c r="O126" s="92">
        <f>IF(L126=1,_xlfn.XLOOKUP(A126,'Dyno Graph'!$E$2:$E$77,'Dyno Graph'!$H$2:$H$77,,-1),IF(Forces!L126=2,_xlfn.XLOOKUP(Forces!A126,'Dyno Graph'!$F$2:$F$77,'Dyno Graph'!$H$2:$H$77,,-1),IF(Forces!L126=3,_xlfn.XLOOKUP(Forces!A126,'Dyno Graph'!$G$2:$G$77,'Dyno Graph'!$H$2:$H$77,,-1))))</f>
        <v>13.245113762456945</v>
      </c>
      <c r="P126" s="92" cm="1">
        <f t="array" ref="P126">_xlfn.XLOOKUP(N126,BSFC!$B$3:$B$25,_xlfn.XLOOKUP(M126,BSFC!$C$2:$P$2,BSFC!$C$3:$P$25,,-1),,-1)</f>
        <v>510.46600000000001</v>
      </c>
      <c r="Q126" s="92">
        <f t="shared" si="14"/>
        <v>1.8781056227406521</v>
      </c>
      <c r="R126" s="92">
        <f t="shared" si="15"/>
        <v>3.4218609654441902E-4</v>
      </c>
      <c r="S126" s="92">
        <f t="shared" si="16"/>
        <v>0.17467436795864341</v>
      </c>
      <c r="T126" s="92">
        <f t="shared" si="19"/>
        <v>16.910949941798016</v>
      </c>
      <c r="U126" s="92">
        <f t="shared" si="17"/>
        <v>2.3289915727819121E-4</v>
      </c>
      <c r="V126" s="92">
        <f t="shared" si="20"/>
        <v>2.2547933255730689E-2</v>
      </c>
    </row>
    <row r="127" spans="1:22" x14ac:dyDescent="0.45">
      <c r="A127" s="88">
        <f>MIN('Gearing and Output'!$H$7,(SQRT((A126^2)+2*K126*1)))</f>
        <v>10.752039035202413</v>
      </c>
      <c r="B127" s="90">
        <f t="shared" si="18"/>
        <v>12.209170754702257</v>
      </c>
      <c r="C127" s="90">
        <f>0.5*'Gearing and Output'!$G$15*'Gearing and Output'!$G$16*'Gearing and Output'!$G$14*(A127)^2</f>
        <v>67.976529927735655</v>
      </c>
      <c r="D127" s="90">
        <f>'Gearing and Output'!$G$26</f>
        <v>133.66125</v>
      </c>
      <c r="E127" s="90">
        <f>'Gearing and Output'!$C$14-C127-D127-'Gearing and Output'!$C$21</f>
        <v>-407.13966474956777</v>
      </c>
      <c r="F127" s="90">
        <f>0.5*'Gearing and Output'!$J$27*A127^2</f>
        <v>32759.947565088598</v>
      </c>
      <c r="G127" s="90">
        <f>A127/('Gearing and Output'!$J$35/1000)</f>
        <v>36.809445515927464</v>
      </c>
      <c r="H127" s="90">
        <f t="shared" si="11"/>
        <v>36.515984752487228</v>
      </c>
      <c r="I127" s="90">
        <f>'Gearing and Output'!$G$38</f>
        <v>631.72977665344956</v>
      </c>
      <c r="J127" s="90">
        <f t="shared" si="12"/>
        <v>-0.64448389136628259</v>
      </c>
      <c r="K127" s="92">
        <f t="shared" si="21"/>
        <v>-1.5516291615606344</v>
      </c>
      <c r="L127" s="92">
        <f>IF(A127&lt;'Gearing and Output'!$H$5,1,IF(A127&lt;'Gearing and Output'!$H$6,2,IF(A127&gt;'Gearing and Output'!$H$6,3)))</f>
        <v>2</v>
      </c>
      <c r="M127" s="92">
        <f>IF(L127=1,_xlfn.XLOOKUP(A127,'Dyno Graph'!$E$2:$E$77,'Dyno Graph'!$A$2:$A$77,,1),IF(L127=2,_xlfn.XLOOKUP(A127,'Dyno Graph'!$F$2:$F$77,'Dyno Graph'!$A$2:$A$77,,1),IF(L127=3,_xlfn.XLOOKUP(A127,'Dyno Graph'!$G$2:$G$77,'Dyno Graph'!$A$2:$A$77,,1))))</f>
        <v>6900</v>
      </c>
      <c r="N127" s="92">
        <f>IF(L127=1,_xlfn.XLOOKUP(A127,'Dyno Graph'!$E$2:$E$77,'Dyno Graph'!$D$2:$D$77,,-1),IF(L127=2,_xlfn.XLOOKUP(A127,'Dyno Graph'!$F$2:$F$77,'Dyno Graph'!$D$2:$D$77,,-1),IF(L127=3,_xlfn.XLOOKUP(A127,'Dyno Graph'!$G$2:$G$77,'Dyno Graph'!$D$2:$D$77,,-1))))</f>
        <v>19.259479497265158</v>
      </c>
      <c r="O127" s="92">
        <f>IF(L127=1,_xlfn.XLOOKUP(A127,'Dyno Graph'!$E$2:$E$77,'Dyno Graph'!$H$2:$H$77,,-1),IF(Forces!L127=2,_xlfn.XLOOKUP(Forces!A127,'Dyno Graph'!$F$2:$F$77,'Dyno Graph'!$H$2:$H$77,,-1),IF(Forces!L127=3,_xlfn.XLOOKUP(Forces!A127,'Dyno Graph'!$G$2:$G$77,'Dyno Graph'!$H$2:$H$77,,-1))))</f>
        <v>13.702848078511614</v>
      </c>
      <c r="P127" s="92" cm="1">
        <f t="array" ref="P127">_xlfn.XLOOKUP(N127,BSFC!$B$3:$B$25,_xlfn.XLOOKUP(M127,BSFC!$C$2:$P$2,BSFC!$C$3:$P$25,,-1),,-1)</f>
        <v>504.47246850000005</v>
      </c>
      <c r="Q127" s="92">
        <f t="shared" si="14"/>
        <v>1.9201971099020101</v>
      </c>
      <c r="R127" s="92">
        <f t="shared" si="15"/>
        <v>3.5886088683552918E-4</v>
      </c>
      <c r="S127" s="92">
        <f t="shared" si="16"/>
        <v>0.18103543743001857</v>
      </c>
      <c r="T127" s="92">
        <f t="shared" si="19"/>
        <v>17.091985379228035</v>
      </c>
      <c r="U127" s="92">
        <f t="shared" si="17"/>
        <v>2.4138058324002477E-4</v>
      </c>
      <c r="V127" s="92">
        <f t="shared" si="20"/>
        <v>2.2789313838970714E-2</v>
      </c>
    </row>
    <row r="128" spans="1:22" x14ac:dyDescent="0.45">
      <c r="A128" s="88">
        <f>MIN('Gearing and Output'!$H$7,(SQRT((A127^2)+2*K127*1)))</f>
        <v>10.606747149404249</v>
      </c>
      <c r="B128" s="90">
        <f t="shared" si="18"/>
        <v>12.3034503661528</v>
      </c>
      <c r="C128" s="90">
        <f>0.5*'Gearing and Output'!$G$15*'Gearing and Output'!$G$16*'Gearing and Output'!$G$14*(A128)^2</f>
        <v>66.151814033740337</v>
      </c>
      <c r="D128" s="90">
        <f>'Gearing and Output'!$G$26</f>
        <v>133.66125</v>
      </c>
      <c r="E128" s="90">
        <f>'Gearing and Output'!$C$14-C128-D128-'Gearing and Output'!$C$21</f>
        <v>-405.31494885557242</v>
      </c>
      <c r="F128" s="90">
        <f>0.5*'Gearing and Output'!$J$27*A128^2</f>
        <v>31880.561737774104</v>
      </c>
      <c r="G128" s="90">
        <f>A128/('Gearing and Output'!$J$35/1000)</f>
        <v>36.312040908607493</v>
      </c>
      <c r="H128" s="90">
        <f t="shared" si="11"/>
        <v>35.535774408805551</v>
      </c>
      <c r="I128" s="90">
        <f>'Gearing and Output'!$G$38</f>
        <v>631.72977665344956</v>
      </c>
      <c r="J128" s="90">
        <f t="shared" si="12"/>
        <v>-0.64159544766546217</v>
      </c>
      <c r="K128" s="92">
        <f t="shared" si="21"/>
        <v>-1.5586145500854856</v>
      </c>
      <c r="L128" s="92">
        <f>IF(A128&lt;'Gearing and Output'!$H$5,1,IF(A128&lt;'Gearing and Output'!$H$6,2,IF(A128&gt;'Gearing and Output'!$H$6,3)))</f>
        <v>2</v>
      </c>
      <c r="M128" s="92">
        <f>IF(L128=1,_xlfn.XLOOKUP(A128,'Dyno Graph'!$E$2:$E$77,'Dyno Graph'!$A$2:$A$77,,1),IF(L128=2,_xlfn.XLOOKUP(A128,'Dyno Graph'!$F$2:$F$77,'Dyno Graph'!$A$2:$A$77,,1),IF(L128=3,_xlfn.XLOOKUP(A128,'Dyno Graph'!$G$2:$G$77,'Dyno Graph'!$A$2:$A$77,,1))))</f>
        <v>6800</v>
      </c>
      <c r="N128" s="92">
        <f>IF(L128=1,_xlfn.XLOOKUP(A128,'Dyno Graph'!$E$2:$E$77,'Dyno Graph'!$D$2:$D$77,,-1),IF(L128=2,_xlfn.XLOOKUP(A128,'Dyno Graph'!$F$2:$F$77,'Dyno Graph'!$D$2:$D$77,,-1),IF(L128=3,_xlfn.XLOOKUP(A128,'Dyno Graph'!$G$2:$G$77,'Dyno Graph'!$D$2:$D$77,,-1))))</f>
        <v>19.679029850746268</v>
      </c>
      <c r="O128" s="92">
        <f>IF(L128=1,_xlfn.XLOOKUP(A128,'Dyno Graph'!$E$2:$E$77,'Dyno Graph'!$H$2:$H$77,,-1),IF(Forces!L128=2,_xlfn.XLOOKUP(Forces!A128,'Dyno Graph'!$F$2:$F$77,'Dyno Graph'!$H$2:$H$77,,-1),IF(Forces!L128=3,_xlfn.XLOOKUP(Forces!A128,'Dyno Graph'!$G$2:$G$77,'Dyno Graph'!$H$2:$H$77,,-1))))</f>
        <v>13.795450000000001</v>
      </c>
      <c r="P128" s="92" cm="1">
        <f t="array" ref="P128">_xlfn.XLOOKUP(N128,BSFC!$B$3:$B$25,_xlfn.XLOOKUP(M128,BSFC!$C$2:$P$2,BSFC!$C$3:$P$25,,-1),,-1)</f>
        <v>504.47246850000005</v>
      </c>
      <c r="Q128" s="92">
        <f t="shared" si="14"/>
        <v>1.9331735321023127</v>
      </c>
      <c r="R128" s="92">
        <f t="shared" si="15"/>
        <v>3.6639773972470762E-4</v>
      </c>
      <c r="S128" s="92">
        <f t="shared" si="16"/>
        <v>0.18483757221174377</v>
      </c>
      <c r="T128" s="92">
        <f t="shared" si="19"/>
        <v>17.27682295143978</v>
      </c>
      <c r="U128" s="92">
        <f t="shared" si="17"/>
        <v>2.4645009628232499E-4</v>
      </c>
      <c r="V128" s="92">
        <f t="shared" si="20"/>
        <v>2.3035763935253039E-2</v>
      </c>
    </row>
    <row r="129" spans="1:22" x14ac:dyDescent="0.45">
      <c r="A129" s="88">
        <f>MIN('Gearing and Output'!$H$7,(SQRT((A128^2)+2*K128*1)))</f>
        <v>10.458769334449642</v>
      </c>
      <c r="B129" s="90">
        <f t="shared" si="18"/>
        <v>12.399063909966808</v>
      </c>
      <c r="C129" s="90">
        <f>0.5*'Gearing and Output'!$G$15*'Gearing and Output'!$G$16*'Gearing and Output'!$G$14*(A129)^2</f>
        <v>64.31888332283981</v>
      </c>
      <c r="D129" s="90">
        <f>'Gearing and Output'!$G$26</f>
        <v>133.66125</v>
      </c>
      <c r="E129" s="90">
        <f>'Gearing and Output'!$C$14-C129-D129-'Gearing and Output'!$C$21</f>
        <v>-403.48201814467188</v>
      </c>
      <c r="F129" s="90">
        <f>0.5*'Gearing and Output'!$J$27*A129^2</f>
        <v>30997.216941513158</v>
      </c>
      <c r="G129" s="90">
        <f>A129/('Gearing and Output'!$J$35/1000)</f>
        <v>35.805441062819725</v>
      </c>
      <c r="H129" s="90">
        <f t="shared" si="11"/>
        <v>34.55115118719123</v>
      </c>
      <c r="I129" s="90">
        <f>'Gearing and Output'!$G$38</f>
        <v>631.72977665344956</v>
      </c>
      <c r="J129" s="90">
        <f t="shared" si="12"/>
        <v>-0.63869400027665879</v>
      </c>
      <c r="K129" s="92">
        <f t="shared" si="21"/>
        <v>-1.5656949956737292</v>
      </c>
      <c r="L129" s="92">
        <f>IF(A129&lt;'Gearing and Output'!$H$5,1,IF(A129&lt;'Gearing and Output'!$H$6,2,IF(A129&gt;'Gearing and Output'!$H$6,3)))</f>
        <v>2</v>
      </c>
      <c r="M129" s="92">
        <f>IF(L129=1,_xlfn.XLOOKUP(A129,'Dyno Graph'!$E$2:$E$77,'Dyno Graph'!$A$2:$A$77,,1),IF(L129=2,_xlfn.XLOOKUP(A129,'Dyno Graph'!$F$2:$F$77,'Dyno Graph'!$A$2:$A$77,,1),IF(L129=3,_xlfn.XLOOKUP(A129,'Dyno Graph'!$G$2:$G$77,'Dyno Graph'!$A$2:$A$77,,1))))</f>
        <v>6700</v>
      </c>
      <c r="N129" s="92">
        <f>IF(L129=1,_xlfn.XLOOKUP(A129,'Dyno Graph'!$E$2:$E$77,'Dyno Graph'!$D$2:$D$77,,-1),IF(L129=2,_xlfn.XLOOKUP(A129,'Dyno Graph'!$F$2:$F$77,'Dyno Graph'!$D$2:$D$77,,-1),IF(L129=3,_xlfn.XLOOKUP(A129,'Dyno Graph'!$G$2:$G$77,'Dyno Graph'!$D$2:$D$77,,-1))))</f>
        <v>19.545257575757578</v>
      </c>
      <c r="O129" s="92">
        <f>IF(L129=1,_xlfn.XLOOKUP(A129,'Dyno Graph'!$E$2:$E$77,'Dyno Graph'!$H$2:$H$77,,-1),IF(Forces!L129=2,_xlfn.XLOOKUP(Forces!A129,'Dyno Graph'!$F$2:$F$77,'Dyno Graph'!$H$2:$H$77,,-1),IF(Forces!L129=3,_xlfn.XLOOKUP(Forces!A129,'Dyno Graph'!$G$2:$G$77,'Dyno Graph'!$H$2:$H$77,,-1))))</f>
        <v>13.497170000000002</v>
      </c>
      <c r="P129" s="92" cm="1">
        <f t="array" ref="P129">_xlfn.XLOOKUP(N129,BSFC!$B$3:$B$25,_xlfn.XLOOKUP(M129,BSFC!$C$2:$P$2,BSFC!$C$3:$P$25,,-1),,-1)</f>
        <v>504.47246850000005</v>
      </c>
      <c r="Q129" s="92">
        <f t="shared" si="14"/>
        <v>1.8913751854622629</v>
      </c>
      <c r="R129" s="92">
        <f t="shared" si="15"/>
        <v>3.6371952955436822E-4</v>
      </c>
      <c r="S129" s="92">
        <f t="shared" si="16"/>
        <v>0.18348648891595085</v>
      </c>
      <c r="T129" s="92">
        <f t="shared" si="19"/>
        <v>17.460309440355729</v>
      </c>
      <c r="U129" s="92">
        <f t="shared" si="17"/>
        <v>2.4464865188793445E-4</v>
      </c>
      <c r="V129" s="92">
        <f t="shared" si="20"/>
        <v>2.3280412587140975E-2</v>
      </c>
    </row>
    <row r="130" spans="1:22" x14ac:dyDescent="0.45">
      <c r="A130" s="88">
        <f>MIN('Gearing and Output'!$H$7,(SQRT((A129^2)+2*K129*1)))</f>
        <v>10.307980694582074</v>
      </c>
      <c r="B130" s="90">
        <f t="shared" si="18"/>
        <v>12.496076121148539</v>
      </c>
      <c r="C130" s="90">
        <f>0.5*'Gearing and Output'!$G$15*'Gearing and Output'!$G$16*'Gearing and Output'!$G$14*(A130)^2</f>
        <v>62.477626007927512</v>
      </c>
      <c r="D130" s="90">
        <f>'Gearing and Output'!$G$26</f>
        <v>133.66125</v>
      </c>
      <c r="E130" s="90">
        <f>'Gearing and Output'!$C$14-C130-D130-'Gearing and Output'!$C$21</f>
        <v>-401.64076082975964</v>
      </c>
      <c r="F130" s="90">
        <f>0.5*'Gearing and Output'!$J$27*A130^2</f>
        <v>30109.859302715071</v>
      </c>
      <c r="G130" s="90">
        <f>A130/('Gearing and Output'!$J$35/1000)</f>
        <v>35.28921839980169</v>
      </c>
      <c r="H130" s="90">
        <f t="shared" ref="H130:H193" si="22">(0.5*I130*A130^2)/1000</f>
        <v>33.562055037266845</v>
      </c>
      <c r="I130" s="90">
        <f>'Gearing and Output'!$G$38</f>
        <v>631.72977665344956</v>
      </c>
      <c r="J130" s="90">
        <f t="shared" ref="J130:J193" si="23">E130/I130</f>
        <v>-0.63577937224587922</v>
      </c>
      <c r="K130" s="92">
        <f t="shared" si="21"/>
        <v>-1.5728726719577548</v>
      </c>
      <c r="L130" s="92">
        <f>IF(A130&lt;'Gearing and Output'!$H$5,1,IF(A130&lt;'Gearing and Output'!$H$6,2,IF(A130&gt;'Gearing and Output'!$H$6,3)))</f>
        <v>2</v>
      </c>
      <c r="M130" s="92">
        <f>IF(L130=1,_xlfn.XLOOKUP(A130,'Dyno Graph'!$E$2:$E$77,'Dyno Graph'!$A$2:$A$77,,1),IF(L130=2,_xlfn.XLOOKUP(A130,'Dyno Graph'!$F$2:$F$77,'Dyno Graph'!$A$2:$A$77,,1),IF(L130=3,_xlfn.XLOOKUP(A130,'Dyno Graph'!$G$2:$G$77,'Dyno Graph'!$A$2:$A$77,,1))))</f>
        <v>6600</v>
      </c>
      <c r="N130" s="92">
        <f>IF(L130=1,_xlfn.XLOOKUP(A130,'Dyno Graph'!$E$2:$E$77,'Dyno Graph'!$D$2:$D$77,,-1),IF(L130=2,_xlfn.XLOOKUP(A130,'Dyno Graph'!$F$2:$F$77,'Dyno Graph'!$D$2:$D$77,,-1),IF(L130=3,_xlfn.XLOOKUP(A130,'Dyno Graph'!$G$2:$G$77,'Dyno Graph'!$D$2:$D$77,,-1))))</f>
        <v>19.736307692307694</v>
      </c>
      <c r="O130" s="92">
        <f>IF(L130=1,_xlfn.XLOOKUP(A130,'Dyno Graph'!$E$2:$E$77,'Dyno Graph'!$H$2:$H$77,,-1),IF(Forces!L130=2,_xlfn.XLOOKUP(Forces!A130,'Dyno Graph'!$F$2:$F$77,'Dyno Graph'!$H$2:$H$77,,-1),IF(Forces!L130=3,_xlfn.XLOOKUP(Forces!A130,'Dyno Graph'!$G$2:$G$77,'Dyno Graph'!$H$2:$H$77,,-1))))</f>
        <v>13.422600000000001</v>
      </c>
      <c r="P130" s="92" cm="1">
        <f t="array" ref="P130">_xlfn.XLOOKUP(N130,BSFC!$B$3:$B$25,_xlfn.XLOOKUP(M130,BSFC!$C$2:$P$2,BSFC!$C$3:$P$25,,-1),,-1)</f>
        <v>504.47246850000005</v>
      </c>
      <c r="Q130" s="92">
        <f t="shared" si="14"/>
        <v>1.8809255988022502</v>
      </c>
      <c r="R130" s="92">
        <f t="shared" si="15"/>
        <v>3.6718628250645251E-4</v>
      </c>
      <c r="S130" s="92">
        <f t="shared" si="16"/>
        <v>0.18523537033536849</v>
      </c>
      <c r="T130" s="92">
        <f t="shared" si="19"/>
        <v>17.645544810691099</v>
      </c>
      <c r="U130" s="92">
        <f t="shared" si="17"/>
        <v>2.4698049378049132E-4</v>
      </c>
      <c r="V130" s="92">
        <f t="shared" si="20"/>
        <v>2.3527393080921468E-2</v>
      </c>
    </row>
    <row r="131" spans="1:22" x14ac:dyDescent="0.45">
      <c r="A131" s="88">
        <f>MIN('Gearing and Output'!$H$7,(SQRT((A130^2)+2*K130*1)))</f>
        <v>10.154246434667677</v>
      </c>
      <c r="B131" s="90">
        <f t="shared" si="18"/>
        <v>12.594557087356518</v>
      </c>
      <c r="C131" s="90">
        <f>0.5*'Gearing and Output'!$G$15*'Gearing and Output'!$G$16*'Gearing and Output'!$G$14*(A131)^2</f>
        <v>60.627927745705186</v>
      </c>
      <c r="D131" s="90">
        <f>'Gearing and Output'!$G$26</f>
        <v>133.66125</v>
      </c>
      <c r="E131" s="90">
        <f>'Gearing and Output'!$C$14-C131-D131-'Gearing and Output'!$C$21</f>
        <v>-399.79106256753727</v>
      </c>
      <c r="F131" s="90">
        <f>0.5*'Gearing and Output'!$J$27*A131^2</f>
        <v>29218.433715883009</v>
      </c>
      <c r="G131" s="90">
        <f>A131/('Gearing and Output'!$J$35/1000)</f>
        <v>34.762911450419978</v>
      </c>
      <c r="H131" s="90">
        <f t="shared" si="22"/>
        <v>32.568424535506651</v>
      </c>
      <c r="I131" s="90">
        <f>'Gearing and Output'!$G$38</f>
        <v>631.72977665344956</v>
      </c>
      <c r="J131" s="90">
        <f t="shared" si="23"/>
        <v>-0.63285138257279294</v>
      </c>
      <c r="K131" s="92">
        <f t="shared" si="21"/>
        <v>-1.580149822750804</v>
      </c>
      <c r="L131" s="92">
        <f>IF(A131&lt;'Gearing and Output'!$H$5,1,IF(A131&lt;'Gearing and Output'!$H$6,2,IF(A131&gt;'Gearing and Output'!$H$6,3)))</f>
        <v>2</v>
      </c>
      <c r="M131" s="92">
        <f>IF(L131=1,_xlfn.XLOOKUP(A131,'Dyno Graph'!$E$2:$E$77,'Dyno Graph'!$A$2:$A$77,,1),IF(L131=2,_xlfn.XLOOKUP(A131,'Dyno Graph'!$F$2:$F$77,'Dyno Graph'!$A$2:$A$77,,1),IF(L131=3,_xlfn.XLOOKUP(A131,'Dyno Graph'!$G$2:$G$77,'Dyno Graph'!$A$2:$A$77,,1))))</f>
        <v>6500</v>
      </c>
      <c r="N131" s="92">
        <f>IF(L131=1,_xlfn.XLOOKUP(A131,'Dyno Graph'!$E$2:$E$77,'Dyno Graph'!$D$2:$D$77,,-1),IF(L131=2,_xlfn.XLOOKUP(A131,'Dyno Graph'!$F$2:$F$77,'Dyno Graph'!$D$2:$D$77,,-1),IF(L131=3,_xlfn.XLOOKUP(A131,'Dyno Graph'!$G$2:$G$77,'Dyno Graph'!$D$2:$D$77,,-1))))</f>
        <v>19.933328124999999</v>
      </c>
      <c r="O131" s="92">
        <f>IF(L131=1,_xlfn.XLOOKUP(A131,'Dyno Graph'!$E$2:$E$77,'Dyno Graph'!$H$2:$H$77,,-1),IF(Forces!L131=2,_xlfn.XLOOKUP(Forces!A131,'Dyno Graph'!$F$2:$F$77,'Dyno Graph'!$H$2:$H$77,,-1),IF(Forces!L131=3,_xlfn.XLOOKUP(Forces!A131,'Dyno Graph'!$G$2:$G$77,'Dyno Graph'!$H$2:$H$77,,-1))))</f>
        <v>13.34803</v>
      </c>
      <c r="P131" s="92" cm="1">
        <f t="array" ref="P131">_xlfn.XLOOKUP(N131,BSFC!$B$3:$B$25,_xlfn.XLOOKUP(M131,BSFC!$C$2:$P$2,BSFC!$C$3:$P$25,,-1),,-1)</f>
        <v>504.47246850000005</v>
      </c>
      <c r="Q131" s="92">
        <f t="shared" ref="Q131:Q194" si="24">(O131*P131)/(60*60)</f>
        <v>1.8704760121422375</v>
      </c>
      <c r="R131" s="92">
        <f t="shared" ref="R131:R194" si="25">((B132-B131)/3600)*O131</f>
        <v>3.7087427004816107E-4</v>
      </c>
      <c r="S131" s="92">
        <f t="shared" ref="S131:S194" si="26">R131*P131</f>
        <v>0.18709585851433144</v>
      </c>
      <c r="T131" s="92">
        <f t="shared" si="19"/>
        <v>17.832640669205432</v>
      </c>
      <c r="U131" s="92">
        <f t="shared" ref="U131:U194" si="27">((R131*P131)/1000)/0.75</f>
        <v>2.4946114468577527E-4</v>
      </c>
      <c r="V131" s="92">
        <f t="shared" si="20"/>
        <v>2.3776854225607245E-2</v>
      </c>
    </row>
    <row r="132" spans="1:22" x14ac:dyDescent="0.45">
      <c r="A132" s="88">
        <f>MIN('Gearing and Output'!$H$7,(SQRT((A131^2)+2*K131*1)))</f>
        <v>9.9974207178881702</v>
      </c>
      <c r="B132" s="90">
        <f t="shared" si="18"/>
        <v>12.69458288683205</v>
      </c>
      <c r="C132" s="90">
        <f>0.5*'Gearing and Output'!$G$15*'Gearing and Output'!$G$16*'Gearing and Output'!$G$14*(A132)^2</f>
        <v>58.769671554150236</v>
      </c>
      <c r="D132" s="90">
        <f>'Gearing and Output'!$G$26</f>
        <v>133.66125</v>
      </c>
      <c r="E132" s="90">
        <f>'Gearing and Output'!$C$14-C132-D132-'Gearing and Output'!$C$21</f>
        <v>-397.93280637598235</v>
      </c>
      <c r="F132" s="90">
        <f>0.5*'Gearing and Output'!$J$27*A132^2</f>
        <v>28322.883803838991</v>
      </c>
      <c r="G132" s="90">
        <f>A132/('Gearing and Output'!$J$35/1000)</f>
        <v>34.226020944499041</v>
      </c>
      <c r="H132" s="90">
        <f t="shared" si="22"/>
        <v>31.5701968409013</v>
      </c>
      <c r="I132" s="90">
        <f>'Gearing and Output'!$G$38</f>
        <v>631.72977665344956</v>
      </c>
      <c r="J132" s="90">
        <f t="shared" si="23"/>
        <v>-0.62990984608008727</v>
      </c>
      <c r="K132" s="92">
        <f t="shared" si="21"/>
        <v>-1.5875287649859326</v>
      </c>
      <c r="L132" s="92">
        <f>IF(A132&lt;'Gearing and Output'!$H$5,1,IF(A132&lt;'Gearing and Output'!$H$6,2,IF(A132&gt;'Gearing and Output'!$H$6,3)))</f>
        <v>2</v>
      </c>
      <c r="M132" s="92">
        <f>IF(L132=1,_xlfn.XLOOKUP(A132,'Dyno Graph'!$E$2:$E$77,'Dyno Graph'!$A$2:$A$77,,1),IF(L132=2,_xlfn.XLOOKUP(A132,'Dyno Graph'!$F$2:$F$77,'Dyno Graph'!$A$2:$A$77,,1),IF(L132=3,_xlfn.XLOOKUP(A132,'Dyno Graph'!$G$2:$G$77,'Dyno Graph'!$A$2:$A$77,,1))))</f>
        <v>6400</v>
      </c>
      <c r="N132" s="92">
        <f>IF(L132=1,_xlfn.XLOOKUP(A132,'Dyno Graph'!$E$2:$E$77,'Dyno Graph'!$D$2:$D$77,,-1),IF(L132=2,_xlfn.XLOOKUP(A132,'Dyno Graph'!$F$2:$F$77,'Dyno Graph'!$D$2:$D$77,,-1),IF(L132=3,_xlfn.XLOOKUP(A132,'Dyno Graph'!$G$2:$G$77,'Dyno Graph'!$D$2:$D$77,,-1))))</f>
        <v>19.797222222222221</v>
      </c>
      <c r="O132" s="92">
        <f>IF(L132=1,_xlfn.XLOOKUP(A132,'Dyno Graph'!$E$2:$E$77,'Dyno Graph'!$H$2:$H$77,,-1),IF(Forces!L132=2,_xlfn.XLOOKUP(Forces!A132,'Dyno Graph'!$F$2:$F$77,'Dyno Graph'!$H$2:$H$77,,-1),IF(Forces!L132=3,_xlfn.XLOOKUP(Forces!A132,'Dyno Graph'!$G$2:$G$77,'Dyno Graph'!$H$2:$H$77,,-1))))</f>
        <v>13.049750000000001</v>
      </c>
      <c r="P132" s="92" cm="1">
        <f t="array" ref="P132">_xlfn.XLOOKUP(N132,BSFC!$B$3:$B$25,_xlfn.XLOOKUP(M132,BSFC!$C$2:$P$2,BSFC!$C$3:$P$25,,-1),,-1)</f>
        <v>457.16661900000008</v>
      </c>
      <c r="Q132" s="92">
        <f t="shared" si="24"/>
        <v>1.6571972461931255</v>
      </c>
      <c r="R132" s="92">
        <f t="shared" si="25"/>
        <v>3.6848666257098154E-4</v>
      </c>
      <c r="S132" s="92">
        <f t="shared" si="26"/>
        <v>0.16845980167416952</v>
      </c>
      <c r="T132" s="92">
        <f t="shared" si="19"/>
        <v>18.001100470879603</v>
      </c>
      <c r="U132" s="92">
        <f t="shared" si="27"/>
        <v>2.2461306889889269E-4</v>
      </c>
      <c r="V132" s="92">
        <f t="shared" si="20"/>
        <v>2.4001467294506137E-2</v>
      </c>
    </row>
    <row r="133" spans="1:22" x14ac:dyDescent="0.45">
      <c r="A133" s="88">
        <f>MIN('Gearing and Output'!$H$7,(SQRT((A132^2)+2*K132*1)))</f>
        <v>9.8373453472208521</v>
      </c>
      <c r="B133" s="90">
        <f t="shared" ref="B133:B196" si="28">(1/A133)+B132</f>
        <v>12.796236327338997</v>
      </c>
      <c r="C133" s="90">
        <f>0.5*'Gearing and Output'!$G$15*'Gearing and Output'!$G$16*'Gearing and Output'!$G$14*(A133)^2</f>
        <v>56.90273772652678</v>
      </c>
      <c r="D133" s="90">
        <f>'Gearing and Output'!$G$26</f>
        <v>133.66125</v>
      </c>
      <c r="E133" s="90">
        <f>'Gearing and Output'!$C$14-C133-D133-'Gearing and Output'!$C$21</f>
        <v>-396.06587254835887</v>
      </c>
      <c r="F133" s="90">
        <f>0.5*'Gearing and Output'!$J$27*A133^2</f>
        <v>27423.151876283217</v>
      </c>
      <c r="G133" s="90">
        <f>A133/('Gearing and Output'!$J$35/1000)</f>
        <v>33.678005296887541</v>
      </c>
      <c r="H133" s="90">
        <f t="shared" si="22"/>
        <v>30.567307648765809</v>
      </c>
      <c r="I133" s="90">
        <f>'Gearing and Output'!$G$38</f>
        <v>631.72977665344956</v>
      </c>
      <c r="J133" s="90">
        <f t="shared" si="23"/>
        <v>-0.6269545732773496</v>
      </c>
      <c r="K133" s="92">
        <f t="shared" si="21"/>
        <v>-1.5950118918067513</v>
      </c>
      <c r="L133" s="92">
        <f>IF(A133&lt;'Gearing and Output'!$H$5,1,IF(A133&lt;'Gearing and Output'!$H$6,2,IF(A133&gt;'Gearing and Output'!$H$6,3)))</f>
        <v>2</v>
      </c>
      <c r="M133" s="92">
        <f>IF(L133=1,_xlfn.XLOOKUP(A133,'Dyno Graph'!$E$2:$E$77,'Dyno Graph'!$A$2:$A$77,,1),IF(L133=2,_xlfn.XLOOKUP(A133,'Dyno Graph'!$F$2:$F$77,'Dyno Graph'!$A$2:$A$77,,1),IF(L133=3,_xlfn.XLOOKUP(A133,'Dyno Graph'!$G$2:$G$77,'Dyno Graph'!$A$2:$A$77,,1))))</f>
        <v>6300</v>
      </c>
      <c r="N133" s="92">
        <f>IF(L133=1,_xlfn.XLOOKUP(A133,'Dyno Graph'!$E$2:$E$77,'Dyno Graph'!$D$2:$D$77,,-1),IF(L133=2,_xlfn.XLOOKUP(A133,'Dyno Graph'!$F$2:$F$77,'Dyno Graph'!$D$2:$D$77,,-1),IF(L133=3,_xlfn.XLOOKUP(A133,'Dyno Graph'!$G$2:$G$77,'Dyno Graph'!$D$2:$D$77,,-1))))</f>
        <v>19.742442419128313</v>
      </c>
      <c r="O133" s="92">
        <f>IF(L133=1,_xlfn.XLOOKUP(A133,'Dyno Graph'!$E$2:$E$77,'Dyno Graph'!$H$2:$H$77,,-1),IF(Forces!L133=2,_xlfn.XLOOKUP(Forces!A133,'Dyno Graph'!$F$2:$F$77,'Dyno Graph'!$H$2:$H$77,,-1),IF(Forces!L133=3,_xlfn.XLOOKUP(Forces!A133,'Dyno Graph'!$G$2:$G$77,'Dyno Graph'!$H$2:$H$77,,-1))))</f>
        <v>12.807075029332497</v>
      </c>
      <c r="P133" s="92" cm="1">
        <f t="array" ref="P133">_xlfn.XLOOKUP(N133,BSFC!$B$3:$B$25,_xlfn.XLOOKUP(M133,BSFC!$C$2:$P$2,BSFC!$C$3:$P$25,,-1),,-1)</f>
        <v>457.16661900000008</v>
      </c>
      <c r="Q133" s="92">
        <f t="shared" si="24"/>
        <v>1.6263797751220179</v>
      </c>
      <c r="R133" s="92">
        <f t="shared" si="25"/>
        <v>3.677461910320056E-4</v>
      </c>
      <c r="S133" s="92">
        <f t="shared" si="26"/>
        <v>0.16812128280423017</v>
      </c>
      <c r="T133" s="92">
        <f t="shared" ref="T133:T196" si="29">S133+T132</f>
        <v>18.169221753683832</v>
      </c>
      <c r="U133" s="92">
        <f t="shared" si="27"/>
        <v>2.2416171040564022E-4</v>
      </c>
      <c r="V133" s="92">
        <f t="shared" ref="V133:V196" si="30">U133+V132</f>
        <v>2.4225629004911778E-2</v>
      </c>
    </row>
    <row r="134" spans="1:22" x14ac:dyDescent="0.45">
      <c r="A134" s="88">
        <f>MIN('Gearing and Output'!$H$7,(SQRT((A133^2)+2*K133*1)))</f>
        <v>9.673848236191958</v>
      </c>
      <c r="B134" s="90">
        <f t="shared" si="28"/>
        <v>12.899607806360013</v>
      </c>
      <c r="C134" s="90">
        <f>0.5*'Gearing and Output'!$G$15*'Gearing and Output'!$G$16*'Gearing and Output'!$G$14*(A134)^2</f>
        <v>55.027003741762051</v>
      </c>
      <c r="D134" s="90">
        <f>'Gearing and Output'!$G$26</f>
        <v>133.66125</v>
      </c>
      <c r="E134" s="90">
        <f>'Gearing and Output'!$C$14-C134-D134-'Gearing and Output'!$C$21</f>
        <v>-394.19013856359413</v>
      </c>
      <c r="F134" s="90">
        <f>0.5*'Gearing and Output'!$J$27*A134^2</f>
        <v>26519.178886601745</v>
      </c>
      <c r="G134" s="90">
        <f>A134/('Gearing and Output'!$J$35/1000)</f>
        <v>33.118275372105295</v>
      </c>
      <c r="H134" s="90">
        <f t="shared" si="22"/>
        <v>29.559691142595142</v>
      </c>
      <c r="I134" s="90">
        <f>'Gearing and Output'!$G$38</f>
        <v>631.72977665344956</v>
      </c>
      <c r="J134" s="90">
        <f t="shared" si="23"/>
        <v>-0.6239853702191982</v>
      </c>
      <c r="K134" s="92">
        <f t="shared" si="21"/>
        <v>-1.6026016758192785</v>
      </c>
      <c r="L134" s="92">
        <f>IF(A134&lt;'Gearing and Output'!$H$5,1,IF(A134&lt;'Gearing and Output'!$H$6,2,IF(A134&gt;'Gearing and Output'!$H$6,3)))</f>
        <v>2</v>
      </c>
      <c r="M134" s="92">
        <f>IF(L134=1,_xlfn.XLOOKUP(A134,'Dyno Graph'!$E$2:$E$77,'Dyno Graph'!$A$2:$A$77,,1),IF(L134=2,_xlfn.XLOOKUP(A134,'Dyno Graph'!$F$2:$F$77,'Dyno Graph'!$A$2:$A$77,,1),IF(L134=3,_xlfn.XLOOKUP(A134,'Dyno Graph'!$G$2:$G$77,'Dyno Graph'!$A$2:$A$77,,1))))</f>
        <v>6200</v>
      </c>
      <c r="N134" s="92">
        <f>IF(L134=1,_xlfn.XLOOKUP(A134,'Dyno Graph'!$E$2:$E$77,'Dyno Graph'!$D$2:$D$77,,-1),IF(L134=2,_xlfn.XLOOKUP(A134,'Dyno Graph'!$F$2:$F$77,'Dyno Graph'!$D$2:$D$77,,-1),IF(L134=3,_xlfn.XLOOKUP(A134,'Dyno Graph'!$G$2:$G$77,'Dyno Graph'!$D$2:$D$77,,-1))))</f>
        <v>19.866703817568183</v>
      </c>
      <c r="O134" s="92">
        <f>IF(L134=1,_xlfn.XLOOKUP(A134,'Dyno Graph'!$E$2:$E$77,'Dyno Graph'!$H$2:$H$77,,-1),IF(Forces!L134=2,_xlfn.XLOOKUP(Forces!A134,'Dyno Graph'!$F$2:$F$77,'Dyno Graph'!$H$2:$H$77,,-1),IF(Forces!L134=3,_xlfn.XLOOKUP(Forces!A134,'Dyno Graph'!$G$2:$G$77,'Dyno Graph'!$H$2:$H$77,,-1))))</f>
        <v>12.67981848242453</v>
      </c>
      <c r="P134" s="92" cm="1">
        <f t="array" ref="P134">_xlfn.XLOOKUP(N134,BSFC!$B$3:$B$25,_xlfn.XLOOKUP(M134,BSFC!$C$2:$P$2,BSFC!$C$3:$P$25,,-1),,-1)</f>
        <v>457.16661900000008</v>
      </c>
      <c r="Q134" s="92">
        <f t="shared" si="24"/>
        <v>1.6102193736510373</v>
      </c>
      <c r="R134" s="92">
        <f t="shared" si="25"/>
        <v>3.7049200864019049E-4</v>
      </c>
      <c r="S134" s="92">
        <f t="shared" si="26"/>
        <v>0.1693765789565547</v>
      </c>
      <c r="T134" s="92">
        <f t="shared" si="29"/>
        <v>18.338598332640387</v>
      </c>
      <c r="U134" s="92">
        <f t="shared" si="27"/>
        <v>2.258354386087396E-4</v>
      </c>
      <c r="V134" s="92">
        <f t="shared" si="30"/>
        <v>2.4451464443520518E-2</v>
      </c>
    </row>
    <row r="135" spans="1:22" x14ac:dyDescent="0.45">
      <c r="A135" s="88">
        <f>MIN('Gearing and Output'!$H$7,(SQRT((A134^2)+2*K134*1)))</f>
        <v>9.5067416260901769</v>
      </c>
      <c r="B135" s="90">
        <f t="shared" si="28"/>
        <v>13.004796317769181</v>
      </c>
      <c r="C135" s="90">
        <f>0.5*'Gearing and Output'!$G$15*'Gearing and Output'!$G$16*'Gearing and Output'!$G$14*(A135)^2</f>
        <v>53.142344170998577</v>
      </c>
      <c r="D135" s="90">
        <f>'Gearing and Output'!$G$26</f>
        <v>133.66125</v>
      </c>
      <c r="E135" s="90">
        <f>'Gearing and Output'!$C$14-C135-D135-'Gearing and Output'!$C$21</f>
        <v>-392.30547899283067</v>
      </c>
      <c r="F135" s="90">
        <f>0.5*'Gearing and Output'!$J$27*A135^2</f>
        <v>25610.904386831167</v>
      </c>
      <c r="G135" s="90">
        <f>A135/('Gearing and Output'!$J$35/1000)</f>
        <v>32.546188381000263</v>
      </c>
      <c r="H135" s="90">
        <f t="shared" si="22"/>
        <v>28.547279943865384</v>
      </c>
      <c r="I135" s="90">
        <f>'Gearing and Output'!$G$38</f>
        <v>631.72977665344956</v>
      </c>
      <c r="J135" s="90">
        <f t="shared" si="23"/>
        <v>-0.62100203835735801</v>
      </c>
      <c r="K135" s="92">
        <f t="shared" si="21"/>
        <v>-1.6103006725149367</v>
      </c>
      <c r="L135" s="92">
        <f>IF(A135&lt;'Gearing and Output'!$H$5,1,IF(A135&lt;'Gearing and Output'!$H$6,2,IF(A135&gt;'Gearing and Output'!$H$6,3)))</f>
        <v>1</v>
      </c>
      <c r="M135" s="92">
        <f>IF(L135=1,_xlfn.XLOOKUP(A135,'Dyno Graph'!$E$2:$E$77,'Dyno Graph'!$A$2:$A$77,,1),IF(L135=2,_xlfn.XLOOKUP(A135,'Dyno Graph'!$F$2:$F$77,'Dyno Graph'!$A$2:$A$77,,1),IF(L135=3,_xlfn.XLOOKUP(A135,'Dyno Graph'!$G$2:$G$77,'Dyno Graph'!$A$2:$A$77,,1))))</f>
        <v>7500</v>
      </c>
      <c r="N135" s="92">
        <f>IF(L135=1,_xlfn.XLOOKUP(A135,'Dyno Graph'!$E$2:$E$77,'Dyno Graph'!$D$2:$D$77,,-1),IF(L135=2,_xlfn.XLOOKUP(A135,'Dyno Graph'!$F$2:$F$77,'Dyno Graph'!$D$2:$D$77,,-1),IF(L135=3,_xlfn.XLOOKUP(A135,'Dyno Graph'!$G$2:$G$77,'Dyno Graph'!$D$2:$D$77,,-1))))</f>
        <v>14.682899148334002</v>
      </c>
      <c r="O135" s="92">
        <f>IF(L135=1,_xlfn.XLOOKUP(A135,'Dyno Graph'!$E$2:$E$77,'Dyno Graph'!$H$2:$H$77,,-1),IF(Forces!L135=2,_xlfn.XLOOKUP(Forces!A135,'Dyno Graph'!$F$2:$F$77,'Dyno Graph'!$H$2:$H$77,,-1),IF(Forces!L135=3,_xlfn.XLOOKUP(Forces!A135,'Dyno Graph'!$G$2:$G$77,'Dyno Graph'!$H$2:$H$77,,-1))))</f>
        <v>11.368441198590393</v>
      </c>
      <c r="P135" s="92" cm="1">
        <f t="array" ref="P135">_xlfn.XLOOKUP(N135,BSFC!$B$3:$B$25,_xlfn.XLOOKUP(M135,BSFC!$C$2:$P$2,BSFC!$C$3:$P$25,,-1),,-1)</f>
        <v>475.44294525000004</v>
      </c>
      <c r="Q135" s="92">
        <f t="shared" si="24"/>
        <v>1.5014014350997935</v>
      </c>
      <c r="R135" s="92">
        <f t="shared" si="25"/>
        <v>3.3825634322959004E-4</v>
      </c>
      <c r="S135" s="92">
        <f t="shared" si="26"/>
        <v>0.1608215920745712</v>
      </c>
      <c r="T135" s="92">
        <f t="shared" si="29"/>
        <v>18.49941992471496</v>
      </c>
      <c r="U135" s="92">
        <f t="shared" si="27"/>
        <v>2.1442878943276158E-4</v>
      </c>
      <c r="V135" s="92">
        <f t="shared" si="30"/>
        <v>2.4665893232953279E-2</v>
      </c>
    </row>
    <row r="136" spans="1:22" x14ac:dyDescent="0.45">
      <c r="A136" s="88">
        <f>MIN('Gearing and Output'!$H$7,(SQRT((A135^2)+2*K135*1)))</f>
        <v>9.3358199961334858</v>
      </c>
      <c r="B136" s="90">
        <f t="shared" si="28"/>
        <v>13.111910636641456</v>
      </c>
      <c r="C136" s="90">
        <f>0.5*'Gearing and Output'!$G$15*'Gearing and Output'!$G$16*'Gearing and Output'!$G$14*(A136)^2</f>
        <v>51.248630580121024</v>
      </c>
      <c r="D136" s="90">
        <f>'Gearing and Output'!$G$26</f>
        <v>133.66125</v>
      </c>
      <c r="E136" s="90">
        <f>'Gearing and Output'!$C$14-C136-D136-'Gearing and Output'!$C$21</f>
        <v>-390.41176540195312</v>
      </c>
      <c r="F136" s="90">
        <f>0.5*'Gearing and Output'!$J$27*A136^2</f>
        <v>24698.266480683331</v>
      </c>
      <c r="G136" s="90">
        <f>A136/('Gearing and Output'!$J$35/1000)</f>
        <v>31.961040726235826</v>
      </c>
      <c r="H136" s="90">
        <f t="shared" si="22"/>
        <v>27.530005059672625</v>
      </c>
      <c r="I136" s="90">
        <f>'Gearing and Output'!$G$38</f>
        <v>631.72977665344956</v>
      </c>
      <c r="J136" s="90">
        <f t="shared" si="23"/>
        <v>-0.61800437438636491</v>
      </c>
      <c r="K136" s="92">
        <f t="shared" si="21"/>
        <v>-1.6181115238754258</v>
      </c>
      <c r="L136" s="92">
        <f>IF(A136&lt;'Gearing and Output'!$H$5,1,IF(A136&lt;'Gearing and Output'!$H$6,2,IF(A136&gt;'Gearing and Output'!$H$6,3)))</f>
        <v>1</v>
      </c>
      <c r="M136" s="92">
        <f>IF(L136=1,_xlfn.XLOOKUP(A136,'Dyno Graph'!$E$2:$E$77,'Dyno Graph'!$A$2:$A$77,,1),IF(L136=2,_xlfn.XLOOKUP(A136,'Dyno Graph'!$F$2:$F$77,'Dyno Graph'!$A$2:$A$77,,1),IF(L136=3,_xlfn.XLOOKUP(A136,'Dyno Graph'!$G$2:$G$77,'Dyno Graph'!$A$2:$A$77,,1))))</f>
        <v>7400</v>
      </c>
      <c r="N136" s="92">
        <f>IF(L136=1,_xlfn.XLOOKUP(A136,'Dyno Graph'!$E$2:$E$77,'Dyno Graph'!$D$2:$D$77,,-1),IF(L136=2,_xlfn.XLOOKUP(A136,'Dyno Graph'!$F$2:$F$77,'Dyno Graph'!$D$2:$D$77,,-1),IF(L136=3,_xlfn.XLOOKUP(A136,'Dyno Graph'!$G$2:$G$77,'Dyno Graph'!$D$2:$D$77,,-1))))</f>
        <v>15.161300543962401</v>
      </c>
      <c r="O136" s="92">
        <f>IF(L136=1,_xlfn.XLOOKUP(A136,'Dyno Graph'!$E$2:$E$77,'Dyno Graph'!$H$2:$H$77,,-1),IF(Forces!L136=2,_xlfn.XLOOKUP(Forces!A136,'Dyno Graph'!$F$2:$F$77,'Dyno Graph'!$H$2:$H$77,,-1),IF(Forces!L136=3,_xlfn.XLOOKUP(Forces!A136,'Dyno Graph'!$G$2:$G$77,'Dyno Graph'!$H$2:$H$77,,-1))))</f>
        <v>11.580217097533207</v>
      </c>
      <c r="P136" s="92" cm="1">
        <f t="array" ref="P136">_xlfn.XLOOKUP(N136,BSFC!$B$3:$B$25,_xlfn.XLOOKUP(M136,BSFC!$C$2:$P$2,BSFC!$C$3:$P$25,,-1),,-1)</f>
        <v>482.49827961562505</v>
      </c>
      <c r="Q136" s="92">
        <f t="shared" si="24"/>
        <v>1.552065229759783</v>
      </c>
      <c r="R136" s="92">
        <f t="shared" si="25"/>
        <v>3.511381916715897E-4</v>
      </c>
      <c r="S136" s="92">
        <f t="shared" si="26"/>
        <v>0.16942357338888364</v>
      </c>
      <c r="T136" s="92">
        <f t="shared" si="29"/>
        <v>18.668843498103843</v>
      </c>
      <c r="U136" s="92">
        <f t="shared" si="27"/>
        <v>2.2589809785184486E-4</v>
      </c>
      <c r="V136" s="92">
        <f t="shared" si="30"/>
        <v>2.4891791330805123E-2</v>
      </c>
    </row>
    <row r="137" spans="1:22" x14ac:dyDescent="0.45">
      <c r="A137" s="88">
        <f>MIN('Gearing and Output'!$H$7,(SQRT((A136^2)+2*K136*1)))</f>
        <v>9.1608575991800567</v>
      </c>
      <c r="B137" s="90">
        <f t="shared" si="28"/>
        <v>13.221070722274652</v>
      </c>
      <c r="C137" s="90">
        <f>0.5*'Gearing and Output'!$G$15*'Gearing and Output'!$G$16*'Gearing and Output'!$G$14*(A137)^2</f>
        <v>49.345731428043528</v>
      </c>
      <c r="D137" s="90">
        <f>'Gearing and Output'!$G$26</f>
        <v>133.66125</v>
      </c>
      <c r="E137" s="90">
        <f>'Gearing and Output'!$C$14-C137-D137-'Gearing and Output'!$C$21</f>
        <v>-388.50886624987561</v>
      </c>
      <c r="F137" s="90">
        <f>0.5*'Gearing and Output'!$J$27*A137^2</f>
        <v>23781.201774526937</v>
      </c>
      <c r="G137" s="90">
        <f>A137/('Gearing and Output'!$J$35/1000)</f>
        <v>31.36205956583381</v>
      </c>
      <c r="H137" s="90">
        <f t="shared" si="22"/>
        <v>26.507795828094434</v>
      </c>
      <c r="I137" s="90">
        <f>'Gearing and Output'!$G$38</f>
        <v>631.72977665344956</v>
      </c>
      <c r="J137" s="90">
        <f t="shared" si="23"/>
        <v>-0.61499217008255957</v>
      </c>
      <c r="K137" s="92">
        <f t="shared" si="21"/>
        <v>-1.6260369621710065</v>
      </c>
      <c r="L137" s="92">
        <f>IF(A137&lt;'Gearing and Output'!$H$5,1,IF(A137&lt;'Gearing and Output'!$H$6,2,IF(A137&gt;'Gearing and Output'!$H$6,3)))</f>
        <v>1</v>
      </c>
      <c r="M137" s="92">
        <f>IF(L137=1,_xlfn.XLOOKUP(A137,'Dyno Graph'!$E$2:$E$77,'Dyno Graph'!$A$2:$A$77,,1),IF(L137=2,_xlfn.XLOOKUP(A137,'Dyno Graph'!$F$2:$F$77,'Dyno Graph'!$A$2:$A$77,,1),IF(L137=3,_xlfn.XLOOKUP(A137,'Dyno Graph'!$G$2:$G$77,'Dyno Graph'!$A$2:$A$77,,1))))</f>
        <v>7200</v>
      </c>
      <c r="N137" s="92">
        <f>IF(L137=1,_xlfn.XLOOKUP(A137,'Dyno Graph'!$E$2:$E$77,'Dyno Graph'!$D$2:$D$77,,-1),IF(L137=2,_xlfn.XLOOKUP(A137,'Dyno Graph'!$F$2:$F$77,'Dyno Graph'!$D$2:$D$77,,-1),IF(L137=3,_xlfn.XLOOKUP(A137,'Dyno Graph'!$G$2:$G$77,'Dyno Graph'!$D$2:$D$77,,-1))))</f>
        <v>16.430236696691239</v>
      </c>
      <c r="O137" s="92">
        <f>IF(L137=1,_xlfn.XLOOKUP(A137,'Dyno Graph'!$E$2:$E$77,'Dyno Graph'!$H$2:$H$77,,-1),IF(Forces!L137=2,_xlfn.XLOOKUP(Forces!A137,'Dyno Graph'!$F$2:$F$77,'Dyno Graph'!$H$2:$H$77,,-1),IF(Forces!L137=3,_xlfn.XLOOKUP(Forces!A137,'Dyno Graph'!$G$2:$G$77,'Dyno Graph'!$H$2:$H$77,,-1))))</f>
        <v>12.205611797885627</v>
      </c>
      <c r="P137" s="92" cm="1">
        <f t="array" ref="P137">_xlfn.XLOOKUP(N137,BSFC!$B$3:$B$25,_xlfn.XLOOKUP(M137,BSFC!$C$2:$P$2,BSFC!$C$3:$P$25,,-1),,-1)</f>
        <v>530.48452275</v>
      </c>
      <c r="Q137" s="92">
        <f t="shared" si="24"/>
        <v>1.798580041520313</v>
      </c>
      <c r="R137" s="92">
        <f t="shared" si="25"/>
        <v>3.7748793437265203E-4</v>
      </c>
      <c r="S137" s="92">
        <f t="shared" si="26"/>
        <v>0.20025150670955963</v>
      </c>
      <c r="T137" s="92">
        <f t="shared" si="29"/>
        <v>18.869095004813403</v>
      </c>
      <c r="U137" s="92">
        <f t="shared" si="27"/>
        <v>2.6700200894607952E-4</v>
      </c>
      <c r="V137" s="92">
        <f t="shared" si="30"/>
        <v>2.5158793339751202E-2</v>
      </c>
    </row>
    <row r="138" spans="1:22" x14ac:dyDescent="0.45">
      <c r="A138" s="88">
        <f>MIN('Gearing and Output'!$H$7,(SQRT((A137^2)+2*K137*1)))</f>
        <v>8.9816055373253274</v>
      </c>
      <c r="B138" s="90">
        <f t="shared" si="28"/>
        <v>13.332409390605637</v>
      </c>
      <c r="C138" s="90">
        <f>0.5*'Gearing and Output'!$G$15*'Gearing and Output'!$G$16*'Gearing and Output'!$G$14*(A138)^2</f>
        <v>47.433511960530424</v>
      </c>
      <c r="D138" s="90">
        <f>'Gearing and Output'!$G$26</f>
        <v>133.66125</v>
      </c>
      <c r="E138" s="90">
        <f>'Gearing and Output'!$C$14-C138-D138-'Gearing and Output'!$C$21</f>
        <v>-386.59664678236254</v>
      </c>
      <c r="F138" s="90">
        <f>0.5*'Gearing and Output'!$J$27*A138^2</f>
        <v>22859.645326216516</v>
      </c>
      <c r="G138" s="90">
        <f>A138/('Gearing and Output'!$J$35/1000)</f>
        <v>30.74839280152457</v>
      </c>
      <c r="H138" s="90">
        <f t="shared" si="22"/>
        <v>25.480579861151888</v>
      </c>
      <c r="I138" s="90">
        <f>'Gearing and Output'!$G$38</f>
        <v>631.72977665344956</v>
      </c>
      <c r="J138" s="90">
        <f t="shared" si="23"/>
        <v>-0.61196521213601007</v>
      </c>
      <c r="K138" s="92">
        <f t="shared" si="21"/>
        <v>-1.63407981396457</v>
      </c>
      <c r="L138" s="92">
        <f>IF(A138&lt;'Gearing and Output'!$H$5,1,IF(A138&lt;'Gearing and Output'!$H$6,2,IF(A138&gt;'Gearing and Output'!$H$6,3)))</f>
        <v>1</v>
      </c>
      <c r="M138" s="92">
        <f>IF(L138=1,_xlfn.XLOOKUP(A138,'Dyno Graph'!$E$2:$E$77,'Dyno Graph'!$A$2:$A$77,,1),IF(L138=2,_xlfn.XLOOKUP(A138,'Dyno Graph'!$F$2:$F$77,'Dyno Graph'!$A$2:$A$77,,1),IF(L138=3,_xlfn.XLOOKUP(A138,'Dyno Graph'!$G$2:$G$77,'Dyno Graph'!$A$2:$A$77,,1))))</f>
        <v>7100</v>
      </c>
      <c r="N138" s="92">
        <f>IF(L138=1,_xlfn.XLOOKUP(A138,'Dyno Graph'!$E$2:$E$77,'Dyno Graph'!$D$2:$D$77,,-1),IF(L138=2,_xlfn.XLOOKUP(A138,'Dyno Graph'!$F$2:$F$77,'Dyno Graph'!$D$2:$D$77,,-1),IF(L138=3,_xlfn.XLOOKUP(A138,'Dyno Graph'!$G$2:$G$77,'Dyno Graph'!$D$2:$D$77,,-1))))</f>
        <v>17.308428571428571</v>
      </c>
      <c r="O138" s="92">
        <f>IF(L138=1,_xlfn.XLOOKUP(A138,'Dyno Graph'!$E$2:$E$77,'Dyno Graph'!$H$2:$H$77,,-1),IF(Forces!L138=2,_xlfn.XLOOKUP(Forces!A138,'Dyno Graph'!$F$2:$F$77,'Dyno Graph'!$H$2:$H$77,,-1),IF(Forces!L138=3,_xlfn.XLOOKUP(Forces!A138,'Dyno Graph'!$G$2:$G$77,'Dyno Graph'!$H$2:$H$77,,-1))))</f>
        <v>12.6769</v>
      </c>
      <c r="P138" s="92" cm="1">
        <f t="array" ref="P138">_xlfn.XLOOKUP(N138,BSFC!$B$3:$B$25,_xlfn.XLOOKUP(M138,BSFC!$C$2:$P$2,BSFC!$C$3:$P$25,,-1),,-1)</f>
        <v>541.22171512499995</v>
      </c>
      <c r="Q138" s="92">
        <f t="shared" si="24"/>
        <v>1.9058371001300312</v>
      </c>
      <c r="R138" s="92">
        <f t="shared" si="25"/>
        <v>4.0025526916915785E-4</v>
      </c>
      <c r="S138" s="92">
        <f t="shared" si="26"/>
        <v>0.21662684326755013</v>
      </c>
      <c r="T138" s="92">
        <f t="shared" si="29"/>
        <v>19.085721848080954</v>
      </c>
      <c r="U138" s="92">
        <f t="shared" si="27"/>
        <v>2.8883579102340019E-4</v>
      </c>
      <c r="V138" s="92">
        <f t="shared" si="30"/>
        <v>2.5447629130774602E-2</v>
      </c>
    </row>
    <row r="139" spans="1:22" x14ac:dyDescent="0.45">
      <c r="A139" s="88">
        <f>MIN('Gearing and Output'!$H$7,(SQRT((A138^2)+2*K138*1)))</f>
        <v>8.7977882675240515</v>
      </c>
      <c r="B139" s="90">
        <f t="shared" si="28"/>
        <v>13.44607432201702</v>
      </c>
      <c r="C139" s="90">
        <f>0.5*'Gearing and Output'!$G$15*'Gearing and Output'!$G$16*'Gearing and Output'!$G$14*(A139)^2</f>
        <v>45.511834099308089</v>
      </c>
      <c r="D139" s="90">
        <f>'Gearing and Output'!$G$26</f>
        <v>133.66125</v>
      </c>
      <c r="E139" s="90">
        <f>'Gearing and Output'!$C$14-C139-D139-'Gearing and Output'!$C$21</f>
        <v>-384.67496892114019</v>
      </c>
      <c r="F139" s="90">
        <f>0.5*'Gearing and Output'!$J$27*A139^2</f>
        <v>21933.530591652099</v>
      </c>
      <c r="G139" s="90">
        <f>A139/('Gearing and Output'!$J$35/1000)</f>
        <v>30.119097115796134</v>
      </c>
      <c r="H139" s="90">
        <f t="shared" si="22"/>
        <v>24.448282985242141</v>
      </c>
      <c r="I139" s="90">
        <f>'Gearing and Output'!$G$38</f>
        <v>631.72977665344956</v>
      </c>
      <c r="J139" s="90">
        <f t="shared" si="23"/>
        <v>-0.60892328197498091</v>
      </c>
      <c r="K139" s="92">
        <f t="shared" si="21"/>
        <v>-1.6422430043348013</v>
      </c>
      <c r="L139" s="92">
        <f>IF(A139&lt;'Gearing and Output'!$H$5,1,IF(A139&lt;'Gearing and Output'!$H$6,2,IF(A139&gt;'Gearing and Output'!$H$6,3)))</f>
        <v>1</v>
      </c>
      <c r="M139" s="92">
        <f>IF(L139=1,_xlfn.XLOOKUP(A139,'Dyno Graph'!$E$2:$E$77,'Dyno Graph'!$A$2:$A$77,,1),IF(L139=2,_xlfn.XLOOKUP(A139,'Dyno Graph'!$F$2:$F$77,'Dyno Graph'!$A$2:$A$77,,1),IF(L139=3,_xlfn.XLOOKUP(A139,'Dyno Graph'!$G$2:$G$77,'Dyno Graph'!$A$2:$A$77,,1))))</f>
        <v>6900</v>
      </c>
      <c r="N139" s="92">
        <f>IF(L139=1,_xlfn.XLOOKUP(A139,'Dyno Graph'!$E$2:$E$77,'Dyno Graph'!$D$2:$D$77,,-1),IF(L139=2,_xlfn.XLOOKUP(A139,'Dyno Graph'!$F$2:$F$77,'Dyno Graph'!$D$2:$D$77,,-1),IF(L139=3,_xlfn.XLOOKUP(A139,'Dyno Graph'!$G$2:$G$77,'Dyno Graph'!$D$2:$D$77,,-1))))</f>
        <v>19.259479497265158</v>
      </c>
      <c r="O139" s="92">
        <f>IF(L139=1,_xlfn.XLOOKUP(A139,'Dyno Graph'!$E$2:$E$77,'Dyno Graph'!$H$2:$H$77,,-1),IF(Forces!L139=2,_xlfn.XLOOKUP(Forces!A139,'Dyno Graph'!$F$2:$F$77,'Dyno Graph'!$H$2:$H$77,,-1),IF(Forces!L139=3,_xlfn.XLOOKUP(Forces!A139,'Dyno Graph'!$G$2:$G$77,'Dyno Graph'!$H$2:$H$77,,-1))))</f>
        <v>13.702848078511614</v>
      </c>
      <c r="P139" s="92" cm="1">
        <f t="array" ref="P139">_xlfn.XLOOKUP(N139,BSFC!$B$3:$B$25,_xlfn.XLOOKUP(M139,BSFC!$C$2:$P$2,BSFC!$C$3:$P$25,,-1),,-1)</f>
        <v>504.47246850000005</v>
      </c>
      <c r="Q139" s="92">
        <f t="shared" si="24"/>
        <v>1.9201971099020101</v>
      </c>
      <c r="R139" s="92">
        <f t="shared" si="25"/>
        <v>4.4213064733855391E-4</v>
      </c>
      <c r="S139" s="92">
        <f t="shared" si="26"/>
        <v>0.22304273906238326</v>
      </c>
      <c r="T139" s="92">
        <f t="shared" si="29"/>
        <v>19.308764587143337</v>
      </c>
      <c r="U139" s="92">
        <f t="shared" si="27"/>
        <v>2.9739031874984431E-4</v>
      </c>
      <c r="V139" s="92">
        <f t="shared" si="30"/>
        <v>2.5745019449524446E-2</v>
      </c>
    </row>
    <row r="140" spans="1:22" x14ac:dyDescent="0.45">
      <c r="A140" s="88">
        <f>MIN('Gearing and Output'!$H$7,(SQRT((A139^2)+2*K139*1)))</f>
        <v>8.6090993949143275</v>
      </c>
      <c r="B140" s="90">
        <f t="shared" si="28"/>
        <v>13.562230490522953</v>
      </c>
      <c r="C140" s="90">
        <f>0.5*'Gearing and Output'!$G$15*'Gearing and Output'!$G$16*'Gearing and Output'!$G$14*(A140)^2</f>
        <v>43.580556326210363</v>
      </c>
      <c r="D140" s="90">
        <f>'Gearing and Output'!$G$26</f>
        <v>133.66125</v>
      </c>
      <c r="E140" s="90">
        <f>'Gearing and Output'!$C$14-C140-D140-'Gearing and Output'!$C$21</f>
        <v>-382.74369114804244</v>
      </c>
      <c r="F140" s="90">
        <f>0.5*'Gearing and Output'!$J$27*A140^2</f>
        <v>21002.789368945349</v>
      </c>
      <c r="G140" s="90">
        <f>A140/('Gearing and Output'!$J$35/1000)</f>
        <v>29.473123570401665</v>
      </c>
      <c r="H140" s="90">
        <f t="shared" si="22"/>
        <v>23.410829178903025</v>
      </c>
      <c r="I140" s="90">
        <f>'Gearing and Output'!$G$38</f>
        <v>631.72977665344956</v>
      </c>
      <c r="J140" s="90">
        <f t="shared" si="23"/>
        <v>-0.60586615558254053</v>
      </c>
      <c r="K140" s="92">
        <f t="shared" si="21"/>
        <v>-1.6505295613327331</v>
      </c>
      <c r="L140" s="92">
        <f>IF(A140&lt;'Gearing and Output'!$H$5,1,IF(A140&lt;'Gearing and Output'!$H$6,2,IF(A140&gt;'Gearing and Output'!$H$6,3)))</f>
        <v>1</v>
      </c>
      <c r="M140" s="92">
        <f>IF(L140=1,_xlfn.XLOOKUP(A140,'Dyno Graph'!$E$2:$E$77,'Dyno Graph'!$A$2:$A$77,,1),IF(L140=2,_xlfn.XLOOKUP(A140,'Dyno Graph'!$F$2:$F$77,'Dyno Graph'!$A$2:$A$77,,1),IF(L140=3,_xlfn.XLOOKUP(A140,'Dyno Graph'!$G$2:$G$77,'Dyno Graph'!$A$2:$A$77,,1))))</f>
        <v>6800</v>
      </c>
      <c r="N140" s="92">
        <f>IF(L140=1,_xlfn.XLOOKUP(A140,'Dyno Graph'!$E$2:$E$77,'Dyno Graph'!$D$2:$D$77,,-1),IF(L140=2,_xlfn.XLOOKUP(A140,'Dyno Graph'!$F$2:$F$77,'Dyno Graph'!$D$2:$D$77,,-1),IF(L140=3,_xlfn.XLOOKUP(A140,'Dyno Graph'!$G$2:$G$77,'Dyno Graph'!$D$2:$D$77,,-1))))</f>
        <v>19.679029850746268</v>
      </c>
      <c r="O140" s="92">
        <f>IF(L140=1,_xlfn.XLOOKUP(A140,'Dyno Graph'!$E$2:$E$77,'Dyno Graph'!$H$2:$H$77,,-1),IF(Forces!L140=2,_xlfn.XLOOKUP(Forces!A140,'Dyno Graph'!$F$2:$F$77,'Dyno Graph'!$H$2:$H$77,,-1),IF(Forces!L140=3,_xlfn.XLOOKUP(Forces!A140,'Dyno Graph'!$G$2:$G$77,'Dyno Graph'!$H$2:$H$77,,-1))))</f>
        <v>13.795450000000001</v>
      </c>
      <c r="P140" s="92" cm="1">
        <f t="array" ref="P140">_xlfn.XLOOKUP(N140,BSFC!$B$3:$B$25,_xlfn.XLOOKUP(M140,BSFC!$C$2:$P$2,BSFC!$C$3:$P$25,,-1),,-1)</f>
        <v>504.47246850000005</v>
      </c>
      <c r="Q140" s="92">
        <f t="shared" si="24"/>
        <v>1.9331735321023127</v>
      </c>
      <c r="R140" s="92">
        <f t="shared" si="25"/>
        <v>4.5537491771329049E-4</v>
      </c>
      <c r="S140" s="92">
        <f t="shared" si="26"/>
        <v>0.22972410883180805</v>
      </c>
      <c r="T140" s="92">
        <f t="shared" si="29"/>
        <v>19.538488695975143</v>
      </c>
      <c r="U140" s="92">
        <f t="shared" si="27"/>
        <v>3.0629881177574405E-4</v>
      </c>
      <c r="V140" s="92">
        <f t="shared" si="30"/>
        <v>2.605131826130019E-2</v>
      </c>
    </row>
    <row r="141" spans="1:22" x14ac:dyDescent="0.45">
      <c r="A141" s="88">
        <f>MIN('Gearing and Output'!$H$7,(SQRT((A140^2)+2*K140*1)))</f>
        <v>8.4151965674515754</v>
      </c>
      <c r="B141" s="90">
        <f t="shared" si="28"/>
        <v>13.681063127643732</v>
      </c>
      <c r="C141" s="90">
        <f>0.5*'Gearing and Output'!$G$15*'Gearing and Output'!$G$16*'Gearing and Output'!$G$14*(A141)^2</f>
        <v>41.639533562083074</v>
      </c>
      <c r="D141" s="90">
        <f>'Gearing and Output'!$G$26</f>
        <v>133.66125</v>
      </c>
      <c r="E141" s="90">
        <f>'Gearing and Output'!$C$14-C141-D141-'Gearing and Output'!$C$21</f>
        <v>-380.80266838391515</v>
      </c>
      <c r="F141" s="90">
        <f>0.5*'Gearing and Output'!$J$27*A141^2</f>
        <v>20067.351740060025</v>
      </c>
      <c r="G141" s="90">
        <f>A141/('Gearing and Output'!$J$35/1000)</f>
        <v>28.809300128214907</v>
      </c>
      <c r="H141" s="90">
        <f t="shared" si="22"/>
        <v>22.368140507762384</v>
      </c>
      <c r="I141" s="90">
        <f>'Gearing and Output'!$G$38</f>
        <v>631.72977665344956</v>
      </c>
      <c r="J141" s="90">
        <f t="shared" si="23"/>
        <v>-0.60279360330487242</v>
      </c>
      <c r="K141" s="92">
        <f t="shared" si="21"/>
        <v>-1.6589426206870912</v>
      </c>
      <c r="L141" s="92">
        <f>IF(A141&lt;'Gearing and Output'!$H$5,1,IF(A141&lt;'Gearing and Output'!$H$6,2,IF(A141&gt;'Gearing and Output'!$H$6,3)))</f>
        <v>1</v>
      </c>
      <c r="M141" s="92">
        <f>IF(L141=1,_xlfn.XLOOKUP(A141,'Dyno Graph'!$E$2:$E$77,'Dyno Graph'!$A$2:$A$77,,1),IF(L141=2,_xlfn.XLOOKUP(A141,'Dyno Graph'!$F$2:$F$77,'Dyno Graph'!$A$2:$A$77,,1),IF(L141=3,_xlfn.XLOOKUP(A141,'Dyno Graph'!$G$2:$G$77,'Dyno Graph'!$A$2:$A$77,,1))))</f>
        <v>6600</v>
      </c>
      <c r="N141" s="92">
        <f>IF(L141=1,_xlfn.XLOOKUP(A141,'Dyno Graph'!$E$2:$E$77,'Dyno Graph'!$D$2:$D$77,,-1),IF(L141=2,_xlfn.XLOOKUP(A141,'Dyno Graph'!$F$2:$F$77,'Dyno Graph'!$D$2:$D$77,,-1),IF(L141=3,_xlfn.XLOOKUP(A141,'Dyno Graph'!$G$2:$G$77,'Dyno Graph'!$D$2:$D$77,,-1))))</f>
        <v>19.736307692307694</v>
      </c>
      <c r="O141" s="92">
        <f>IF(L141=1,_xlfn.XLOOKUP(A141,'Dyno Graph'!$E$2:$E$77,'Dyno Graph'!$H$2:$H$77,,-1),IF(Forces!L141=2,_xlfn.XLOOKUP(Forces!A141,'Dyno Graph'!$F$2:$F$77,'Dyno Graph'!$H$2:$H$77,,-1),IF(Forces!L141=3,_xlfn.XLOOKUP(Forces!A141,'Dyno Graph'!$G$2:$G$77,'Dyno Graph'!$H$2:$H$77,,-1))))</f>
        <v>13.422600000000001</v>
      </c>
      <c r="P141" s="92" cm="1">
        <f t="array" ref="P141">_xlfn.XLOOKUP(N141,BSFC!$B$3:$B$25,_xlfn.XLOOKUP(M141,BSFC!$C$2:$P$2,BSFC!$C$3:$P$25,,-1),,-1)</f>
        <v>504.47246850000005</v>
      </c>
      <c r="Q141" s="92">
        <f t="shared" si="24"/>
        <v>1.8809255988022502</v>
      </c>
      <c r="R141" s="92">
        <f t="shared" si="25"/>
        <v>4.5382647456620621E-4</v>
      </c>
      <c r="S141" s="92">
        <f t="shared" si="26"/>
        <v>0.22894296189506655</v>
      </c>
      <c r="T141" s="92">
        <f t="shared" si="29"/>
        <v>19.767431657870208</v>
      </c>
      <c r="U141" s="92">
        <f t="shared" si="27"/>
        <v>3.0525728252675538E-4</v>
      </c>
      <c r="V141" s="92">
        <f t="shared" si="30"/>
        <v>2.6356575543826945E-2</v>
      </c>
    </row>
    <row r="142" spans="1:22" x14ac:dyDescent="0.45">
      <c r="A142" s="88">
        <f>MIN('Gearing and Output'!$H$7,(SQRT((A141^2)+2*K141*1)))</f>
        <v>8.215695224840962</v>
      </c>
      <c r="B142" s="90">
        <f t="shared" si="28"/>
        <v>13.802781372129774</v>
      </c>
      <c r="C142" s="90">
        <f>0.5*'Gearing and Output'!$G$15*'Gearing and Output'!$G$16*'Gearing and Output'!$G$14*(A142)^2</f>
        <v>39.688617040155044</v>
      </c>
      <c r="D142" s="90">
        <f>'Gearing and Output'!$G$26</f>
        <v>133.66125</v>
      </c>
      <c r="E142" s="90">
        <f>'Gearing and Output'!$C$14-C142-D142-'Gearing and Output'!$C$21</f>
        <v>-378.85175186198717</v>
      </c>
      <c r="F142" s="90">
        <f>0.5*'Gearing and Output'!$J$27*A142^2</f>
        <v>19127.146009785611</v>
      </c>
      <c r="G142" s="90">
        <f>A142/('Gearing and Output'!$J$35/1000)</f>
        <v>28.126310252793431</v>
      </c>
      <c r="H142" s="90">
        <f t="shared" si="22"/>
        <v>21.320137056514834</v>
      </c>
      <c r="I142" s="90">
        <f>'Gearing and Output'!$G$38</f>
        <v>631.72977665344956</v>
      </c>
      <c r="J142" s="90">
        <f t="shared" si="23"/>
        <v>-0.59970538965082743</v>
      </c>
      <c r="K142" s="92">
        <f t="shared" si="21"/>
        <v>-1.6674854307750013</v>
      </c>
      <c r="L142" s="92">
        <f>IF(A142&lt;'Gearing and Output'!$H$5,1,IF(A142&lt;'Gearing and Output'!$H$6,2,IF(A142&gt;'Gearing and Output'!$H$6,3)))</f>
        <v>1</v>
      </c>
      <c r="M142" s="92">
        <f>IF(L142=1,_xlfn.XLOOKUP(A142,'Dyno Graph'!$E$2:$E$77,'Dyno Graph'!$A$2:$A$77,,1),IF(L142=2,_xlfn.XLOOKUP(A142,'Dyno Graph'!$F$2:$F$77,'Dyno Graph'!$A$2:$A$77,,1),IF(L142=3,_xlfn.XLOOKUP(A142,'Dyno Graph'!$G$2:$G$77,'Dyno Graph'!$A$2:$A$77,,1))))</f>
        <v>6500</v>
      </c>
      <c r="N142" s="92">
        <f>IF(L142=1,_xlfn.XLOOKUP(A142,'Dyno Graph'!$E$2:$E$77,'Dyno Graph'!$D$2:$D$77,,-1),IF(L142=2,_xlfn.XLOOKUP(A142,'Dyno Graph'!$F$2:$F$77,'Dyno Graph'!$D$2:$D$77,,-1),IF(L142=3,_xlfn.XLOOKUP(A142,'Dyno Graph'!$G$2:$G$77,'Dyno Graph'!$D$2:$D$77,,-1))))</f>
        <v>19.933328124999999</v>
      </c>
      <c r="O142" s="92">
        <f>IF(L142=1,_xlfn.XLOOKUP(A142,'Dyno Graph'!$E$2:$E$77,'Dyno Graph'!$H$2:$H$77,,-1),IF(Forces!L142=2,_xlfn.XLOOKUP(Forces!A142,'Dyno Graph'!$F$2:$F$77,'Dyno Graph'!$H$2:$H$77,,-1),IF(Forces!L142=3,_xlfn.XLOOKUP(Forces!A142,'Dyno Graph'!$G$2:$G$77,'Dyno Graph'!$H$2:$H$77,,-1))))</f>
        <v>13.34803</v>
      </c>
      <c r="P142" s="92" cm="1">
        <f t="array" ref="P142">_xlfn.XLOOKUP(N142,BSFC!$B$3:$B$25,_xlfn.XLOOKUP(M142,BSFC!$C$2:$P$2,BSFC!$C$3:$P$25,,-1),,-1)</f>
        <v>504.47246850000005</v>
      </c>
      <c r="Q142" s="92">
        <f t="shared" si="24"/>
        <v>1.8704760121422375</v>
      </c>
      <c r="R142" s="92">
        <f t="shared" si="25"/>
        <v>4.6288534914713401E-4</v>
      </c>
      <c r="S142" s="92">
        <f t="shared" si="26"/>
        <v>0.2335129147167391</v>
      </c>
      <c r="T142" s="92">
        <f t="shared" si="29"/>
        <v>20.000944572586949</v>
      </c>
      <c r="U142" s="92">
        <f t="shared" si="27"/>
        <v>3.1135055295565214E-4</v>
      </c>
      <c r="V142" s="92">
        <f t="shared" si="30"/>
        <v>2.6667926096782597E-2</v>
      </c>
    </row>
    <row r="143" spans="1:22" x14ac:dyDescent="0.45">
      <c r="A143" s="88">
        <f>MIN('Gearing and Output'!$H$7,(SQRT((A142^2)+2*K142*1)))</f>
        <v>8.0101608701651283</v>
      </c>
      <c r="B143" s="90">
        <f t="shared" si="28"/>
        <v>13.92762280992469</v>
      </c>
      <c r="C143" s="90">
        <f>0.5*'Gearing and Output'!$G$15*'Gearing and Output'!$G$16*'Gearing and Output'!$G$14*(A143)^2</f>
        <v>37.727654173563636</v>
      </c>
      <c r="D143" s="90">
        <f>'Gearing and Output'!$G$26</f>
        <v>133.66125</v>
      </c>
      <c r="E143" s="90">
        <f>'Gearing and Output'!$C$14-C143-D143</f>
        <v>312.71812478191305</v>
      </c>
      <c r="F143" s="90">
        <f>0.5*'Gearing and Output'!$J$27*A143^2</f>
        <v>18182.098641893874</v>
      </c>
      <c r="G143" s="90">
        <f>A143/('Gearing and Output'!$J$35/1000)</f>
        <v>27.422666450411256</v>
      </c>
      <c r="H143" s="90">
        <f t="shared" si="22"/>
        <v>20.266736857758456</v>
      </c>
      <c r="I143" s="90">
        <f>'Gearing and Output'!$G$38</f>
        <v>631.72977665344956</v>
      </c>
      <c r="J143" s="90">
        <f t="shared" si="23"/>
        <v>0.49501881395953579</v>
      </c>
      <c r="K143" s="92">
        <f t="shared" ref="K143:K206" si="31">I143/E143</f>
        <v>2.02012523928382</v>
      </c>
      <c r="L143" s="92">
        <f>IF(A143&lt;'Gearing and Output'!$H$5,1,IF(A143&lt;'Gearing and Output'!$H$6,2,IF(A143&gt;'Gearing and Output'!$H$6,3)))</f>
        <v>1</v>
      </c>
      <c r="M143" s="92">
        <f>IF(L143=1,_xlfn.XLOOKUP(A143,'Dyno Graph'!$E$2:$E$77,'Dyno Graph'!$A$2:$A$77,,1),IF(L143=2,_xlfn.XLOOKUP(A143,'Dyno Graph'!$F$2:$F$77,'Dyno Graph'!$A$2:$A$77,,1),IF(L143=3,_xlfn.XLOOKUP(A143,'Dyno Graph'!$G$2:$G$77,'Dyno Graph'!$A$2:$A$77,,1))))</f>
        <v>6300</v>
      </c>
      <c r="N143" s="92">
        <f>IF(L143=1,_xlfn.XLOOKUP(A143,'Dyno Graph'!$E$2:$E$77,'Dyno Graph'!$D$2:$D$77,,-1),IF(L143=2,_xlfn.XLOOKUP(A143,'Dyno Graph'!$F$2:$F$77,'Dyno Graph'!$D$2:$D$77,,-1),IF(L143=3,_xlfn.XLOOKUP(A143,'Dyno Graph'!$G$2:$G$77,'Dyno Graph'!$D$2:$D$77,,-1))))</f>
        <v>19.742442419128313</v>
      </c>
      <c r="O143" s="92">
        <f>IF(L143=1,_xlfn.XLOOKUP(A143,'Dyno Graph'!$E$2:$E$77,'Dyno Graph'!$H$2:$H$77,,-1),IF(Forces!L143=2,_xlfn.XLOOKUP(Forces!A143,'Dyno Graph'!$F$2:$F$77,'Dyno Graph'!$H$2:$H$77,,-1),IF(Forces!L143=3,_xlfn.XLOOKUP(Forces!A143,'Dyno Graph'!$G$2:$G$77,'Dyno Graph'!$H$2:$H$77,,-1))))</f>
        <v>12.807075029332497</v>
      </c>
      <c r="P143" s="92" cm="1">
        <f t="array" ref="P143">_xlfn.XLOOKUP(N143,BSFC!$B$3:$B$25,_xlfn.XLOOKUP(M143,BSFC!$C$2:$P$2,BSFC!$C$3:$P$25,,-1),,-1)</f>
        <v>457.16661900000008</v>
      </c>
      <c r="Q143" s="92">
        <f t="shared" si="24"/>
        <v>1.6263797751220179</v>
      </c>
      <c r="R143" s="92">
        <f t="shared" si="25"/>
        <v>4.3077049013119482E-4</v>
      </c>
      <c r="S143" s="92">
        <f t="shared" si="26"/>
        <v>0.19693388853825125</v>
      </c>
      <c r="T143" s="92">
        <f t="shared" si="29"/>
        <v>20.1978784611252</v>
      </c>
      <c r="U143" s="92">
        <f t="shared" si="27"/>
        <v>2.6257851805100164E-4</v>
      </c>
      <c r="V143" s="92">
        <f t="shared" si="30"/>
        <v>2.6930504614833598E-2</v>
      </c>
    </row>
    <row r="144" spans="1:22" x14ac:dyDescent="0.45">
      <c r="A144" s="88">
        <f>MIN('Gearing and Output'!$H$7,(SQRT((A143^2)+2*K143*1)))</f>
        <v>8.2585063809681838</v>
      </c>
      <c r="B144" s="90">
        <f t="shared" si="28"/>
        <v>14.048710080899562</v>
      </c>
      <c r="C144" s="90">
        <f>0.5*'Gearing and Output'!$G$15*'Gearing and Output'!$G$16*'Gearing and Output'!$G$14*(A144)^2</f>
        <v>40.10332145496141</v>
      </c>
      <c r="D144" s="90">
        <f>'Gearing and Output'!$G$26</f>
        <v>133.66125</v>
      </c>
      <c r="E144" s="90">
        <f>'Gearing and Output'!$C$14-C144-D144</f>
        <v>310.34245750051525</v>
      </c>
      <c r="F144" s="90">
        <f>0.5*'Gearing and Output'!$J$27*A144^2</f>
        <v>19327.00462125798</v>
      </c>
      <c r="G144" s="90">
        <f>A144/('Gearing and Output'!$J$35/1000)</f>
        <v>28.272873608244378</v>
      </c>
      <c r="H144" s="90">
        <f t="shared" si="22"/>
        <v>21.542910123983219</v>
      </c>
      <c r="I144" s="90">
        <f>'Gearing and Output'!$G$38</f>
        <v>631.72977665344956</v>
      </c>
      <c r="J144" s="90">
        <f t="shared" si="23"/>
        <v>0.49125823883834591</v>
      </c>
      <c r="K144" s="92">
        <f t="shared" si="31"/>
        <v>2.035589270451017</v>
      </c>
      <c r="L144" s="92">
        <f>IF(A144&lt;'Gearing and Output'!$H$5,1,IF(A144&lt;'Gearing and Output'!$H$6,2,IF(A144&gt;'Gearing and Output'!$H$6,3)))</f>
        <v>1</v>
      </c>
      <c r="M144" s="92">
        <f>IF(L144=1,_xlfn.XLOOKUP(A144,'Dyno Graph'!$E$2:$E$77,'Dyno Graph'!$A$2:$A$77,,1),IF(L144=2,_xlfn.XLOOKUP(A144,'Dyno Graph'!$F$2:$F$77,'Dyno Graph'!$A$2:$A$77,,1),IF(L144=3,_xlfn.XLOOKUP(A144,'Dyno Graph'!$G$2:$G$77,'Dyno Graph'!$A$2:$A$77,,1))))</f>
        <v>6500</v>
      </c>
      <c r="N144" s="92">
        <f>IF(L144=1,_xlfn.XLOOKUP(A144,'Dyno Graph'!$E$2:$E$77,'Dyno Graph'!$D$2:$D$77,,-1),IF(L144=2,_xlfn.XLOOKUP(A144,'Dyno Graph'!$F$2:$F$77,'Dyno Graph'!$D$2:$D$77,,-1),IF(L144=3,_xlfn.XLOOKUP(A144,'Dyno Graph'!$G$2:$G$77,'Dyno Graph'!$D$2:$D$77,,-1))))</f>
        <v>19.933328124999999</v>
      </c>
      <c r="O144" s="92">
        <f>IF(L144=1,_xlfn.XLOOKUP(A144,'Dyno Graph'!$E$2:$E$77,'Dyno Graph'!$H$2:$H$77,,-1),IF(Forces!L144=2,_xlfn.XLOOKUP(Forces!A144,'Dyno Graph'!$F$2:$F$77,'Dyno Graph'!$H$2:$H$77,,-1),IF(Forces!L144=3,_xlfn.XLOOKUP(Forces!A144,'Dyno Graph'!$G$2:$G$77,'Dyno Graph'!$H$2:$H$77,,-1))))</f>
        <v>13.34803</v>
      </c>
      <c r="P144" s="92" cm="1">
        <f t="array" ref="P144">_xlfn.XLOOKUP(N144,BSFC!$B$3:$B$25,_xlfn.XLOOKUP(M144,BSFC!$C$2:$P$2,BSFC!$C$3:$P$25,,-1),,-1)</f>
        <v>504.47246850000005</v>
      </c>
      <c r="Q144" s="92">
        <f t="shared" si="24"/>
        <v>1.8704760121422375</v>
      </c>
      <c r="R144" s="92">
        <f t="shared" si="25"/>
        <v>4.3613737825059319E-4</v>
      </c>
      <c r="S144" s="92">
        <f t="shared" si="26"/>
        <v>0.22001929981119497</v>
      </c>
      <c r="T144" s="92">
        <f t="shared" si="29"/>
        <v>20.417897760936395</v>
      </c>
      <c r="U144" s="92">
        <f t="shared" si="27"/>
        <v>2.9335906641492665E-4</v>
      </c>
      <c r="V144" s="92">
        <f t="shared" si="30"/>
        <v>2.7223863681248524E-2</v>
      </c>
    </row>
    <row r="145" spans="1:22" x14ac:dyDescent="0.45">
      <c r="A145" s="88">
        <f>MIN('Gearing and Output'!$H$7,(SQRT((A144^2)+2*K144*1)))</f>
        <v>8.5014178926455699</v>
      </c>
      <c r="B145" s="90">
        <f t="shared" si="28"/>
        <v>14.166337518184475</v>
      </c>
      <c r="C145" s="90">
        <f>0.5*'Gearing and Output'!$G$15*'Gearing and Output'!$G$16*'Gearing and Output'!$G$14*(A145)^2</f>
        <v>42.497174437011807</v>
      </c>
      <c r="D145" s="90">
        <f>'Gearing and Output'!$G$26</f>
        <v>133.66125</v>
      </c>
      <c r="E145" s="90">
        <f>'Gearing and Output'!$C$14-C145-D145</f>
        <v>307.94860451846489</v>
      </c>
      <c r="F145" s="90">
        <f>0.5*'Gearing and Output'!$J$27*A145^2</f>
        <v>20480.674840286094</v>
      </c>
      <c r="G145" s="90">
        <f>A145/('Gearing and Output'!$J$35/1000)</f>
        <v>29.104477550994758</v>
      </c>
      <c r="H145" s="90">
        <f t="shared" si="22"/>
        <v>22.828852479163402</v>
      </c>
      <c r="I145" s="90">
        <f>'Gearing and Output'!$G$38</f>
        <v>631.72977665344956</v>
      </c>
      <c r="J145" s="90">
        <f t="shared" si="23"/>
        <v>0.48746887656586979</v>
      </c>
      <c r="K145" s="92">
        <f t="shared" si="31"/>
        <v>2.0514130195240758</v>
      </c>
      <c r="L145" s="92">
        <f>IF(A145&lt;'Gearing and Output'!$H$5,1,IF(A145&lt;'Gearing and Output'!$H$6,2,IF(A145&gt;'Gearing and Output'!$H$6,3)))</f>
        <v>1</v>
      </c>
      <c r="M145" s="92">
        <f>IF(L145=1,_xlfn.XLOOKUP(A145,'Dyno Graph'!$E$2:$E$77,'Dyno Graph'!$A$2:$A$77,,1),IF(L145=2,_xlfn.XLOOKUP(A145,'Dyno Graph'!$F$2:$F$77,'Dyno Graph'!$A$2:$A$77,,1),IF(L145=3,_xlfn.XLOOKUP(A145,'Dyno Graph'!$G$2:$G$77,'Dyno Graph'!$A$2:$A$77,,1))))</f>
        <v>6700</v>
      </c>
      <c r="N145" s="92">
        <f>IF(L145=1,_xlfn.XLOOKUP(A145,'Dyno Graph'!$E$2:$E$77,'Dyno Graph'!$D$2:$D$77,,-1),IF(L145=2,_xlfn.XLOOKUP(A145,'Dyno Graph'!$F$2:$F$77,'Dyno Graph'!$D$2:$D$77,,-1),IF(L145=3,_xlfn.XLOOKUP(A145,'Dyno Graph'!$G$2:$G$77,'Dyno Graph'!$D$2:$D$77,,-1))))</f>
        <v>19.545257575757578</v>
      </c>
      <c r="O145" s="92">
        <f>IF(L145=1,_xlfn.XLOOKUP(A145,'Dyno Graph'!$E$2:$E$77,'Dyno Graph'!$H$2:$H$77,,-1),IF(Forces!L145=2,_xlfn.XLOOKUP(Forces!A145,'Dyno Graph'!$F$2:$F$77,'Dyno Graph'!$H$2:$H$77,,-1),IF(Forces!L145=3,_xlfn.XLOOKUP(Forces!A145,'Dyno Graph'!$G$2:$G$77,'Dyno Graph'!$H$2:$H$77,,-1))))</f>
        <v>13.497170000000002</v>
      </c>
      <c r="P145" s="92" cm="1">
        <f t="array" ref="P145">_xlfn.XLOOKUP(N145,BSFC!$B$3:$B$25,_xlfn.XLOOKUP(M145,BSFC!$C$2:$P$2,BSFC!$C$3:$P$25,,-1),,-1)</f>
        <v>504.47246850000005</v>
      </c>
      <c r="Q145" s="92">
        <f t="shared" si="24"/>
        <v>1.8913751854622629</v>
      </c>
      <c r="R145" s="92">
        <f t="shared" si="25"/>
        <v>4.2900179762461792E-4</v>
      </c>
      <c r="S145" s="92">
        <f t="shared" si="26"/>
        <v>0.21641959583862846</v>
      </c>
      <c r="T145" s="92">
        <f t="shared" si="29"/>
        <v>20.634317356775025</v>
      </c>
      <c r="U145" s="92">
        <f t="shared" si="27"/>
        <v>2.8855946111817129E-4</v>
      </c>
      <c r="V145" s="92">
        <f t="shared" si="30"/>
        <v>2.7512423142366696E-2</v>
      </c>
    </row>
    <row r="146" spans="1:22" x14ac:dyDescent="0.45">
      <c r="A146" s="88">
        <f>MIN('Gearing and Output'!$H$7,(SQRT((A145^2)+2*K145*1)))</f>
        <v>8.7393896940485725</v>
      </c>
      <c r="B146" s="90">
        <f t="shared" si="28"/>
        <v>14.280761984309494</v>
      </c>
      <c r="C146" s="90">
        <f>0.5*'Gearing and Output'!$G$15*'Gearing and Output'!$G$16*'Gearing and Output'!$G$14*(A146)^2</f>
        <v>44.909636147972122</v>
      </c>
      <c r="D146" s="90">
        <f>'Gearing and Output'!$G$26</f>
        <v>133.66125</v>
      </c>
      <c r="E146" s="90">
        <f>'Gearing and Output'!$C$14-C146-D146</f>
        <v>305.53614280750458</v>
      </c>
      <c r="F146" s="90">
        <f>0.5*'Gearing and Output'!$J$27*A146^2</f>
        <v>21643.313169101366</v>
      </c>
      <c r="G146" s="90">
        <f>A146/('Gearing and Output'!$J$35/1000)</f>
        <v>29.919170469183744</v>
      </c>
      <c r="H146" s="90">
        <f t="shared" si="22"/>
        <v>24.124791167811328</v>
      </c>
      <c r="I146" s="90">
        <f>'Gearing and Output'!$G$38</f>
        <v>631.72977665344956</v>
      </c>
      <c r="J146" s="90">
        <f t="shared" si="23"/>
        <v>0.48365005750728401</v>
      </c>
      <c r="K146" s="92">
        <f t="shared" si="31"/>
        <v>2.0676106297887484</v>
      </c>
      <c r="L146" s="92">
        <f>IF(A146&lt;'Gearing and Output'!$H$5,1,IF(A146&lt;'Gearing and Output'!$H$6,2,IF(A146&gt;'Gearing and Output'!$H$6,3)))</f>
        <v>1</v>
      </c>
      <c r="M146" s="92">
        <f>IF(L146=1,_xlfn.XLOOKUP(A146,'Dyno Graph'!$E$2:$E$77,'Dyno Graph'!$A$2:$A$77,,1),IF(L146=2,_xlfn.XLOOKUP(A146,'Dyno Graph'!$F$2:$F$77,'Dyno Graph'!$A$2:$A$77,,1),IF(L146=3,_xlfn.XLOOKUP(A146,'Dyno Graph'!$G$2:$G$77,'Dyno Graph'!$A$2:$A$77,,1))))</f>
        <v>6900</v>
      </c>
      <c r="N146" s="92">
        <f>IF(L146=1,_xlfn.XLOOKUP(A146,'Dyno Graph'!$E$2:$E$77,'Dyno Graph'!$D$2:$D$77,,-1),IF(L146=2,_xlfn.XLOOKUP(A146,'Dyno Graph'!$F$2:$F$77,'Dyno Graph'!$D$2:$D$77,,-1),IF(L146=3,_xlfn.XLOOKUP(A146,'Dyno Graph'!$G$2:$G$77,'Dyno Graph'!$D$2:$D$77,,-1))))</f>
        <v>19.259479497265158</v>
      </c>
      <c r="O146" s="92">
        <f>IF(L146=1,_xlfn.XLOOKUP(A146,'Dyno Graph'!$E$2:$E$77,'Dyno Graph'!$H$2:$H$77,,-1),IF(Forces!L146=2,_xlfn.XLOOKUP(Forces!A146,'Dyno Graph'!$F$2:$F$77,'Dyno Graph'!$H$2:$H$77,,-1),IF(Forces!L146=3,_xlfn.XLOOKUP(Forces!A146,'Dyno Graph'!$G$2:$G$77,'Dyno Graph'!$H$2:$H$77,,-1))))</f>
        <v>13.702848078511614</v>
      </c>
      <c r="P146" s="92" cm="1">
        <f t="array" ref="P146">_xlfn.XLOOKUP(N146,BSFC!$B$3:$B$25,_xlfn.XLOOKUP(M146,BSFC!$C$2:$P$2,BSFC!$C$3:$P$25,,-1),,-1)</f>
        <v>504.47246850000005</v>
      </c>
      <c r="Q146" s="92">
        <f t="shared" si="24"/>
        <v>1.9201971099020101</v>
      </c>
      <c r="R146" s="92">
        <f t="shared" si="25"/>
        <v>4.2420679470644431E-4</v>
      </c>
      <c r="S146" s="92">
        <f t="shared" si="26"/>
        <v>0.21400064888003273</v>
      </c>
      <c r="T146" s="92">
        <f t="shared" si="29"/>
        <v>20.848318005655056</v>
      </c>
      <c r="U146" s="92">
        <f t="shared" si="27"/>
        <v>2.853341985067103E-4</v>
      </c>
      <c r="V146" s="92">
        <f t="shared" si="30"/>
        <v>2.7797757340873405E-2</v>
      </c>
    </row>
    <row r="147" spans="1:22" x14ac:dyDescent="0.45">
      <c r="A147" s="88">
        <f>MIN('Gearing and Output'!$H$7,(SQRT((A146^2)+2*K146*1)))</f>
        <v>8.9728564840868756</v>
      </c>
      <c r="B147" s="90">
        <f t="shared" si="28"/>
        <v>14.392209214271711</v>
      </c>
      <c r="C147" s="90">
        <f>0.5*'Gearing and Output'!$G$15*'Gearing and Output'!$G$16*'Gearing and Output'!$G$14*(A147)^2</f>
        <v>47.341146248603685</v>
      </c>
      <c r="D147" s="90">
        <f>'Gearing and Output'!$G$26</f>
        <v>133.66125</v>
      </c>
      <c r="E147" s="90">
        <f>'Gearing and Output'!$C$14-C147-D147</f>
        <v>303.10463270687296</v>
      </c>
      <c r="F147" s="90">
        <f>0.5*'Gearing and Output'!$J$27*A147^2</f>
        <v>22815.131493534136</v>
      </c>
      <c r="G147" s="90">
        <f>A147/('Gearing and Output'!$J$35/1000)</f>
        <v>30.718440548055032</v>
      </c>
      <c r="H147" s="90">
        <f t="shared" si="22"/>
        <v>25.430962369174068</v>
      </c>
      <c r="I147" s="90">
        <f>'Gearing and Output'!$G$38</f>
        <v>631.72977665344956</v>
      </c>
      <c r="J147" s="90">
        <f t="shared" si="23"/>
        <v>0.479801085699255</v>
      </c>
      <c r="K147" s="92">
        <f t="shared" si="31"/>
        <v>2.0841970345744736</v>
      </c>
      <c r="L147" s="92">
        <f>IF(A147&lt;'Gearing and Output'!$H$5,1,IF(A147&lt;'Gearing and Output'!$H$6,2,IF(A147&gt;'Gearing and Output'!$H$6,3)))</f>
        <v>1</v>
      </c>
      <c r="M147" s="92">
        <f>IF(L147=1,_xlfn.XLOOKUP(A147,'Dyno Graph'!$E$2:$E$77,'Dyno Graph'!$A$2:$A$77,,1),IF(L147=2,_xlfn.XLOOKUP(A147,'Dyno Graph'!$F$2:$F$77,'Dyno Graph'!$A$2:$A$77,,1),IF(L147=3,_xlfn.XLOOKUP(A147,'Dyno Graph'!$G$2:$G$77,'Dyno Graph'!$A$2:$A$77,,1))))</f>
        <v>7100</v>
      </c>
      <c r="N147" s="92">
        <f>IF(L147=1,_xlfn.XLOOKUP(A147,'Dyno Graph'!$E$2:$E$77,'Dyno Graph'!$D$2:$D$77,,-1),IF(L147=2,_xlfn.XLOOKUP(A147,'Dyno Graph'!$F$2:$F$77,'Dyno Graph'!$D$2:$D$77,,-1),IF(L147=3,_xlfn.XLOOKUP(A147,'Dyno Graph'!$G$2:$G$77,'Dyno Graph'!$D$2:$D$77,,-1))))</f>
        <v>17.308428571428571</v>
      </c>
      <c r="O147" s="92">
        <f>IF(L147=1,_xlfn.XLOOKUP(A147,'Dyno Graph'!$E$2:$E$77,'Dyno Graph'!$H$2:$H$77,,-1),IF(Forces!L147=2,_xlfn.XLOOKUP(Forces!A147,'Dyno Graph'!$F$2:$F$77,'Dyno Graph'!$H$2:$H$77,,-1),IF(Forces!L147=3,_xlfn.XLOOKUP(Forces!A147,'Dyno Graph'!$G$2:$G$77,'Dyno Graph'!$H$2:$H$77,,-1))))</f>
        <v>12.6769</v>
      </c>
      <c r="P147" s="92" cm="1">
        <f t="array" ref="P147">_xlfn.XLOOKUP(N147,BSFC!$B$3:$B$25,_xlfn.XLOOKUP(M147,BSFC!$C$2:$P$2,BSFC!$C$3:$P$25,,-1),,-1)</f>
        <v>541.22171512499995</v>
      </c>
      <c r="Q147" s="92">
        <f t="shared" si="24"/>
        <v>1.9058371001300312</v>
      </c>
      <c r="R147" s="92">
        <f t="shared" si="25"/>
        <v>3.8266499393370683E-4</v>
      </c>
      <c r="S147" s="92">
        <f t="shared" si="26"/>
        <v>0.2071066043350985</v>
      </c>
      <c r="T147" s="92">
        <f t="shared" si="29"/>
        <v>21.055424609990155</v>
      </c>
      <c r="U147" s="92">
        <f t="shared" si="27"/>
        <v>2.7614213911346467E-4</v>
      </c>
      <c r="V147" s="92">
        <f t="shared" si="30"/>
        <v>2.8073899479986869E-2</v>
      </c>
    </row>
    <row r="148" spans="1:22" x14ac:dyDescent="0.45">
      <c r="A148" s="88">
        <f>MIN('Gearing and Output'!$H$7,(SQRT((A147^2)+2*K147*1)))</f>
        <v>9.2022034075089234</v>
      </c>
      <c r="B148" s="90">
        <f t="shared" si="28"/>
        <v>14.500878839981572</v>
      </c>
      <c r="C148" s="90">
        <f>0.5*'Gearing and Output'!$G$15*'Gearing and Output'!$G$16*'Gearing and Output'!$G$14*(A148)^2</f>
        <v>49.792161961263261</v>
      </c>
      <c r="D148" s="90">
        <f>'Gearing and Output'!$G$26</f>
        <v>133.66125</v>
      </c>
      <c r="E148" s="90">
        <f>'Gearing and Output'!$C$14-C148-D148</f>
        <v>300.65361699421339</v>
      </c>
      <c r="F148" s="90">
        <f>0.5*'Gearing and Output'!$J$27*A148^2</f>
        <v>23996.350162879218</v>
      </c>
      <c r="G148" s="90">
        <f>A148/('Gearing and Output'!$J$35/1000)</f>
        <v>31.503606324919282</v>
      </c>
      <c r="H148" s="90">
        <f t="shared" si="22"/>
        <v>26.747611696327581</v>
      </c>
      <c r="I148" s="90">
        <f>'Gearing and Output'!$G$38</f>
        <v>631.72977665344956</v>
      </c>
      <c r="J148" s="90">
        <f t="shared" si="23"/>
        <v>0.47592123737922853</v>
      </c>
      <c r="K148" s="92">
        <f t="shared" si="31"/>
        <v>2.1011880148629922</v>
      </c>
      <c r="L148" s="92">
        <f>IF(A148&lt;'Gearing and Output'!$H$5,1,IF(A148&lt;'Gearing and Output'!$H$6,2,IF(A148&gt;'Gearing and Output'!$H$6,3)))</f>
        <v>1</v>
      </c>
      <c r="M148" s="92">
        <f>IF(L148=1,_xlfn.XLOOKUP(A148,'Dyno Graph'!$E$2:$E$77,'Dyno Graph'!$A$2:$A$77,,1),IF(L148=2,_xlfn.XLOOKUP(A148,'Dyno Graph'!$F$2:$F$77,'Dyno Graph'!$A$2:$A$77,,1),IF(L148=3,_xlfn.XLOOKUP(A148,'Dyno Graph'!$G$2:$G$77,'Dyno Graph'!$A$2:$A$77,,1))))</f>
        <v>7200</v>
      </c>
      <c r="N148" s="92">
        <f>IF(L148=1,_xlfn.XLOOKUP(A148,'Dyno Graph'!$E$2:$E$77,'Dyno Graph'!$D$2:$D$77,,-1),IF(L148=2,_xlfn.XLOOKUP(A148,'Dyno Graph'!$F$2:$F$77,'Dyno Graph'!$D$2:$D$77,,-1),IF(L148=3,_xlfn.XLOOKUP(A148,'Dyno Graph'!$G$2:$G$77,'Dyno Graph'!$D$2:$D$77,,-1))))</f>
        <v>16.430236696691239</v>
      </c>
      <c r="O148" s="92">
        <f>IF(L148=1,_xlfn.XLOOKUP(A148,'Dyno Graph'!$E$2:$E$77,'Dyno Graph'!$H$2:$H$77,,-1),IF(Forces!L148=2,_xlfn.XLOOKUP(Forces!A148,'Dyno Graph'!$F$2:$F$77,'Dyno Graph'!$H$2:$H$77,,-1),IF(Forces!L148=3,_xlfn.XLOOKUP(Forces!A148,'Dyno Graph'!$G$2:$G$77,'Dyno Graph'!$H$2:$H$77,,-1))))</f>
        <v>12.205611797885627</v>
      </c>
      <c r="P148" s="92" cm="1">
        <f t="array" ref="P148">_xlfn.XLOOKUP(N148,BSFC!$B$3:$B$25,_xlfn.XLOOKUP(M148,BSFC!$C$2:$P$2,BSFC!$C$3:$P$25,,-1),,-1)</f>
        <v>530.48452275</v>
      </c>
      <c r="Q148" s="92">
        <f t="shared" si="24"/>
        <v>1.798580041520313</v>
      </c>
      <c r="R148" s="92">
        <f t="shared" si="25"/>
        <v>3.596233535927646E-4</v>
      </c>
      <c r="S148" s="92">
        <f t="shared" si="26"/>
        <v>0.19077462310041224</v>
      </c>
      <c r="T148" s="92">
        <f t="shared" si="29"/>
        <v>21.246199233090568</v>
      </c>
      <c r="U148" s="92">
        <f t="shared" si="27"/>
        <v>2.5436616413388298E-4</v>
      </c>
      <c r="V148" s="92">
        <f t="shared" si="30"/>
        <v>2.8328265644120752E-2</v>
      </c>
    </row>
    <row r="149" spans="1:22" x14ac:dyDescent="0.45">
      <c r="A149" s="88">
        <f>MIN('Gearing and Output'!$H$7,(SQRT((A148^2)+2*K148*1)))</f>
        <v>9.4277740523887612</v>
      </c>
      <c r="B149" s="90">
        <f t="shared" si="28"/>
        <v>14.606948416367594</v>
      </c>
      <c r="C149" s="90">
        <f>0.5*'Gearing and Output'!$G$15*'Gearing and Output'!$G$16*'Gearing and Output'!$G$14*(A149)^2</f>
        <v>52.263159066742134</v>
      </c>
      <c r="D149" s="90">
        <f>'Gearing and Output'!$G$26</f>
        <v>133.66125</v>
      </c>
      <c r="E149" s="90">
        <f>'Gearing and Output'!$C$14-C149-D149</f>
        <v>298.18261988873451</v>
      </c>
      <c r="F149" s="90">
        <f>0.5*'Gearing and Output'!$J$27*A149^2</f>
        <v>25187.198470302814</v>
      </c>
      <c r="G149" s="90">
        <f>A149/('Gearing and Output'!$J$35/1000)</f>
        <v>32.275844068431226</v>
      </c>
      <c r="H149" s="90">
        <f t="shared" si="22"/>
        <v>28.074994731663878</v>
      </c>
      <c r="I149" s="90">
        <f>'Gearing and Output'!$G$38</f>
        <v>631.72977665344956</v>
      </c>
      <c r="J149" s="90">
        <f t="shared" si="23"/>
        <v>0.47200975940747797</v>
      </c>
      <c r="K149" s="92">
        <f t="shared" si="31"/>
        <v>2.1186002621117779</v>
      </c>
      <c r="L149" s="92">
        <f>IF(A149&lt;'Gearing and Output'!$H$5,1,IF(A149&lt;'Gearing and Output'!$H$6,2,IF(A149&gt;'Gearing and Output'!$H$6,3)))</f>
        <v>1</v>
      </c>
      <c r="M149" s="92">
        <f>IF(L149=1,_xlfn.XLOOKUP(A149,'Dyno Graph'!$E$2:$E$77,'Dyno Graph'!$A$2:$A$77,,1),IF(L149=2,_xlfn.XLOOKUP(A149,'Dyno Graph'!$F$2:$F$77,'Dyno Graph'!$A$2:$A$77,,1),IF(L149=3,_xlfn.XLOOKUP(A149,'Dyno Graph'!$G$2:$G$77,'Dyno Graph'!$A$2:$A$77,,1))))</f>
        <v>7400</v>
      </c>
      <c r="N149" s="92">
        <f>IF(L149=1,_xlfn.XLOOKUP(A149,'Dyno Graph'!$E$2:$E$77,'Dyno Graph'!$D$2:$D$77,,-1),IF(L149=2,_xlfn.XLOOKUP(A149,'Dyno Graph'!$F$2:$F$77,'Dyno Graph'!$D$2:$D$77,,-1),IF(L149=3,_xlfn.XLOOKUP(A149,'Dyno Graph'!$G$2:$G$77,'Dyno Graph'!$D$2:$D$77,,-1))))</f>
        <v>15.161300543962401</v>
      </c>
      <c r="O149" s="92">
        <f>IF(L149=1,_xlfn.XLOOKUP(A149,'Dyno Graph'!$E$2:$E$77,'Dyno Graph'!$H$2:$H$77,,-1),IF(Forces!L149=2,_xlfn.XLOOKUP(Forces!A149,'Dyno Graph'!$F$2:$F$77,'Dyno Graph'!$H$2:$H$77,,-1),IF(Forces!L149=3,_xlfn.XLOOKUP(Forces!A149,'Dyno Graph'!$G$2:$G$77,'Dyno Graph'!$H$2:$H$77,,-1))))</f>
        <v>11.580217097533207</v>
      </c>
      <c r="P149" s="92" cm="1">
        <f t="array" ref="P149">_xlfn.XLOOKUP(N149,BSFC!$B$3:$B$25,_xlfn.XLOOKUP(M149,BSFC!$C$2:$P$2,BSFC!$C$3:$P$25,,-1),,-1)</f>
        <v>482.49827961562505</v>
      </c>
      <c r="Q149" s="92">
        <f t="shared" si="24"/>
        <v>1.552065229759783</v>
      </c>
      <c r="R149" s="92">
        <f t="shared" si="25"/>
        <v>3.333438349752215E-4</v>
      </c>
      <c r="S149" s="92">
        <f t="shared" si="26"/>
        <v>0.16083782689601919</v>
      </c>
      <c r="T149" s="92">
        <f t="shared" si="29"/>
        <v>21.407037059986589</v>
      </c>
      <c r="U149" s="92">
        <f t="shared" si="27"/>
        <v>2.1445043586135895E-4</v>
      </c>
      <c r="V149" s="92">
        <f t="shared" si="30"/>
        <v>2.854271607998211E-2</v>
      </c>
    </row>
    <row r="150" spans="1:22" x14ac:dyDescent="0.45">
      <c r="A150" s="88">
        <f>MIN('Gearing and Output'!$H$7,(SQRT((A149^2)+2*K149*1)))</f>
        <v>9.6498768959566714</v>
      </c>
      <c r="B150" s="90">
        <f t="shared" si="28"/>
        <v>14.710576681347741</v>
      </c>
      <c r="C150" s="90">
        <f>0.5*'Gearing and Output'!$G$15*'Gearing and Output'!$G$16*'Gearing and Output'!$G$14*(A150)^2</f>
        <v>54.754632974985583</v>
      </c>
      <c r="D150" s="90">
        <f>'Gearing and Output'!$G$26</f>
        <v>133.66125</v>
      </c>
      <c r="E150" s="90">
        <f>'Gearing and Output'!$C$14-C150-D150</f>
        <v>295.69114598049111</v>
      </c>
      <c r="F150" s="90">
        <f>0.5*'Gearing and Output'!$J$27*A150^2</f>
        <v>26387.915168854666</v>
      </c>
      <c r="G150" s="90">
        <f>A150/('Gearing and Output'!$J$35/1000)</f>
        <v>33.036209845794829</v>
      </c>
      <c r="H150" s="90">
        <f t="shared" si="22"/>
        <v>29.41337760206569</v>
      </c>
      <c r="I150" s="90">
        <f>'Gearing and Output'!$G$38</f>
        <v>631.72977665344956</v>
      </c>
      <c r="J150" s="90">
        <f t="shared" si="23"/>
        <v>0.46806586757220336</v>
      </c>
      <c r="K150" s="92">
        <f t="shared" si="31"/>
        <v>2.1364514468591134</v>
      </c>
      <c r="L150" s="92">
        <f>IF(A150&lt;'Gearing and Output'!$H$5,1,IF(A150&lt;'Gearing and Output'!$H$6,2,IF(A150&gt;'Gearing and Output'!$H$6,3)))</f>
        <v>2</v>
      </c>
      <c r="M150" s="92">
        <f>IF(L150=1,_xlfn.XLOOKUP(A150,'Dyno Graph'!$E$2:$E$77,'Dyno Graph'!$A$2:$A$77,,1),IF(L150=2,_xlfn.XLOOKUP(A150,'Dyno Graph'!$F$2:$F$77,'Dyno Graph'!$A$2:$A$77,,1),IF(L150=3,_xlfn.XLOOKUP(A150,'Dyno Graph'!$G$2:$G$77,'Dyno Graph'!$A$2:$A$77,,1))))</f>
        <v>6200</v>
      </c>
      <c r="N150" s="92">
        <f>IF(L150=1,_xlfn.XLOOKUP(A150,'Dyno Graph'!$E$2:$E$77,'Dyno Graph'!$D$2:$D$77,,-1),IF(L150=2,_xlfn.XLOOKUP(A150,'Dyno Graph'!$F$2:$F$77,'Dyno Graph'!$D$2:$D$77,,-1),IF(L150=3,_xlfn.XLOOKUP(A150,'Dyno Graph'!$G$2:$G$77,'Dyno Graph'!$D$2:$D$77,,-1))))</f>
        <v>19.866703817568183</v>
      </c>
      <c r="O150" s="92">
        <f>IF(L150=1,_xlfn.XLOOKUP(A150,'Dyno Graph'!$E$2:$E$77,'Dyno Graph'!$H$2:$H$77,,-1),IF(Forces!L150=2,_xlfn.XLOOKUP(Forces!A150,'Dyno Graph'!$F$2:$F$77,'Dyno Graph'!$H$2:$H$77,,-1),IF(Forces!L150=3,_xlfn.XLOOKUP(Forces!A150,'Dyno Graph'!$G$2:$G$77,'Dyno Graph'!$H$2:$H$77,,-1))))</f>
        <v>12.67981848242453</v>
      </c>
      <c r="P150" s="92" cm="1">
        <f t="array" ref="P150">_xlfn.XLOOKUP(N150,BSFC!$B$3:$B$25,_xlfn.XLOOKUP(M150,BSFC!$C$2:$P$2,BSFC!$C$3:$P$25,,-1),,-1)</f>
        <v>457.16661900000008</v>
      </c>
      <c r="Q150" s="92">
        <f t="shared" si="24"/>
        <v>1.6102193736510373</v>
      </c>
      <c r="R150" s="92">
        <f t="shared" si="25"/>
        <v>3.569000457920957E-4</v>
      </c>
      <c r="S150" s="92">
        <f t="shared" si="26"/>
        <v>0.16316278725571759</v>
      </c>
      <c r="T150" s="92">
        <f t="shared" si="29"/>
        <v>21.570199847242307</v>
      </c>
      <c r="U150" s="92">
        <f t="shared" si="27"/>
        <v>2.1755038300762348E-4</v>
      </c>
      <c r="V150" s="92">
        <f t="shared" si="30"/>
        <v>2.8760266462989733E-2</v>
      </c>
    </row>
    <row r="151" spans="1:22" x14ac:dyDescent="0.45">
      <c r="A151" s="88">
        <f>MIN('Gearing and Output'!$H$7,(SQRT((A150^2)+2*K150*1)))</f>
        <v>9.8687905541072549</v>
      </c>
      <c r="B151" s="90">
        <f t="shared" si="28"/>
        <v>14.811906220617759</v>
      </c>
      <c r="C151" s="90">
        <f>0.5*'Gearing and Output'!$G$15*'Gearing and Output'!$G$16*'Gearing and Output'!$G$14*(A151)^2</f>
        <v>57.267099876491898</v>
      </c>
      <c r="D151" s="90">
        <f>'Gearing and Output'!$G$26</f>
        <v>133.66125</v>
      </c>
      <c r="E151" s="90">
        <f>'Gearing and Output'!$C$14-C151-D151</f>
        <v>293.17867907898477</v>
      </c>
      <c r="F151" s="90">
        <f>0.5*'Gearing and Output'!$J$27*A151^2</f>
        <v>27598.749026362068</v>
      </c>
      <c r="G151" s="90">
        <f>A151/('Gearing and Output'!$J$35/1000)</f>
        <v>33.785657494376082</v>
      </c>
      <c r="H151" s="90">
        <f t="shared" si="22"/>
        <v>30.76303759742094</v>
      </c>
      <c r="I151" s="90">
        <f>'Gearing and Output'!$G$38</f>
        <v>631.72977665344956</v>
      </c>
      <c r="J151" s="90">
        <f t="shared" si="23"/>
        <v>0.46408874476691786</v>
      </c>
      <c r="K151" s="92">
        <f t="shared" si="31"/>
        <v>2.1547602937499297</v>
      </c>
      <c r="L151" s="92">
        <f>IF(A151&lt;'Gearing and Output'!$H$5,1,IF(A151&lt;'Gearing and Output'!$H$6,2,IF(A151&gt;'Gearing and Output'!$H$6,3)))</f>
        <v>2</v>
      </c>
      <c r="M151" s="92">
        <f>IF(L151=1,_xlfn.XLOOKUP(A151,'Dyno Graph'!$E$2:$E$77,'Dyno Graph'!$A$2:$A$77,,1),IF(L151=2,_xlfn.XLOOKUP(A151,'Dyno Graph'!$F$2:$F$77,'Dyno Graph'!$A$2:$A$77,,1),IF(L151=3,_xlfn.XLOOKUP(A151,'Dyno Graph'!$G$2:$G$77,'Dyno Graph'!$A$2:$A$77,,1))))</f>
        <v>6300</v>
      </c>
      <c r="N151" s="92">
        <f>IF(L151=1,_xlfn.XLOOKUP(A151,'Dyno Graph'!$E$2:$E$77,'Dyno Graph'!$D$2:$D$77,,-1),IF(L151=2,_xlfn.XLOOKUP(A151,'Dyno Graph'!$F$2:$F$77,'Dyno Graph'!$D$2:$D$77,,-1),IF(L151=3,_xlfn.XLOOKUP(A151,'Dyno Graph'!$G$2:$G$77,'Dyno Graph'!$D$2:$D$77,,-1))))</f>
        <v>19.742442419128313</v>
      </c>
      <c r="O151" s="92">
        <f>IF(L151=1,_xlfn.XLOOKUP(A151,'Dyno Graph'!$E$2:$E$77,'Dyno Graph'!$H$2:$H$77,,-1),IF(Forces!L151=2,_xlfn.XLOOKUP(Forces!A151,'Dyno Graph'!$F$2:$F$77,'Dyno Graph'!$H$2:$H$77,,-1),IF(Forces!L151=3,_xlfn.XLOOKUP(Forces!A151,'Dyno Graph'!$G$2:$G$77,'Dyno Graph'!$H$2:$H$77,,-1))))</f>
        <v>12.807075029332497</v>
      </c>
      <c r="P151" s="92" cm="1">
        <f t="array" ref="P151">_xlfn.XLOOKUP(N151,BSFC!$B$3:$B$25,_xlfn.XLOOKUP(M151,BSFC!$C$2:$P$2,BSFC!$C$3:$P$25,,-1),,-1)</f>
        <v>457.16661900000008</v>
      </c>
      <c r="Q151" s="92">
        <f t="shared" si="24"/>
        <v>1.6263797751220179</v>
      </c>
      <c r="R151" s="92">
        <f t="shared" si="25"/>
        <v>3.527617895570185E-4</v>
      </c>
      <c r="S151" s="92">
        <f t="shared" si="26"/>
        <v>0.16127091464417168</v>
      </c>
      <c r="T151" s="92">
        <f t="shared" si="29"/>
        <v>21.731470761886477</v>
      </c>
      <c r="U151" s="92">
        <f t="shared" si="27"/>
        <v>2.1502788619222891E-4</v>
      </c>
      <c r="V151" s="92">
        <f t="shared" si="30"/>
        <v>2.8975294349181963E-2</v>
      </c>
    </row>
    <row r="152" spans="1:22" x14ac:dyDescent="0.45">
      <c r="A152" s="88">
        <f>MIN('Gearing and Output'!$H$7,(SQRT((A151^2)+2*K151*1)))</f>
        <v>10.084768097895779</v>
      </c>
      <c r="B152" s="90">
        <f t="shared" si="28"/>
        <v>14.911065664869993</v>
      </c>
      <c r="C152" s="90">
        <f>0.5*'Gearing and Output'!$G$15*'Gearing and Output'!$G$16*'Gearing and Output'!$G$14*(A152)^2</f>
        <v>59.801097981941815</v>
      </c>
      <c r="D152" s="90">
        <f>'Gearing and Output'!$G$26</f>
        <v>133.66125</v>
      </c>
      <c r="E152" s="90">
        <f>'Gearing and Output'!$C$14-C152-D152</f>
        <v>290.64468097353483</v>
      </c>
      <c r="F152" s="90">
        <f>0.5*'Gearing and Output'!$J$27*A152^2</f>
        <v>28819.95942284484</v>
      </c>
      <c r="G152" s="90">
        <f>A152/('Gearing and Output'!$J$35/1000)</f>
        <v>34.525053399163909</v>
      </c>
      <c r="H152" s="90">
        <f t="shared" si="22"/>
        <v>32.124263836533302</v>
      </c>
      <c r="I152" s="90">
        <f>'Gearing and Output'!$G$38</f>
        <v>631.72977665344956</v>
      </c>
      <c r="J152" s="90">
        <f t="shared" si="23"/>
        <v>0.46007753902817045</v>
      </c>
      <c r="K152" s="92">
        <f t="shared" si="31"/>
        <v>2.1735466637043768</v>
      </c>
      <c r="L152" s="92">
        <f>IF(A152&lt;'Gearing and Output'!$H$5,1,IF(A152&lt;'Gearing and Output'!$H$6,2,IF(A152&gt;'Gearing and Output'!$H$6,3)))</f>
        <v>2</v>
      </c>
      <c r="M152" s="92">
        <f>IF(L152=1,_xlfn.XLOOKUP(A152,'Dyno Graph'!$E$2:$E$77,'Dyno Graph'!$A$2:$A$77,,1),IF(L152=2,_xlfn.XLOOKUP(A152,'Dyno Graph'!$F$2:$F$77,'Dyno Graph'!$A$2:$A$77,,1),IF(L152=3,_xlfn.XLOOKUP(A152,'Dyno Graph'!$G$2:$G$77,'Dyno Graph'!$A$2:$A$77,,1))))</f>
        <v>6500</v>
      </c>
      <c r="N152" s="92">
        <f>IF(L152=1,_xlfn.XLOOKUP(A152,'Dyno Graph'!$E$2:$E$77,'Dyno Graph'!$D$2:$D$77,,-1),IF(L152=2,_xlfn.XLOOKUP(A152,'Dyno Graph'!$F$2:$F$77,'Dyno Graph'!$D$2:$D$77,,-1),IF(L152=3,_xlfn.XLOOKUP(A152,'Dyno Graph'!$G$2:$G$77,'Dyno Graph'!$D$2:$D$77,,-1))))</f>
        <v>19.933328124999999</v>
      </c>
      <c r="O152" s="92">
        <f>IF(L152=1,_xlfn.XLOOKUP(A152,'Dyno Graph'!$E$2:$E$77,'Dyno Graph'!$H$2:$H$77,,-1),IF(Forces!L152=2,_xlfn.XLOOKUP(Forces!A152,'Dyno Graph'!$F$2:$F$77,'Dyno Graph'!$H$2:$H$77,,-1),IF(Forces!L152=3,_xlfn.XLOOKUP(Forces!A152,'Dyno Graph'!$G$2:$G$77,'Dyno Graph'!$H$2:$H$77,,-1))))</f>
        <v>13.34803</v>
      </c>
      <c r="P152" s="92" cm="1">
        <f t="array" ref="P152">_xlfn.XLOOKUP(N152,BSFC!$B$3:$B$25,_xlfn.XLOOKUP(M152,BSFC!$C$2:$P$2,BSFC!$C$3:$P$25,,-1),,-1)</f>
        <v>504.47246850000005</v>
      </c>
      <c r="Q152" s="92">
        <f t="shared" si="24"/>
        <v>1.8704760121422375</v>
      </c>
      <c r="R152" s="92">
        <f t="shared" si="25"/>
        <v>3.6004772583492835E-4</v>
      </c>
      <c r="S152" s="92">
        <f t="shared" si="26"/>
        <v>0.18163416502975754</v>
      </c>
      <c r="T152" s="92">
        <f t="shared" si="29"/>
        <v>21.913104926916233</v>
      </c>
      <c r="U152" s="92">
        <f t="shared" si="27"/>
        <v>2.4217888670634337E-4</v>
      </c>
      <c r="V152" s="92">
        <f t="shared" si="30"/>
        <v>2.9217473235888306E-2</v>
      </c>
    </row>
    <row r="153" spans="1:22" x14ac:dyDescent="0.45">
      <c r="A153" s="88">
        <f>MIN('Gearing and Output'!$H$7,(SQRT((A152^2)+2*K152*1)))</f>
        <v>10.298040634788018</v>
      </c>
      <c r="B153" s="90">
        <f t="shared" si="28"/>
        <v>15.008171515921102</v>
      </c>
      <c r="C153" s="90">
        <f>0.5*'Gearing and Output'!$G$15*'Gearing and Output'!$G$16*'Gearing and Output'!$G$14*(A153)^2</f>
        <v>62.357188858458166</v>
      </c>
      <c r="D153" s="90">
        <f>'Gearing and Output'!$G$26</f>
        <v>133.66125</v>
      </c>
      <c r="E153" s="90">
        <f>'Gearing and Output'!$C$14-C153-D153</f>
        <v>288.08859009701848</v>
      </c>
      <c r="F153" s="90">
        <f>0.5*'Gearing and Output'!$J$27*A153^2</f>
        <v>30051.816994499295</v>
      </c>
      <c r="G153" s="90">
        <f>A153/('Gearing and Output'!$J$35/1000)</f>
        <v>35.255188753125701</v>
      </c>
      <c r="H153" s="90">
        <f t="shared" si="22"/>
        <v>33.497357984941118</v>
      </c>
      <c r="I153" s="90">
        <f>'Gearing and Output'!$G$38</f>
        <v>631.72977665344956</v>
      </c>
      <c r="J153" s="90">
        <f t="shared" si="23"/>
        <v>0.45603136142030604</v>
      </c>
      <c r="K153" s="92">
        <f t="shared" si="31"/>
        <v>2.1928316440463829</v>
      </c>
      <c r="L153" s="92">
        <f>IF(A153&lt;'Gearing and Output'!$H$5,1,IF(A153&lt;'Gearing and Output'!$H$6,2,IF(A153&gt;'Gearing and Output'!$H$6,3)))</f>
        <v>2</v>
      </c>
      <c r="M153" s="92">
        <f>IF(L153=1,_xlfn.XLOOKUP(A153,'Dyno Graph'!$E$2:$E$77,'Dyno Graph'!$A$2:$A$77,,1),IF(L153=2,_xlfn.XLOOKUP(A153,'Dyno Graph'!$F$2:$F$77,'Dyno Graph'!$A$2:$A$77,,1),IF(L153=3,_xlfn.XLOOKUP(A153,'Dyno Graph'!$G$2:$G$77,'Dyno Graph'!$A$2:$A$77,,1))))</f>
        <v>6600</v>
      </c>
      <c r="N153" s="92">
        <f>IF(L153=1,_xlfn.XLOOKUP(A153,'Dyno Graph'!$E$2:$E$77,'Dyno Graph'!$D$2:$D$77,,-1),IF(L153=2,_xlfn.XLOOKUP(A153,'Dyno Graph'!$F$2:$F$77,'Dyno Graph'!$D$2:$D$77,,-1),IF(L153=3,_xlfn.XLOOKUP(A153,'Dyno Graph'!$G$2:$G$77,'Dyno Graph'!$D$2:$D$77,,-1))))</f>
        <v>19.736307692307694</v>
      </c>
      <c r="O153" s="92">
        <f>IF(L153=1,_xlfn.XLOOKUP(A153,'Dyno Graph'!$E$2:$E$77,'Dyno Graph'!$H$2:$H$77,,-1),IF(Forces!L153=2,_xlfn.XLOOKUP(Forces!A153,'Dyno Graph'!$F$2:$F$77,'Dyno Graph'!$H$2:$H$77,,-1),IF(Forces!L153=3,_xlfn.XLOOKUP(Forces!A153,'Dyno Graph'!$G$2:$G$77,'Dyno Graph'!$H$2:$H$77,,-1))))</f>
        <v>13.422600000000001</v>
      </c>
      <c r="P153" s="92" cm="1">
        <f t="array" ref="P153">_xlfn.XLOOKUP(N153,BSFC!$B$3:$B$25,_xlfn.XLOOKUP(M153,BSFC!$C$2:$P$2,BSFC!$C$3:$P$25,,-1),,-1)</f>
        <v>504.47246850000005</v>
      </c>
      <c r="Q153" s="92">
        <f t="shared" si="24"/>
        <v>1.8809255988022502</v>
      </c>
      <c r="R153" s="92">
        <f t="shared" si="25"/>
        <v>3.5479719814108526E-4</v>
      </c>
      <c r="S153" s="92">
        <f t="shared" si="26"/>
        <v>0.1789854183631169</v>
      </c>
      <c r="T153" s="92">
        <f t="shared" si="29"/>
        <v>22.092090345279349</v>
      </c>
      <c r="U153" s="92">
        <f t="shared" si="27"/>
        <v>2.3864722448415588E-4</v>
      </c>
      <c r="V153" s="92">
        <f t="shared" si="30"/>
        <v>2.9456120460372461E-2</v>
      </c>
    </row>
    <row r="154" spans="1:22" x14ac:dyDescent="0.45">
      <c r="A154" s="88">
        <f>MIN('Gearing and Output'!$H$7,(SQRT((A153^2)+2*K153*1)))</f>
        <v>10.508820305050323</v>
      </c>
      <c r="B154" s="90">
        <f t="shared" si="28"/>
        <v>15.103329675540543</v>
      </c>
      <c r="C154" s="90">
        <f>0.5*'Gearing and Output'!$G$15*'Gearing and Output'!$G$16*'Gearing and Output'!$G$14*(A154)^2</f>
        <v>64.935958871856698</v>
      </c>
      <c r="D154" s="90">
        <f>'Gearing and Output'!$G$26</f>
        <v>133.66125</v>
      </c>
      <c r="E154" s="90">
        <f>'Gearing and Output'!$C$14-C154-D154</f>
        <v>285.50982008361996</v>
      </c>
      <c r="F154" s="90">
        <f>0.5*'Gearing and Output'!$J$27*A154^2</f>
        <v>31294.60432876258</v>
      </c>
      <c r="G154" s="90">
        <f>A154/('Gearing and Output'!$J$35/1000)</f>
        <v>35.97678981530408</v>
      </c>
      <c r="H154" s="90">
        <f t="shared" si="22"/>
        <v>34.882635029673153</v>
      </c>
      <c r="I154" s="90">
        <f>'Gearing and Output'!$G$38</f>
        <v>631.72977665344956</v>
      </c>
      <c r="J154" s="90">
        <f t="shared" si="23"/>
        <v>0.4519492837524472</v>
      </c>
      <c r="K154" s="92">
        <f t="shared" si="31"/>
        <v>2.2126376475191951</v>
      </c>
      <c r="L154" s="92">
        <f>IF(A154&lt;'Gearing and Output'!$H$5,1,IF(A154&lt;'Gearing and Output'!$H$6,2,IF(A154&gt;'Gearing and Output'!$H$6,3)))</f>
        <v>2</v>
      </c>
      <c r="M154" s="92">
        <f>IF(L154=1,_xlfn.XLOOKUP(A154,'Dyno Graph'!$E$2:$E$77,'Dyno Graph'!$A$2:$A$77,,1),IF(L154=2,_xlfn.XLOOKUP(A154,'Dyno Graph'!$F$2:$F$77,'Dyno Graph'!$A$2:$A$77,,1),IF(L154=3,_xlfn.XLOOKUP(A154,'Dyno Graph'!$G$2:$G$77,'Dyno Graph'!$A$2:$A$77,,1))))</f>
        <v>6700</v>
      </c>
      <c r="N154" s="92">
        <f>IF(L154=1,_xlfn.XLOOKUP(A154,'Dyno Graph'!$E$2:$E$77,'Dyno Graph'!$D$2:$D$77,,-1),IF(L154=2,_xlfn.XLOOKUP(A154,'Dyno Graph'!$F$2:$F$77,'Dyno Graph'!$D$2:$D$77,,-1),IF(L154=3,_xlfn.XLOOKUP(A154,'Dyno Graph'!$G$2:$G$77,'Dyno Graph'!$D$2:$D$77,,-1))))</f>
        <v>19.545257575757578</v>
      </c>
      <c r="O154" s="92">
        <f>IF(L154=1,_xlfn.XLOOKUP(A154,'Dyno Graph'!$E$2:$E$77,'Dyno Graph'!$H$2:$H$77,,-1),IF(Forces!L154=2,_xlfn.XLOOKUP(Forces!A154,'Dyno Graph'!$F$2:$F$77,'Dyno Graph'!$H$2:$H$77,,-1),IF(Forces!L154=3,_xlfn.XLOOKUP(Forces!A154,'Dyno Graph'!$G$2:$G$77,'Dyno Graph'!$H$2:$H$77,,-1))))</f>
        <v>13.497170000000002</v>
      </c>
      <c r="P154" s="92" cm="1">
        <f t="array" ref="P154">_xlfn.XLOOKUP(N154,BSFC!$B$3:$B$25,_xlfn.XLOOKUP(M154,BSFC!$C$2:$P$2,BSFC!$C$3:$P$25,,-1),,-1)</f>
        <v>504.47246850000005</v>
      </c>
      <c r="Q154" s="92">
        <f t="shared" si="24"/>
        <v>1.8913751854622629</v>
      </c>
      <c r="R154" s="92">
        <f t="shared" si="25"/>
        <v>3.4982811960444625E-4</v>
      </c>
      <c r="S154" s="92">
        <f t="shared" si="26"/>
        <v>0.17647865504756827</v>
      </c>
      <c r="T154" s="92">
        <f t="shared" si="29"/>
        <v>22.268569000326917</v>
      </c>
      <c r="U154" s="92">
        <f t="shared" si="27"/>
        <v>2.3530487339675768E-4</v>
      </c>
      <c r="V154" s="92">
        <f t="shared" si="30"/>
        <v>2.9691425333769218E-2</v>
      </c>
    </row>
    <row r="155" spans="1:22" x14ac:dyDescent="0.45">
      <c r="A155" s="88">
        <f>MIN('Gearing and Output'!$H$7,(SQRT((A154^2)+2*K154*1)))</f>
        <v>10.717302808956941</v>
      </c>
      <c r="B155" s="90">
        <f t="shared" si="28"/>
        <v>15.196636734025841</v>
      </c>
      <c r="C155" s="90">
        <f>0.5*'Gearing and Output'!$G$15*'Gearing and Output'!$G$16*'Gearing and Output'!$G$14*(A155)^2</f>
        <v>67.538020745339267</v>
      </c>
      <c r="D155" s="90">
        <f>'Gearing and Output'!$G$26</f>
        <v>133.66125</v>
      </c>
      <c r="E155" s="90">
        <f>'Gearing and Output'!$C$14-C155-D155</f>
        <v>282.90775821013739</v>
      </c>
      <c r="F155" s="90">
        <f>0.5*'Gearing and Output'!$J$27*A155^2</f>
        <v>32548.616715494081</v>
      </c>
      <c r="G155" s="90">
        <f>A155/('Gearing and Output'!$J$35/1000)</f>
        <v>36.690526562673533</v>
      </c>
      <c r="H155" s="90">
        <f t="shared" si="22"/>
        <v>36.280424116555473</v>
      </c>
      <c r="I155" s="90">
        <f>'Gearing and Output'!$G$38</f>
        <v>631.72977665344956</v>
      </c>
      <c r="J155" s="90">
        <f t="shared" si="23"/>
        <v>0.44783033611115214</v>
      </c>
      <c r="K155" s="92">
        <f t="shared" si="31"/>
        <v>2.2329885212416665</v>
      </c>
      <c r="L155" s="92">
        <f>IF(A155&lt;'Gearing and Output'!$H$5,1,IF(A155&lt;'Gearing and Output'!$H$6,2,IF(A155&gt;'Gearing and Output'!$H$6,3)))</f>
        <v>2</v>
      </c>
      <c r="M155" s="92">
        <f>IF(L155=1,_xlfn.XLOOKUP(A155,'Dyno Graph'!$E$2:$E$77,'Dyno Graph'!$A$2:$A$77,,1),IF(L155=2,_xlfn.XLOOKUP(A155,'Dyno Graph'!$F$2:$F$77,'Dyno Graph'!$A$2:$A$77,,1),IF(L155=3,_xlfn.XLOOKUP(A155,'Dyno Graph'!$G$2:$G$77,'Dyno Graph'!$A$2:$A$77,,1))))</f>
        <v>6900</v>
      </c>
      <c r="N155" s="92">
        <f>IF(L155=1,_xlfn.XLOOKUP(A155,'Dyno Graph'!$E$2:$E$77,'Dyno Graph'!$D$2:$D$77,,-1),IF(L155=2,_xlfn.XLOOKUP(A155,'Dyno Graph'!$F$2:$F$77,'Dyno Graph'!$D$2:$D$77,,-1),IF(L155=3,_xlfn.XLOOKUP(A155,'Dyno Graph'!$G$2:$G$77,'Dyno Graph'!$D$2:$D$77,,-1))))</f>
        <v>19.259479497265158</v>
      </c>
      <c r="O155" s="92">
        <f>IF(L155=1,_xlfn.XLOOKUP(A155,'Dyno Graph'!$E$2:$E$77,'Dyno Graph'!$H$2:$H$77,,-1),IF(Forces!L155=2,_xlfn.XLOOKUP(Forces!A155,'Dyno Graph'!$F$2:$F$77,'Dyno Graph'!$H$2:$H$77,,-1),IF(Forces!L155=3,_xlfn.XLOOKUP(Forces!A155,'Dyno Graph'!$G$2:$G$77,'Dyno Graph'!$H$2:$H$77,,-1))))</f>
        <v>13.702848078511614</v>
      </c>
      <c r="P155" s="92" cm="1">
        <f t="array" ref="P155">_xlfn.XLOOKUP(N155,BSFC!$B$3:$B$25,_xlfn.XLOOKUP(M155,BSFC!$C$2:$P$2,BSFC!$C$3:$P$25,,-1),,-1)</f>
        <v>504.47246850000005</v>
      </c>
      <c r="Q155" s="92">
        <f t="shared" si="24"/>
        <v>1.9201971099020101</v>
      </c>
      <c r="R155" s="92">
        <f t="shared" si="25"/>
        <v>3.4844945367470655E-4</v>
      </c>
      <c r="S155" s="92">
        <f t="shared" si="26"/>
        <v>0.17578315604275563</v>
      </c>
      <c r="T155" s="92">
        <f t="shared" si="29"/>
        <v>22.444352156369671</v>
      </c>
      <c r="U155" s="92">
        <f t="shared" si="27"/>
        <v>2.3437754139034081E-4</v>
      </c>
      <c r="V155" s="92">
        <f t="shared" si="30"/>
        <v>2.9925802875159557E-2</v>
      </c>
    </row>
    <row r="156" spans="1:22" x14ac:dyDescent="0.45">
      <c r="A156" s="88">
        <f>MIN('Gearing and Output'!$H$7,(SQRT((A155^2)+2*K155*1)))</f>
        <v>10.923669554749432</v>
      </c>
      <c r="B156" s="90">
        <f t="shared" si="28"/>
        <v>15.288181063061794</v>
      </c>
      <c r="C156" s="90">
        <f>0.5*'Gearing and Output'!$G$15*'Gearing and Output'!$G$16*'Gearing and Output'!$G$14*(A156)^2</f>
        <v>70.164015246319465</v>
      </c>
      <c r="D156" s="90">
        <f>'Gearing and Output'!$G$26</f>
        <v>133.66125</v>
      </c>
      <c r="E156" s="90">
        <f>'Gearing and Output'!$C$14-C156-D156</f>
        <v>280.28176370915719</v>
      </c>
      <c r="F156" s="90">
        <f>0.5*'Gearing and Output'!$J$27*A156^2</f>
        <v>33814.162959907793</v>
      </c>
      <c r="G156" s="90">
        <f>A156/('Gearing and Output'!$J$35/1000)</f>
        <v>37.397020043647487</v>
      </c>
      <c r="H156" s="90">
        <f t="shared" si="22"/>
        <v>37.691069456349176</v>
      </c>
      <c r="I156" s="90">
        <f>'Gearing and Output'!$G$38</f>
        <v>631.72977665344956</v>
      </c>
      <c r="J156" s="90">
        <f t="shared" si="23"/>
        <v>0.44367350419024565</v>
      </c>
      <c r="K156" s="92">
        <f t="shared" si="31"/>
        <v>2.2539096668058041</v>
      </c>
      <c r="L156" s="92">
        <f>IF(A156&lt;'Gearing and Output'!$H$5,1,IF(A156&lt;'Gearing and Output'!$H$6,2,IF(A156&gt;'Gearing and Output'!$H$6,3)))</f>
        <v>2</v>
      </c>
      <c r="M156" s="92">
        <f>IF(L156=1,_xlfn.XLOOKUP(A156,'Dyno Graph'!$E$2:$E$77,'Dyno Graph'!$A$2:$A$77,,1),IF(L156=2,_xlfn.XLOOKUP(A156,'Dyno Graph'!$F$2:$F$77,'Dyno Graph'!$A$2:$A$77,,1),IF(L156=3,_xlfn.XLOOKUP(A156,'Dyno Graph'!$G$2:$G$77,'Dyno Graph'!$A$2:$A$77,,1))))</f>
        <v>7000</v>
      </c>
      <c r="N156" s="92">
        <f>IF(L156=1,_xlfn.XLOOKUP(A156,'Dyno Graph'!$E$2:$E$77,'Dyno Graph'!$D$2:$D$77,,-1),IF(L156=2,_xlfn.XLOOKUP(A156,'Dyno Graph'!$F$2:$F$77,'Dyno Graph'!$D$2:$D$77,,-1),IF(L156=3,_xlfn.XLOOKUP(A156,'Dyno Graph'!$G$2:$G$77,'Dyno Graph'!$D$2:$D$77,,-1))))</f>
        <v>18.346330708629118</v>
      </c>
      <c r="O156" s="92">
        <f>IF(L156=1,_xlfn.XLOOKUP(A156,'Dyno Graph'!$E$2:$E$77,'Dyno Graph'!$H$2:$H$77,,-1),IF(Forces!L156=2,_xlfn.XLOOKUP(Forces!A156,'Dyno Graph'!$F$2:$F$77,'Dyno Graph'!$H$2:$H$77,,-1),IF(Forces!L156=3,_xlfn.XLOOKUP(Forces!A156,'Dyno Graph'!$G$2:$G$77,'Dyno Graph'!$H$2:$H$77,,-1))))</f>
        <v>13.245113762456945</v>
      </c>
      <c r="P156" s="92" cm="1">
        <f t="array" ref="P156">_xlfn.XLOOKUP(N156,BSFC!$B$3:$B$25,_xlfn.XLOOKUP(M156,BSFC!$C$2:$P$2,BSFC!$C$3:$P$25,,-1),,-1)</f>
        <v>510.46600000000001</v>
      </c>
      <c r="Q156" s="92">
        <f t="shared" si="24"/>
        <v>1.8781056227406521</v>
      </c>
      <c r="R156" s="92">
        <f t="shared" si="25"/>
        <v>3.3062263455179688E-4</v>
      </c>
      <c r="S156" s="92">
        <f t="shared" si="26"/>
        <v>0.16877161376911756</v>
      </c>
      <c r="T156" s="92">
        <f t="shared" si="29"/>
        <v>22.613123770138788</v>
      </c>
      <c r="U156" s="92">
        <f t="shared" si="27"/>
        <v>2.2502881835882344E-4</v>
      </c>
      <c r="V156" s="92">
        <f t="shared" si="30"/>
        <v>3.0150831693518381E-2</v>
      </c>
    </row>
    <row r="157" spans="1:22" x14ac:dyDescent="0.45">
      <c r="A157" s="88">
        <f>MIN('Gearing and Output'!$H$7,(SQRT((A156^2)+2*K156*1)))</f>
        <v>11.128089497976339</v>
      </c>
      <c r="B157" s="90">
        <f t="shared" si="28"/>
        <v>15.378043747953198</v>
      </c>
      <c r="C157" s="90">
        <f>0.5*'Gearing and Output'!$G$15*'Gearing and Output'!$G$16*'Gearing and Output'!$G$14*(A157)^2</f>
        <v>72.814613014483086</v>
      </c>
      <c r="D157" s="90">
        <f>'Gearing and Output'!$G$26</f>
        <v>133.66125</v>
      </c>
      <c r="E157" s="90">
        <f>'Gearing and Output'!$C$14-C157-D157</f>
        <v>277.63116594099358</v>
      </c>
      <c r="F157" s="90">
        <f>0.5*'Gearing and Output'!$J$27*A157^2</f>
        <v>35091.566263569985</v>
      </c>
      <c r="G157" s="90">
        <f>A157/('Gearing and Output'!$J$35/1000)</f>
        <v>38.096848675030252</v>
      </c>
      <c r="H157" s="90">
        <f t="shared" si="22"/>
        <v>39.114931306757462</v>
      </c>
      <c r="I157" s="90">
        <f>'Gearing and Output'!$G$38</f>
        <v>631.72977665344956</v>
      </c>
      <c r="J157" s="90">
        <f t="shared" si="23"/>
        <v>0.43947772639708066</v>
      </c>
      <c r="K157" s="92">
        <f t="shared" si="31"/>
        <v>2.2754281728864489</v>
      </c>
      <c r="L157" s="92">
        <f>IF(A157&lt;'Gearing and Output'!$H$5,1,IF(A157&lt;'Gearing and Output'!$H$6,2,IF(A157&gt;'Gearing and Output'!$H$6,3)))</f>
        <v>2</v>
      </c>
      <c r="M157" s="92">
        <f>IF(L157=1,_xlfn.XLOOKUP(A157,'Dyno Graph'!$E$2:$E$77,'Dyno Graph'!$A$2:$A$77,,1),IF(L157=2,_xlfn.XLOOKUP(A157,'Dyno Graph'!$F$2:$F$77,'Dyno Graph'!$A$2:$A$77,,1),IF(L157=3,_xlfn.XLOOKUP(A157,'Dyno Graph'!$G$2:$G$77,'Dyno Graph'!$A$2:$A$77,,1))))</f>
        <v>7100</v>
      </c>
      <c r="N157" s="92">
        <f>IF(L157=1,_xlfn.XLOOKUP(A157,'Dyno Graph'!$E$2:$E$77,'Dyno Graph'!$D$2:$D$77,,-1),IF(L157=2,_xlfn.XLOOKUP(A157,'Dyno Graph'!$F$2:$F$77,'Dyno Graph'!$D$2:$D$77,,-1),IF(L157=3,_xlfn.XLOOKUP(A157,'Dyno Graph'!$G$2:$G$77,'Dyno Graph'!$D$2:$D$77,,-1))))</f>
        <v>17.308428571428571</v>
      </c>
      <c r="O157" s="92">
        <f>IF(L157=1,_xlfn.XLOOKUP(A157,'Dyno Graph'!$E$2:$E$77,'Dyno Graph'!$H$2:$H$77,,-1),IF(Forces!L157=2,_xlfn.XLOOKUP(Forces!A157,'Dyno Graph'!$F$2:$F$77,'Dyno Graph'!$H$2:$H$77,,-1),IF(Forces!L157=3,_xlfn.XLOOKUP(Forces!A157,'Dyno Graph'!$G$2:$G$77,'Dyno Graph'!$H$2:$H$77,,-1))))</f>
        <v>12.6769</v>
      </c>
      <c r="P157" s="92" cm="1">
        <f t="array" ref="P157">_xlfn.XLOOKUP(N157,BSFC!$B$3:$B$25,_xlfn.XLOOKUP(M157,BSFC!$C$2:$P$2,BSFC!$C$3:$P$25,,-1),,-1)</f>
        <v>541.22171512499995</v>
      </c>
      <c r="Q157" s="92">
        <f t="shared" si="24"/>
        <v>1.9058371001300312</v>
      </c>
      <c r="R157" s="92">
        <f t="shared" si="25"/>
        <v>3.1077997557059383E-4</v>
      </c>
      <c r="S157" s="92">
        <f t="shared" si="26"/>
        <v>0.16820087140482237</v>
      </c>
      <c r="T157" s="92">
        <f t="shared" si="29"/>
        <v>22.781324641543609</v>
      </c>
      <c r="U157" s="92">
        <f t="shared" si="27"/>
        <v>2.2426782853976316E-4</v>
      </c>
      <c r="V157" s="92">
        <f t="shared" si="30"/>
        <v>3.0375099522058146E-2</v>
      </c>
    </row>
    <row r="158" spans="1:22" x14ac:dyDescent="0.45">
      <c r="A158" s="88">
        <f>MIN('Gearing and Output'!$H$7,(SQRT((A157^2)+2*K157*1)))</f>
        <v>11.330720728212489</v>
      </c>
      <c r="B158" s="90">
        <f t="shared" si="28"/>
        <v>15.466299387112151</v>
      </c>
      <c r="C158" s="90">
        <f>0.5*'Gearing and Output'!$G$15*'Gearing and Output'!$G$16*'Gearing and Output'!$G$14*(A158)^2</f>
        <v>75.490516545797533</v>
      </c>
      <c r="D158" s="90">
        <f>'Gearing and Output'!$G$26</f>
        <v>133.66125</v>
      </c>
      <c r="E158" s="90">
        <f>'Gearing and Output'!$C$14-C158-D158</f>
        <v>274.95526240967911</v>
      </c>
      <c r="F158" s="90">
        <f>0.5*'Gearing and Output'!$J$27*A158^2</f>
        <v>36381.165180553369</v>
      </c>
      <c r="G158" s="90">
        <f>A158/('Gearing and Output'!$J$35/1000)</f>
        <v>38.790553674126969</v>
      </c>
      <c r="H158" s="90">
        <f t="shared" si="22"/>
        <v>40.552387038205978</v>
      </c>
      <c r="I158" s="90">
        <f>'Gearing and Output'!$G$38</f>
        <v>631.72977665344956</v>
      </c>
      <c r="J158" s="90">
        <f t="shared" si="23"/>
        <v>0.43524189071194025</v>
      </c>
      <c r="K158" s="92">
        <f t="shared" si="31"/>
        <v>2.2975729619321923</v>
      </c>
      <c r="L158" s="92">
        <f>IF(A158&lt;'Gearing and Output'!$H$5,1,IF(A158&lt;'Gearing and Output'!$H$6,2,IF(A158&gt;'Gearing and Output'!$H$6,3)))</f>
        <v>2</v>
      </c>
      <c r="M158" s="92">
        <f>IF(L158=1,_xlfn.XLOOKUP(A158,'Dyno Graph'!$E$2:$E$77,'Dyno Graph'!$A$2:$A$77,,1),IF(L158=2,_xlfn.XLOOKUP(A158,'Dyno Graph'!$F$2:$F$77,'Dyno Graph'!$A$2:$A$77,,1),IF(L158=3,_xlfn.XLOOKUP(A158,'Dyno Graph'!$G$2:$G$77,'Dyno Graph'!$A$2:$A$77,,1))))</f>
        <v>7300</v>
      </c>
      <c r="N158" s="92">
        <f>IF(L158=1,_xlfn.XLOOKUP(A158,'Dyno Graph'!$E$2:$E$77,'Dyno Graph'!$D$2:$D$77,,-1),IF(L158=2,_xlfn.XLOOKUP(A158,'Dyno Graph'!$F$2:$F$77,'Dyno Graph'!$D$2:$D$77,,-1),IF(L158=3,_xlfn.XLOOKUP(A158,'Dyno Graph'!$G$2:$G$77,'Dyno Graph'!$D$2:$D$77,,-1))))</f>
        <v>15.729542693797773</v>
      </c>
      <c r="O158" s="92">
        <f>IF(L158=1,_xlfn.XLOOKUP(A158,'Dyno Graph'!$E$2:$E$77,'Dyno Graph'!$H$2:$H$77,,-1),IF(Forces!L158=2,_xlfn.XLOOKUP(Forces!A158,'Dyno Graph'!$F$2:$F$77,'Dyno Graph'!$H$2:$H$77,,-1),IF(Forces!L158=3,_xlfn.XLOOKUP(Forces!A158,'Dyno Graph'!$G$2:$G$77,'Dyno Graph'!$H$2:$H$77,,-1))))</f>
        <v>11.849662397180863</v>
      </c>
      <c r="P158" s="92" cm="1">
        <f t="array" ref="P158">_xlfn.XLOOKUP(N158,BSFC!$B$3:$B$25,_xlfn.XLOOKUP(M158,BSFC!$C$2:$P$2,BSFC!$C$3:$P$25,,-1),,-1)</f>
        <v>482.49827961562505</v>
      </c>
      <c r="Q158" s="92">
        <f t="shared" si="24"/>
        <v>1.5881782557404804</v>
      </c>
      <c r="R158" s="92">
        <f t="shared" si="25"/>
        <v>2.8543662307043013E-4</v>
      </c>
      <c r="S158" s="92">
        <f t="shared" si="26"/>
        <v>0.13772267957077616</v>
      </c>
      <c r="T158" s="92">
        <f t="shared" si="29"/>
        <v>22.919047321114384</v>
      </c>
      <c r="U158" s="92">
        <f t="shared" si="27"/>
        <v>1.8363023942770154E-4</v>
      </c>
      <c r="V158" s="92">
        <f t="shared" si="30"/>
        <v>3.0558729761485846E-2</v>
      </c>
    </row>
    <row r="159" spans="1:22" x14ac:dyDescent="0.45">
      <c r="A159" s="88">
        <f>MIN('Gearing and Output'!$H$7,(SQRT((A158^2)+2*K158*1)))</f>
        <v>11.531711847969863</v>
      </c>
      <c r="B159" s="90">
        <f t="shared" si="28"/>
        <v>15.553016781128205</v>
      </c>
      <c r="C159" s="90">
        <f>0.5*'Gearing and Output'!$G$15*'Gearing and Output'!$G$16*'Gearing and Output'!$G$14*(A159)^2</f>
        <v>78.192462349029796</v>
      </c>
      <c r="D159" s="90">
        <f>'Gearing and Output'!$G$26</f>
        <v>133.66125</v>
      </c>
      <c r="E159" s="90">
        <f>'Gearing and Output'!$C$14-C159-D159</f>
        <v>272.2533166064469</v>
      </c>
      <c r="F159" s="90">
        <f>0.5*'Gearing and Output'!$J$27*A159^2</f>
        <v>37683.314656728442</v>
      </c>
      <c r="G159" s="90">
        <f>A159/('Gearing and Output'!$J$35/1000)</f>
        <v>39.478643779424381</v>
      </c>
      <c r="H159" s="90">
        <f t="shared" si="22"/>
        <v>42.003832292292408</v>
      </c>
      <c r="I159" s="90">
        <f>'Gearing and Output'!$G$38</f>
        <v>631.72977665344956</v>
      </c>
      <c r="J159" s="90">
        <f t="shared" si="23"/>
        <v>0.43096483127436613</v>
      </c>
      <c r="K159" s="92">
        <f t="shared" si="31"/>
        <v>2.320374952738006</v>
      </c>
      <c r="L159" s="92">
        <f>IF(A159&lt;'Gearing and Output'!$H$5,1,IF(A159&lt;'Gearing and Output'!$H$6,2,IF(A159&gt;'Gearing and Output'!$H$6,3)))</f>
        <v>2</v>
      </c>
      <c r="M159" s="92">
        <f>IF(L159=1,_xlfn.XLOOKUP(A159,'Dyno Graph'!$E$2:$E$77,'Dyno Graph'!$A$2:$A$77,,1),IF(L159=2,_xlfn.XLOOKUP(A159,'Dyno Graph'!$F$2:$F$77,'Dyno Graph'!$A$2:$A$77,,1),IF(L159=3,_xlfn.XLOOKUP(A159,'Dyno Graph'!$G$2:$G$77,'Dyno Graph'!$A$2:$A$77,,1))))</f>
        <v>7400</v>
      </c>
      <c r="N159" s="92">
        <f>IF(L159=1,_xlfn.XLOOKUP(A159,'Dyno Graph'!$E$2:$E$77,'Dyno Graph'!$D$2:$D$77,,-1),IF(L159=2,_xlfn.XLOOKUP(A159,'Dyno Graph'!$F$2:$F$77,'Dyno Graph'!$D$2:$D$77,,-1),IF(L159=3,_xlfn.XLOOKUP(A159,'Dyno Graph'!$G$2:$G$77,'Dyno Graph'!$D$2:$D$77,,-1))))</f>
        <v>15.161300543962401</v>
      </c>
      <c r="O159" s="92">
        <f>IF(L159=1,_xlfn.XLOOKUP(A159,'Dyno Graph'!$E$2:$E$77,'Dyno Graph'!$H$2:$H$77,,-1),IF(Forces!L159=2,_xlfn.XLOOKUP(Forces!A159,'Dyno Graph'!$F$2:$F$77,'Dyno Graph'!$H$2:$H$77,,-1),IF(Forces!L159=3,_xlfn.XLOOKUP(Forces!A159,'Dyno Graph'!$G$2:$G$77,'Dyno Graph'!$H$2:$H$77,,-1))))</f>
        <v>11.580217097533207</v>
      </c>
      <c r="P159" s="92" cm="1">
        <f t="array" ref="P159">_xlfn.XLOOKUP(N159,BSFC!$B$3:$B$25,_xlfn.XLOOKUP(M159,BSFC!$C$2:$P$2,BSFC!$C$3:$P$25,,-1),,-1)</f>
        <v>482.49827961562505</v>
      </c>
      <c r="Q159" s="92">
        <f t="shared" si="24"/>
        <v>1.552065229759783</v>
      </c>
      <c r="R159" s="92">
        <f t="shared" si="25"/>
        <v>2.7420264760440275E-4</v>
      </c>
      <c r="S159" s="92">
        <f t="shared" si="26"/>
        <v>0.13230230573517382</v>
      </c>
      <c r="T159" s="92">
        <f t="shared" si="29"/>
        <v>23.051349626849557</v>
      </c>
      <c r="U159" s="92">
        <f t="shared" si="27"/>
        <v>1.7640307431356509E-4</v>
      </c>
      <c r="V159" s="92">
        <f t="shared" si="30"/>
        <v>3.0735132835799411E-2</v>
      </c>
    </row>
    <row r="160" spans="1:22" x14ac:dyDescent="0.45">
      <c r="A160" s="88">
        <f>MIN('Gearing and Output'!$H$7,(SQRT((A159^2)+2*K159*1)))</f>
        <v>11.73120317998476</v>
      </c>
      <c r="B160" s="90">
        <f t="shared" si="28"/>
        <v>15.638259529434377</v>
      </c>
      <c r="C160" s="90">
        <f>0.5*'Gearing and Output'!$G$15*'Gearing and Output'!$G$16*'Gearing and Output'!$G$14*(A160)^2</f>
        <v>80.9212232934497</v>
      </c>
      <c r="D160" s="90">
        <f>'Gearing and Output'!$G$26</f>
        <v>133.66125</v>
      </c>
      <c r="E160" s="90">
        <f>'Gearing and Output'!$C$14-C160-D160</f>
        <v>269.52455566202696</v>
      </c>
      <c r="F160" s="90">
        <f>0.5*'Gearing and Output'!$J$27*A160^2</f>
        <v>38998.387161192717</v>
      </c>
      <c r="G160" s="90">
        <f>A160/('Gearing and Output'!$J$35/1000)</f>
        <v>40.161599383720507</v>
      </c>
      <c r="H160" s="90">
        <f t="shared" si="22"/>
        <v>43.46968224293785</v>
      </c>
      <c r="I160" s="90">
        <f>'Gearing and Output'!$G$38</f>
        <v>631.72977665344956</v>
      </c>
      <c r="J160" s="90">
        <f t="shared" si="23"/>
        <v>0.42664532466684896</v>
      </c>
      <c r="K160" s="92">
        <f t="shared" si="31"/>
        <v>2.3438672409708508</v>
      </c>
      <c r="L160" s="92">
        <f>IF(A160&lt;'Gearing and Output'!$H$5,1,IF(A160&lt;'Gearing and Output'!$H$6,2,IF(A160&gt;'Gearing and Output'!$H$6,3)))</f>
        <v>2</v>
      </c>
      <c r="M160" s="92">
        <f>IF(L160=1,_xlfn.XLOOKUP(A160,'Dyno Graph'!$E$2:$E$77,'Dyno Graph'!$A$2:$A$77,,1),IF(L160=2,_xlfn.XLOOKUP(A160,'Dyno Graph'!$F$2:$F$77,'Dyno Graph'!$A$2:$A$77,,1),IF(L160=3,_xlfn.XLOOKUP(A160,'Dyno Graph'!$G$2:$G$77,'Dyno Graph'!$A$2:$A$77,,1))))</f>
        <v>7500</v>
      </c>
      <c r="N160" s="92">
        <f>IF(L160=1,_xlfn.XLOOKUP(A160,'Dyno Graph'!$E$2:$E$77,'Dyno Graph'!$D$2:$D$77,,-1),IF(L160=2,_xlfn.XLOOKUP(A160,'Dyno Graph'!$F$2:$F$77,'Dyno Graph'!$D$2:$D$77,,-1),IF(L160=3,_xlfn.XLOOKUP(A160,'Dyno Graph'!$G$2:$G$77,'Dyno Graph'!$D$2:$D$77,,-1))))</f>
        <v>14.682899148334002</v>
      </c>
      <c r="O160" s="92">
        <f>IF(L160=1,_xlfn.XLOOKUP(A160,'Dyno Graph'!$E$2:$E$77,'Dyno Graph'!$H$2:$H$77,,-1),IF(Forces!L160=2,_xlfn.XLOOKUP(Forces!A160,'Dyno Graph'!$F$2:$F$77,'Dyno Graph'!$H$2:$H$77,,-1),IF(Forces!L160=3,_xlfn.XLOOKUP(Forces!A160,'Dyno Graph'!$G$2:$G$77,'Dyno Graph'!$H$2:$H$77,,-1))))</f>
        <v>11.368441198590393</v>
      </c>
      <c r="P160" s="92" cm="1">
        <f t="array" ref="P160">_xlfn.XLOOKUP(N160,BSFC!$B$3:$B$25,_xlfn.XLOOKUP(M160,BSFC!$C$2:$P$2,BSFC!$C$3:$P$25,,-1),,-1)</f>
        <v>475.44294525000004</v>
      </c>
      <c r="Q160" s="92">
        <f t="shared" si="24"/>
        <v>1.5014014350997935</v>
      </c>
      <c r="R160" s="92">
        <f t="shared" si="25"/>
        <v>2.6471737362890985E-4</v>
      </c>
      <c r="S160" s="92">
        <f t="shared" si="26"/>
        <v>0.12585800777697359</v>
      </c>
      <c r="T160" s="92">
        <f t="shared" si="29"/>
        <v>23.17720763462653</v>
      </c>
      <c r="U160" s="92">
        <f t="shared" si="27"/>
        <v>1.6781067703596476E-4</v>
      </c>
      <c r="V160" s="92">
        <f t="shared" si="30"/>
        <v>3.0902943512835377E-2</v>
      </c>
    </row>
    <row r="161" spans="1:22" x14ac:dyDescent="0.45">
      <c r="A161" s="88">
        <f>MIN('Gearing and Output'!$H$7,(SQRT((A160^2)+2*K160*1)))</f>
        <v>11.929327832364498</v>
      </c>
      <c r="B161" s="90">
        <f t="shared" si="28"/>
        <v>15.722086549200485</v>
      </c>
      <c r="C161" s="90">
        <f>0.5*'Gearing and Output'!$G$15*'Gearing and Output'!$G$16*'Gearing and Output'!$G$14*(A161)^2</f>
        <v>83.677611168831405</v>
      </c>
      <c r="D161" s="90">
        <f>'Gearing and Output'!$G$26</f>
        <v>133.66125</v>
      </c>
      <c r="E161" s="90">
        <f>'Gearing and Output'!$C$14-C161-D161</f>
        <v>266.76816778664528</v>
      </c>
      <c r="F161" s="90">
        <f>0.5*'Gearing and Output'!$J$27*A161^2</f>
        <v>40326.773920012936</v>
      </c>
      <c r="G161" s="90">
        <f>A161/('Gearing and Output'!$J$35/1000)</f>
        <v>40.83987618063847</v>
      </c>
      <c r="H161" s="90">
        <f t="shared" si="22"/>
        <v>44.950372971581693</v>
      </c>
      <c r="I161" s="90">
        <f>'Gearing and Output'!$G$38</f>
        <v>631.72977665344956</v>
      </c>
      <c r="J161" s="90">
        <f t="shared" si="23"/>
        <v>0.42228208586246097</v>
      </c>
      <c r="K161" s="92">
        <f t="shared" si="31"/>
        <v>2.368085300037341</v>
      </c>
      <c r="L161" s="92">
        <f>IF(A161&lt;'Gearing and Output'!$H$5,1,IF(A161&lt;'Gearing and Output'!$H$6,2,IF(A161&gt;'Gearing and Output'!$H$6,3)))</f>
        <v>3</v>
      </c>
      <c r="M161" s="92">
        <f>IF(L161=1,_xlfn.XLOOKUP(A161,'Dyno Graph'!$E$2:$E$77,'Dyno Graph'!$A$2:$A$77,,1),IF(L161=2,_xlfn.XLOOKUP(A161,'Dyno Graph'!$F$2:$F$77,'Dyno Graph'!$A$2:$A$77,,1),IF(L161=3,_xlfn.XLOOKUP(A161,'Dyno Graph'!$G$2:$G$77,'Dyno Graph'!$A$2:$A$77,,1))))</f>
        <v>6600</v>
      </c>
      <c r="N161" s="92">
        <f>IF(L161=1,_xlfn.XLOOKUP(A161,'Dyno Graph'!$E$2:$E$77,'Dyno Graph'!$D$2:$D$77,,-1),IF(L161=2,_xlfn.XLOOKUP(A161,'Dyno Graph'!$F$2:$F$77,'Dyno Graph'!$D$2:$D$77,,-1),IF(L161=3,_xlfn.XLOOKUP(A161,'Dyno Graph'!$G$2:$G$77,'Dyno Graph'!$D$2:$D$77,,-1))))</f>
        <v>19.736307692307694</v>
      </c>
      <c r="O161" s="92">
        <f>IF(L161=1,_xlfn.XLOOKUP(A161,'Dyno Graph'!$E$2:$E$77,'Dyno Graph'!$H$2:$H$77,,-1),IF(Forces!L161=2,_xlfn.XLOOKUP(Forces!A161,'Dyno Graph'!$F$2:$F$77,'Dyno Graph'!$H$2:$H$77,,-1),IF(Forces!L161=3,_xlfn.XLOOKUP(Forces!A161,'Dyno Graph'!$G$2:$G$77,'Dyno Graph'!$H$2:$H$77,,-1))))</f>
        <v>13.422600000000001</v>
      </c>
      <c r="P161" s="92" cm="1">
        <f t="array" ref="P161">_xlfn.XLOOKUP(N161,BSFC!$B$3:$B$25,_xlfn.XLOOKUP(M161,BSFC!$C$2:$P$2,BSFC!$C$3:$P$25,,-1),,-1)</f>
        <v>504.47246850000005</v>
      </c>
      <c r="Q161" s="92">
        <f t="shared" si="24"/>
        <v>1.8809255988022502</v>
      </c>
      <c r="R161" s="92">
        <f t="shared" si="25"/>
        <v>3.074744035005436E-4</v>
      </c>
      <c r="S161" s="92">
        <f t="shared" si="26"/>
        <v>0.15511237133448427</v>
      </c>
      <c r="T161" s="92">
        <f t="shared" si="29"/>
        <v>23.332320005961016</v>
      </c>
      <c r="U161" s="92">
        <f t="shared" si="27"/>
        <v>2.068164951126457E-4</v>
      </c>
      <c r="V161" s="92">
        <f t="shared" si="30"/>
        <v>3.1109760007948024E-2</v>
      </c>
    </row>
    <row r="162" spans="1:22" x14ac:dyDescent="0.45">
      <c r="A162" s="88">
        <f>MIN('Gearing and Output'!$H$7,(SQRT((A161^2)+2*K161*1)))</f>
        <v>12.126212645838804</v>
      </c>
      <c r="B162" s="90">
        <f t="shared" si="28"/>
        <v>15.804552528414792</v>
      </c>
      <c r="C162" s="90">
        <f>0.5*'Gearing and Output'!$G$15*'Gearing and Output'!$G$16*'Gearing and Output'!$G$14*(A162)^2</f>
        <v>86.462479481675317</v>
      </c>
      <c r="D162" s="90">
        <f>'Gearing and Output'!$G$26</f>
        <v>133.66125</v>
      </c>
      <c r="E162" s="90">
        <f>'Gearing and Output'!$C$14-C162-D162</f>
        <v>263.98329947380137</v>
      </c>
      <c r="F162" s="90">
        <f>0.5*'Gearing and Output'!$J$27*A162^2</f>
        <v>41668.886263809094</v>
      </c>
      <c r="G162" s="90">
        <f>A162/('Gearing and Output'!$J$35/1000)</f>
        <v>41.513908407527566</v>
      </c>
      <c r="H162" s="90">
        <f t="shared" si="22"/>
        <v>46.446362969270602</v>
      </c>
      <c r="I162" s="90">
        <f>'Gearing and Output'!$G$38</f>
        <v>631.72977665344956</v>
      </c>
      <c r="J162" s="90">
        <f t="shared" si="23"/>
        <v>0.41787376379856112</v>
      </c>
      <c r="K162" s="92">
        <f t="shared" si="31"/>
        <v>2.3930672050568282</v>
      </c>
      <c r="L162" s="92">
        <f>IF(A162&lt;'Gearing and Output'!$H$5,1,IF(A162&lt;'Gearing and Output'!$H$6,2,IF(A162&gt;'Gearing and Output'!$H$6,3)))</f>
        <v>3</v>
      </c>
      <c r="M162" s="92">
        <f>IF(L162=1,_xlfn.XLOOKUP(A162,'Dyno Graph'!$E$2:$E$77,'Dyno Graph'!$A$2:$A$77,,1),IF(L162=2,_xlfn.XLOOKUP(A162,'Dyno Graph'!$F$2:$F$77,'Dyno Graph'!$A$2:$A$77,,1),IF(L162=3,_xlfn.XLOOKUP(A162,'Dyno Graph'!$G$2:$G$77,'Dyno Graph'!$A$2:$A$77,,1))))</f>
        <v>6700</v>
      </c>
      <c r="N162" s="92">
        <f>IF(L162=1,_xlfn.XLOOKUP(A162,'Dyno Graph'!$E$2:$E$77,'Dyno Graph'!$D$2:$D$77,,-1),IF(L162=2,_xlfn.XLOOKUP(A162,'Dyno Graph'!$F$2:$F$77,'Dyno Graph'!$D$2:$D$77,,-1),IF(L162=3,_xlfn.XLOOKUP(A162,'Dyno Graph'!$G$2:$G$77,'Dyno Graph'!$D$2:$D$77,,-1))))</f>
        <v>19.545257575757578</v>
      </c>
      <c r="O162" s="92">
        <f>IF(L162=1,_xlfn.XLOOKUP(A162,'Dyno Graph'!$E$2:$E$77,'Dyno Graph'!$H$2:$H$77,,-1),IF(Forces!L162=2,_xlfn.XLOOKUP(Forces!A162,'Dyno Graph'!$F$2:$F$77,'Dyno Graph'!$H$2:$H$77,,-1),IF(Forces!L162=3,_xlfn.XLOOKUP(Forces!A162,'Dyno Graph'!$G$2:$G$77,'Dyno Graph'!$H$2:$H$77,,-1))))</f>
        <v>13.497170000000002</v>
      </c>
      <c r="P162" s="92" cm="1">
        <f t="array" ref="P162">_xlfn.XLOOKUP(N162,BSFC!$B$3:$B$25,_xlfn.XLOOKUP(M162,BSFC!$C$2:$P$2,BSFC!$C$3:$P$25,,-1),,-1)</f>
        <v>504.47246850000005</v>
      </c>
      <c r="Q162" s="92">
        <f t="shared" si="24"/>
        <v>1.8913751854622629</v>
      </c>
      <c r="R162" s="92">
        <f t="shared" si="25"/>
        <v>3.0427043218708211E-4</v>
      </c>
      <c r="S162" s="92">
        <f t="shared" si="26"/>
        <v>0.15349605601697919</v>
      </c>
      <c r="T162" s="92">
        <f t="shared" si="29"/>
        <v>23.485816061977996</v>
      </c>
      <c r="U162" s="92">
        <f t="shared" si="27"/>
        <v>2.0466140802263889E-4</v>
      </c>
      <c r="V162" s="92">
        <f t="shared" si="30"/>
        <v>3.1314421415970663E-2</v>
      </c>
    </row>
    <row r="163" spans="1:22" x14ac:dyDescent="0.45">
      <c r="A163" s="88">
        <f>MIN('Gearing and Output'!$H$7,(SQRT((A162^2)+2*K162*1)))</f>
        <v>12.32197904324685</v>
      </c>
      <c r="B163" s="90">
        <f t="shared" si="28"/>
        <v>15.885708322990507</v>
      </c>
      <c r="C163" s="90">
        <f>0.5*'Gearing and Output'!$G$15*'Gearing and Output'!$G$16*'Gearing and Output'!$G$14*(A163)^2</f>
        <v>89.276726514822144</v>
      </c>
      <c r="D163" s="90">
        <f>'Gearing and Output'!$G$26</f>
        <v>133.66125</v>
      </c>
      <c r="E163" s="90">
        <f>'Gearing and Output'!$C$14-C163-D163</f>
        <v>261.16905244065453</v>
      </c>
      <c r="F163" s="90">
        <f>0.5*'Gearing and Output'!$J$27*A163^2</f>
        <v>43025.15710227505</v>
      </c>
      <c r="G163" s="90">
        <f>A163/('Gearing and Output'!$J$35/1000)</f>
        <v>42.184111753669463</v>
      </c>
      <c r="H163" s="90">
        <f t="shared" si="22"/>
        <v>47.958134780237842</v>
      </c>
      <c r="I163" s="90">
        <f>'Gearing and Output'!$G$38</f>
        <v>631.72977665344956</v>
      </c>
      <c r="J163" s="90">
        <f t="shared" si="23"/>
        <v>0.41341893653356321</v>
      </c>
      <c r="K163" s="92">
        <f t="shared" si="31"/>
        <v>2.4188538831452764</v>
      </c>
      <c r="L163" s="92">
        <f>IF(A163&lt;'Gearing and Output'!$H$5,1,IF(A163&lt;'Gearing and Output'!$H$6,2,IF(A163&gt;'Gearing and Output'!$H$6,3)))</f>
        <v>3</v>
      </c>
      <c r="M163" s="92">
        <f>IF(L163=1,_xlfn.XLOOKUP(A163,'Dyno Graph'!$E$2:$E$77,'Dyno Graph'!$A$2:$A$77,,1),IF(L163=2,_xlfn.XLOOKUP(A163,'Dyno Graph'!$F$2:$F$77,'Dyno Graph'!$A$2:$A$77,,1),IF(L163=3,_xlfn.XLOOKUP(A163,'Dyno Graph'!$G$2:$G$77,'Dyno Graph'!$A$2:$A$77,,1))))</f>
        <v>6800</v>
      </c>
      <c r="N163" s="92">
        <f>IF(L163=1,_xlfn.XLOOKUP(A163,'Dyno Graph'!$E$2:$E$77,'Dyno Graph'!$D$2:$D$77,,-1),IF(L163=2,_xlfn.XLOOKUP(A163,'Dyno Graph'!$F$2:$F$77,'Dyno Graph'!$D$2:$D$77,,-1),IF(L163=3,_xlfn.XLOOKUP(A163,'Dyno Graph'!$G$2:$G$77,'Dyno Graph'!$D$2:$D$77,,-1))))</f>
        <v>19.679029850746268</v>
      </c>
      <c r="O163" s="92">
        <f>IF(L163=1,_xlfn.XLOOKUP(A163,'Dyno Graph'!$E$2:$E$77,'Dyno Graph'!$H$2:$H$77,,-1),IF(Forces!L163=2,_xlfn.XLOOKUP(Forces!A163,'Dyno Graph'!$F$2:$F$77,'Dyno Graph'!$H$2:$H$77,,-1),IF(Forces!L163=3,_xlfn.XLOOKUP(Forces!A163,'Dyno Graph'!$G$2:$G$77,'Dyno Graph'!$H$2:$H$77,,-1))))</f>
        <v>13.795450000000001</v>
      </c>
      <c r="P163" s="92" cm="1">
        <f t="array" ref="P163">_xlfn.XLOOKUP(N163,BSFC!$B$3:$B$25,_xlfn.XLOOKUP(M163,BSFC!$C$2:$P$2,BSFC!$C$3:$P$25,,-1),,-1)</f>
        <v>504.47246850000005</v>
      </c>
      <c r="Q163" s="92">
        <f t="shared" si="24"/>
        <v>1.9331735321023127</v>
      </c>
      <c r="R163" s="92">
        <f t="shared" si="25"/>
        <v>3.061554591387476E-4</v>
      </c>
      <c r="S163" s="92">
        <f t="shared" si="26"/>
        <v>0.15444700021647489</v>
      </c>
      <c r="T163" s="92">
        <f t="shared" si="29"/>
        <v>23.640263062194471</v>
      </c>
      <c r="U163" s="92">
        <f t="shared" si="27"/>
        <v>2.0592933362196652E-4</v>
      </c>
      <c r="V163" s="92">
        <f t="shared" si="30"/>
        <v>3.1520350749592627E-2</v>
      </c>
    </row>
    <row r="164" spans="1:22" x14ac:dyDescent="0.45">
      <c r="A164" s="88">
        <f>MIN('Gearing and Output'!$H$7,(SQRT((A163^2)+2*K163*1)))</f>
        <v>12.516743798149147</v>
      </c>
      <c r="B164" s="90">
        <f t="shared" si="28"/>
        <v>15.96560130603198</v>
      </c>
      <c r="C164" s="90">
        <f>0.5*'Gearing and Output'!$G$15*'Gearing and Output'!$G$16*'Gearing and Output'!$G$14*(A164)^2</f>
        <v>92.121298681401001</v>
      </c>
      <c r="D164" s="90">
        <f>'Gearing and Output'!$G$26</f>
        <v>133.66125</v>
      </c>
      <c r="E164" s="90">
        <f>'Gearing and Output'!$C$14-C164-D164</f>
        <v>258.32448027407565</v>
      </c>
      <c r="F164" s="90">
        <f>0.5*'Gearing and Output'!$J$27*A164^2</f>
        <v>44396.042540547642</v>
      </c>
      <c r="G164" s="90">
        <f>A164/('Gearing and Output'!$J$35/1000)</f>
        <v>42.850885991609537</v>
      </c>
      <c r="H164" s="90">
        <f t="shared" si="22"/>
        <v>49.486196803594545</v>
      </c>
      <c r="I164" s="90">
        <f>'Gearing and Output'!$G$38</f>
        <v>631.72977665344956</v>
      </c>
      <c r="J164" s="90">
        <f t="shared" si="23"/>
        <v>0.40891610593778566</v>
      </c>
      <c r="K164" s="92">
        <f t="shared" si="31"/>
        <v>2.4454893937392246</v>
      </c>
      <c r="L164" s="92">
        <f>IF(A164&lt;'Gearing and Output'!$H$5,1,IF(A164&lt;'Gearing and Output'!$H$6,2,IF(A164&gt;'Gearing and Output'!$H$6,3)))</f>
        <v>3</v>
      </c>
      <c r="M164" s="92">
        <f>IF(L164=1,_xlfn.XLOOKUP(A164,'Dyno Graph'!$E$2:$E$77,'Dyno Graph'!$A$2:$A$77,,1),IF(L164=2,_xlfn.XLOOKUP(A164,'Dyno Graph'!$F$2:$F$77,'Dyno Graph'!$A$2:$A$77,,1),IF(L164=3,_xlfn.XLOOKUP(A164,'Dyno Graph'!$G$2:$G$77,'Dyno Graph'!$A$2:$A$77,,1))))</f>
        <v>6900</v>
      </c>
      <c r="N164" s="92">
        <f>IF(L164=1,_xlfn.XLOOKUP(A164,'Dyno Graph'!$E$2:$E$77,'Dyno Graph'!$D$2:$D$77,,-1),IF(L164=2,_xlfn.XLOOKUP(A164,'Dyno Graph'!$F$2:$F$77,'Dyno Graph'!$D$2:$D$77,,-1),IF(L164=3,_xlfn.XLOOKUP(A164,'Dyno Graph'!$G$2:$G$77,'Dyno Graph'!$D$2:$D$77,,-1))))</f>
        <v>19.259479497265158</v>
      </c>
      <c r="O164" s="92">
        <f>IF(L164=1,_xlfn.XLOOKUP(A164,'Dyno Graph'!$E$2:$E$77,'Dyno Graph'!$H$2:$H$77,,-1),IF(Forces!L164=2,_xlfn.XLOOKUP(Forces!A164,'Dyno Graph'!$F$2:$F$77,'Dyno Graph'!$H$2:$H$77,,-1),IF(Forces!L164=3,_xlfn.XLOOKUP(Forces!A164,'Dyno Graph'!$G$2:$G$77,'Dyno Graph'!$H$2:$H$77,,-1))))</f>
        <v>13.702848078511614</v>
      </c>
      <c r="P164" s="92" cm="1">
        <f t="array" ref="P164">_xlfn.XLOOKUP(N164,BSFC!$B$3:$B$25,_xlfn.XLOOKUP(M164,BSFC!$C$2:$P$2,BSFC!$C$3:$P$25,,-1),,-1)</f>
        <v>504.47246850000005</v>
      </c>
      <c r="Q164" s="92">
        <f t="shared" si="24"/>
        <v>1.9201971099020101</v>
      </c>
      <c r="R164" s="92">
        <f t="shared" si="25"/>
        <v>2.9946192768447709E-4</v>
      </c>
      <c r="S164" s="92">
        <f t="shared" si="26"/>
        <v>0.15107029788075665</v>
      </c>
      <c r="T164" s="92">
        <f t="shared" si="29"/>
        <v>23.791333360075228</v>
      </c>
      <c r="U164" s="92">
        <f t="shared" si="27"/>
        <v>2.0142706384100888E-4</v>
      </c>
      <c r="V164" s="92">
        <f t="shared" si="30"/>
        <v>3.1721777813433633E-2</v>
      </c>
    </row>
    <row r="165" spans="1:22" x14ac:dyDescent="0.45">
      <c r="A165" s="88">
        <f>MIN('Gearing and Output'!$H$7,(SQRT((A164^2)+2*K164*1)))</f>
        <v>12.710619736896529</v>
      </c>
      <c r="B165" s="90">
        <f t="shared" si="28"/>
        <v>16.044275676023332</v>
      </c>
      <c r="C165" s="90">
        <f>0.5*'Gearing and Output'!$G$15*'Gearing and Output'!$G$16*'Gearing and Output'!$G$14*(A165)^2</f>
        <v>94.997194208438316</v>
      </c>
      <c r="D165" s="90">
        <f>'Gearing and Output'!$G$26</f>
        <v>133.66125</v>
      </c>
      <c r="E165" s="90">
        <f>'Gearing and Output'!$C$14-C165-D165</f>
        <v>255.44858474703835</v>
      </c>
      <c r="F165" s="90">
        <f>0.5*'Gearing and Output'!$J$27*A165^2</f>
        <v>45782.023654449345</v>
      </c>
      <c r="G165" s="90">
        <f>A165/('Gearing and Output'!$J$35/1000)</f>
        <v>43.51461738067966</v>
      </c>
      <c r="H165" s="90">
        <f t="shared" si="22"/>
        <v>51.031085272109806</v>
      </c>
      <c r="I165" s="90">
        <f>'Gearing and Output'!$G$38</f>
        <v>631.72977665344956</v>
      </c>
      <c r="J165" s="90">
        <f t="shared" si="23"/>
        <v>0.40436369186246346</v>
      </c>
      <c r="K165" s="92">
        <f t="shared" si="31"/>
        <v>2.4730212433121488</v>
      </c>
      <c r="L165" s="92">
        <f>IF(A165&lt;'Gearing and Output'!$H$5,1,IF(A165&lt;'Gearing and Output'!$H$6,2,IF(A165&gt;'Gearing and Output'!$H$6,3)))</f>
        <v>3</v>
      </c>
      <c r="M165" s="92">
        <f>IF(L165=1,_xlfn.XLOOKUP(A165,'Dyno Graph'!$E$2:$E$77,'Dyno Graph'!$A$2:$A$77,,1),IF(L165=2,_xlfn.XLOOKUP(A165,'Dyno Graph'!$F$2:$F$77,'Dyno Graph'!$A$2:$A$77,,1),IF(L165=3,_xlfn.XLOOKUP(A165,'Dyno Graph'!$G$2:$G$77,'Dyno Graph'!$A$2:$A$77,,1))))</f>
        <v>7000</v>
      </c>
      <c r="N165" s="92">
        <f>IF(L165=1,_xlfn.XLOOKUP(A165,'Dyno Graph'!$E$2:$E$77,'Dyno Graph'!$D$2:$D$77,,-1),IF(L165=2,_xlfn.XLOOKUP(A165,'Dyno Graph'!$F$2:$F$77,'Dyno Graph'!$D$2:$D$77,,-1),IF(L165=3,_xlfn.XLOOKUP(A165,'Dyno Graph'!$G$2:$G$77,'Dyno Graph'!$D$2:$D$77,,-1))))</f>
        <v>18.346330708629118</v>
      </c>
      <c r="O165" s="92">
        <f>IF(L165=1,_xlfn.XLOOKUP(A165,'Dyno Graph'!$E$2:$E$77,'Dyno Graph'!$H$2:$H$77,,-1),IF(Forces!L165=2,_xlfn.XLOOKUP(Forces!A165,'Dyno Graph'!$F$2:$F$77,'Dyno Graph'!$H$2:$H$77,,-1),IF(Forces!L165=3,_xlfn.XLOOKUP(Forces!A165,'Dyno Graph'!$G$2:$G$77,'Dyno Graph'!$H$2:$H$77,,-1))))</f>
        <v>13.245113762456945</v>
      </c>
      <c r="P165" s="92" cm="1">
        <f t="array" ref="P165">_xlfn.XLOOKUP(N165,BSFC!$B$3:$B$25,_xlfn.XLOOKUP(M165,BSFC!$C$2:$P$2,BSFC!$C$3:$P$25,,-1),,-1)</f>
        <v>510.46600000000001</v>
      </c>
      <c r="Q165" s="92">
        <f t="shared" si="24"/>
        <v>1.8781056227406521</v>
      </c>
      <c r="R165" s="92">
        <f t="shared" si="25"/>
        <v>2.851270252037856E-4</v>
      </c>
      <c r="S165" s="92">
        <f t="shared" si="26"/>
        <v>0.14554765204767561</v>
      </c>
      <c r="T165" s="92">
        <f t="shared" si="29"/>
        <v>23.936881012122903</v>
      </c>
      <c r="U165" s="92">
        <f t="shared" si="27"/>
        <v>1.9406353606356749E-4</v>
      </c>
      <c r="V165" s="92">
        <f t="shared" si="30"/>
        <v>3.1915841349497202E-2</v>
      </c>
    </row>
    <row r="166" spans="1:22" x14ac:dyDescent="0.45">
      <c r="A166" s="88">
        <f>MIN('Gearing and Output'!$H$7,(SQRT((A165^2)+2*K165*1)))</f>
        <v>12.903716386475947</v>
      </c>
      <c r="B166" s="90">
        <f t="shared" si="28"/>
        <v>16.121772729589086</v>
      </c>
      <c r="C166" s="90">
        <f>0.5*'Gearing and Output'!$G$15*'Gearing and Output'!$G$16*'Gearing and Output'!$G$14*(A166)^2</f>
        <v>97.905467190573404</v>
      </c>
      <c r="D166" s="90">
        <f>'Gearing and Output'!$G$26</f>
        <v>133.66125</v>
      </c>
      <c r="E166" s="90">
        <f>'Gearing and Output'!$C$14-C166-D166</f>
        <v>252.54031176490327</v>
      </c>
      <c r="F166" s="90">
        <f>0.5*'Gearing and Output'!$J$27*A166^2</f>
        <v>47183.608444096506</v>
      </c>
      <c r="G166" s="90">
        <f>A166/('Gearing and Output'!$J$35/1000)</f>
        <v>44.17568088488855</v>
      </c>
      <c r="H166" s="90">
        <f t="shared" si="22"/>
        <v>52.593366429806622</v>
      </c>
      <c r="I166" s="90">
        <f>'Gearing and Output'!$G$38</f>
        <v>631.72977665344956</v>
      </c>
      <c r="J166" s="90">
        <f t="shared" si="23"/>
        <v>0.39976002572289748</v>
      </c>
      <c r="K166" s="92">
        <f t="shared" si="31"/>
        <v>2.50150073957913</v>
      </c>
      <c r="L166" s="92">
        <f>IF(A166&lt;'Gearing and Output'!$H$5,1,IF(A166&lt;'Gearing and Output'!$H$6,2,IF(A166&gt;'Gearing and Output'!$H$6,3)))</f>
        <v>3</v>
      </c>
      <c r="M166" s="92">
        <f>IF(L166=1,_xlfn.XLOOKUP(A166,'Dyno Graph'!$E$2:$E$77,'Dyno Graph'!$A$2:$A$77,,1),IF(L166=2,_xlfn.XLOOKUP(A166,'Dyno Graph'!$F$2:$F$77,'Dyno Graph'!$A$2:$A$77,,1),IF(L166=3,_xlfn.XLOOKUP(A166,'Dyno Graph'!$G$2:$G$77,'Dyno Graph'!$A$2:$A$77,,1))))</f>
        <v>7100</v>
      </c>
      <c r="N166" s="92">
        <f>IF(L166=1,_xlfn.XLOOKUP(A166,'Dyno Graph'!$E$2:$E$77,'Dyno Graph'!$D$2:$D$77,,-1),IF(L166=2,_xlfn.XLOOKUP(A166,'Dyno Graph'!$F$2:$F$77,'Dyno Graph'!$D$2:$D$77,,-1),IF(L166=3,_xlfn.XLOOKUP(A166,'Dyno Graph'!$G$2:$G$77,'Dyno Graph'!$D$2:$D$77,,-1))))</f>
        <v>17.308428571428571</v>
      </c>
      <c r="O166" s="92">
        <f>IF(L166=1,_xlfn.XLOOKUP(A166,'Dyno Graph'!$E$2:$E$77,'Dyno Graph'!$H$2:$H$77,,-1),IF(Forces!L166=2,_xlfn.XLOOKUP(Forces!A166,'Dyno Graph'!$F$2:$F$77,'Dyno Graph'!$H$2:$H$77,,-1),IF(Forces!L166=3,_xlfn.XLOOKUP(Forces!A166,'Dyno Graph'!$G$2:$G$77,'Dyno Graph'!$H$2:$H$77,,-1))))</f>
        <v>12.6769</v>
      </c>
      <c r="P166" s="92" cm="1">
        <f t="array" ref="P166">_xlfn.XLOOKUP(N166,BSFC!$B$3:$B$25,_xlfn.XLOOKUP(M166,BSFC!$C$2:$P$2,BSFC!$C$3:$P$25,,-1),,-1)</f>
        <v>541.22171512499995</v>
      </c>
      <c r="Q166" s="92">
        <f t="shared" si="24"/>
        <v>1.9058371001300312</v>
      </c>
      <c r="R166" s="92">
        <f t="shared" si="25"/>
        <v>2.6888540863635859E-4</v>
      </c>
      <c r="S166" s="92">
        <f t="shared" si="26"/>
        <v>0.14552662203425648</v>
      </c>
      <c r="T166" s="92">
        <f t="shared" si="29"/>
        <v>24.08240763415716</v>
      </c>
      <c r="U166" s="92">
        <f t="shared" si="27"/>
        <v>1.940354960456753E-4</v>
      </c>
      <c r="V166" s="92">
        <f t="shared" si="30"/>
        <v>3.2109876845542874E-2</v>
      </c>
    </row>
    <row r="167" spans="1:22" x14ac:dyDescent="0.45">
      <c r="A167" s="88">
        <f>MIN('Gearing and Output'!$H$7,(SQRT((A166^2)+2*K166*1)))</f>
        <v>13.096140578879188</v>
      </c>
      <c r="B167" s="90">
        <f t="shared" si="28"/>
        <v>16.19813110356781</v>
      </c>
      <c r="C167" s="90">
        <f>0.5*'Gearing and Output'!$G$15*'Gearing and Output'!$G$16*'Gearing and Output'!$G$14*(A167)^2</f>
        <v>100.84723206031846</v>
      </c>
      <c r="D167" s="90">
        <f>'Gearing and Output'!$G$26</f>
        <v>133.66125</v>
      </c>
      <c r="E167" s="90">
        <f>'Gearing and Output'!$C$14-C167-D167</f>
        <v>249.59854689515822</v>
      </c>
      <c r="F167" s="90">
        <f>0.5*'Gearing and Output'!$J$27*A167^2</f>
        <v>48601.333988252976</v>
      </c>
      <c r="G167" s="90">
        <f>A167/('Gearing and Output'!$J$35/1000)</f>
        <v>44.834442241969143</v>
      </c>
      <c r="H167" s="90">
        <f t="shared" si="22"/>
        <v>54.173638933319381</v>
      </c>
      <c r="I167" s="90">
        <f>'Gearing and Output'!$G$38</f>
        <v>631.72977665344956</v>
      </c>
      <c r="J167" s="90">
        <f t="shared" si="23"/>
        <v>0.39510334342223269</v>
      </c>
      <c r="K167" s="92">
        <f t="shared" si="31"/>
        <v>2.5309833911765613</v>
      </c>
      <c r="L167" s="92">
        <f>IF(A167&lt;'Gearing and Output'!$H$5,1,IF(A167&lt;'Gearing and Output'!$H$6,2,IF(A167&gt;'Gearing and Output'!$H$6,3)))</f>
        <v>3</v>
      </c>
      <c r="M167" s="92">
        <f>IF(L167=1,_xlfn.XLOOKUP(A167,'Dyno Graph'!$E$2:$E$77,'Dyno Graph'!$A$2:$A$77,,1),IF(L167=2,_xlfn.XLOOKUP(A167,'Dyno Graph'!$F$2:$F$77,'Dyno Graph'!$A$2:$A$77,,1),IF(L167=3,_xlfn.XLOOKUP(A167,'Dyno Graph'!$G$2:$G$77,'Dyno Graph'!$A$2:$A$77,,1))))</f>
        <v>7200</v>
      </c>
      <c r="N167" s="92">
        <f>IF(L167=1,_xlfn.XLOOKUP(A167,'Dyno Graph'!$E$2:$E$77,'Dyno Graph'!$D$2:$D$77,,-1),IF(L167=2,_xlfn.XLOOKUP(A167,'Dyno Graph'!$F$2:$F$77,'Dyno Graph'!$D$2:$D$77,,-1),IF(L167=3,_xlfn.XLOOKUP(A167,'Dyno Graph'!$G$2:$G$77,'Dyno Graph'!$D$2:$D$77,,-1))))</f>
        <v>16.430236696691239</v>
      </c>
      <c r="O167" s="92">
        <f>IF(L167=1,_xlfn.XLOOKUP(A167,'Dyno Graph'!$E$2:$E$77,'Dyno Graph'!$H$2:$H$77,,-1),IF(Forces!L167=2,_xlfn.XLOOKUP(Forces!A167,'Dyno Graph'!$F$2:$F$77,'Dyno Graph'!$H$2:$H$77,,-1),IF(Forces!L167=3,_xlfn.XLOOKUP(Forces!A167,'Dyno Graph'!$G$2:$G$77,'Dyno Graph'!$H$2:$H$77,,-1))))</f>
        <v>12.205611797885627</v>
      </c>
      <c r="P167" s="92" cm="1">
        <f t="array" ref="P167">_xlfn.XLOOKUP(N167,BSFC!$B$3:$B$25,_xlfn.XLOOKUP(M167,BSFC!$C$2:$P$2,BSFC!$C$3:$P$25,,-1),,-1)</f>
        <v>530.48452275</v>
      </c>
      <c r="Q167" s="92">
        <f t="shared" si="24"/>
        <v>1.798580041520313</v>
      </c>
      <c r="R167" s="92">
        <f t="shared" si="25"/>
        <v>2.5515115002977556E-4</v>
      </c>
      <c r="S167" s="92">
        <f t="shared" si="26"/>
        <v>0.13535373605265913</v>
      </c>
      <c r="T167" s="92">
        <f t="shared" si="29"/>
        <v>24.217761370209821</v>
      </c>
      <c r="U167" s="92">
        <f t="shared" si="27"/>
        <v>1.8047164807021216E-4</v>
      </c>
      <c r="V167" s="92">
        <f t="shared" si="30"/>
        <v>3.2290348493613084E-2</v>
      </c>
    </row>
    <row r="168" spans="1:22" x14ac:dyDescent="0.45">
      <c r="A168" s="88">
        <f>MIN('Gearing and Output'!$H$7,(SQRT((A167^2)+2*K167*1)))</f>
        <v>13.287997021527332</v>
      </c>
      <c r="B168" s="90">
        <f t="shared" si="28"/>
        <v>16.273386990394091</v>
      </c>
      <c r="C168" s="90">
        <f>0.5*'Gearing and Output'!$G$15*'Gearing and Output'!$G$16*'Gearing and Output'!$G$14*(A168)^2</f>
        <v>103.82366852834208</v>
      </c>
      <c r="D168" s="90">
        <f>'Gearing and Output'!$G$26</f>
        <v>133.66125</v>
      </c>
      <c r="E168" s="90">
        <f>'Gearing and Output'!$C$14-C168-D168</f>
        <v>246.6221104271346</v>
      </c>
      <c r="F168" s="90">
        <f>0.5*'Gearing and Output'!$J$27*A168^2</f>
        <v>50035.768825202285</v>
      </c>
      <c r="G168" s="90">
        <f>A168/('Gearing and Output'!$J$35/1000)</f>
        <v>45.491259916218183</v>
      </c>
      <c r="H168" s="90">
        <f t="shared" si="22"/>
        <v>55.772536505740938</v>
      </c>
      <c r="I168" s="90">
        <f>'Gearing and Output'!$G$38</f>
        <v>631.72977665344956</v>
      </c>
      <c r="J168" s="90">
        <f t="shared" si="23"/>
        <v>0.39039177753121024</v>
      </c>
      <c r="K168" s="92">
        <f t="shared" si="31"/>
        <v>2.5615293598750402</v>
      </c>
      <c r="L168" s="92">
        <f>IF(A168&lt;'Gearing and Output'!$H$5,1,IF(A168&lt;'Gearing and Output'!$H$6,2,IF(A168&gt;'Gearing and Output'!$H$6,3)))</f>
        <v>3</v>
      </c>
      <c r="M168" s="92">
        <f>IF(L168=1,_xlfn.XLOOKUP(A168,'Dyno Graph'!$E$2:$E$77,'Dyno Graph'!$A$2:$A$77,,1),IF(L168=2,_xlfn.XLOOKUP(A168,'Dyno Graph'!$F$2:$F$77,'Dyno Graph'!$A$2:$A$77,,1),IF(L168=3,_xlfn.XLOOKUP(A168,'Dyno Graph'!$G$2:$G$77,'Dyno Graph'!$A$2:$A$77,,1))))</f>
        <v>7300</v>
      </c>
      <c r="N168" s="92">
        <f>IF(L168=1,_xlfn.XLOOKUP(A168,'Dyno Graph'!$E$2:$E$77,'Dyno Graph'!$D$2:$D$77,,-1),IF(L168=2,_xlfn.XLOOKUP(A168,'Dyno Graph'!$F$2:$F$77,'Dyno Graph'!$D$2:$D$77,,-1),IF(L168=3,_xlfn.XLOOKUP(A168,'Dyno Graph'!$G$2:$G$77,'Dyno Graph'!$D$2:$D$77,,-1))))</f>
        <v>15.729542693797773</v>
      </c>
      <c r="O168" s="92">
        <f>IF(L168=1,_xlfn.XLOOKUP(A168,'Dyno Graph'!$E$2:$E$77,'Dyno Graph'!$H$2:$H$77,,-1),IF(Forces!L168=2,_xlfn.XLOOKUP(Forces!A168,'Dyno Graph'!$F$2:$F$77,'Dyno Graph'!$H$2:$H$77,,-1),IF(Forces!L168=3,_xlfn.XLOOKUP(Forces!A168,'Dyno Graph'!$G$2:$G$77,'Dyno Graph'!$H$2:$H$77,,-1))))</f>
        <v>11.849662397180863</v>
      </c>
      <c r="P168" s="92" cm="1">
        <f t="array" ref="P168">_xlfn.XLOOKUP(N168,BSFC!$B$3:$B$25,_xlfn.XLOOKUP(M168,BSFC!$C$2:$P$2,BSFC!$C$3:$P$25,,-1),,-1)</f>
        <v>482.49827961562505</v>
      </c>
      <c r="Q168" s="92">
        <f t="shared" si="24"/>
        <v>1.5881782557404804</v>
      </c>
      <c r="R168" s="92">
        <f t="shared" si="25"/>
        <v>2.4419303624202866E-4</v>
      </c>
      <c r="S168" s="92">
        <f t="shared" si="26"/>
        <v>0.11782271988089481</v>
      </c>
      <c r="T168" s="92">
        <f t="shared" si="29"/>
        <v>24.335584090090716</v>
      </c>
      <c r="U168" s="92">
        <f t="shared" si="27"/>
        <v>1.5709695984119306E-4</v>
      </c>
      <c r="V168" s="92">
        <f t="shared" si="30"/>
        <v>3.2447445453454279E-2</v>
      </c>
    </row>
    <row r="169" spans="1:22" x14ac:dyDescent="0.45">
      <c r="A169" s="88">
        <f>MIN('Gearing and Output'!$H$7,(SQRT((A168^2)+2*K168*1)))</f>
        <v>13.479388842372243</v>
      </c>
      <c r="B169" s="90">
        <f t="shared" si="28"/>
        <v>16.347574330168467</v>
      </c>
      <c r="C169" s="90">
        <f>0.5*'Gearing and Output'!$G$15*'Gearing and Output'!$G$16*'Gearing and Output'!$G$14*(A169)^2</f>
        <v>106.83602705555514</v>
      </c>
      <c r="D169" s="90">
        <f>'Gearing and Output'!$G$26</f>
        <v>133.66125</v>
      </c>
      <c r="E169" s="90">
        <f>'Gearing and Output'!$C$14-C169-D169</f>
        <v>243.60975189992155</v>
      </c>
      <c r="F169" s="90">
        <f>0.5*'Gearing and Output'!$J$27*A169^2</f>
        <v>51487.515589911469</v>
      </c>
      <c r="G169" s="90">
        <f>A169/('Gearing and Output'!$J$35/1000)</f>
        <v>46.146486964643074</v>
      </c>
      <c r="H169" s="90">
        <f t="shared" si="22"/>
        <v>57.390730876146051</v>
      </c>
      <c r="I169" s="90">
        <f>'Gearing and Output'!$G$38</f>
        <v>631.72977665344956</v>
      </c>
      <c r="J169" s="90">
        <f t="shared" si="23"/>
        <v>0.38562334862610015</v>
      </c>
      <c r="K169" s="92">
        <f t="shared" si="31"/>
        <v>2.5932039736774306</v>
      </c>
      <c r="L169" s="92">
        <f>IF(A169&lt;'Gearing and Output'!$H$5,1,IF(A169&lt;'Gearing and Output'!$H$6,2,IF(A169&gt;'Gearing and Output'!$H$6,3)))</f>
        <v>3</v>
      </c>
      <c r="M169" s="92">
        <f>IF(L169=1,_xlfn.XLOOKUP(A169,'Dyno Graph'!$E$2:$E$77,'Dyno Graph'!$A$2:$A$77,,1),IF(L169=2,_xlfn.XLOOKUP(A169,'Dyno Graph'!$F$2:$F$77,'Dyno Graph'!$A$2:$A$77,,1),IF(L169=3,_xlfn.XLOOKUP(A169,'Dyno Graph'!$G$2:$G$77,'Dyno Graph'!$A$2:$A$77,,1))))</f>
        <v>7400</v>
      </c>
      <c r="N169" s="92">
        <f>IF(L169=1,_xlfn.XLOOKUP(A169,'Dyno Graph'!$E$2:$E$77,'Dyno Graph'!$D$2:$D$77,,-1),IF(L169=2,_xlfn.XLOOKUP(A169,'Dyno Graph'!$F$2:$F$77,'Dyno Graph'!$D$2:$D$77,,-1),IF(L169=3,_xlfn.XLOOKUP(A169,'Dyno Graph'!$G$2:$G$77,'Dyno Graph'!$D$2:$D$77,,-1))))</f>
        <v>15.161300543962401</v>
      </c>
      <c r="O169" s="92">
        <f>IF(L169=1,_xlfn.XLOOKUP(A169,'Dyno Graph'!$E$2:$E$77,'Dyno Graph'!$H$2:$H$77,,-1),IF(Forces!L169=2,_xlfn.XLOOKUP(Forces!A169,'Dyno Graph'!$F$2:$F$77,'Dyno Graph'!$H$2:$H$77,,-1),IF(Forces!L169=3,_xlfn.XLOOKUP(Forces!A169,'Dyno Graph'!$G$2:$G$77,'Dyno Graph'!$H$2:$H$77,,-1))))</f>
        <v>11.580217097533207</v>
      </c>
      <c r="P169" s="92" cm="1">
        <f t="array" ref="P169">_xlfn.XLOOKUP(N169,BSFC!$B$3:$B$25,_xlfn.XLOOKUP(M169,BSFC!$C$2:$P$2,BSFC!$C$3:$P$25,,-1),,-1)</f>
        <v>482.49827961562505</v>
      </c>
      <c r="Q169" s="92">
        <f t="shared" si="24"/>
        <v>1.552065229759783</v>
      </c>
      <c r="R169" s="92">
        <f t="shared" si="25"/>
        <v>2.3530567564609294E-4</v>
      </c>
      <c r="S169" s="92">
        <f t="shared" si="26"/>
        <v>0.11353458368303213</v>
      </c>
      <c r="T169" s="92">
        <f t="shared" si="29"/>
        <v>24.449118673773746</v>
      </c>
      <c r="U169" s="92">
        <f t="shared" si="27"/>
        <v>1.513794449107095E-4</v>
      </c>
      <c r="V169" s="92">
        <f t="shared" si="30"/>
        <v>3.2598824898364992E-2</v>
      </c>
    </row>
    <row r="170" spans="1:22" x14ac:dyDescent="0.45">
      <c r="A170" s="88">
        <f>MIN('Gearing and Output'!$H$7,(SQRT((A169^2)+2*K169*1)))</f>
        <v>13.670418117644545</v>
      </c>
      <c r="B170" s="90">
        <f t="shared" si="28"/>
        <v>16.420724982284167</v>
      </c>
      <c r="C170" s="90">
        <f>0.5*'Gearing and Output'!$G$15*'Gearing and Output'!$G$16*'Gearing and Output'!$G$14*(A170)^2</f>
        <v>109.8856349285998</v>
      </c>
      <c r="D170" s="90">
        <f>'Gearing and Output'!$G$26</f>
        <v>133.66125</v>
      </c>
      <c r="E170" s="90">
        <f>'Gearing and Output'!$C$14-C170-D170</f>
        <v>240.56014402687686</v>
      </c>
      <c r="F170" s="90">
        <f>0.5*'Gearing and Output'!$J$27*A170^2</f>
        <v>52957.213941993155</v>
      </c>
      <c r="G170" s="90">
        <f>A170/('Gearing and Output'!$J$35/1000)</f>
        <v>46.800472843699225</v>
      </c>
      <c r="H170" s="90">
        <f t="shared" si="22"/>
        <v>59.028935043254137</v>
      </c>
      <c r="I170" s="90">
        <f>'Gearing and Output'!$G$38</f>
        <v>631.72977665344956</v>
      </c>
      <c r="J170" s="90">
        <f t="shared" si="23"/>
        <v>0.38079595567147351</v>
      </c>
      <c r="K170" s="92">
        <f t="shared" si="31"/>
        <v>2.6260783107232792</v>
      </c>
      <c r="L170" s="92">
        <f>IF(A170&lt;'Gearing and Output'!$H$5,1,IF(A170&lt;'Gearing and Output'!$H$6,2,IF(A170&gt;'Gearing and Output'!$H$6,3)))</f>
        <v>3</v>
      </c>
      <c r="M170" s="92">
        <f>IF(L170=1,_xlfn.XLOOKUP(A170,'Dyno Graph'!$E$2:$E$77,'Dyno Graph'!$A$2:$A$77,,1),IF(L170=2,_xlfn.XLOOKUP(A170,'Dyno Graph'!$F$2:$F$77,'Dyno Graph'!$A$2:$A$77,,1),IF(L170=3,_xlfn.XLOOKUP(A170,'Dyno Graph'!$G$2:$G$77,'Dyno Graph'!$A$2:$A$77,,1))))</f>
        <v>7500</v>
      </c>
      <c r="N170" s="92">
        <f>IF(L170=1,_xlfn.XLOOKUP(A170,'Dyno Graph'!$E$2:$E$77,'Dyno Graph'!$D$2:$D$77,,-1),IF(L170=2,_xlfn.XLOOKUP(A170,'Dyno Graph'!$F$2:$F$77,'Dyno Graph'!$D$2:$D$77,,-1),IF(L170=3,_xlfn.XLOOKUP(A170,'Dyno Graph'!$G$2:$G$77,'Dyno Graph'!$D$2:$D$77,,-1))))</f>
        <v>14.682899148334002</v>
      </c>
      <c r="O170" s="92">
        <f>IF(L170=1,_xlfn.XLOOKUP(A170,'Dyno Graph'!$E$2:$E$77,'Dyno Graph'!$H$2:$H$77,,-1),IF(Forces!L170=2,_xlfn.XLOOKUP(Forces!A170,'Dyno Graph'!$F$2:$F$77,'Dyno Graph'!$H$2:$H$77,,-1),IF(Forces!L170=3,_xlfn.XLOOKUP(Forces!A170,'Dyno Graph'!$G$2:$G$77,'Dyno Graph'!$H$2:$H$77,,-1))))</f>
        <v>11.368441198590393</v>
      </c>
      <c r="P170" s="92" cm="1">
        <f t="array" ref="P170">_xlfn.XLOOKUP(N170,BSFC!$B$3:$B$25,_xlfn.XLOOKUP(M170,BSFC!$C$2:$P$2,BSFC!$C$3:$P$25,,-1),,-1)</f>
        <v>475.44294525000004</v>
      </c>
      <c r="Q170" s="92">
        <f t="shared" si="24"/>
        <v>1.5014014350997935</v>
      </c>
      <c r="R170" s="92">
        <f t="shared" si="25"/>
        <v>2.2962558848704586E-4</v>
      </c>
      <c r="S170" s="92">
        <f t="shared" si="26"/>
        <v>0.10917386609504559</v>
      </c>
      <c r="T170" s="92">
        <f t="shared" si="29"/>
        <v>24.558292539868791</v>
      </c>
      <c r="U170" s="92">
        <f t="shared" si="27"/>
        <v>1.4556515479339412E-4</v>
      </c>
      <c r="V170" s="92">
        <f t="shared" si="30"/>
        <v>3.2744390053158386E-2</v>
      </c>
    </row>
    <row r="171" spans="1:22" x14ac:dyDescent="0.45">
      <c r="A171" s="88">
        <f>MIN('Gearing and Output'!$H$7,(SQRT((A170^2)+2*K170*1)))</f>
        <v>13.752388632941413</v>
      </c>
      <c r="B171" s="90">
        <f t="shared" si="28"/>
        <v>16.493439623114245</v>
      </c>
      <c r="C171" s="90">
        <f>0.5*'Gearing and Output'!$G$15*'Gearing and Output'!$G$16*'Gearing and Output'!$G$14*(A171)^2</f>
        <v>111.2073775495362</v>
      </c>
      <c r="D171" s="90">
        <f>'Gearing and Output'!$G$26</f>
        <v>133.66125</v>
      </c>
      <c r="E171" s="90">
        <f>'Gearing and Output'!$C$14-C171-D171</f>
        <v>239.23840140594046</v>
      </c>
      <c r="F171" s="90">
        <f>0.5*'Gearing and Output'!$J$27*A171^2</f>
        <v>53594.201722958889</v>
      </c>
      <c r="G171" s="90">
        <f>A171/('Gearing and Output'!$J$35/1000)</f>
        <v>47.081097682100008</v>
      </c>
      <c r="H171" s="90">
        <f t="shared" si="22"/>
        <v>59.738955596585342</v>
      </c>
      <c r="I171" s="90">
        <f>'Gearing and Output'!$G$38</f>
        <v>631.72977665344956</v>
      </c>
      <c r="J171" s="90">
        <f t="shared" si="23"/>
        <v>0.37870369618049587</v>
      </c>
      <c r="K171" s="92">
        <f t="shared" si="31"/>
        <v>2.6405868495230767</v>
      </c>
      <c r="L171" s="92">
        <f>IF(A171&lt;'Gearing and Output'!$H$5,1,IF(A171&lt;'Gearing and Output'!$H$6,2,IF(A171&gt;'Gearing and Output'!$H$6,3)))</f>
        <v>3</v>
      </c>
      <c r="M171" s="92">
        <f>IF(L171=1,_xlfn.XLOOKUP(A171,'Dyno Graph'!$E$2:$E$77,'Dyno Graph'!$A$2:$A$77,,1),IF(L171=2,_xlfn.XLOOKUP(A171,'Dyno Graph'!$F$2:$F$77,'Dyno Graph'!$A$2:$A$77,,1),IF(L171=3,_xlfn.XLOOKUP(A171,'Dyno Graph'!$G$2:$G$77,'Dyno Graph'!$A$2:$A$77,,1))))</f>
        <v>7500</v>
      </c>
      <c r="N171" s="92">
        <f>IF(L171=1,_xlfn.XLOOKUP(A171,'Dyno Graph'!$E$2:$E$77,'Dyno Graph'!$D$2:$D$77,,-1),IF(L171=2,_xlfn.XLOOKUP(A171,'Dyno Graph'!$F$2:$F$77,'Dyno Graph'!$D$2:$D$77,,-1),IF(L171=3,_xlfn.XLOOKUP(A171,'Dyno Graph'!$G$2:$G$77,'Dyno Graph'!$D$2:$D$77,,-1))))</f>
        <v>14.254</v>
      </c>
      <c r="O171" s="92">
        <f>IF(L171=1,_xlfn.XLOOKUP(A171,'Dyno Graph'!$E$2:$E$77,'Dyno Graph'!$H$2:$H$77,,-1),IF(Forces!L171=2,_xlfn.XLOOKUP(Forces!A171,'Dyno Graph'!$F$2:$F$77,'Dyno Graph'!$H$2:$H$77,,-1),IF(Forces!L171=3,_xlfn.XLOOKUP(Forces!A171,'Dyno Graph'!$G$2:$G$77,'Dyno Graph'!$H$2:$H$77,,-1))))</f>
        <v>11.185500000000001</v>
      </c>
      <c r="P171" s="92" cm="1">
        <f t="array" ref="P171">_xlfn.XLOOKUP(N171,BSFC!$B$3:$B$25,_xlfn.XLOOKUP(M171,BSFC!$C$2:$P$2,BSFC!$C$3:$P$25,,-1),,-1)</f>
        <v>475.44294525000004</v>
      </c>
      <c r="Q171" s="92">
        <f t="shared" si="24"/>
        <v>1.4772408511371877</v>
      </c>
      <c r="R171" s="92">
        <f t="shared" si="25"/>
        <v>2.2593044861245575E-4</v>
      </c>
      <c r="S171" s="92">
        <f t="shared" si="26"/>
        <v>0.10741703790995974</v>
      </c>
      <c r="T171" s="92">
        <f t="shared" si="29"/>
        <v>24.665709577778753</v>
      </c>
      <c r="U171" s="92">
        <f t="shared" si="27"/>
        <v>1.4322271721327966E-4</v>
      </c>
      <c r="V171" s="92">
        <f t="shared" si="30"/>
        <v>3.2887612770371666E-2</v>
      </c>
    </row>
    <row r="172" spans="1:22" x14ac:dyDescent="0.45">
      <c r="A172" s="88">
        <f>MIN('Gearing and Output'!$H$7,(SQRT((A171^2)+2*K171*1)))</f>
        <v>13.752388632941413</v>
      </c>
      <c r="B172" s="90">
        <f t="shared" si="28"/>
        <v>16.566154263944323</v>
      </c>
      <c r="C172" s="90">
        <f>0.5*'Gearing and Output'!$G$15*'Gearing and Output'!$G$16*'Gearing and Output'!$G$14*(A172)^2</f>
        <v>111.2073775495362</v>
      </c>
      <c r="D172" s="90">
        <f>'Gearing and Output'!$G$26</f>
        <v>133.66125</v>
      </c>
      <c r="E172" s="90">
        <f>'Gearing and Output'!$C$14-C172-D172</f>
        <v>239.23840140594046</v>
      </c>
      <c r="F172" s="90">
        <f>0.5*'Gearing and Output'!$J$27*A172^2</f>
        <v>53594.201722958889</v>
      </c>
      <c r="G172" s="90">
        <f>A172/('Gearing and Output'!$J$35/1000)</f>
        <v>47.081097682100008</v>
      </c>
      <c r="H172" s="90">
        <f t="shared" si="22"/>
        <v>59.738955596585342</v>
      </c>
      <c r="I172" s="90">
        <f>'Gearing and Output'!$G$38</f>
        <v>631.72977665344956</v>
      </c>
      <c r="J172" s="90">
        <f t="shared" si="23"/>
        <v>0.37870369618049587</v>
      </c>
      <c r="K172" s="92">
        <f t="shared" si="31"/>
        <v>2.6405868495230767</v>
      </c>
      <c r="L172" s="92">
        <f>IF(A172&lt;'Gearing and Output'!$H$5,1,IF(A172&lt;'Gearing and Output'!$H$6,2,IF(A172&gt;'Gearing and Output'!$H$6,3)))</f>
        <v>3</v>
      </c>
      <c r="M172" s="92">
        <f>IF(L172=1,_xlfn.XLOOKUP(A172,'Dyno Graph'!$E$2:$E$77,'Dyno Graph'!$A$2:$A$77,,1),IF(L172=2,_xlfn.XLOOKUP(A172,'Dyno Graph'!$F$2:$F$77,'Dyno Graph'!$A$2:$A$77,,1),IF(L172=3,_xlfn.XLOOKUP(A172,'Dyno Graph'!$G$2:$G$77,'Dyno Graph'!$A$2:$A$77,,1))))</f>
        <v>7500</v>
      </c>
      <c r="N172" s="92">
        <f>IF(L172=1,_xlfn.XLOOKUP(A172,'Dyno Graph'!$E$2:$E$77,'Dyno Graph'!$D$2:$D$77,,-1),IF(L172=2,_xlfn.XLOOKUP(A172,'Dyno Graph'!$F$2:$F$77,'Dyno Graph'!$D$2:$D$77,,-1),IF(L172=3,_xlfn.XLOOKUP(A172,'Dyno Graph'!$G$2:$G$77,'Dyno Graph'!$D$2:$D$77,,-1))))</f>
        <v>14.254</v>
      </c>
      <c r="O172" s="92">
        <f>IF(L172=1,_xlfn.XLOOKUP(A172,'Dyno Graph'!$E$2:$E$77,'Dyno Graph'!$H$2:$H$77,,-1),IF(Forces!L172=2,_xlfn.XLOOKUP(Forces!A172,'Dyno Graph'!$F$2:$F$77,'Dyno Graph'!$H$2:$H$77,,-1),IF(Forces!L172=3,_xlfn.XLOOKUP(Forces!A172,'Dyno Graph'!$G$2:$G$77,'Dyno Graph'!$H$2:$H$77,,-1))))</f>
        <v>11.185500000000001</v>
      </c>
      <c r="P172" s="92" cm="1">
        <f t="array" ref="P172">_xlfn.XLOOKUP(N172,BSFC!$B$3:$B$25,_xlfn.XLOOKUP(M172,BSFC!$C$2:$P$2,BSFC!$C$3:$P$25,,-1),,-1)</f>
        <v>475.44294525000004</v>
      </c>
      <c r="Q172" s="92">
        <f t="shared" si="24"/>
        <v>1.4772408511371877</v>
      </c>
      <c r="R172" s="92">
        <f t="shared" si="25"/>
        <v>2.2593044861245575E-4</v>
      </c>
      <c r="S172" s="92">
        <f t="shared" si="26"/>
        <v>0.10741703790995974</v>
      </c>
      <c r="T172" s="92">
        <f t="shared" si="29"/>
        <v>24.773126615688714</v>
      </c>
      <c r="U172" s="92">
        <f t="shared" si="27"/>
        <v>1.4322271721327966E-4</v>
      </c>
      <c r="V172" s="92">
        <f t="shared" si="30"/>
        <v>3.3030835487584946E-2</v>
      </c>
    </row>
    <row r="173" spans="1:22" x14ac:dyDescent="0.45">
      <c r="A173" s="88">
        <f>MIN('Gearing and Output'!$H$7,(SQRT((A172^2)+2*K172*1)))</f>
        <v>13.752388632941413</v>
      </c>
      <c r="B173" s="90">
        <f t="shared" si="28"/>
        <v>16.638868904774402</v>
      </c>
      <c r="C173" s="90">
        <f>0.5*'Gearing and Output'!$G$15*'Gearing and Output'!$G$16*'Gearing and Output'!$G$14*(A173)^2</f>
        <v>111.2073775495362</v>
      </c>
      <c r="D173" s="90">
        <f>'Gearing and Output'!$G$26</f>
        <v>133.66125</v>
      </c>
      <c r="E173" s="90">
        <f>'Gearing and Output'!$C$14-C173-D173</f>
        <v>239.23840140594046</v>
      </c>
      <c r="F173" s="90">
        <f>0.5*'Gearing and Output'!$J$27*A173^2</f>
        <v>53594.201722958889</v>
      </c>
      <c r="G173" s="90">
        <f>A173/('Gearing and Output'!$J$35/1000)</f>
        <v>47.081097682100008</v>
      </c>
      <c r="H173" s="90">
        <f t="shared" si="22"/>
        <v>59.738955596585342</v>
      </c>
      <c r="I173" s="90">
        <f>'Gearing and Output'!$G$38</f>
        <v>631.72977665344956</v>
      </c>
      <c r="J173" s="90">
        <f t="shared" si="23"/>
        <v>0.37870369618049587</v>
      </c>
      <c r="K173" s="92">
        <f t="shared" si="31"/>
        <v>2.6405868495230767</v>
      </c>
      <c r="L173" s="92">
        <f>IF(A173&lt;'Gearing and Output'!$H$5,1,IF(A173&lt;'Gearing and Output'!$H$6,2,IF(A173&gt;'Gearing and Output'!$H$6,3)))</f>
        <v>3</v>
      </c>
      <c r="M173" s="92">
        <f>IF(L173=1,_xlfn.XLOOKUP(A173,'Dyno Graph'!$E$2:$E$77,'Dyno Graph'!$A$2:$A$77,,1),IF(L173=2,_xlfn.XLOOKUP(A173,'Dyno Graph'!$F$2:$F$77,'Dyno Graph'!$A$2:$A$77,,1),IF(L173=3,_xlfn.XLOOKUP(A173,'Dyno Graph'!$G$2:$G$77,'Dyno Graph'!$A$2:$A$77,,1))))</f>
        <v>7500</v>
      </c>
      <c r="N173" s="92">
        <f>IF(L173=1,_xlfn.XLOOKUP(A173,'Dyno Graph'!$E$2:$E$77,'Dyno Graph'!$D$2:$D$77,,-1),IF(L173=2,_xlfn.XLOOKUP(A173,'Dyno Graph'!$F$2:$F$77,'Dyno Graph'!$D$2:$D$77,,-1),IF(L173=3,_xlfn.XLOOKUP(A173,'Dyno Graph'!$G$2:$G$77,'Dyno Graph'!$D$2:$D$77,,-1))))</f>
        <v>14.254</v>
      </c>
      <c r="O173" s="92">
        <f>IF(L173=1,_xlfn.XLOOKUP(A173,'Dyno Graph'!$E$2:$E$77,'Dyno Graph'!$H$2:$H$77,,-1),IF(Forces!L173=2,_xlfn.XLOOKUP(Forces!A173,'Dyno Graph'!$F$2:$F$77,'Dyno Graph'!$H$2:$H$77,,-1),IF(Forces!L173=3,_xlfn.XLOOKUP(Forces!A173,'Dyno Graph'!$G$2:$G$77,'Dyno Graph'!$H$2:$H$77,,-1))))</f>
        <v>11.185500000000001</v>
      </c>
      <c r="P173" s="92" cm="1">
        <f t="array" ref="P173">_xlfn.XLOOKUP(N173,BSFC!$B$3:$B$25,_xlfn.XLOOKUP(M173,BSFC!$C$2:$P$2,BSFC!$C$3:$P$25,,-1),,-1)</f>
        <v>475.44294525000004</v>
      </c>
      <c r="Q173" s="92">
        <f t="shared" si="24"/>
        <v>1.4772408511371877</v>
      </c>
      <c r="R173" s="92">
        <f t="shared" si="25"/>
        <v>2.2593044861245575E-4</v>
      </c>
      <c r="S173" s="92">
        <f t="shared" si="26"/>
        <v>0.10741703790995974</v>
      </c>
      <c r="T173" s="92">
        <f t="shared" si="29"/>
        <v>24.880543653598675</v>
      </c>
      <c r="U173" s="92">
        <f t="shared" si="27"/>
        <v>1.4322271721327966E-4</v>
      </c>
      <c r="V173" s="92">
        <f t="shared" si="30"/>
        <v>3.3174058204798226E-2</v>
      </c>
    </row>
    <row r="174" spans="1:22" x14ac:dyDescent="0.45">
      <c r="A174" s="88">
        <f>MIN('Gearing and Output'!$H$7,(SQRT((A173^2)+2*K173*1)))</f>
        <v>13.752388632941413</v>
      </c>
      <c r="B174" s="90">
        <f t="shared" si="28"/>
        <v>16.71158354560448</v>
      </c>
      <c r="C174" s="90">
        <f>0.5*'Gearing and Output'!$G$15*'Gearing and Output'!$G$16*'Gearing and Output'!$G$14*(A174)^2</f>
        <v>111.2073775495362</v>
      </c>
      <c r="D174" s="90">
        <f>'Gearing and Output'!$G$26</f>
        <v>133.66125</v>
      </c>
      <c r="E174" s="90">
        <f>'Gearing and Output'!$C$14-C174-D174</f>
        <v>239.23840140594046</v>
      </c>
      <c r="F174" s="90">
        <f>0.5*'Gearing and Output'!$J$27*A174^2</f>
        <v>53594.201722958889</v>
      </c>
      <c r="G174" s="90">
        <f>A174/('Gearing and Output'!$J$35/1000)</f>
        <v>47.081097682100008</v>
      </c>
      <c r="H174" s="90">
        <f t="shared" si="22"/>
        <v>59.738955596585342</v>
      </c>
      <c r="I174" s="90">
        <f>'Gearing and Output'!$G$38</f>
        <v>631.72977665344956</v>
      </c>
      <c r="J174" s="90">
        <f t="shared" si="23"/>
        <v>0.37870369618049587</v>
      </c>
      <c r="K174" s="92">
        <f t="shared" si="31"/>
        <v>2.6405868495230767</v>
      </c>
      <c r="L174" s="92">
        <f>IF(A174&lt;'Gearing and Output'!$H$5,1,IF(A174&lt;'Gearing and Output'!$H$6,2,IF(A174&gt;'Gearing and Output'!$H$6,3)))</f>
        <v>3</v>
      </c>
      <c r="M174" s="92">
        <f>IF(L174=1,_xlfn.XLOOKUP(A174,'Dyno Graph'!$E$2:$E$77,'Dyno Graph'!$A$2:$A$77,,1),IF(L174=2,_xlfn.XLOOKUP(A174,'Dyno Graph'!$F$2:$F$77,'Dyno Graph'!$A$2:$A$77,,1),IF(L174=3,_xlfn.XLOOKUP(A174,'Dyno Graph'!$G$2:$G$77,'Dyno Graph'!$A$2:$A$77,,1))))</f>
        <v>7500</v>
      </c>
      <c r="N174" s="92">
        <f>IF(L174=1,_xlfn.XLOOKUP(A174,'Dyno Graph'!$E$2:$E$77,'Dyno Graph'!$D$2:$D$77,,-1),IF(L174=2,_xlfn.XLOOKUP(A174,'Dyno Graph'!$F$2:$F$77,'Dyno Graph'!$D$2:$D$77,,-1),IF(L174=3,_xlfn.XLOOKUP(A174,'Dyno Graph'!$G$2:$G$77,'Dyno Graph'!$D$2:$D$77,,-1))))</f>
        <v>14.254</v>
      </c>
      <c r="O174" s="92">
        <f>IF(L174=1,_xlfn.XLOOKUP(A174,'Dyno Graph'!$E$2:$E$77,'Dyno Graph'!$H$2:$H$77,,-1),IF(Forces!L174=2,_xlfn.XLOOKUP(Forces!A174,'Dyno Graph'!$F$2:$F$77,'Dyno Graph'!$H$2:$H$77,,-1),IF(Forces!L174=3,_xlfn.XLOOKUP(Forces!A174,'Dyno Graph'!$G$2:$G$77,'Dyno Graph'!$H$2:$H$77,,-1))))</f>
        <v>11.185500000000001</v>
      </c>
      <c r="P174" s="92" cm="1">
        <f t="array" ref="P174">_xlfn.XLOOKUP(N174,BSFC!$B$3:$B$25,_xlfn.XLOOKUP(M174,BSFC!$C$2:$P$2,BSFC!$C$3:$P$25,,-1),,-1)</f>
        <v>475.44294525000004</v>
      </c>
      <c r="Q174" s="92">
        <f t="shared" si="24"/>
        <v>1.4772408511371877</v>
      </c>
      <c r="R174" s="92">
        <f t="shared" si="25"/>
        <v>2.2593044861245575E-4</v>
      </c>
      <c r="S174" s="92">
        <f t="shared" si="26"/>
        <v>0.10741703790995974</v>
      </c>
      <c r="T174" s="92">
        <f t="shared" si="29"/>
        <v>24.987960691508636</v>
      </c>
      <c r="U174" s="92">
        <f t="shared" si="27"/>
        <v>1.4322271721327966E-4</v>
      </c>
      <c r="V174" s="92">
        <f t="shared" si="30"/>
        <v>3.3317280922011507E-2</v>
      </c>
    </row>
    <row r="175" spans="1:22" x14ac:dyDescent="0.45">
      <c r="A175" s="88">
        <f>MIN('Gearing and Output'!$H$7,(SQRT((A174^2)+2*K174*1)))</f>
        <v>13.752388632941413</v>
      </c>
      <c r="B175" s="90">
        <f t="shared" si="28"/>
        <v>16.784298186434558</v>
      </c>
      <c r="C175" s="90">
        <f>0.5*'Gearing and Output'!$G$15*'Gearing and Output'!$G$16*'Gearing and Output'!$G$14*(A175)^2</f>
        <v>111.2073775495362</v>
      </c>
      <c r="D175" s="90">
        <f>'Gearing and Output'!$G$26</f>
        <v>133.66125</v>
      </c>
      <c r="E175" s="90">
        <f>'Gearing and Output'!$C$14-C175-D175</f>
        <v>239.23840140594046</v>
      </c>
      <c r="F175" s="90">
        <f>0.5*'Gearing and Output'!$J$27*A175^2</f>
        <v>53594.201722958889</v>
      </c>
      <c r="G175" s="90">
        <f>A175/('Gearing and Output'!$J$35/1000)</f>
        <v>47.081097682100008</v>
      </c>
      <c r="H175" s="90">
        <f t="shared" si="22"/>
        <v>59.738955596585342</v>
      </c>
      <c r="I175" s="90">
        <f>'Gearing and Output'!$G$38</f>
        <v>631.72977665344956</v>
      </c>
      <c r="J175" s="90">
        <f t="shared" si="23"/>
        <v>0.37870369618049587</v>
      </c>
      <c r="K175" s="92">
        <f t="shared" si="31"/>
        <v>2.6405868495230767</v>
      </c>
      <c r="L175" s="92">
        <f>IF(A175&lt;'Gearing and Output'!$H$5,1,IF(A175&lt;'Gearing and Output'!$H$6,2,IF(A175&gt;'Gearing and Output'!$H$6,3)))</f>
        <v>3</v>
      </c>
      <c r="M175" s="92">
        <f>IF(L175=1,_xlfn.XLOOKUP(A175,'Dyno Graph'!$E$2:$E$77,'Dyno Graph'!$A$2:$A$77,,1),IF(L175=2,_xlfn.XLOOKUP(A175,'Dyno Graph'!$F$2:$F$77,'Dyno Graph'!$A$2:$A$77,,1),IF(L175=3,_xlfn.XLOOKUP(A175,'Dyno Graph'!$G$2:$G$77,'Dyno Graph'!$A$2:$A$77,,1))))</f>
        <v>7500</v>
      </c>
      <c r="N175" s="92">
        <f>IF(L175=1,_xlfn.XLOOKUP(A175,'Dyno Graph'!$E$2:$E$77,'Dyno Graph'!$D$2:$D$77,,-1),IF(L175=2,_xlfn.XLOOKUP(A175,'Dyno Graph'!$F$2:$F$77,'Dyno Graph'!$D$2:$D$77,,-1),IF(L175=3,_xlfn.XLOOKUP(A175,'Dyno Graph'!$G$2:$G$77,'Dyno Graph'!$D$2:$D$77,,-1))))</f>
        <v>14.254</v>
      </c>
      <c r="O175" s="92">
        <f>IF(L175=1,_xlfn.XLOOKUP(A175,'Dyno Graph'!$E$2:$E$77,'Dyno Graph'!$H$2:$H$77,,-1),IF(Forces!L175=2,_xlfn.XLOOKUP(Forces!A175,'Dyno Graph'!$F$2:$F$77,'Dyno Graph'!$H$2:$H$77,,-1),IF(Forces!L175=3,_xlfn.XLOOKUP(Forces!A175,'Dyno Graph'!$G$2:$G$77,'Dyno Graph'!$H$2:$H$77,,-1))))</f>
        <v>11.185500000000001</v>
      </c>
      <c r="P175" s="92" cm="1">
        <f t="array" ref="P175">_xlfn.XLOOKUP(N175,BSFC!$B$3:$B$25,_xlfn.XLOOKUP(M175,BSFC!$C$2:$P$2,BSFC!$C$3:$P$25,,-1),,-1)</f>
        <v>475.44294525000004</v>
      </c>
      <c r="Q175" s="92">
        <f t="shared" si="24"/>
        <v>1.4772408511371877</v>
      </c>
      <c r="R175" s="92">
        <f t="shared" si="25"/>
        <v>2.2593044861245575E-4</v>
      </c>
      <c r="S175" s="92">
        <f t="shared" si="26"/>
        <v>0.10741703790995974</v>
      </c>
      <c r="T175" s="92">
        <f t="shared" si="29"/>
        <v>25.095377729418598</v>
      </c>
      <c r="U175" s="92">
        <f t="shared" si="27"/>
        <v>1.4322271721327966E-4</v>
      </c>
      <c r="V175" s="92">
        <f t="shared" si="30"/>
        <v>3.3460503639224787E-2</v>
      </c>
    </row>
    <row r="176" spans="1:22" x14ac:dyDescent="0.45">
      <c r="A176" s="88">
        <f>MIN('Gearing and Output'!$H$7,(SQRT((A175^2)+2*K175*1)))</f>
        <v>13.752388632941413</v>
      </c>
      <c r="B176" s="90">
        <f t="shared" si="28"/>
        <v>16.857012827264636</v>
      </c>
      <c r="C176" s="90">
        <f>0.5*'Gearing and Output'!$G$15*'Gearing and Output'!$G$16*'Gearing and Output'!$G$14*(A176)^2</f>
        <v>111.2073775495362</v>
      </c>
      <c r="D176" s="90">
        <f>'Gearing and Output'!$G$26</f>
        <v>133.66125</v>
      </c>
      <c r="E176" s="90">
        <f>'Gearing and Output'!$C$14-C176-D176</f>
        <v>239.23840140594046</v>
      </c>
      <c r="F176" s="90">
        <f>0.5*'Gearing and Output'!$J$27*A176^2</f>
        <v>53594.201722958889</v>
      </c>
      <c r="G176" s="90">
        <f>A176/('Gearing and Output'!$J$35/1000)</f>
        <v>47.081097682100008</v>
      </c>
      <c r="H176" s="90">
        <f t="shared" si="22"/>
        <v>59.738955596585342</v>
      </c>
      <c r="I176" s="90">
        <f>'Gearing and Output'!$G$38</f>
        <v>631.72977665344956</v>
      </c>
      <c r="J176" s="90">
        <f t="shared" si="23"/>
        <v>0.37870369618049587</v>
      </c>
      <c r="K176" s="92">
        <f t="shared" si="31"/>
        <v>2.6405868495230767</v>
      </c>
      <c r="L176" s="92">
        <f>IF(A176&lt;'Gearing and Output'!$H$5,1,IF(A176&lt;'Gearing and Output'!$H$6,2,IF(A176&gt;'Gearing and Output'!$H$6,3)))</f>
        <v>3</v>
      </c>
      <c r="M176" s="92">
        <f>IF(L176=1,_xlfn.XLOOKUP(A176,'Dyno Graph'!$E$2:$E$77,'Dyno Graph'!$A$2:$A$77,,1),IF(L176=2,_xlfn.XLOOKUP(A176,'Dyno Graph'!$F$2:$F$77,'Dyno Graph'!$A$2:$A$77,,1),IF(L176=3,_xlfn.XLOOKUP(A176,'Dyno Graph'!$G$2:$G$77,'Dyno Graph'!$A$2:$A$77,,1))))</f>
        <v>7500</v>
      </c>
      <c r="N176" s="92">
        <f>IF(L176=1,_xlfn.XLOOKUP(A176,'Dyno Graph'!$E$2:$E$77,'Dyno Graph'!$D$2:$D$77,,-1),IF(L176=2,_xlfn.XLOOKUP(A176,'Dyno Graph'!$F$2:$F$77,'Dyno Graph'!$D$2:$D$77,,-1),IF(L176=3,_xlfn.XLOOKUP(A176,'Dyno Graph'!$G$2:$G$77,'Dyno Graph'!$D$2:$D$77,,-1))))</f>
        <v>14.254</v>
      </c>
      <c r="O176" s="92">
        <f>IF(L176=1,_xlfn.XLOOKUP(A176,'Dyno Graph'!$E$2:$E$77,'Dyno Graph'!$H$2:$H$77,,-1),IF(Forces!L176=2,_xlfn.XLOOKUP(Forces!A176,'Dyno Graph'!$F$2:$F$77,'Dyno Graph'!$H$2:$H$77,,-1),IF(Forces!L176=3,_xlfn.XLOOKUP(Forces!A176,'Dyno Graph'!$G$2:$G$77,'Dyno Graph'!$H$2:$H$77,,-1))))</f>
        <v>11.185500000000001</v>
      </c>
      <c r="P176" s="92" cm="1">
        <f t="array" ref="P176">_xlfn.XLOOKUP(N176,BSFC!$B$3:$B$25,_xlfn.XLOOKUP(M176,BSFC!$C$2:$P$2,BSFC!$C$3:$P$25,,-1),,-1)</f>
        <v>475.44294525000004</v>
      </c>
      <c r="Q176" s="92">
        <f t="shared" si="24"/>
        <v>1.4772408511371877</v>
      </c>
      <c r="R176" s="92">
        <f t="shared" si="25"/>
        <v>2.2593044861245575E-4</v>
      </c>
      <c r="S176" s="92">
        <f t="shared" si="26"/>
        <v>0.10741703790995974</v>
      </c>
      <c r="T176" s="92">
        <f t="shared" si="29"/>
        <v>25.202794767328559</v>
      </c>
      <c r="U176" s="92">
        <f t="shared" si="27"/>
        <v>1.4322271721327966E-4</v>
      </c>
      <c r="V176" s="92">
        <f t="shared" si="30"/>
        <v>3.3603726356438067E-2</v>
      </c>
    </row>
    <row r="177" spans="1:22" x14ac:dyDescent="0.45">
      <c r="A177" s="88">
        <f>MIN('Gearing and Output'!$H$7,(SQRT((A176^2)+2*K176*1)))</f>
        <v>13.752388632941413</v>
      </c>
      <c r="B177" s="90">
        <f t="shared" si="28"/>
        <v>16.929727468094715</v>
      </c>
      <c r="C177" s="90">
        <f>0.5*'Gearing and Output'!$G$15*'Gearing and Output'!$G$16*'Gearing and Output'!$G$14*(A177)^2</f>
        <v>111.2073775495362</v>
      </c>
      <c r="D177" s="90">
        <f>'Gearing and Output'!$G$26</f>
        <v>133.66125</v>
      </c>
      <c r="E177" s="90">
        <f>'Gearing and Output'!$C$14-C177-D177</f>
        <v>239.23840140594046</v>
      </c>
      <c r="F177" s="90">
        <f>0.5*'Gearing and Output'!$J$27*A177^2</f>
        <v>53594.201722958889</v>
      </c>
      <c r="G177" s="90">
        <f>A177/('Gearing and Output'!$J$35/1000)</f>
        <v>47.081097682100008</v>
      </c>
      <c r="H177" s="90">
        <f t="shared" si="22"/>
        <v>59.738955596585342</v>
      </c>
      <c r="I177" s="90">
        <f>'Gearing and Output'!$G$38</f>
        <v>631.72977665344956</v>
      </c>
      <c r="J177" s="90">
        <f t="shared" si="23"/>
        <v>0.37870369618049587</v>
      </c>
      <c r="K177" s="92">
        <f t="shared" si="31"/>
        <v>2.6405868495230767</v>
      </c>
      <c r="L177" s="92">
        <f>IF(A177&lt;'Gearing and Output'!$H$5,1,IF(A177&lt;'Gearing and Output'!$H$6,2,IF(A177&gt;'Gearing and Output'!$H$6,3)))</f>
        <v>3</v>
      </c>
      <c r="M177" s="92">
        <f>IF(L177=1,_xlfn.XLOOKUP(A177,'Dyno Graph'!$E$2:$E$77,'Dyno Graph'!$A$2:$A$77,,1),IF(L177=2,_xlfn.XLOOKUP(A177,'Dyno Graph'!$F$2:$F$77,'Dyno Graph'!$A$2:$A$77,,1),IF(L177=3,_xlfn.XLOOKUP(A177,'Dyno Graph'!$G$2:$G$77,'Dyno Graph'!$A$2:$A$77,,1))))</f>
        <v>7500</v>
      </c>
      <c r="N177" s="92">
        <f>IF(L177=1,_xlfn.XLOOKUP(A177,'Dyno Graph'!$E$2:$E$77,'Dyno Graph'!$D$2:$D$77,,-1),IF(L177=2,_xlfn.XLOOKUP(A177,'Dyno Graph'!$F$2:$F$77,'Dyno Graph'!$D$2:$D$77,,-1),IF(L177=3,_xlfn.XLOOKUP(A177,'Dyno Graph'!$G$2:$G$77,'Dyno Graph'!$D$2:$D$77,,-1))))</f>
        <v>14.254</v>
      </c>
      <c r="O177" s="92">
        <f>IF(L177=1,_xlfn.XLOOKUP(A177,'Dyno Graph'!$E$2:$E$77,'Dyno Graph'!$H$2:$H$77,,-1),IF(Forces!L177=2,_xlfn.XLOOKUP(Forces!A177,'Dyno Graph'!$F$2:$F$77,'Dyno Graph'!$H$2:$H$77,,-1),IF(Forces!L177=3,_xlfn.XLOOKUP(Forces!A177,'Dyno Graph'!$G$2:$G$77,'Dyno Graph'!$H$2:$H$77,,-1))))</f>
        <v>11.185500000000001</v>
      </c>
      <c r="P177" s="92" cm="1">
        <f t="array" ref="P177">_xlfn.XLOOKUP(N177,BSFC!$B$3:$B$25,_xlfn.XLOOKUP(M177,BSFC!$C$2:$P$2,BSFC!$C$3:$P$25,,-1),,-1)</f>
        <v>475.44294525000004</v>
      </c>
      <c r="Q177" s="92">
        <f t="shared" si="24"/>
        <v>1.4772408511371877</v>
      </c>
      <c r="R177" s="92">
        <f t="shared" si="25"/>
        <v>2.2593044861245575E-4</v>
      </c>
      <c r="S177" s="92">
        <f t="shared" si="26"/>
        <v>0.10741703790995974</v>
      </c>
      <c r="T177" s="92">
        <f t="shared" si="29"/>
        <v>25.31021180523852</v>
      </c>
      <c r="U177" s="92">
        <f t="shared" si="27"/>
        <v>1.4322271721327966E-4</v>
      </c>
      <c r="V177" s="92">
        <f t="shared" si="30"/>
        <v>3.3746949073651347E-2</v>
      </c>
    </row>
    <row r="178" spans="1:22" x14ac:dyDescent="0.45">
      <c r="A178" s="88">
        <f>MIN('Gearing and Output'!$H$7,(SQRT((A177^2)+2*K177*1)))</f>
        <v>13.752388632941413</v>
      </c>
      <c r="B178" s="90">
        <f t="shared" si="28"/>
        <v>17.002442108924793</v>
      </c>
      <c r="C178" s="90">
        <f>0.5*'Gearing and Output'!$G$15*'Gearing and Output'!$G$16*'Gearing and Output'!$G$14*(A178)^2</f>
        <v>111.2073775495362</v>
      </c>
      <c r="D178" s="90">
        <f>'Gearing and Output'!$G$26</f>
        <v>133.66125</v>
      </c>
      <c r="E178" s="90">
        <f>'Gearing and Output'!$C$14-C178-D178</f>
        <v>239.23840140594046</v>
      </c>
      <c r="F178" s="90">
        <f>0.5*'Gearing and Output'!$J$27*A178^2</f>
        <v>53594.201722958889</v>
      </c>
      <c r="G178" s="90">
        <f>A178/('Gearing and Output'!$J$35/1000)</f>
        <v>47.081097682100008</v>
      </c>
      <c r="H178" s="90">
        <f t="shared" si="22"/>
        <v>59.738955596585342</v>
      </c>
      <c r="I178" s="90">
        <f>'Gearing and Output'!$G$38</f>
        <v>631.72977665344956</v>
      </c>
      <c r="J178" s="90">
        <f t="shared" si="23"/>
        <v>0.37870369618049587</v>
      </c>
      <c r="K178" s="92">
        <f t="shared" si="31"/>
        <v>2.6405868495230767</v>
      </c>
      <c r="L178" s="92">
        <f>IF(A178&lt;'Gearing and Output'!$H$5,1,IF(A178&lt;'Gearing and Output'!$H$6,2,IF(A178&gt;'Gearing and Output'!$H$6,3)))</f>
        <v>3</v>
      </c>
      <c r="M178" s="92">
        <f>IF(L178=1,_xlfn.XLOOKUP(A178,'Dyno Graph'!$E$2:$E$77,'Dyno Graph'!$A$2:$A$77,,1),IF(L178=2,_xlfn.XLOOKUP(A178,'Dyno Graph'!$F$2:$F$77,'Dyno Graph'!$A$2:$A$77,,1),IF(L178=3,_xlfn.XLOOKUP(A178,'Dyno Graph'!$G$2:$G$77,'Dyno Graph'!$A$2:$A$77,,1))))</f>
        <v>7500</v>
      </c>
      <c r="N178" s="92">
        <f>IF(L178=1,_xlfn.XLOOKUP(A178,'Dyno Graph'!$E$2:$E$77,'Dyno Graph'!$D$2:$D$77,,-1),IF(L178=2,_xlfn.XLOOKUP(A178,'Dyno Graph'!$F$2:$F$77,'Dyno Graph'!$D$2:$D$77,,-1),IF(L178=3,_xlfn.XLOOKUP(A178,'Dyno Graph'!$G$2:$G$77,'Dyno Graph'!$D$2:$D$77,,-1))))</f>
        <v>14.254</v>
      </c>
      <c r="O178" s="92">
        <f>IF(L178=1,_xlfn.XLOOKUP(A178,'Dyno Graph'!$E$2:$E$77,'Dyno Graph'!$H$2:$H$77,,-1),IF(Forces!L178=2,_xlfn.XLOOKUP(Forces!A178,'Dyno Graph'!$F$2:$F$77,'Dyno Graph'!$H$2:$H$77,,-1),IF(Forces!L178=3,_xlfn.XLOOKUP(Forces!A178,'Dyno Graph'!$G$2:$G$77,'Dyno Graph'!$H$2:$H$77,,-1))))</f>
        <v>11.185500000000001</v>
      </c>
      <c r="P178" s="92" cm="1">
        <f t="array" ref="P178">_xlfn.XLOOKUP(N178,BSFC!$B$3:$B$25,_xlfn.XLOOKUP(M178,BSFC!$C$2:$P$2,BSFC!$C$3:$P$25,,-1),,-1)</f>
        <v>475.44294525000004</v>
      </c>
      <c r="Q178" s="92">
        <f t="shared" si="24"/>
        <v>1.4772408511371877</v>
      </c>
      <c r="R178" s="92">
        <f t="shared" si="25"/>
        <v>2.2593044861245575E-4</v>
      </c>
      <c r="S178" s="92">
        <f t="shared" si="26"/>
        <v>0.10741703790995974</v>
      </c>
      <c r="T178" s="92">
        <f t="shared" si="29"/>
        <v>25.417628843148481</v>
      </c>
      <c r="U178" s="92">
        <f t="shared" si="27"/>
        <v>1.4322271721327966E-4</v>
      </c>
      <c r="V178" s="92">
        <f t="shared" si="30"/>
        <v>3.3890171790864627E-2</v>
      </c>
    </row>
    <row r="179" spans="1:22" x14ac:dyDescent="0.45">
      <c r="A179" s="88">
        <f>MIN('Gearing and Output'!$H$7,(SQRT((A178^2)+2*K178*1)))</f>
        <v>13.752388632941413</v>
      </c>
      <c r="B179" s="90">
        <f t="shared" si="28"/>
        <v>17.075156749754871</v>
      </c>
      <c r="C179" s="90">
        <f>0.5*'Gearing and Output'!$G$15*'Gearing and Output'!$G$16*'Gearing and Output'!$G$14*(A179)^2</f>
        <v>111.2073775495362</v>
      </c>
      <c r="D179" s="90">
        <f>'Gearing and Output'!$G$26</f>
        <v>133.66125</v>
      </c>
      <c r="E179" s="90">
        <f>'Gearing and Output'!$C$14-C179-D179</f>
        <v>239.23840140594046</v>
      </c>
      <c r="F179" s="90">
        <f>0.5*'Gearing and Output'!$J$27*A179^2</f>
        <v>53594.201722958889</v>
      </c>
      <c r="G179" s="90">
        <f>A179/('Gearing and Output'!$J$35/1000)</f>
        <v>47.081097682100008</v>
      </c>
      <c r="H179" s="90">
        <f t="shared" si="22"/>
        <v>59.738955596585342</v>
      </c>
      <c r="I179" s="90">
        <f>'Gearing and Output'!$G$38</f>
        <v>631.72977665344956</v>
      </c>
      <c r="J179" s="90">
        <f t="shared" si="23"/>
        <v>0.37870369618049587</v>
      </c>
      <c r="K179" s="92">
        <f t="shared" si="31"/>
        <v>2.6405868495230767</v>
      </c>
      <c r="L179" s="92">
        <f>IF(A179&lt;'Gearing and Output'!$H$5,1,IF(A179&lt;'Gearing and Output'!$H$6,2,IF(A179&gt;'Gearing and Output'!$H$6,3)))</f>
        <v>3</v>
      </c>
      <c r="M179" s="92">
        <f>IF(L179=1,_xlfn.XLOOKUP(A179,'Dyno Graph'!$E$2:$E$77,'Dyno Graph'!$A$2:$A$77,,1),IF(L179=2,_xlfn.XLOOKUP(A179,'Dyno Graph'!$F$2:$F$77,'Dyno Graph'!$A$2:$A$77,,1),IF(L179=3,_xlfn.XLOOKUP(A179,'Dyno Graph'!$G$2:$G$77,'Dyno Graph'!$A$2:$A$77,,1))))</f>
        <v>7500</v>
      </c>
      <c r="N179" s="92">
        <f>IF(L179=1,_xlfn.XLOOKUP(A179,'Dyno Graph'!$E$2:$E$77,'Dyno Graph'!$D$2:$D$77,,-1),IF(L179=2,_xlfn.XLOOKUP(A179,'Dyno Graph'!$F$2:$F$77,'Dyno Graph'!$D$2:$D$77,,-1),IF(L179=3,_xlfn.XLOOKUP(A179,'Dyno Graph'!$G$2:$G$77,'Dyno Graph'!$D$2:$D$77,,-1))))</f>
        <v>14.254</v>
      </c>
      <c r="O179" s="92">
        <f>IF(L179=1,_xlfn.XLOOKUP(A179,'Dyno Graph'!$E$2:$E$77,'Dyno Graph'!$H$2:$H$77,,-1),IF(Forces!L179=2,_xlfn.XLOOKUP(Forces!A179,'Dyno Graph'!$F$2:$F$77,'Dyno Graph'!$H$2:$H$77,,-1),IF(Forces!L179=3,_xlfn.XLOOKUP(Forces!A179,'Dyno Graph'!$G$2:$G$77,'Dyno Graph'!$H$2:$H$77,,-1))))</f>
        <v>11.185500000000001</v>
      </c>
      <c r="P179" s="92" cm="1">
        <f t="array" ref="P179">_xlfn.XLOOKUP(N179,BSFC!$B$3:$B$25,_xlfn.XLOOKUP(M179,BSFC!$C$2:$P$2,BSFC!$C$3:$P$25,,-1),,-1)</f>
        <v>475.44294525000004</v>
      </c>
      <c r="Q179" s="92">
        <f t="shared" si="24"/>
        <v>1.4772408511371877</v>
      </c>
      <c r="R179" s="92">
        <f t="shared" si="25"/>
        <v>2.2593044861245575E-4</v>
      </c>
      <c r="S179" s="92">
        <f t="shared" si="26"/>
        <v>0.10741703790995974</v>
      </c>
      <c r="T179" s="92">
        <f t="shared" si="29"/>
        <v>25.525045881058443</v>
      </c>
      <c r="U179" s="92">
        <f t="shared" si="27"/>
        <v>1.4322271721327966E-4</v>
      </c>
      <c r="V179" s="92">
        <f t="shared" si="30"/>
        <v>3.4033394508077908E-2</v>
      </c>
    </row>
    <row r="180" spans="1:22" x14ac:dyDescent="0.45">
      <c r="A180" s="88">
        <f>MIN('Gearing and Output'!$H$7,(SQRT((A179^2)+2*K179*1)))</f>
        <v>13.752388632941413</v>
      </c>
      <c r="B180" s="90">
        <f t="shared" si="28"/>
        <v>17.14787139058495</v>
      </c>
      <c r="C180" s="90">
        <f>0.5*'Gearing and Output'!$G$15*'Gearing and Output'!$G$16*'Gearing and Output'!$G$14*(A180)^2</f>
        <v>111.2073775495362</v>
      </c>
      <c r="D180" s="90">
        <f>'Gearing and Output'!$G$26</f>
        <v>133.66125</v>
      </c>
      <c r="E180" s="90">
        <f>'Gearing and Output'!$C$14-C180-D180</f>
        <v>239.23840140594046</v>
      </c>
      <c r="F180" s="90">
        <f>0.5*'Gearing and Output'!$J$27*A180^2</f>
        <v>53594.201722958889</v>
      </c>
      <c r="G180" s="90">
        <f>A180/('Gearing and Output'!$J$35/1000)</f>
        <v>47.081097682100008</v>
      </c>
      <c r="H180" s="90">
        <f t="shared" si="22"/>
        <v>59.738955596585342</v>
      </c>
      <c r="I180" s="90">
        <f>'Gearing and Output'!$G$38</f>
        <v>631.72977665344956</v>
      </c>
      <c r="J180" s="90">
        <f t="shared" si="23"/>
        <v>0.37870369618049587</v>
      </c>
      <c r="K180" s="92">
        <f t="shared" si="31"/>
        <v>2.6405868495230767</v>
      </c>
      <c r="L180" s="92">
        <f>IF(A180&lt;'Gearing and Output'!$H$5,1,IF(A180&lt;'Gearing and Output'!$H$6,2,IF(A180&gt;'Gearing and Output'!$H$6,3)))</f>
        <v>3</v>
      </c>
      <c r="M180" s="92">
        <f>IF(L180=1,_xlfn.XLOOKUP(A180,'Dyno Graph'!$E$2:$E$77,'Dyno Graph'!$A$2:$A$77,,1),IF(L180=2,_xlfn.XLOOKUP(A180,'Dyno Graph'!$F$2:$F$77,'Dyno Graph'!$A$2:$A$77,,1),IF(L180=3,_xlfn.XLOOKUP(A180,'Dyno Graph'!$G$2:$G$77,'Dyno Graph'!$A$2:$A$77,,1))))</f>
        <v>7500</v>
      </c>
      <c r="N180" s="92">
        <f>IF(L180=1,_xlfn.XLOOKUP(A180,'Dyno Graph'!$E$2:$E$77,'Dyno Graph'!$D$2:$D$77,,-1),IF(L180=2,_xlfn.XLOOKUP(A180,'Dyno Graph'!$F$2:$F$77,'Dyno Graph'!$D$2:$D$77,,-1),IF(L180=3,_xlfn.XLOOKUP(A180,'Dyno Graph'!$G$2:$G$77,'Dyno Graph'!$D$2:$D$77,,-1))))</f>
        <v>14.254</v>
      </c>
      <c r="O180" s="92">
        <f>IF(L180=1,_xlfn.XLOOKUP(A180,'Dyno Graph'!$E$2:$E$77,'Dyno Graph'!$H$2:$H$77,,-1),IF(Forces!L180=2,_xlfn.XLOOKUP(Forces!A180,'Dyno Graph'!$F$2:$F$77,'Dyno Graph'!$H$2:$H$77,,-1),IF(Forces!L180=3,_xlfn.XLOOKUP(Forces!A180,'Dyno Graph'!$G$2:$G$77,'Dyno Graph'!$H$2:$H$77,,-1))))</f>
        <v>11.185500000000001</v>
      </c>
      <c r="P180" s="92" cm="1">
        <f t="array" ref="P180">_xlfn.XLOOKUP(N180,BSFC!$B$3:$B$25,_xlfn.XLOOKUP(M180,BSFC!$C$2:$P$2,BSFC!$C$3:$P$25,,-1),,-1)</f>
        <v>475.44294525000004</v>
      </c>
      <c r="Q180" s="92">
        <f t="shared" si="24"/>
        <v>1.4772408511371877</v>
      </c>
      <c r="R180" s="92">
        <f t="shared" si="25"/>
        <v>2.2593044861245575E-4</v>
      </c>
      <c r="S180" s="92">
        <f t="shared" si="26"/>
        <v>0.10741703790995974</v>
      </c>
      <c r="T180" s="92">
        <f t="shared" si="29"/>
        <v>25.632462918968404</v>
      </c>
      <c r="U180" s="92">
        <f t="shared" si="27"/>
        <v>1.4322271721327966E-4</v>
      </c>
      <c r="V180" s="92">
        <f t="shared" si="30"/>
        <v>3.4176617225291188E-2</v>
      </c>
    </row>
    <row r="181" spans="1:22" x14ac:dyDescent="0.45">
      <c r="A181" s="88">
        <f>MIN('Gearing and Output'!$H$7,(SQRT((A180^2)+2*K180*1)))</f>
        <v>13.752388632941413</v>
      </c>
      <c r="B181" s="90">
        <f t="shared" si="28"/>
        <v>17.220586031415028</v>
      </c>
      <c r="C181" s="90">
        <f>0.5*'Gearing and Output'!$G$15*'Gearing and Output'!$G$16*'Gearing and Output'!$G$14*(A181)^2</f>
        <v>111.2073775495362</v>
      </c>
      <c r="D181" s="90">
        <f>'Gearing and Output'!$G$26</f>
        <v>133.66125</v>
      </c>
      <c r="E181" s="90">
        <f>'Gearing and Output'!$C$14-C181-D181</f>
        <v>239.23840140594046</v>
      </c>
      <c r="F181" s="90">
        <f>0.5*'Gearing and Output'!$J$27*A181^2</f>
        <v>53594.201722958889</v>
      </c>
      <c r="G181" s="90">
        <f>A181/('Gearing and Output'!$J$35/1000)</f>
        <v>47.081097682100008</v>
      </c>
      <c r="H181" s="90">
        <f t="shared" si="22"/>
        <v>59.738955596585342</v>
      </c>
      <c r="I181" s="90">
        <f>'Gearing and Output'!$G$38</f>
        <v>631.72977665344956</v>
      </c>
      <c r="J181" s="90">
        <f t="shared" si="23"/>
        <v>0.37870369618049587</v>
      </c>
      <c r="K181" s="92">
        <f t="shared" si="31"/>
        <v>2.6405868495230767</v>
      </c>
      <c r="L181" s="92">
        <f>IF(A181&lt;'Gearing and Output'!$H$5,1,IF(A181&lt;'Gearing and Output'!$H$6,2,IF(A181&gt;'Gearing and Output'!$H$6,3)))</f>
        <v>3</v>
      </c>
      <c r="M181" s="92">
        <f>IF(L181=1,_xlfn.XLOOKUP(A181,'Dyno Graph'!$E$2:$E$77,'Dyno Graph'!$A$2:$A$77,,1),IF(L181=2,_xlfn.XLOOKUP(A181,'Dyno Graph'!$F$2:$F$77,'Dyno Graph'!$A$2:$A$77,,1),IF(L181=3,_xlfn.XLOOKUP(A181,'Dyno Graph'!$G$2:$G$77,'Dyno Graph'!$A$2:$A$77,,1))))</f>
        <v>7500</v>
      </c>
      <c r="N181" s="92">
        <f>IF(L181=1,_xlfn.XLOOKUP(A181,'Dyno Graph'!$E$2:$E$77,'Dyno Graph'!$D$2:$D$77,,-1),IF(L181=2,_xlfn.XLOOKUP(A181,'Dyno Graph'!$F$2:$F$77,'Dyno Graph'!$D$2:$D$77,,-1),IF(L181=3,_xlfn.XLOOKUP(A181,'Dyno Graph'!$G$2:$G$77,'Dyno Graph'!$D$2:$D$77,,-1))))</f>
        <v>14.254</v>
      </c>
      <c r="O181" s="92">
        <f>IF(L181=1,_xlfn.XLOOKUP(A181,'Dyno Graph'!$E$2:$E$77,'Dyno Graph'!$H$2:$H$77,,-1),IF(Forces!L181=2,_xlfn.XLOOKUP(Forces!A181,'Dyno Graph'!$F$2:$F$77,'Dyno Graph'!$H$2:$H$77,,-1),IF(Forces!L181=3,_xlfn.XLOOKUP(Forces!A181,'Dyno Graph'!$G$2:$G$77,'Dyno Graph'!$H$2:$H$77,,-1))))</f>
        <v>11.185500000000001</v>
      </c>
      <c r="P181" s="92" cm="1">
        <f t="array" ref="P181">_xlfn.XLOOKUP(N181,BSFC!$B$3:$B$25,_xlfn.XLOOKUP(M181,BSFC!$C$2:$P$2,BSFC!$C$3:$P$25,,-1),,-1)</f>
        <v>475.44294525000004</v>
      </c>
      <c r="Q181" s="92">
        <f t="shared" si="24"/>
        <v>1.4772408511371877</v>
      </c>
      <c r="R181" s="92">
        <f t="shared" si="25"/>
        <v>2.2593044861245575E-4</v>
      </c>
      <c r="S181" s="92">
        <f t="shared" si="26"/>
        <v>0.10741703790995974</v>
      </c>
      <c r="T181" s="92">
        <f t="shared" si="29"/>
        <v>25.739879956878365</v>
      </c>
      <c r="U181" s="92">
        <f t="shared" si="27"/>
        <v>1.4322271721327966E-4</v>
      </c>
      <c r="V181" s="92">
        <f t="shared" si="30"/>
        <v>3.4319839942504468E-2</v>
      </c>
    </row>
    <row r="182" spans="1:22" x14ac:dyDescent="0.45">
      <c r="A182" s="88">
        <f>MIN('Gearing and Output'!$H$7,(SQRT((A181^2)+2*K181*1)))</f>
        <v>13.752388632941413</v>
      </c>
      <c r="B182" s="90">
        <f t="shared" si="28"/>
        <v>17.293300672245106</v>
      </c>
      <c r="C182" s="90">
        <f>0.5*'Gearing and Output'!$G$15*'Gearing and Output'!$G$16*'Gearing and Output'!$G$14*(A182)^2</f>
        <v>111.2073775495362</v>
      </c>
      <c r="D182" s="90">
        <f>'Gearing and Output'!$G$26</f>
        <v>133.66125</v>
      </c>
      <c r="E182" s="90">
        <f>'Gearing and Output'!$C$14-C182-D182</f>
        <v>239.23840140594046</v>
      </c>
      <c r="F182" s="90">
        <f>0.5*'Gearing and Output'!$J$27*A182^2</f>
        <v>53594.201722958889</v>
      </c>
      <c r="G182" s="90">
        <f>A182/('Gearing and Output'!$J$35/1000)</f>
        <v>47.081097682100008</v>
      </c>
      <c r="H182" s="90">
        <f t="shared" si="22"/>
        <v>59.738955596585342</v>
      </c>
      <c r="I182" s="90">
        <f>'Gearing and Output'!$G$38</f>
        <v>631.72977665344956</v>
      </c>
      <c r="J182" s="90">
        <f t="shared" si="23"/>
        <v>0.37870369618049587</v>
      </c>
      <c r="K182" s="92">
        <f t="shared" si="31"/>
        <v>2.6405868495230767</v>
      </c>
      <c r="L182" s="92">
        <f>IF(A182&lt;'Gearing and Output'!$H$5,1,IF(A182&lt;'Gearing and Output'!$H$6,2,IF(A182&gt;'Gearing and Output'!$H$6,3)))</f>
        <v>3</v>
      </c>
      <c r="M182" s="92">
        <f>IF(L182=1,_xlfn.XLOOKUP(A182,'Dyno Graph'!$E$2:$E$77,'Dyno Graph'!$A$2:$A$77,,1),IF(L182=2,_xlfn.XLOOKUP(A182,'Dyno Graph'!$F$2:$F$77,'Dyno Graph'!$A$2:$A$77,,1),IF(L182=3,_xlfn.XLOOKUP(A182,'Dyno Graph'!$G$2:$G$77,'Dyno Graph'!$A$2:$A$77,,1))))</f>
        <v>7500</v>
      </c>
      <c r="N182" s="92">
        <f>IF(L182=1,_xlfn.XLOOKUP(A182,'Dyno Graph'!$E$2:$E$77,'Dyno Graph'!$D$2:$D$77,,-1),IF(L182=2,_xlfn.XLOOKUP(A182,'Dyno Graph'!$F$2:$F$77,'Dyno Graph'!$D$2:$D$77,,-1),IF(L182=3,_xlfn.XLOOKUP(A182,'Dyno Graph'!$G$2:$G$77,'Dyno Graph'!$D$2:$D$77,,-1))))</f>
        <v>14.254</v>
      </c>
      <c r="O182" s="92">
        <f>IF(L182=1,_xlfn.XLOOKUP(A182,'Dyno Graph'!$E$2:$E$77,'Dyno Graph'!$H$2:$H$77,,-1),IF(Forces!L182=2,_xlfn.XLOOKUP(Forces!A182,'Dyno Graph'!$F$2:$F$77,'Dyno Graph'!$H$2:$H$77,,-1),IF(Forces!L182=3,_xlfn.XLOOKUP(Forces!A182,'Dyno Graph'!$G$2:$G$77,'Dyno Graph'!$H$2:$H$77,,-1))))</f>
        <v>11.185500000000001</v>
      </c>
      <c r="P182" s="92" cm="1">
        <f t="array" ref="P182">_xlfn.XLOOKUP(N182,BSFC!$B$3:$B$25,_xlfn.XLOOKUP(M182,BSFC!$C$2:$P$2,BSFC!$C$3:$P$25,,-1),,-1)</f>
        <v>475.44294525000004</v>
      </c>
      <c r="Q182" s="92">
        <f t="shared" si="24"/>
        <v>1.4772408511371877</v>
      </c>
      <c r="R182" s="92">
        <f t="shared" si="25"/>
        <v>2.2593044861245575E-4</v>
      </c>
      <c r="S182" s="92">
        <f t="shared" si="26"/>
        <v>0.10741703790995974</v>
      </c>
      <c r="T182" s="92">
        <f t="shared" si="29"/>
        <v>25.847296994788326</v>
      </c>
      <c r="U182" s="92">
        <f t="shared" si="27"/>
        <v>1.4322271721327966E-4</v>
      </c>
      <c r="V182" s="92">
        <f t="shared" si="30"/>
        <v>3.4463062659717748E-2</v>
      </c>
    </row>
    <row r="183" spans="1:22" x14ac:dyDescent="0.45">
      <c r="A183" s="88">
        <f>MIN('Gearing and Output'!$H$7,(SQRT((A182^2)+2*K182*1)))</f>
        <v>13.752388632941413</v>
      </c>
      <c r="B183" s="90">
        <f t="shared" si="28"/>
        <v>17.366015313075184</v>
      </c>
      <c r="C183" s="90">
        <f>0.5*'Gearing and Output'!$G$15*'Gearing and Output'!$G$16*'Gearing and Output'!$G$14*(A183)^2</f>
        <v>111.2073775495362</v>
      </c>
      <c r="D183" s="90">
        <f>'Gearing and Output'!$G$26</f>
        <v>133.66125</v>
      </c>
      <c r="E183" s="90">
        <f>'Gearing and Output'!$C$14-C183-D183</f>
        <v>239.23840140594046</v>
      </c>
      <c r="F183" s="90">
        <f>0.5*'Gearing and Output'!$J$27*A183^2</f>
        <v>53594.201722958889</v>
      </c>
      <c r="G183" s="90">
        <f>A183/('Gearing and Output'!$J$35/1000)</f>
        <v>47.081097682100008</v>
      </c>
      <c r="H183" s="90">
        <f t="shared" si="22"/>
        <v>59.738955596585342</v>
      </c>
      <c r="I183" s="90">
        <f>'Gearing and Output'!$G$38</f>
        <v>631.72977665344956</v>
      </c>
      <c r="J183" s="90">
        <f t="shared" si="23"/>
        <v>0.37870369618049587</v>
      </c>
      <c r="K183" s="92">
        <f t="shared" si="31"/>
        <v>2.6405868495230767</v>
      </c>
      <c r="L183" s="92">
        <f>IF(A183&lt;'Gearing and Output'!$H$5,1,IF(A183&lt;'Gearing and Output'!$H$6,2,IF(A183&gt;'Gearing and Output'!$H$6,3)))</f>
        <v>3</v>
      </c>
      <c r="M183" s="92">
        <f>IF(L183=1,_xlfn.XLOOKUP(A183,'Dyno Graph'!$E$2:$E$77,'Dyno Graph'!$A$2:$A$77,,1),IF(L183=2,_xlfn.XLOOKUP(A183,'Dyno Graph'!$F$2:$F$77,'Dyno Graph'!$A$2:$A$77,,1),IF(L183=3,_xlfn.XLOOKUP(A183,'Dyno Graph'!$G$2:$G$77,'Dyno Graph'!$A$2:$A$77,,1))))</f>
        <v>7500</v>
      </c>
      <c r="N183" s="92">
        <f>IF(L183=1,_xlfn.XLOOKUP(A183,'Dyno Graph'!$E$2:$E$77,'Dyno Graph'!$D$2:$D$77,,-1),IF(L183=2,_xlfn.XLOOKUP(A183,'Dyno Graph'!$F$2:$F$77,'Dyno Graph'!$D$2:$D$77,,-1),IF(L183=3,_xlfn.XLOOKUP(A183,'Dyno Graph'!$G$2:$G$77,'Dyno Graph'!$D$2:$D$77,,-1))))</f>
        <v>14.254</v>
      </c>
      <c r="O183" s="92">
        <f>IF(L183=1,_xlfn.XLOOKUP(A183,'Dyno Graph'!$E$2:$E$77,'Dyno Graph'!$H$2:$H$77,,-1),IF(Forces!L183=2,_xlfn.XLOOKUP(Forces!A183,'Dyno Graph'!$F$2:$F$77,'Dyno Graph'!$H$2:$H$77,,-1),IF(Forces!L183=3,_xlfn.XLOOKUP(Forces!A183,'Dyno Graph'!$G$2:$G$77,'Dyno Graph'!$H$2:$H$77,,-1))))</f>
        <v>11.185500000000001</v>
      </c>
      <c r="P183" s="92" cm="1">
        <f t="array" ref="P183">_xlfn.XLOOKUP(N183,BSFC!$B$3:$B$25,_xlfn.XLOOKUP(M183,BSFC!$C$2:$P$2,BSFC!$C$3:$P$25,,-1),,-1)</f>
        <v>475.44294525000004</v>
      </c>
      <c r="Q183" s="92">
        <f t="shared" si="24"/>
        <v>1.4772408511371877</v>
      </c>
      <c r="R183" s="92">
        <f t="shared" si="25"/>
        <v>2.2593044861245575E-4</v>
      </c>
      <c r="S183" s="92">
        <f t="shared" si="26"/>
        <v>0.10741703790995974</v>
      </c>
      <c r="T183" s="92">
        <f t="shared" si="29"/>
        <v>25.954714032698288</v>
      </c>
      <c r="U183" s="92">
        <f t="shared" si="27"/>
        <v>1.4322271721327966E-4</v>
      </c>
      <c r="V183" s="92">
        <f t="shared" si="30"/>
        <v>3.4606285376931029E-2</v>
      </c>
    </row>
    <row r="184" spans="1:22" x14ac:dyDescent="0.45">
      <c r="A184" s="88">
        <f>MIN('Gearing and Output'!$H$7,(SQRT((A183^2)+2*K183*1)))</f>
        <v>13.752388632941413</v>
      </c>
      <c r="B184" s="90">
        <f t="shared" si="28"/>
        <v>17.438729953905263</v>
      </c>
      <c r="C184" s="90">
        <f>0.5*'Gearing and Output'!$G$15*'Gearing and Output'!$G$16*'Gearing and Output'!$G$14*(A184)^2</f>
        <v>111.2073775495362</v>
      </c>
      <c r="D184" s="90">
        <f>'Gearing and Output'!$G$26</f>
        <v>133.66125</v>
      </c>
      <c r="E184" s="90">
        <f>'Gearing and Output'!$C$14-C184-D184</f>
        <v>239.23840140594046</v>
      </c>
      <c r="F184" s="90">
        <f>0.5*'Gearing and Output'!$J$27*A184^2</f>
        <v>53594.201722958889</v>
      </c>
      <c r="G184" s="90">
        <f>A184/('Gearing and Output'!$J$35/1000)</f>
        <v>47.081097682100008</v>
      </c>
      <c r="H184" s="90">
        <f t="shared" si="22"/>
        <v>59.738955596585342</v>
      </c>
      <c r="I184" s="90">
        <f>'Gearing and Output'!$G$38</f>
        <v>631.72977665344956</v>
      </c>
      <c r="J184" s="90">
        <f t="shared" si="23"/>
        <v>0.37870369618049587</v>
      </c>
      <c r="K184" s="92">
        <f t="shared" si="31"/>
        <v>2.6405868495230767</v>
      </c>
      <c r="L184" s="92">
        <f>IF(A184&lt;'Gearing and Output'!$H$5,1,IF(A184&lt;'Gearing and Output'!$H$6,2,IF(A184&gt;'Gearing and Output'!$H$6,3)))</f>
        <v>3</v>
      </c>
      <c r="M184" s="92">
        <f>IF(L184=1,_xlfn.XLOOKUP(A184,'Dyno Graph'!$E$2:$E$77,'Dyno Graph'!$A$2:$A$77,,1),IF(L184=2,_xlfn.XLOOKUP(A184,'Dyno Graph'!$F$2:$F$77,'Dyno Graph'!$A$2:$A$77,,1),IF(L184=3,_xlfn.XLOOKUP(A184,'Dyno Graph'!$G$2:$G$77,'Dyno Graph'!$A$2:$A$77,,1))))</f>
        <v>7500</v>
      </c>
      <c r="N184" s="92">
        <f>IF(L184=1,_xlfn.XLOOKUP(A184,'Dyno Graph'!$E$2:$E$77,'Dyno Graph'!$D$2:$D$77,,-1),IF(L184=2,_xlfn.XLOOKUP(A184,'Dyno Graph'!$F$2:$F$77,'Dyno Graph'!$D$2:$D$77,,-1),IF(L184=3,_xlfn.XLOOKUP(A184,'Dyno Graph'!$G$2:$G$77,'Dyno Graph'!$D$2:$D$77,,-1))))</f>
        <v>14.254</v>
      </c>
      <c r="O184" s="92">
        <f>IF(L184=1,_xlfn.XLOOKUP(A184,'Dyno Graph'!$E$2:$E$77,'Dyno Graph'!$H$2:$H$77,,-1),IF(Forces!L184=2,_xlfn.XLOOKUP(Forces!A184,'Dyno Graph'!$F$2:$F$77,'Dyno Graph'!$H$2:$H$77,,-1),IF(Forces!L184=3,_xlfn.XLOOKUP(Forces!A184,'Dyno Graph'!$G$2:$G$77,'Dyno Graph'!$H$2:$H$77,,-1))))</f>
        <v>11.185500000000001</v>
      </c>
      <c r="P184" s="92" cm="1">
        <f t="array" ref="P184">_xlfn.XLOOKUP(N184,BSFC!$B$3:$B$25,_xlfn.XLOOKUP(M184,BSFC!$C$2:$P$2,BSFC!$C$3:$P$25,,-1),,-1)</f>
        <v>475.44294525000004</v>
      </c>
      <c r="Q184" s="92">
        <f t="shared" si="24"/>
        <v>1.4772408511371877</v>
      </c>
      <c r="R184" s="92">
        <f t="shared" si="25"/>
        <v>2.2593044861245575E-4</v>
      </c>
      <c r="S184" s="92">
        <f t="shared" si="26"/>
        <v>0.10741703790995974</v>
      </c>
      <c r="T184" s="92">
        <f t="shared" si="29"/>
        <v>26.062131070608249</v>
      </c>
      <c r="U184" s="92">
        <f t="shared" si="27"/>
        <v>1.4322271721327966E-4</v>
      </c>
      <c r="V184" s="92">
        <f t="shared" si="30"/>
        <v>3.4749508094144309E-2</v>
      </c>
    </row>
    <row r="185" spans="1:22" x14ac:dyDescent="0.45">
      <c r="A185" s="88">
        <f>MIN('Gearing and Output'!$H$7,(SQRT((A184^2)+2*K184*1)))</f>
        <v>13.752388632941413</v>
      </c>
      <c r="B185" s="90">
        <f t="shared" si="28"/>
        <v>17.511444594735341</v>
      </c>
      <c r="C185" s="90">
        <f>0.5*'Gearing and Output'!$G$15*'Gearing and Output'!$G$16*'Gearing and Output'!$G$14*(A185)^2</f>
        <v>111.2073775495362</v>
      </c>
      <c r="D185" s="90">
        <f>'Gearing and Output'!$G$26</f>
        <v>133.66125</v>
      </c>
      <c r="E185" s="90">
        <f>'Gearing and Output'!$C$14-C185-D185</f>
        <v>239.23840140594046</v>
      </c>
      <c r="F185" s="90">
        <f>0.5*'Gearing and Output'!$J$27*A185^2</f>
        <v>53594.201722958889</v>
      </c>
      <c r="G185" s="90">
        <f>A185/('Gearing and Output'!$J$35/1000)</f>
        <v>47.081097682100008</v>
      </c>
      <c r="H185" s="90">
        <f t="shared" si="22"/>
        <v>59.738955596585342</v>
      </c>
      <c r="I185" s="90">
        <f>'Gearing and Output'!$G$38</f>
        <v>631.72977665344956</v>
      </c>
      <c r="J185" s="90">
        <f t="shared" si="23"/>
        <v>0.37870369618049587</v>
      </c>
      <c r="K185" s="92">
        <f t="shared" si="31"/>
        <v>2.6405868495230767</v>
      </c>
      <c r="L185" s="92">
        <f>IF(A185&lt;'Gearing and Output'!$H$5,1,IF(A185&lt;'Gearing and Output'!$H$6,2,IF(A185&gt;'Gearing and Output'!$H$6,3)))</f>
        <v>3</v>
      </c>
      <c r="M185" s="92">
        <f>IF(L185=1,_xlfn.XLOOKUP(A185,'Dyno Graph'!$E$2:$E$77,'Dyno Graph'!$A$2:$A$77,,1),IF(L185=2,_xlfn.XLOOKUP(A185,'Dyno Graph'!$F$2:$F$77,'Dyno Graph'!$A$2:$A$77,,1),IF(L185=3,_xlfn.XLOOKUP(A185,'Dyno Graph'!$G$2:$G$77,'Dyno Graph'!$A$2:$A$77,,1))))</f>
        <v>7500</v>
      </c>
      <c r="N185" s="92">
        <f>IF(L185=1,_xlfn.XLOOKUP(A185,'Dyno Graph'!$E$2:$E$77,'Dyno Graph'!$D$2:$D$77,,-1),IF(L185=2,_xlfn.XLOOKUP(A185,'Dyno Graph'!$F$2:$F$77,'Dyno Graph'!$D$2:$D$77,,-1),IF(L185=3,_xlfn.XLOOKUP(A185,'Dyno Graph'!$G$2:$G$77,'Dyno Graph'!$D$2:$D$77,,-1))))</f>
        <v>14.254</v>
      </c>
      <c r="O185" s="92">
        <f>IF(L185=1,_xlfn.XLOOKUP(A185,'Dyno Graph'!$E$2:$E$77,'Dyno Graph'!$H$2:$H$77,,-1),IF(Forces!L185=2,_xlfn.XLOOKUP(Forces!A185,'Dyno Graph'!$F$2:$F$77,'Dyno Graph'!$H$2:$H$77,,-1),IF(Forces!L185=3,_xlfn.XLOOKUP(Forces!A185,'Dyno Graph'!$G$2:$G$77,'Dyno Graph'!$H$2:$H$77,,-1))))</f>
        <v>11.185500000000001</v>
      </c>
      <c r="P185" s="92" cm="1">
        <f t="array" ref="P185">_xlfn.XLOOKUP(N185,BSFC!$B$3:$B$25,_xlfn.XLOOKUP(M185,BSFC!$C$2:$P$2,BSFC!$C$3:$P$25,,-1),,-1)</f>
        <v>475.44294525000004</v>
      </c>
      <c r="Q185" s="92">
        <f t="shared" si="24"/>
        <v>1.4772408511371877</v>
      </c>
      <c r="R185" s="92">
        <f t="shared" si="25"/>
        <v>2.2593044861245575E-4</v>
      </c>
      <c r="S185" s="92">
        <f t="shared" si="26"/>
        <v>0.10741703790995974</v>
      </c>
      <c r="T185" s="92">
        <f t="shared" si="29"/>
        <v>26.16954810851821</v>
      </c>
      <c r="U185" s="92">
        <f t="shared" si="27"/>
        <v>1.4322271721327966E-4</v>
      </c>
      <c r="V185" s="92">
        <f t="shared" si="30"/>
        <v>3.4892730811357589E-2</v>
      </c>
    </row>
    <row r="186" spans="1:22" x14ac:dyDescent="0.45">
      <c r="A186" s="88">
        <f>MIN('Gearing and Output'!$H$7,(SQRT((A185^2)+2*K185*1)))</f>
        <v>13.752388632941413</v>
      </c>
      <c r="B186" s="90">
        <f t="shared" si="28"/>
        <v>17.584159235565419</v>
      </c>
      <c r="C186" s="90">
        <f>0.5*'Gearing and Output'!$G$15*'Gearing and Output'!$G$16*'Gearing and Output'!$G$14*(A186)^2</f>
        <v>111.2073775495362</v>
      </c>
      <c r="D186" s="90">
        <f>'Gearing and Output'!$G$26</f>
        <v>133.66125</v>
      </c>
      <c r="E186" s="90">
        <f>'Gearing and Output'!$C$14-C186-D186</f>
        <v>239.23840140594046</v>
      </c>
      <c r="F186" s="90">
        <f>0.5*'Gearing and Output'!$J$27*A186^2</f>
        <v>53594.201722958889</v>
      </c>
      <c r="G186" s="90">
        <f>A186/('Gearing and Output'!$J$35/1000)</f>
        <v>47.081097682100008</v>
      </c>
      <c r="H186" s="90">
        <f t="shared" si="22"/>
        <v>59.738955596585342</v>
      </c>
      <c r="I186" s="90">
        <f>'Gearing and Output'!$G$38</f>
        <v>631.72977665344956</v>
      </c>
      <c r="J186" s="90">
        <f t="shared" si="23"/>
        <v>0.37870369618049587</v>
      </c>
      <c r="K186" s="92">
        <f t="shared" si="31"/>
        <v>2.6405868495230767</v>
      </c>
      <c r="L186" s="92">
        <f>IF(A186&lt;'Gearing and Output'!$H$5,1,IF(A186&lt;'Gearing and Output'!$H$6,2,IF(A186&gt;'Gearing and Output'!$H$6,3)))</f>
        <v>3</v>
      </c>
      <c r="M186" s="92">
        <f>IF(L186=1,_xlfn.XLOOKUP(A186,'Dyno Graph'!$E$2:$E$77,'Dyno Graph'!$A$2:$A$77,,1),IF(L186=2,_xlfn.XLOOKUP(A186,'Dyno Graph'!$F$2:$F$77,'Dyno Graph'!$A$2:$A$77,,1),IF(L186=3,_xlfn.XLOOKUP(A186,'Dyno Graph'!$G$2:$G$77,'Dyno Graph'!$A$2:$A$77,,1))))</f>
        <v>7500</v>
      </c>
      <c r="N186" s="92">
        <f>IF(L186=1,_xlfn.XLOOKUP(A186,'Dyno Graph'!$E$2:$E$77,'Dyno Graph'!$D$2:$D$77,,-1),IF(L186=2,_xlfn.XLOOKUP(A186,'Dyno Graph'!$F$2:$F$77,'Dyno Graph'!$D$2:$D$77,,-1),IF(L186=3,_xlfn.XLOOKUP(A186,'Dyno Graph'!$G$2:$G$77,'Dyno Graph'!$D$2:$D$77,,-1))))</f>
        <v>14.254</v>
      </c>
      <c r="O186" s="92">
        <f>IF(L186=1,_xlfn.XLOOKUP(A186,'Dyno Graph'!$E$2:$E$77,'Dyno Graph'!$H$2:$H$77,,-1),IF(Forces!L186=2,_xlfn.XLOOKUP(Forces!A186,'Dyno Graph'!$F$2:$F$77,'Dyno Graph'!$H$2:$H$77,,-1),IF(Forces!L186=3,_xlfn.XLOOKUP(Forces!A186,'Dyno Graph'!$G$2:$G$77,'Dyno Graph'!$H$2:$H$77,,-1))))</f>
        <v>11.185500000000001</v>
      </c>
      <c r="P186" s="92" cm="1">
        <f t="array" ref="P186">_xlfn.XLOOKUP(N186,BSFC!$B$3:$B$25,_xlfn.XLOOKUP(M186,BSFC!$C$2:$P$2,BSFC!$C$3:$P$25,,-1),,-1)</f>
        <v>475.44294525000004</v>
      </c>
      <c r="Q186" s="92">
        <f t="shared" si="24"/>
        <v>1.4772408511371877</v>
      </c>
      <c r="R186" s="92">
        <f t="shared" si="25"/>
        <v>2.2593044861245575E-4</v>
      </c>
      <c r="S186" s="92">
        <f t="shared" si="26"/>
        <v>0.10741703790995974</v>
      </c>
      <c r="T186" s="92">
        <f t="shared" si="29"/>
        <v>26.276965146428171</v>
      </c>
      <c r="U186" s="92">
        <f t="shared" si="27"/>
        <v>1.4322271721327966E-4</v>
      </c>
      <c r="V186" s="92">
        <f t="shared" si="30"/>
        <v>3.5035953528570869E-2</v>
      </c>
    </row>
    <row r="187" spans="1:22" x14ac:dyDescent="0.45">
      <c r="A187" s="88">
        <f>MIN('Gearing and Output'!$H$7,(SQRT((A186^2)+2*K186*1)))</f>
        <v>13.752388632941413</v>
      </c>
      <c r="B187" s="90">
        <f t="shared" si="28"/>
        <v>17.656873876395498</v>
      </c>
      <c r="C187" s="90">
        <f>0.5*'Gearing and Output'!$G$15*'Gearing and Output'!$G$16*'Gearing and Output'!$G$14*(A187)^2</f>
        <v>111.2073775495362</v>
      </c>
      <c r="D187" s="90">
        <f>'Gearing and Output'!$G$26</f>
        <v>133.66125</v>
      </c>
      <c r="E187" s="90">
        <f>'Gearing and Output'!$C$14-C187-D187</f>
        <v>239.23840140594046</v>
      </c>
      <c r="F187" s="90">
        <f>0.5*'Gearing and Output'!$J$27*A187^2</f>
        <v>53594.201722958889</v>
      </c>
      <c r="G187" s="90">
        <f>A187/('Gearing and Output'!$J$35/1000)</f>
        <v>47.081097682100008</v>
      </c>
      <c r="H187" s="90">
        <f t="shared" si="22"/>
        <v>59.738955596585342</v>
      </c>
      <c r="I187" s="90">
        <f>'Gearing and Output'!$G$38</f>
        <v>631.72977665344956</v>
      </c>
      <c r="J187" s="90">
        <f t="shared" si="23"/>
        <v>0.37870369618049587</v>
      </c>
      <c r="K187" s="92">
        <f t="shared" si="31"/>
        <v>2.6405868495230767</v>
      </c>
      <c r="L187" s="92">
        <f>IF(A187&lt;'Gearing and Output'!$H$5,1,IF(A187&lt;'Gearing and Output'!$H$6,2,IF(A187&gt;'Gearing and Output'!$H$6,3)))</f>
        <v>3</v>
      </c>
      <c r="M187" s="92">
        <f>IF(L187=1,_xlfn.XLOOKUP(A187,'Dyno Graph'!$E$2:$E$77,'Dyno Graph'!$A$2:$A$77,,1),IF(L187=2,_xlfn.XLOOKUP(A187,'Dyno Graph'!$F$2:$F$77,'Dyno Graph'!$A$2:$A$77,,1),IF(L187=3,_xlfn.XLOOKUP(A187,'Dyno Graph'!$G$2:$G$77,'Dyno Graph'!$A$2:$A$77,,1))))</f>
        <v>7500</v>
      </c>
      <c r="N187" s="92">
        <f>IF(L187=1,_xlfn.XLOOKUP(A187,'Dyno Graph'!$E$2:$E$77,'Dyno Graph'!$D$2:$D$77,,-1),IF(L187=2,_xlfn.XLOOKUP(A187,'Dyno Graph'!$F$2:$F$77,'Dyno Graph'!$D$2:$D$77,,-1),IF(L187=3,_xlfn.XLOOKUP(A187,'Dyno Graph'!$G$2:$G$77,'Dyno Graph'!$D$2:$D$77,,-1))))</f>
        <v>14.254</v>
      </c>
      <c r="O187" s="92">
        <f>IF(L187=1,_xlfn.XLOOKUP(A187,'Dyno Graph'!$E$2:$E$77,'Dyno Graph'!$H$2:$H$77,,-1),IF(Forces!L187=2,_xlfn.XLOOKUP(Forces!A187,'Dyno Graph'!$F$2:$F$77,'Dyno Graph'!$H$2:$H$77,,-1),IF(Forces!L187=3,_xlfn.XLOOKUP(Forces!A187,'Dyno Graph'!$G$2:$G$77,'Dyno Graph'!$H$2:$H$77,,-1))))</f>
        <v>11.185500000000001</v>
      </c>
      <c r="P187" s="92" cm="1">
        <f t="array" ref="P187">_xlfn.XLOOKUP(N187,BSFC!$B$3:$B$25,_xlfn.XLOOKUP(M187,BSFC!$C$2:$P$2,BSFC!$C$3:$P$25,,-1),,-1)</f>
        <v>475.44294525000004</v>
      </c>
      <c r="Q187" s="92">
        <f t="shared" si="24"/>
        <v>1.4772408511371877</v>
      </c>
      <c r="R187" s="92">
        <f t="shared" si="25"/>
        <v>2.2593044861245575E-4</v>
      </c>
      <c r="S187" s="92">
        <f t="shared" si="26"/>
        <v>0.10741703790995974</v>
      </c>
      <c r="T187" s="92">
        <f t="shared" si="29"/>
        <v>26.384382184338133</v>
      </c>
      <c r="U187" s="92">
        <f t="shared" si="27"/>
        <v>1.4322271721327966E-4</v>
      </c>
      <c r="V187" s="92">
        <f t="shared" si="30"/>
        <v>3.5179176245784149E-2</v>
      </c>
    </row>
    <row r="188" spans="1:22" x14ac:dyDescent="0.45">
      <c r="A188" s="88">
        <f>MIN('Gearing and Output'!$H$7,(SQRT((A187^2)+2*K187*1)))</f>
        <v>13.752388632941413</v>
      </c>
      <c r="B188" s="90">
        <f t="shared" si="28"/>
        <v>17.729588517225576</v>
      </c>
      <c r="C188" s="90">
        <f>0.5*'Gearing and Output'!$G$15*'Gearing and Output'!$G$16*'Gearing and Output'!$G$14*(A188)^2</f>
        <v>111.2073775495362</v>
      </c>
      <c r="D188" s="90">
        <f>'Gearing and Output'!$G$26</f>
        <v>133.66125</v>
      </c>
      <c r="E188" s="90">
        <f>'Gearing and Output'!$C$14-C188-D188</f>
        <v>239.23840140594046</v>
      </c>
      <c r="F188" s="90">
        <f>0.5*'Gearing and Output'!$J$27*A188^2</f>
        <v>53594.201722958889</v>
      </c>
      <c r="G188" s="90">
        <f>A188/('Gearing and Output'!$J$35/1000)</f>
        <v>47.081097682100008</v>
      </c>
      <c r="H188" s="90">
        <f t="shared" si="22"/>
        <v>59.738955596585342</v>
      </c>
      <c r="I188" s="90">
        <f>'Gearing and Output'!$G$38</f>
        <v>631.72977665344956</v>
      </c>
      <c r="J188" s="90">
        <f t="shared" si="23"/>
        <v>0.37870369618049587</v>
      </c>
      <c r="K188" s="92">
        <f t="shared" si="31"/>
        <v>2.6405868495230767</v>
      </c>
      <c r="L188" s="92">
        <f>IF(A188&lt;'Gearing and Output'!$H$5,1,IF(A188&lt;'Gearing and Output'!$H$6,2,IF(A188&gt;'Gearing and Output'!$H$6,3)))</f>
        <v>3</v>
      </c>
      <c r="M188" s="92">
        <f>IF(L188=1,_xlfn.XLOOKUP(A188,'Dyno Graph'!$E$2:$E$77,'Dyno Graph'!$A$2:$A$77,,1),IF(L188=2,_xlfn.XLOOKUP(A188,'Dyno Graph'!$F$2:$F$77,'Dyno Graph'!$A$2:$A$77,,1),IF(L188=3,_xlfn.XLOOKUP(A188,'Dyno Graph'!$G$2:$G$77,'Dyno Graph'!$A$2:$A$77,,1))))</f>
        <v>7500</v>
      </c>
      <c r="N188" s="92">
        <f>IF(L188=1,_xlfn.XLOOKUP(A188,'Dyno Graph'!$E$2:$E$77,'Dyno Graph'!$D$2:$D$77,,-1),IF(L188=2,_xlfn.XLOOKUP(A188,'Dyno Graph'!$F$2:$F$77,'Dyno Graph'!$D$2:$D$77,,-1),IF(L188=3,_xlfn.XLOOKUP(A188,'Dyno Graph'!$G$2:$G$77,'Dyno Graph'!$D$2:$D$77,,-1))))</f>
        <v>14.254</v>
      </c>
      <c r="O188" s="92">
        <f>IF(L188=1,_xlfn.XLOOKUP(A188,'Dyno Graph'!$E$2:$E$77,'Dyno Graph'!$H$2:$H$77,,-1),IF(Forces!L188=2,_xlfn.XLOOKUP(Forces!A188,'Dyno Graph'!$F$2:$F$77,'Dyno Graph'!$H$2:$H$77,,-1),IF(Forces!L188=3,_xlfn.XLOOKUP(Forces!A188,'Dyno Graph'!$G$2:$G$77,'Dyno Graph'!$H$2:$H$77,,-1))))</f>
        <v>11.185500000000001</v>
      </c>
      <c r="P188" s="92" cm="1">
        <f t="array" ref="P188">_xlfn.XLOOKUP(N188,BSFC!$B$3:$B$25,_xlfn.XLOOKUP(M188,BSFC!$C$2:$P$2,BSFC!$C$3:$P$25,,-1),,-1)</f>
        <v>475.44294525000004</v>
      </c>
      <c r="Q188" s="92">
        <f t="shared" si="24"/>
        <v>1.4772408511371877</v>
      </c>
      <c r="R188" s="92">
        <f t="shared" si="25"/>
        <v>2.2593044861245575E-4</v>
      </c>
      <c r="S188" s="92">
        <f t="shared" si="26"/>
        <v>0.10741703790995974</v>
      </c>
      <c r="T188" s="92">
        <f t="shared" si="29"/>
        <v>26.491799222248094</v>
      </c>
      <c r="U188" s="92">
        <f t="shared" si="27"/>
        <v>1.4322271721327966E-4</v>
      </c>
      <c r="V188" s="92">
        <f t="shared" si="30"/>
        <v>3.532239896299743E-2</v>
      </c>
    </row>
    <row r="189" spans="1:22" x14ac:dyDescent="0.45">
      <c r="A189" s="88">
        <f>MIN('Gearing and Output'!$H$7,(SQRT((A188^2)+2*K188*1)))</f>
        <v>13.752388632941413</v>
      </c>
      <c r="B189" s="90">
        <f t="shared" si="28"/>
        <v>17.802303158055654</v>
      </c>
      <c r="C189" s="90">
        <f>0.5*'Gearing and Output'!$G$15*'Gearing and Output'!$G$16*'Gearing and Output'!$G$14*(A189)^2</f>
        <v>111.2073775495362</v>
      </c>
      <c r="D189" s="90">
        <f>'Gearing and Output'!$G$26</f>
        <v>133.66125</v>
      </c>
      <c r="E189" s="90">
        <f>'Gearing and Output'!$C$14-C189-D189</f>
        <v>239.23840140594046</v>
      </c>
      <c r="F189" s="90">
        <f>0.5*'Gearing and Output'!$J$27*A189^2</f>
        <v>53594.201722958889</v>
      </c>
      <c r="G189" s="90">
        <f>A189/('Gearing and Output'!$J$35/1000)</f>
        <v>47.081097682100008</v>
      </c>
      <c r="H189" s="90">
        <f t="shared" si="22"/>
        <v>59.738955596585342</v>
      </c>
      <c r="I189" s="90">
        <f>'Gearing and Output'!$G$38</f>
        <v>631.72977665344956</v>
      </c>
      <c r="J189" s="90">
        <f t="shared" si="23"/>
        <v>0.37870369618049587</v>
      </c>
      <c r="K189" s="92">
        <f t="shared" si="31"/>
        <v>2.6405868495230767</v>
      </c>
      <c r="L189" s="92">
        <f>IF(A189&lt;'Gearing and Output'!$H$5,1,IF(A189&lt;'Gearing and Output'!$H$6,2,IF(A189&gt;'Gearing and Output'!$H$6,3)))</f>
        <v>3</v>
      </c>
      <c r="M189" s="92">
        <f>IF(L189=1,_xlfn.XLOOKUP(A189,'Dyno Graph'!$E$2:$E$77,'Dyno Graph'!$A$2:$A$77,,1),IF(L189=2,_xlfn.XLOOKUP(A189,'Dyno Graph'!$F$2:$F$77,'Dyno Graph'!$A$2:$A$77,,1),IF(L189=3,_xlfn.XLOOKUP(A189,'Dyno Graph'!$G$2:$G$77,'Dyno Graph'!$A$2:$A$77,,1))))</f>
        <v>7500</v>
      </c>
      <c r="N189" s="92">
        <f>IF(L189=1,_xlfn.XLOOKUP(A189,'Dyno Graph'!$E$2:$E$77,'Dyno Graph'!$D$2:$D$77,,-1),IF(L189=2,_xlfn.XLOOKUP(A189,'Dyno Graph'!$F$2:$F$77,'Dyno Graph'!$D$2:$D$77,,-1),IF(L189=3,_xlfn.XLOOKUP(A189,'Dyno Graph'!$G$2:$G$77,'Dyno Graph'!$D$2:$D$77,,-1))))</f>
        <v>14.254</v>
      </c>
      <c r="O189" s="92">
        <f>IF(L189=1,_xlfn.XLOOKUP(A189,'Dyno Graph'!$E$2:$E$77,'Dyno Graph'!$H$2:$H$77,,-1),IF(Forces!L189=2,_xlfn.XLOOKUP(Forces!A189,'Dyno Graph'!$F$2:$F$77,'Dyno Graph'!$H$2:$H$77,,-1),IF(Forces!L189=3,_xlfn.XLOOKUP(Forces!A189,'Dyno Graph'!$G$2:$G$77,'Dyno Graph'!$H$2:$H$77,,-1))))</f>
        <v>11.185500000000001</v>
      </c>
      <c r="P189" s="92" cm="1">
        <f t="array" ref="P189">_xlfn.XLOOKUP(N189,BSFC!$B$3:$B$25,_xlfn.XLOOKUP(M189,BSFC!$C$2:$P$2,BSFC!$C$3:$P$25,,-1),,-1)</f>
        <v>475.44294525000004</v>
      </c>
      <c r="Q189" s="92">
        <f t="shared" si="24"/>
        <v>1.4772408511371877</v>
      </c>
      <c r="R189" s="92">
        <f t="shared" si="25"/>
        <v>2.2593044861245575E-4</v>
      </c>
      <c r="S189" s="92">
        <f t="shared" si="26"/>
        <v>0.10741703790995974</v>
      </c>
      <c r="T189" s="92">
        <f t="shared" si="29"/>
        <v>26.599216260158055</v>
      </c>
      <c r="U189" s="92">
        <f t="shared" si="27"/>
        <v>1.4322271721327966E-4</v>
      </c>
      <c r="V189" s="92">
        <f t="shared" si="30"/>
        <v>3.546562168021071E-2</v>
      </c>
    </row>
    <row r="190" spans="1:22" x14ac:dyDescent="0.45">
      <c r="A190" s="88">
        <f>MIN('Gearing and Output'!$H$7,(SQRT((A189^2)+2*K189*1)))</f>
        <v>13.752388632941413</v>
      </c>
      <c r="B190" s="90">
        <f t="shared" si="28"/>
        <v>17.875017798885732</v>
      </c>
      <c r="C190" s="90">
        <f>0.5*'Gearing and Output'!$G$15*'Gearing and Output'!$G$16*'Gearing and Output'!$G$14*(A190)^2</f>
        <v>111.2073775495362</v>
      </c>
      <c r="D190" s="90">
        <f>'Gearing and Output'!$G$26</f>
        <v>133.66125</v>
      </c>
      <c r="E190" s="90">
        <f>'Gearing and Output'!$C$14-C190-D190</f>
        <v>239.23840140594046</v>
      </c>
      <c r="F190" s="90">
        <f>0.5*'Gearing and Output'!$J$27*A190^2</f>
        <v>53594.201722958889</v>
      </c>
      <c r="G190" s="90">
        <f>A190/('Gearing and Output'!$J$35/1000)</f>
        <v>47.081097682100008</v>
      </c>
      <c r="H190" s="90">
        <f t="shared" si="22"/>
        <v>59.738955596585342</v>
      </c>
      <c r="I190" s="90">
        <f>'Gearing and Output'!$G$38</f>
        <v>631.72977665344956</v>
      </c>
      <c r="J190" s="90">
        <f t="shared" si="23"/>
        <v>0.37870369618049587</v>
      </c>
      <c r="K190" s="92">
        <f t="shared" si="31"/>
        <v>2.6405868495230767</v>
      </c>
      <c r="L190" s="92">
        <f>IF(A190&lt;'Gearing and Output'!$H$5,1,IF(A190&lt;'Gearing and Output'!$H$6,2,IF(A190&gt;'Gearing and Output'!$H$6,3)))</f>
        <v>3</v>
      </c>
      <c r="M190" s="92">
        <f>IF(L190=1,_xlfn.XLOOKUP(A190,'Dyno Graph'!$E$2:$E$77,'Dyno Graph'!$A$2:$A$77,,1),IF(L190=2,_xlfn.XLOOKUP(A190,'Dyno Graph'!$F$2:$F$77,'Dyno Graph'!$A$2:$A$77,,1),IF(L190=3,_xlfn.XLOOKUP(A190,'Dyno Graph'!$G$2:$G$77,'Dyno Graph'!$A$2:$A$77,,1))))</f>
        <v>7500</v>
      </c>
      <c r="N190" s="92">
        <f>IF(L190=1,_xlfn.XLOOKUP(A190,'Dyno Graph'!$E$2:$E$77,'Dyno Graph'!$D$2:$D$77,,-1),IF(L190=2,_xlfn.XLOOKUP(A190,'Dyno Graph'!$F$2:$F$77,'Dyno Graph'!$D$2:$D$77,,-1),IF(L190=3,_xlfn.XLOOKUP(A190,'Dyno Graph'!$G$2:$G$77,'Dyno Graph'!$D$2:$D$77,,-1))))</f>
        <v>14.254</v>
      </c>
      <c r="O190" s="92">
        <f>IF(L190=1,_xlfn.XLOOKUP(A190,'Dyno Graph'!$E$2:$E$77,'Dyno Graph'!$H$2:$H$77,,-1),IF(Forces!L190=2,_xlfn.XLOOKUP(Forces!A190,'Dyno Graph'!$F$2:$F$77,'Dyno Graph'!$H$2:$H$77,,-1),IF(Forces!L190=3,_xlfn.XLOOKUP(Forces!A190,'Dyno Graph'!$G$2:$G$77,'Dyno Graph'!$H$2:$H$77,,-1))))</f>
        <v>11.185500000000001</v>
      </c>
      <c r="P190" s="92" cm="1">
        <f t="array" ref="P190">_xlfn.XLOOKUP(N190,BSFC!$B$3:$B$25,_xlfn.XLOOKUP(M190,BSFC!$C$2:$P$2,BSFC!$C$3:$P$25,,-1),,-1)</f>
        <v>475.44294525000004</v>
      </c>
      <c r="Q190" s="92">
        <f t="shared" si="24"/>
        <v>1.4772408511371877</v>
      </c>
      <c r="R190" s="92">
        <f t="shared" si="25"/>
        <v>2.2593044861245575E-4</v>
      </c>
      <c r="S190" s="92">
        <f t="shared" si="26"/>
        <v>0.10741703790995974</v>
      </c>
      <c r="T190" s="92">
        <f t="shared" si="29"/>
        <v>26.706633298068017</v>
      </c>
      <c r="U190" s="92">
        <f t="shared" si="27"/>
        <v>1.4322271721327966E-4</v>
      </c>
      <c r="V190" s="92">
        <f t="shared" si="30"/>
        <v>3.560884439742399E-2</v>
      </c>
    </row>
    <row r="191" spans="1:22" x14ac:dyDescent="0.45">
      <c r="A191" s="88">
        <f>MIN('Gearing and Output'!$H$7,(SQRT((A190^2)+2*K190*1)))</f>
        <v>13.752388632941413</v>
      </c>
      <c r="B191" s="90">
        <f t="shared" si="28"/>
        <v>17.947732439715811</v>
      </c>
      <c r="C191" s="90">
        <f>0.5*'Gearing and Output'!$G$15*'Gearing and Output'!$G$16*'Gearing and Output'!$G$14*(A191)^2</f>
        <v>111.2073775495362</v>
      </c>
      <c r="D191" s="90">
        <f>'Gearing and Output'!$G$26</f>
        <v>133.66125</v>
      </c>
      <c r="E191" s="90">
        <f>'Gearing and Output'!$C$14-C191-D191</f>
        <v>239.23840140594046</v>
      </c>
      <c r="F191" s="90">
        <f>0.5*'Gearing and Output'!$J$27*A191^2</f>
        <v>53594.201722958889</v>
      </c>
      <c r="G191" s="90">
        <f>A191/('Gearing and Output'!$J$35/1000)</f>
        <v>47.081097682100008</v>
      </c>
      <c r="H191" s="90">
        <f t="shared" si="22"/>
        <v>59.738955596585342</v>
      </c>
      <c r="I191" s="90">
        <f>'Gearing and Output'!$G$38</f>
        <v>631.72977665344956</v>
      </c>
      <c r="J191" s="90">
        <f t="shared" si="23"/>
        <v>0.37870369618049587</v>
      </c>
      <c r="K191" s="92">
        <f t="shared" si="31"/>
        <v>2.6405868495230767</v>
      </c>
      <c r="L191" s="92">
        <f>IF(A191&lt;'Gearing and Output'!$H$5,1,IF(A191&lt;'Gearing and Output'!$H$6,2,IF(A191&gt;'Gearing and Output'!$H$6,3)))</f>
        <v>3</v>
      </c>
      <c r="M191" s="92">
        <f>IF(L191=1,_xlfn.XLOOKUP(A191,'Dyno Graph'!$E$2:$E$77,'Dyno Graph'!$A$2:$A$77,,1),IF(L191=2,_xlfn.XLOOKUP(A191,'Dyno Graph'!$F$2:$F$77,'Dyno Graph'!$A$2:$A$77,,1),IF(L191=3,_xlfn.XLOOKUP(A191,'Dyno Graph'!$G$2:$G$77,'Dyno Graph'!$A$2:$A$77,,1))))</f>
        <v>7500</v>
      </c>
      <c r="N191" s="92">
        <f>IF(L191=1,_xlfn.XLOOKUP(A191,'Dyno Graph'!$E$2:$E$77,'Dyno Graph'!$D$2:$D$77,,-1),IF(L191=2,_xlfn.XLOOKUP(A191,'Dyno Graph'!$F$2:$F$77,'Dyno Graph'!$D$2:$D$77,,-1),IF(L191=3,_xlfn.XLOOKUP(A191,'Dyno Graph'!$G$2:$G$77,'Dyno Graph'!$D$2:$D$77,,-1))))</f>
        <v>14.254</v>
      </c>
      <c r="O191" s="92">
        <f>IF(L191=1,_xlfn.XLOOKUP(A191,'Dyno Graph'!$E$2:$E$77,'Dyno Graph'!$H$2:$H$77,,-1),IF(Forces!L191=2,_xlfn.XLOOKUP(Forces!A191,'Dyno Graph'!$F$2:$F$77,'Dyno Graph'!$H$2:$H$77,,-1),IF(Forces!L191=3,_xlfn.XLOOKUP(Forces!A191,'Dyno Graph'!$G$2:$G$77,'Dyno Graph'!$H$2:$H$77,,-1))))</f>
        <v>11.185500000000001</v>
      </c>
      <c r="P191" s="92" cm="1">
        <f t="array" ref="P191">_xlfn.XLOOKUP(N191,BSFC!$B$3:$B$25,_xlfn.XLOOKUP(M191,BSFC!$C$2:$P$2,BSFC!$C$3:$P$25,,-1),,-1)</f>
        <v>475.44294525000004</v>
      </c>
      <c r="Q191" s="92">
        <f t="shared" si="24"/>
        <v>1.4772408511371877</v>
      </c>
      <c r="R191" s="92">
        <f t="shared" si="25"/>
        <v>2.2593044861245575E-4</v>
      </c>
      <c r="S191" s="92">
        <f t="shared" si="26"/>
        <v>0.10741703790995974</v>
      </c>
      <c r="T191" s="92">
        <f t="shared" si="29"/>
        <v>26.814050335977978</v>
      </c>
      <c r="U191" s="92">
        <f t="shared" si="27"/>
        <v>1.4322271721327966E-4</v>
      </c>
      <c r="V191" s="92">
        <f t="shared" si="30"/>
        <v>3.575206711463727E-2</v>
      </c>
    </row>
    <row r="192" spans="1:22" x14ac:dyDescent="0.45">
      <c r="A192" s="88">
        <f>MIN('Gearing and Output'!$H$7,(SQRT((A191^2)+2*K191*1)))</f>
        <v>13.752388632941413</v>
      </c>
      <c r="B192" s="90">
        <f t="shared" si="28"/>
        <v>18.020447080545889</v>
      </c>
      <c r="C192" s="90">
        <f>0.5*'Gearing and Output'!$G$15*'Gearing and Output'!$G$16*'Gearing and Output'!$G$14*(A192)^2</f>
        <v>111.2073775495362</v>
      </c>
      <c r="D192" s="90">
        <f>'Gearing and Output'!$G$26</f>
        <v>133.66125</v>
      </c>
      <c r="E192" s="90">
        <f>'Gearing and Output'!$C$14-C192-D192</f>
        <v>239.23840140594046</v>
      </c>
      <c r="F192" s="90">
        <f>0.5*'Gearing and Output'!$J$27*A192^2</f>
        <v>53594.201722958889</v>
      </c>
      <c r="G192" s="90">
        <f>A192/('Gearing and Output'!$J$35/1000)</f>
        <v>47.081097682100008</v>
      </c>
      <c r="H192" s="90">
        <f t="shared" si="22"/>
        <v>59.738955596585342</v>
      </c>
      <c r="I192" s="90">
        <f>'Gearing and Output'!$G$38</f>
        <v>631.72977665344956</v>
      </c>
      <c r="J192" s="90">
        <f t="shared" si="23"/>
        <v>0.37870369618049587</v>
      </c>
      <c r="K192" s="92">
        <f t="shared" si="31"/>
        <v>2.6405868495230767</v>
      </c>
      <c r="L192" s="92">
        <f>IF(A192&lt;'Gearing and Output'!$H$5,1,IF(A192&lt;'Gearing and Output'!$H$6,2,IF(A192&gt;'Gearing and Output'!$H$6,3)))</f>
        <v>3</v>
      </c>
      <c r="M192" s="92">
        <f>IF(L192=1,_xlfn.XLOOKUP(A192,'Dyno Graph'!$E$2:$E$77,'Dyno Graph'!$A$2:$A$77,,1),IF(L192=2,_xlfn.XLOOKUP(A192,'Dyno Graph'!$F$2:$F$77,'Dyno Graph'!$A$2:$A$77,,1),IF(L192=3,_xlfn.XLOOKUP(A192,'Dyno Graph'!$G$2:$G$77,'Dyno Graph'!$A$2:$A$77,,1))))</f>
        <v>7500</v>
      </c>
      <c r="N192" s="92">
        <f>IF(L192=1,_xlfn.XLOOKUP(A192,'Dyno Graph'!$E$2:$E$77,'Dyno Graph'!$D$2:$D$77,,-1),IF(L192=2,_xlfn.XLOOKUP(A192,'Dyno Graph'!$F$2:$F$77,'Dyno Graph'!$D$2:$D$77,,-1),IF(L192=3,_xlfn.XLOOKUP(A192,'Dyno Graph'!$G$2:$G$77,'Dyno Graph'!$D$2:$D$77,,-1))))</f>
        <v>14.254</v>
      </c>
      <c r="O192" s="92">
        <f>IF(L192=1,_xlfn.XLOOKUP(A192,'Dyno Graph'!$E$2:$E$77,'Dyno Graph'!$H$2:$H$77,,-1),IF(Forces!L192=2,_xlfn.XLOOKUP(Forces!A192,'Dyno Graph'!$F$2:$F$77,'Dyno Graph'!$H$2:$H$77,,-1),IF(Forces!L192=3,_xlfn.XLOOKUP(Forces!A192,'Dyno Graph'!$G$2:$G$77,'Dyno Graph'!$H$2:$H$77,,-1))))</f>
        <v>11.185500000000001</v>
      </c>
      <c r="P192" s="92" cm="1">
        <f t="array" ref="P192">_xlfn.XLOOKUP(N192,BSFC!$B$3:$B$25,_xlfn.XLOOKUP(M192,BSFC!$C$2:$P$2,BSFC!$C$3:$P$25,,-1),,-1)</f>
        <v>475.44294525000004</v>
      </c>
      <c r="Q192" s="92">
        <f t="shared" si="24"/>
        <v>1.4772408511371877</v>
      </c>
      <c r="R192" s="92">
        <f t="shared" si="25"/>
        <v>2.2593044861245575E-4</v>
      </c>
      <c r="S192" s="92">
        <f t="shared" si="26"/>
        <v>0.10741703790995974</v>
      </c>
      <c r="T192" s="92">
        <f t="shared" si="29"/>
        <v>26.921467373887939</v>
      </c>
      <c r="U192" s="92">
        <f t="shared" si="27"/>
        <v>1.4322271721327966E-4</v>
      </c>
      <c r="V192" s="92">
        <f t="shared" si="30"/>
        <v>3.5895289831850551E-2</v>
      </c>
    </row>
    <row r="193" spans="1:22" x14ac:dyDescent="0.45">
      <c r="A193" s="88">
        <f>MIN('Gearing and Output'!$H$7,(SQRT((A192^2)+2*K192*1)))</f>
        <v>13.752388632941413</v>
      </c>
      <c r="B193" s="90">
        <f t="shared" si="28"/>
        <v>18.093161721375967</v>
      </c>
      <c r="C193" s="90">
        <f>0.5*'Gearing and Output'!$G$15*'Gearing and Output'!$G$16*'Gearing and Output'!$G$14*(A193)^2</f>
        <v>111.2073775495362</v>
      </c>
      <c r="D193" s="90">
        <f>'Gearing and Output'!$G$26</f>
        <v>133.66125</v>
      </c>
      <c r="E193" s="90">
        <f>'Gearing and Output'!$C$14-C193-D193</f>
        <v>239.23840140594046</v>
      </c>
      <c r="F193" s="90">
        <f>0.5*'Gearing and Output'!$J$27*A193^2</f>
        <v>53594.201722958889</v>
      </c>
      <c r="G193" s="90">
        <f>A193/('Gearing and Output'!$J$35/1000)</f>
        <v>47.081097682100008</v>
      </c>
      <c r="H193" s="90">
        <f t="shared" si="22"/>
        <v>59.738955596585342</v>
      </c>
      <c r="I193" s="90">
        <f>'Gearing and Output'!$G$38</f>
        <v>631.72977665344956</v>
      </c>
      <c r="J193" s="90">
        <f t="shared" si="23"/>
        <v>0.37870369618049587</v>
      </c>
      <c r="K193" s="92">
        <f t="shared" si="31"/>
        <v>2.6405868495230767</v>
      </c>
      <c r="L193" s="92">
        <f>IF(A193&lt;'Gearing and Output'!$H$5,1,IF(A193&lt;'Gearing and Output'!$H$6,2,IF(A193&gt;'Gearing and Output'!$H$6,3)))</f>
        <v>3</v>
      </c>
      <c r="M193" s="92">
        <f>IF(L193=1,_xlfn.XLOOKUP(A193,'Dyno Graph'!$E$2:$E$77,'Dyno Graph'!$A$2:$A$77,,1),IF(L193=2,_xlfn.XLOOKUP(A193,'Dyno Graph'!$F$2:$F$77,'Dyno Graph'!$A$2:$A$77,,1),IF(L193=3,_xlfn.XLOOKUP(A193,'Dyno Graph'!$G$2:$G$77,'Dyno Graph'!$A$2:$A$77,,1))))</f>
        <v>7500</v>
      </c>
      <c r="N193" s="92">
        <f>IF(L193=1,_xlfn.XLOOKUP(A193,'Dyno Graph'!$E$2:$E$77,'Dyno Graph'!$D$2:$D$77,,-1),IF(L193=2,_xlfn.XLOOKUP(A193,'Dyno Graph'!$F$2:$F$77,'Dyno Graph'!$D$2:$D$77,,-1),IF(L193=3,_xlfn.XLOOKUP(A193,'Dyno Graph'!$G$2:$G$77,'Dyno Graph'!$D$2:$D$77,,-1))))</f>
        <v>14.254</v>
      </c>
      <c r="O193" s="92">
        <f>IF(L193=1,_xlfn.XLOOKUP(A193,'Dyno Graph'!$E$2:$E$77,'Dyno Graph'!$H$2:$H$77,,-1),IF(Forces!L193=2,_xlfn.XLOOKUP(Forces!A193,'Dyno Graph'!$F$2:$F$77,'Dyno Graph'!$H$2:$H$77,,-1),IF(Forces!L193=3,_xlfn.XLOOKUP(Forces!A193,'Dyno Graph'!$G$2:$G$77,'Dyno Graph'!$H$2:$H$77,,-1))))</f>
        <v>11.185500000000001</v>
      </c>
      <c r="P193" s="92" cm="1">
        <f t="array" ref="P193">_xlfn.XLOOKUP(N193,BSFC!$B$3:$B$25,_xlfn.XLOOKUP(M193,BSFC!$C$2:$P$2,BSFC!$C$3:$P$25,,-1),,-1)</f>
        <v>475.44294525000004</v>
      </c>
      <c r="Q193" s="92">
        <f t="shared" si="24"/>
        <v>1.4772408511371877</v>
      </c>
      <c r="R193" s="92">
        <f t="shared" si="25"/>
        <v>2.2593044861245575E-4</v>
      </c>
      <c r="S193" s="92">
        <f t="shared" si="26"/>
        <v>0.10741703790995974</v>
      </c>
      <c r="T193" s="92">
        <f t="shared" si="29"/>
        <v>27.0288844117979</v>
      </c>
      <c r="U193" s="92">
        <f t="shared" si="27"/>
        <v>1.4322271721327966E-4</v>
      </c>
      <c r="V193" s="92">
        <f t="shared" si="30"/>
        <v>3.6038512549063831E-2</v>
      </c>
    </row>
    <row r="194" spans="1:22" x14ac:dyDescent="0.45">
      <c r="A194" s="88">
        <f>MIN('Gearing and Output'!$H$7,(SQRT((A193^2)+2*K193*1)))</f>
        <v>13.752388632941413</v>
      </c>
      <c r="B194" s="90">
        <f t="shared" si="28"/>
        <v>18.165876362206046</v>
      </c>
      <c r="C194" s="90">
        <f>0.5*'Gearing and Output'!$G$15*'Gearing and Output'!$G$16*'Gearing and Output'!$G$14*(A194)^2</f>
        <v>111.2073775495362</v>
      </c>
      <c r="D194" s="90">
        <f>'Gearing and Output'!$G$26</f>
        <v>133.66125</v>
      </c>
      <c r="E194" s="90">
        <f>'Gearing and Output'!$C$14-C194-D194</f>
        <v>239.23840140594046</v>
      </c>
      <c r="F194" s="90">
        <f>0.5*'Gearing and Output'!$J$27*A194^2</f>
        <v>53594.201722958889</v>
      </c>
      <c r="G194" s="90">
        <f>A194/('Gearing and Output'!$J$35/1000)</f>
        <v>47.081097682100008</v>
      </c>
      <c r="H194" s="90">
        <f t="shared" ref="H194:H257" si="32">(0.5*I194*A194^2)/1000</f>
        <v>59.738955596585342</v>
      </c>
      <c r="I194" s="90">
        <f>'Gearing and Output'!$G$38</f>
        <v>631.72977665344956</v>
      </c>
      <c r="J194" s="90">
        <f t="shared" ref="J194:J257" si="33">E194/I194</f>
        <v>0.37870369618049587</v>
      </c>
      <c r="K194" s="92">
        <f t="shared" si="31"/>
        <v>2.6405868495230767</v>
      </c>
      <c r="L194" s="92">
        <f>IF(A194&lt;'Gearing and Output'!$H$5,1,IF(A194&lt;'Gearing and Output'!$H$6,2,IF(A194&gt;'Gearing and Output'!$H$6,3)))</f>
        <v>3</v>
      </c>
      <c r="M194" s="92">
        <f>IF(L194=1,_xlfn.XLOOKUP(A194,'Dyno Graph'!$E$2:$E$77,'Dyno Graph'!$A$2:$A$77,,1),IF(L194=2,_xlfn.XLOOKUP(A194,'Dyno Graph'!$F$2:$F$77,'Dyno Graph'!$A$2:$A$77,,1),IF(L194=3,_xlfn.XLOOKUP(A194,'Dyno Graph'!$G$2:$G$77,'Dyno Graph'!$A$2:$A$77,,1))))</f>
        <v>7500</v>
      </c>
      <c r="N194" s="92">
        <f>IF(L194=1,_xlfn.XLOOKUP(A194,'Dyno Graph'!$E$2:$E$77,'Dyno Graph'!$D$2:$D$77,,-1),IF(L194=2,_xlfn.XLOOKUP(A194,'Dyno Graph'!$F$2:$F$77,'Dyno Graph'!$D$2:$D$77,,-1),IF(L194=3,_xlfn.XLOOKUP(A194,'Dyno Graph'!$G$2:$G$77,'Dyno Graph'!$D$2:$D$77,,-1))))</f>
        <v>14.254</v>
      </c>
      <c r="O194" s="92">
        <f>IF(L194=1,_xlfn.XLOOKUP(A194,'Dyno Graph'!$E$2:$E$77,'Dyno Graph'!$H$2:$H$77,,-1),IF(Forces!L194=2,_xlfn.XLOOKUP(Forces!A194,'Dyno Graph'!$F$2:$F$77,'Dyno Graph'!$H$2:$H$77,,-1),IF(Forces!L194=3,_xlfn.XLOOKUP(Forces!A194,'Dyno Graph'!$G$2:$G$77,'Dyno Graph'!$H$2:$H$77,,-1))))</f>
        <v>11.185500000000001</v>
      </c>
      <c r="P194" s="92" cm="1">
        <f t="array" ref="P194">_xlfn.XLOOKUP(N194,BSFC!$B$3:$B$25,_xlfn.XLOOKUP(M194,BSFC!$C$2:$P$2,BSFC!$C$3:$P$25,,-1),,-1)</f>
        <v>475.44294525000004</v>
      </c>
      <c r="Q194" s="92">
        <f t="shared" si="24"/>
        <v>1.4772408511371877</v>
      </c>
      <c r="R194" s="92">
        <f t="shared" si="25"/>
        <v>2.2593044861245575E-4</v>
      </c>
      <c r="S194" s="92">
        <f t="shared" si="26"/>
        <v>0.10741703790995974</v>
      </c>
      <c r="T194" s="92">
        <f t="shared" si="29"/>
        <v>27.136301449707862</v>
      </c>
      <c r="U194" s="92">
        <f t="shared" si="27"/>
        <v>1.4322271721327966E-4</v>
      </c>
      <c r="V194" s="92">
        <f t="shared" si="30"/>
        <v>3.6181735266277111E-2</v>
      </c>
    </row>
    <row r="195" spans="1:22" x14ac:dyDescent="0.45">
      <c r="A195" s="88">
        <f>MIN('Gearing and Output'!$H$7,(SQRT((A194^2)+2*K194*1)))</f>
        <v>13.752388632941413</v>
      </c>
      <c r="B195" s="90">
        <f t="shared" si="28"/>
        <v>18.238591003036124</v>
      </c>
      <c r="C195" s="90">
        <f>0.5*'Gearing and Output'!$G$15*'Gearing and Output'!$G$16*'Gearing and Output'!$G$14*(A195)^2</f>
        <v>111.2073775495362</v>
      </c>
      <c r="D195" s="90">
        <f>'Gearing and Output'!$G$26</f>
        <v>133.66125</v>
      </c>
      <c r="E195" s="90">
        <f>'Gearing and Output'!$C$14-C195-D195</f>
        <v>239.23840140594046</v>
      </c>
      <c r="F195" s="90">
        <f>0.5*'Gearing and Output'!$J$27*A195^2</f>
        <v>53594.201722958889</v>
      </c>
      <c r="G195" s="90">
        <f>A195/('Gearing and Output'!$J$35/1000)</f>
        <v>47.081097682100008</v>
      </c>
      <c r="H195" s="90">
        <f t="shared" si="32"/>
        <v>59.738955596585342</v>
      </c>
      <c r="I195" s="90">
        <f>'Gearing and Output'!$G$38</f>
        <v>631.72977665344956</v>
      </c>
      <c r="J195" s="90">
        <f t="shared" si="33"/>
        <v>0.37870369618049587</v>
      </c>
      <c r="K195" s="92">
        <f t="shared" si="31"/>
        <v>2.6405868495230767</v>
      </c>
      <c r="L195" s="92">
        <f>IF(A195&lt;'Gearing and Output'!$H$5,1,IF(A195&lt;'Gearing and Output'!$H$6,2,IF(A195&gt;'Gearing and Output'!$H$6,3)))</f>
        <v>3</v>
      </c>
      <c r="M195" s="92">
        <f>IF(L195=1,_xlfn.XLOOKUP(A195,'Dyno Graph'!$E$2:$E$77,'Dyno Graph'!$A$2:$A$77,,1),IF(L195=2,_xlfn.XLOOKUP(A195,'Dyno Graph'!$F$2:$F$77,'Dyno Graph'!$A$2:$A$77,,1),IF(L195=3,_xlfn.XLOOKUP(A195,'Dyno Graph'!$G$2:$G$77,'Dyno Graph'!$A$2:$A$77,,1))))</f>
        <v>7500</v>
      </c>
      <c r="N195" s="92">
        <f>IF(L195=1,_xlfn.XLOOKUP(A195,'Dyno Graph'!$E$2:$E$77,'Dyno Graph'!$D$2:$D$77,,-1),IF(L195=2,_xlfn.XLOOKUP(A195,'Dyno Graph'!$F$2:$F$77,'Dyno Graph'!$D$2:$D$77,,-1),IF(L195=3,_xlfn.XLOOKUP(A195,'Dyno Graph'!$G$2:$G$77,'Dyno Graph'!$D$2:$D$77,,-1))))</f>
        <v>14.254</v>
      </c>
      <c r="O195" s="92">
        <f>IF(L195=1,_xlfn.XLOOKUP(A195,'Dyno Graph'!$E$2:$E$77,'Dyno Graph'!$H$2:$H$77,,-1),IF(Forces!L195=2,_xlfn.XLOOKUP(Forces!A195,'Dyno Graph'!$F$2:$F$77,'Dyno Graph'!$H$2:$H$77,,-1),IF(Forces!L195=3,_xlfn.XLOOKUP(Forces!A195,'Dyno Graph'!$G$2:$G$77,'Dyno Graph'!$H$2:$H$77,,-1))))</f>
        <v>11.185500000000001</v>
      </c>
      <c r="P195" s="92" cm="1">
        <f t="array" ref="P195">_xlfn.XLOOKUP(N195,BSFC!$B$3:$B$25,_xlfn.XLOOKUP(M195,BSFC!$C$2:$P$2,BSFC!$C$3:$P$25,,-1),,-1)</f>
        <v>475.44294525000004</v>
      </c>
      <c r="Q195" s="92">
        <f t="shared" ref="Q195:Q258" si="34">(O195*P195)/(60*60)</f>
        <v>1.4772408511371877</v>
      </c>
      <c r="R195" s="92">
        <f t="shared" ref="R195:R258" si="35">((B196-B195)/3600)*O195</f>
        <v>2.2593044861245575E-4</v>
      </c>
      <c r="S195" s="92">
        <f t="shared" ref="S195:S258" si="36">R195*P195</f>
        <v>0.10741703790995974</v>
      </c>
      <c r="T195" s="92">
        <f t="shared" si="29"/>
        <v>27.243718487617823</v>
      </c>
      <c r="U195" s="92">
        <f t="shared" ref="U195:U258" si="37">((R195*P195)/1000)/0.75</f>
        <v>1.4322271721327966E-4</v>
      </c>
      <c r="V195" s="92">
        <f t="shared" si="30"/>
        <v>3.6324957983490391E-2</v>
      </c>
    </row>
    <row r="196" spans="1:22" x14ac:dyDescent="0.45">
      <c r="A196" s="88">
        <f>MIN('Gearing and Output'!$H$7,(SQRT((A195^2)+2*K195*1)))</f>
        <v>13.752388632941413</v>
      </c>
      <c r="B196" s="90">
        <f t="shared" si="28"/>
        <v>18.311305643866202</v>
      </c>
      <c r="C196" s="90">
        <f>0.5*'Gearing and Output'!$G$15*'Gearing and Output'!$G$16*'Gearing and Output'!$G$14*(A196)^2</f>
        <v>111.2073775495362</v>
      </c>
      <c r="D196" s="90">
        <f>'Gearing and Output'!$G$26</f>
        <v>133.66125</v>
      </c>
      <c r="E196" s="90">
        <f>'Gearing and Output'!$C$14-C196-D196</f>
        <v>239.23840140594046</v>
      </c>
      <c r="F196" s="90">
        <f>0.5*'Gearing and Output'!$J$27*A196^2</f>
        <v>53594.201722958889</v>
      </c>
      <c r="G196" s="90">
        <f>A196/('Gearing and Output'!$J$35/1000)</f>
        <v>47.081097682100008</v>
      </c>
      <c r="H196" s="90">
        <f t="shared" si="32"/>
        <v>59.738955596585342</v>
      </c>
      <c r="I196" s="90">
        <f>'Gearing and Output'!$G$38</f>
        <v>631.72977665344956</v>
      </c>
      <c r="J196" s="90">
        <f t="shared" si="33"/>
        <v>0.37870369618049587</v>
      </c>
      <c r="K196" s="92">
        <f t="shared" si="31"/>
        <v>2.6405868495230767</v>
      </c>
      <c r="L196" s="92">
        <f>IF(A196&lt;'Gearing and Output'!$H$5,1,IF(A196&lt;'Gearing and Output'!$H$6,2,IF(A196&gt;'Gearing and Output'!$H$6,3)))</f>
        <v>3</v>
      </c>
      <c r="M196" s="92">
        <f>IF(L196=1,_xlfn.XLOOKUP(A196,'Dyno Graph'!$E$2:$E$77,'Dyno Graph'!$A$2:$A$77,,1),IF(L196=2,_xlfn.XLOOKUP(A196,'Dyno Graph'!$F$2:$F$77,'Dyno Graph'!$A$2:$A$77,,1),IF(L196=3,_xlfn.XLOOKUP(A196,'Dyno Graph'!$G$2:$G$77,'Dyno Graph'!$A$2:$A$77,,1))))</f>
        <v>7500</v>
      </c>
      <c r="N196" s="92">
        <f>IF(L196=1,_xlfn.XLOOKUP(A196,'Dyno Graph'!$E$2:$E$77,'Dyno Graph'!$D$2:$D$77,,-1),IF(L196=2,_xlfn.XLOOKUP(A196,'Dyno Graph'!$F$2:$F$77,'Dyno Graph'!$D$2:$D$77,,-1),IF(L196=3,_xlfn.XLOOKUP(A196,'Dyno Graph'!$G$2:$G$77,'Dyno Graph'!$D$2:$D$77,,-1))))</f>
        <v>14.254</v>
      </c>
      <c r="O196" s="92">
        <f>IF(L196=1,_xlfn.XLOOKUP(A196,'Dyno Graph'!$E$2:$E$77,'Dyno Graph'!$H$2:$H$77,,-1),IF(Forces!L196=2,_xlfn.XLOOKUP(Forces!A196,'Dyno Graph'!$F$2:$F$77,'Dyno Graph'!$H$2:$H$77,,-1),IF(Forces!L196=3,_xlfn.XLOOKUP(Forces!A196,'Dyno Graph'!$G$2:$G$77,'Dyno Graph'!$H$2:$H$77,,-1))))</f>
        <v>11.185500000000001</v>
      </c>
      <c r="P196" s="92" cm="1">
        <f t="array" ref="P196">_xlfn.XLOOKUP(N196,BSFC!$B$3:$B$25,_xlfn.XLOOKUP(M196,BSFC!$C$2:$P$2,BSFC!$C$3:$P$25,,-1),,-1)</f>
        <v>475.44294525000004</v>
      </c>
      <c r="Q196" s="92">
        <f t="shared" si="34"/>
        <v>1.4772408511371877</v>
      </c>
      <c r="R196" s="92">
        <f t="shared" si="35"/>
        <v>2.2593044861245575E-4</v>
      </c>
      <c r="S196" s="92">
        <f t="shared" si="36"/>
        <v>0.10741703790995974</v>
      </c>
      <c r="T196" s="92">
        <f t="shared" si="29"/>
        <v>27.351135525527784</v>
      </c>
      <c r="U196" s="92">
        <f t="shared" si="37"/>
        <v>1.4322271721327966E-4</v>
      </c>
      <c r="V196" s="92">
        <f t="shared" si="30"/>
        <v>3.6468180700703672E-2</v>
      </c>
    </row>
    <row r="197" spans="1:22" x14ac:dyDescent="0.45">
      <c r="A197" s="88">
        <f>MIN('Gearing and Output'!$H$7,(SQRT((A196^2)+2*K196*1)))</f>
        <v>13.752388632941413</v>
      </c>
      <c r="B197" s="90">
        <f t="shared" ref="B197:B260" si="38">(1/A197)+B196</f>
        <v>18.38402028469628</v>
      </c>
      <c r="C197" s="90">
        <f>0.5*'Gearing and Output'!$G$15*'Gearing and Output'!$G$16*'Gearing and Output'!$G$14*(A197)^2</f>
        <v>111.2073775495362</v>
      </c>
      <c r="D197" s="90">
        <f>'Gearing and Output'!$G$26</f>
        <v>133.66125</v>
      </c>
      <c r="E197" s="90">
        <f>'Gearing and Output'!$C$14-C197-D197</f>
        <v>239.23840140594046</v>
      </c>
      <c r="F197" s="90">
        <f>0.5*'Gearing and Output'!$J$27*A197^2</f>
        <v>53594.201722958889</v>
      </c>
      <c r="G197" s="90">
        <f>A197/('Gearing and Output'!$J$35/1000)</f>
        <v>47.081097682100008</v>
      </c>
      <c r="H197" s="90">
        <f t="shared" si="32"/>
        <v>59.738955596585342</v>
      </c>
      <c r="I197" s="90">
        <f>'Gearing and Output'!$G$38</f>
        <v>631.72977665344956</v>
      </c>
      <c r="J197" s="90">
        <f t="shared" si="33"/>
        <v>0.37870369618049587</v>
      </c>
      <c r="K197" s="92">
        <f t="shared" si="31"/>
        <v>2.6405868495230767</v>
      </c>
      <c r="L197" s="92">
        <f>IF(A197&lt;'Gearing and Output'!$H$5,1,IF(A197&lt;'Gearing and Output'!$H$6,2,IF(A197&gt;'Gearing and Output'!$H$6,3)))</f>
        <v>3</v>
      </c>
      <c r="M197" s="92">
        <f>IF(L197=1,_xlfn.XLOOKUP(A197,'Dyno Graph'!$E$2:$E$77,'Dyno Graph'!$A$2:$A$77,,1),IF(L197=2,_xlfn.XLOOKUP(A197,'Dyno Graph'!$F$2:$F$77,'Dyno Graph'!$A$2:$A$77,,1),IF(L197=3,_xlfn.XLOOKUP(A197,'Dyno Graph'!$G$2:$G$77,'Dyno Graph'!$A$2:$A$77,,1))))</f>
        <v>7500</v>
      </c>
      <c r="N197" s="92">
        <f>IF(L197=1,_xlfn.XLOOKUP(A197,'Dyno Graph'!$E$2:$E$77,'Dyno Graph'!$D$2:$D$77,,-1),IF(L197=2,_xlfn.XLOOKUP(A197,'Dyno Graph'!$F$2:$F$77,'Dyno Graph'!$D$2:$D$77,,-1),IF(L197=3,_xlfn.XLOOKUP(A197,'Dyno Graph'!$G$2:$G$77,'Dyno Graph'!$D$2:$D$77,,-1))))</f>
        <v>14.254</v>
      </c>
      <c r="O197" s="92">
        <f>IF(L197=1,_xlfn.XLOOKUP(A197,'Dyno Graph'!$E$2:$E$77,'Dyno Graph'!$H$2:$H$77,,-1),IF(Forces!L197=2,_xlfn.XLOOKUP(Forces!A197,'Dyno Graph'!$F$2:$F$77,'Dyno Graph'!$H$2:$H$77,,-1),IF(Forces!L197=3,_xlfn.XLOOKUP(Forces!A197,'Dyno Graph'!$G$2:$G$77,'Dyno Graph'!$H$2:$H$77,,-1))))</f>
        <v>11.185500000000001</v>
      </c>
      <c r="P197" s="92" cm="1">
        <f t="array" ref="P197">_xlfn.XLOOKUP(N197,BSFC!$B$3:$B$25,_xlfn.XLOOKUP(M197,BSFC!$C$2:$P$2,BSFC!$C$3:$P$25,,-1),,-1)</f>
        <v>475.44294525000004</v>
      </c>
      <c r="Q197" s="92">
        <f t="shared" si="34"/>
        <v>1.4772408511371877</v>
      </c>
      <c r="R197" s="92">
        <f t="shared" si="35"/>
        <v>2.2593044861245575E-4</v>
      </c>
      <c r="S197" s="92">
        <f t="shared" si="36"/>
        <v>0.10741703790995974</v>
      </c>
      <c r="T197" s="92">
        <f t="shared" ref="T197:T260" si="39">S197+T196</f>
        <v>27.458552563437745</v>
      </c>
      <c r="U197" s="92">
        <f t="shared" si="37"/>
        <v>1.4322271721327966E-4</v>
      </c>
      <c r="V197" s="92">
        <f t="shared" ref="V197:V260" si="40">U197+V196</f>
        <v>3.6611403417916952E-2</v>
      </c>
    </row>
    <row r="198" spans="1:22" x14ac:dyDescent="0.45">
      <c r="A198" s="88">
        <f>MIN('Gearing and Output'!$H$7,(SQRT((A197^2)+2*K197*1)))</f>
        <v>13.752388632941413</v>
      </c>
      <c r="B198" s="90">
        <f t="shared" si="38"/>
        <v>18.456734925526359</v>
      </c>
      <c r="C198" s="90">
        <f>0.5*'Gearing and Output'!$G$15*'Gearing and Output'!$G$16*'Gearing and Output'!$G$14*(A198)^2</f>
        <v>111.2073775495362</v>
      </c>
      <c r="D198" s="90">
        <f>'Gearing and Output'!$G$26</f>
        <v>133.66125</v>
      </c>
      <c r="E198" s="90">
        <f>'Gearing and Output'!$C$14-C198-D198</f>
        <v>239.23840140594046</v>
      </c>
      <c r="F198" s="90">
        <f>0.5*'Gearing and Output'!$J$27*A198^2</f>
        <v>53594.201722958889</v>
      </c>
      <c r="G198" s="90">
        <f>A198/('Gearing and Output'!$J$35/1000)</f>
        <v>47.081097682100008</v>
      </c>
      <c r="H198" s="90">
        <f t="shared" si="32"/>
        <v>59.738955596585342</v>
      </c>
      <c r="I198" s="90">
        <f>'Gearing and Output'!$G$38</f>
        <v>631.72977665344956</v>
      </c>
      <c r="J198" s="90">
        <f t="shared" si="33"/>
        <v>0.37870369618049587</v>
      </c>
      <c r="K198" s="92">
        <f t="shared" si="31"/>
        <v>2.6405868495230767</v>
      </c>
      <c r="L198" s="92">
        <f>IF(A198&lt;'Gearing and Output'!$H$5,1,IF(A198&lt;'Gearing and Output'!$H$6,2,IF(A198&gt;'Gearing and Output'!$H$6,3)))</f>
        <v>3</v>
      </c>
      <c r="M198" s="92">
        <f>IF(L198=1,_xlfn.XLOOKUP(A198,'Dyno Graph'!$E$2:$E$77,'Dyno Graph'!$A$2:$A$77,,1),IF(L198=2,_xlfn.XLOOKUP(A198,'Dyno Graph'!$F$2:$F$77,'Dyno Graph'!$A$2:$A$77,,1),IF(L198=3,_xlfn.XLOOKUP(A198,'Dyno Graph'!$G$2:$G$77,'Dyno Graph'!$A$2:$A$77,,1))))</f>
        <v>7500</v>
      </c>
      <c r="N198" s="92">
        <f>IF(L198=1,_xlfn.XLOOKUP(A198,'Dyno Graph'!$E$2:$E$77,'Dyno Graph'!$D$2:$D$77,,-1),IF(L198=2,_xlfn.XLOOKUP(A198,'Dyno Graph'!$F$2:$F$77,'Dyno Graph'!$D$2:$D$77,,-1),IF(L198=3,_xlfn.XLOOKUP(A198,'Dyno Graph'!$G$2:$G$77,'Dyno Graph'!$D$2:$D$77,,-1))))</f>
        <v>14.254</v>
      </c>
      <c r="O198" s="92">
        <f>IF(L198=1,_xlfn.XLOOKUP(A198,'Dyno Graph'!$E$2:$E$77,'Dyno Graph'!$H$2:$H$77,,-1),IF(Forces!L198=2,_xlfn.XLOOKUP(Forces!A198,'Dyno Graph'!$F$2:$F$77,'Dyno Graph'!$H$2:$H$77,,-1),IF(Forces!L198=3,_xlfn.XLOOKUP(Forces!A198,'Dyno Graph'!$G$2:$G$77,'Dyno Graph'!$H$2:$H$77,,-1))))</f>
        <v>11.185500000000001</v>
      </c>
      <c r="P198" s="92" cm="1">
        <f t="array" ref="P198">_xlfn.XLOOKUP(N198,BSFC!$B$3:$B$25,_xlfn.XLOOKUP(M198,BSFC!$C$2:$P$2,BSFC!$C$3:$P$25,,-1),,-1)</f>
        <v>475.44294525000004</v>
      </c>
      <c r="Q198" s="92">
        <f t="shared" si="34"/>
        <v>1.4772408511371877</v>
      </c>
      <c r="R198" s="92">
        <f t="shared" si="35"/>
        <v>2.2593044861245575E-4</v>
      </c>
      <c r="S198" s="92">
        <f t="shared" si="36"/>
        <v>0.10741703790995974</v>
      </c>
      <c r="T198" s="92">
        <f t="shared" si="39"/>
        <v>27.565969601347707</v>
      </c>
      <c r="U198" s="92">
        <f t="shared" si="37"/>
        <v>1.4322271721327966E-4</v>
      </c>
      <c r="V198" s="92">
        <f t="shared" si="40"/>
        <v>3.6754626135130232E-2</v>
      </c>
    </row>
    <row r="199" spans="1:22" x14ac:dyDescent="0.45">
      <c r="A199" s="88">
        <f>MIN('Gearing and Output'!$H$7,(SQRT((A198^2)+2*K198*1)))</f>
        <v>13.752388632941413</v>
      </c>
      <c r="B199" s="90">
        <f t="shared" si="38"/>
        <v>18.529449566356437</v>
      </c>
      <c r="C199" s="90">
        <f>0.5*'Gearing and Output'!$G$15*'Gearing and Output'!$G$16*'Gearing and Output'!$G$14*(A199)^2</f>
        <v>111.2073775495362</v>
      </c>
      <c r="D199" s="90">
        <f>'Gearing and Output'!$G$26</f>
        <v>133.66125</v>
      </c>
      <c r="E199" s="90">
        <f>'Gearing and Output'!$C$14-C199-D199</f>
        <v>239.23840140594046</v>
      </c>
      <c r="F199" s="90">
        <f>0.5*'Gearing and Output'!$J$27*A199^2</f>
        <v>53594.201722958889</v>
      </c>
      <c r="G199" s="90">
        <f>A199/('Gearing and Output'!$J$35/1000)</f>
        <v>47.081097682100008</v>
      </c>
      <c r="H199" s="90">
        <f t="shared" si="32"/>
        <v>59.738955596585342</v>
      </c>
      <c r="I199" s="90">
        <f>'Gearing and Output'!$G$38</f>
        <v>631.72977665344956</v>
      </c>
      <c r="J199" s="90">
        <f t="shared" si="33"/>
        <v>0.37870369618049587</v>
      </c>
      <c r="K199" s="92">
        <f t="shared" si="31"/>
        <v>2.6405868495230767</v>
      </c>
      <c r="L199" s="92">
        <f>IF(A199&lt;'Gearing and Output'!$H$5,1,IF(A199&lt;'Gearing and Output'!$H$6,2,IF(A199&gt;'Gearing and Output'!$H$6,3)))</f>
        <v>3</v>
      </c>
      <c r="M199" s="92">
        <f>IF(L199=1,_xlfn.XLOOKUP(A199,'Dyno Graph'!$E$2:$E$77,'Dyno Graph'!$A$2:$A$77,,1),IF(L199=2,_xlfn.XLOOKUP(A199,'Dyno Graph'!$F$2:$F$77,'Dyno Graph'!$A$2:$A$77,,1),IF(L199=3,_xlfn.XLOOKUP(A199,'Dyno Graph'!$G$2:$G$77,'Dyno Graph'!$A$2:$A$77,,1))))</f>
        <v>7500</v>
      </c>
      <c r="N199" s="92">
        <f>IF(L199=1,_xlfn.XLOOKUP(A199,'Dyno Graph'!$E$2:$E$77,'Dyno Graph'!$D$2:$D$77,,-1),IF(L199=2,_xlfn.XLOOKUP(A199,'Dyno Graph'!$F$2:$F$77,'Dyno Graph'!$D$2:$D$77,,-1),IF(L199=3,_xlfn.XLOOKUP(A199,'Dyno Graph'!$G$2:$G$77,'Dyno Graph'!$D$2:$D$77,,-1))))</f>
        <v>14.254</v>
      </c>
      <c r="O199" s="92">
        <f>IF(L199=1,_xlfn.XLOOKUP(A199,'Dyno Graph'!$E$2:$E$77,'Dyno Graph'!$H$2:$H$77,,-1),IF(Forces!L199=2,_xlfn.XLOOKUP(Forces!A199,'Dyno Graph'!$F$2:$F$77,'Dyno Graph'!$H$2:$H$77,,-1),IF(Forces!L199=3,_xlfn.XLOOKUP(Forces!A199,'Dyno Graph'!$G$2:$G$77,'Dyno Graph'!$H$2:$H$77,,-1))))</f>
        <v>11.185500000000001</v>
      </c>
      <c r="P199" s="92" cm="1">
        <f t="array" ref="P199">_xlfn.XLOOKUP(N199,BSFC!$B$3:$B$25,_xlfn.XLOOKUP(M199,BSFC!$C$2:$P$2,BSFC!$C$3:$P$25,,-1),,-1)</f>
        <v>475.44294525000004</v>
      </c>
      <c r="Q199" s="92">
        <f t="shared" si="34"/>
        <v>1.4772408511371877</v>
      </c>
      <c r="R199" s="92">
        <f t="shared" si="35"/>
        <v>2.2593044861245575E-4</v>
      </c>
      <c r="S199" s="92">
        <f t="shared" si="36"/>
        <v>0.10741703790995974</v>
      </c>
      <c r="T199" s="92">
        <f t="shared" si="39"/>
        <v>27.673386639257668</v>
      </c>
      <c r="U199" s="92">
        <f t="shared" si="37"/>
        <v>1.4322271721327966E-4</v>
      </c>
      <c r="V199" s="92">
        <f t="shared" si="40"/>
        <v>3.6897848852343512E-2</v>
      </c>
    </row>
    <row r="200" spans="1:22" x14ac:dyDescent="0.45">
      <c r="A200" s="88">
        <f>MIN('Gearing and Output'!$H$7,(SQRT((A199^2)+2*K199*1)))</f>
        <v>13.752388632941413</v>
      </c>
      <c r="B200" s="90">
        <f t="shared" si="38"/>
        <v>18.602164207186515</v>
      </c>
      <c r="C200" s="90">
        <f>0.5*'Gearing and Output'!$G$15*'Gearing and Output'!$G$16*'Gearing and Output'!$G$14*(A200)^2</f>
        <v>111.2073775495362</v>
      </c>
      <c r="D200" s="90">
        <f>'Gearing and Output'!$G$26</f>
        <v>133.66125</v>
      </c>
      <c r="E200" s="90">
        <f>'Gearing and Output'!$C$14-C200-D200</f>
        <v>239.23840140594046</v>
      </c>
      <c r="F200" s="90">
        <f>0.5*'Gearing and Output'!$J$27*A200^2</f>
        <v>53594.201722958889</v>
      </c>
      <c r="G200" s="90">
        <f>A200/('Gearing and Output'!$J$35/1000)</f>
        <v>47.081097682100008</v>
      </c>
      <c r="H200" s="90">
        <f t="shared" si="32"/>
        <v>59.738955596585342</v>
      </c>
      <c r="I200" s="90">
        <f>'Gearing and Output'!$G$38</f>
        <v>631.72977665344956</v>
      </c>
      <c r="J200" s="90">
        <f t="shared" si="33"/>
        <v>0.37870369618049587</v>
      </c>
      <c r="K200" s="92">
        <f t="shared" si="31"/>
        <v>2.6405868495230767</v>
      </c>
      <c r="L200" s="92">
        <f>IF(A200&lt;'Gearing and Output'!$H$5,1,IF(A200&lt;'Gearing and Output'!$H$6,2,IF(A200&gt;'Gearing and Output'!$H$6,3)))</f>
        <v>3</v>
      </c>
      <c r="M200" s="92">
        <f>IF(L200=1,_xlfn.XLOOKUP(A200,'Dyno Graph'!$E$2:$E$77,'Dyno Graph'!$A$2:$A$77,,1),IF(L200=2,_xlfn.XLOOKUP(A200,'Dyno Graph'!$F$2:$F$77,'Dyno Graph'!$A$2:$A$77,,1),IF(L200=3,_xlfn.XLOOKUP(A200,'Dyno Graph'!$G$2:$G$77,'Dyno Graph'!$A$2:$A$77,,1))))</f>
        <v>7500</v>
      </c>
      <c r="N200" s="92">
        <f>IF(L200=1,_xlfn.XLOOKUP(A200,'Dyno Graph'!$E$2:$E$77,'Dyno Graph'!$D$2:$D$77,,-1),IF(L200=2,_xlfn.XLOOKUP(A200,'Dyno Graph'!$F$2:$F$77,'Dyno Graph'!$D$2:$D$77,,-1),IF(L200=3,_xlfn.XLOOKUP(A200,'Dyno Graph'!$G$2:$G$77,'Dyno Graph'!$D$2:$D$77,,-1))))</f>
        <v>14.254</v>
      </c>
      <c r="O200" s="92">
        <f>IF(L200=1,_xlfn.XLOOKUP(A200,'Dyno Graph'!$E$2:$E$77,'Dyno Graph'!$H$2:$H$77,,-1),IF(Forces!L200=2,_xlfn.XLOOKUP(Forces!A200,'Dyno Graph'!$F$2:$F$77,'Dyno Graph'!$H$2:$H$77,,-1),IF(Forces!L200=3,_xlfn.XLOOKUP(Forces!A200,'Dyno Graph'!$G$2:$G$77,'Dyno Graph'!$H$2:$H$77,,-1))))</f>
        <v>11.185500000000001</v>
      </c>
      <c r="P200" s="92" cm="1">
        <f t="array" ref="P200">_xlfn.XLOOKUP(N200,BSFC!$B$3:$B$25,_xlfn.XLOOKUP(M200,BSFC!$C$2:$P$2,BSFC!$C$3:$P$25,,-1),,-1)</f>
        <v>475.44294525000004</v>
      </c>
      <c r="Q200" s="92">
        <f t="shared" si="34"/>
        <v>1.4772408511371877</v>
      </c>
      <c r="R200" s="92">
        <f t="shared" si="35"/>
        <v>2.2593044861245575E-4</v>
      </c>
      <c r="S200" s="92">
        <f t="shared" si="36"/>
        <v>0.10741703790995974</v>
      </c>
      <c r="T200" s="92">
        <f t="shared" si="39"/>
        <v>27.780803677167629</v>
      </c>
      <c r="U200" s="92">
        <f t="shared" si="37"/>
        <v>1.4322271721327966E-4</v>
      </c>
      <c r="V200" s="92">
        <f t="shared" si="40"/>
        <v>3.7041071569556792E-2</v>
      </c>
    </row>
    <row r="201" spans="1:22" x14ac:dyDescent="0.45">
      <c r="A201" s="88">
        <f>MIN('Gearing and Output'!$H$7,(SQRT((A200^2)+2*K200*1)))</f>
        <v>13.752388632941413</v>
      </c>
      <c r="B201" s="90">
        <f t="shared" si="38"/>
        <v>18.674878848016593</v>
      </c>
      <c r="C201" s="90">
        <f>0.5*'Gearing and Output'!$G$15*'Gearing and Output'!$G$16*'Gearing and Output'!$G$14*(A201)^2</f>
        <v>111.2073775495362</v>
      </c>
      <c r="D201" s="90">
        <f>'Gearing and Output'!$G$26</f>
        <v>133.66125</v>
      </c>
      <c r="E201" s="90">
        <f>'Gearing and Output'!$C$14-C201-D201</f>
        <v>239.23840140594046</v>
      </c>
      <c r="F201" s="90">
        <f>0.5*'Gearing and Output'!$J$27*A201^2</f>
        <v>53594.201722958889</v>
      </c>
      <c r="G201" s="90">
        <f>A201/('Gearing and Output'!$J$35/1000)</f>
        <v>47.081097682100008</v>
      </c>
      <c r="H201" s="90">
        <f t="shared" si="32"/>
        <v>59.738955596585342</v>
      </c>
      <c r="I201" s="90">
        <f>'Gearing and Output'!$G$38</f>
        <v>631.72977665344956</v>
      </c>
      <c r="J201" s="90">
        <f t="shared" si="33"/>
        <v>0.37870369618049587</v>
      </c>
      <c r="K201" s="92">
        <f t="shared" si="31"/>
        <v>2.6405868495230767</v>
      </c>
      <c r="L201" s="92">
        <f>IF(A201&lt;'Gearing and Output'!$H$5,1,IF(A201&lt;'Gearing and Output'!$H$6,2,IF(A201&gt;'Gearing and Output'!$H$6,3)))</f>
        <v>3</v>
      </c>
      <c r="M201" s="92">
        <f>IF(L201=1,_xlfn.XLOOKUP(A201,'Dyno Graph'!$E$2:$E$77,'Dyno Graph'!$A$2:$A$77,,1),IF(L201=2,_xlfn.XLOOKUP(A201,'Dyno Graph'!$F$2:$F$77,'Dyno Graph'!$A$2:$A$77,,1),IF(L201=3,_xlfn.XLOOKUP(A201,'Dyno Graph'!$G$2:$G$77,'Dyno Graph'!$A$2:$A$77,,1))))</f>
        <v>7500</v>
      </c>
      <c r="N201" s="92">
        <f>IF(L201=1,_xlfn.XLOOKUP(A201,'Dyno Graph'!$E$2:$E$77,'Dyno Graph'!$D$2:$D$77,,-1),IF(L201=2,_xlfn.XLOOKUP(A201,'Dyno Graph'!$F$2:$F$77,'Dyno Graph'!$D$2:$D$77,,-1),IF(L201=3,_xlfn.XLOOKUP(A201,'Dyno Graph'!$G$2:$G$77,'Dyno Graph'!$D$2:$D$77,,-1))))</f>
        <v>14.254</v>
      </c>
      <c r="O201" s="92">
        <f>IF(L201=1,_xlfn.XLOOKUP(A201,'Dyno Graph'!$E$2:$E$77,'Dyno Graph'!$H$2:$H$77,,-1),IF(Forces!L201=2,_xlfn.XLOOKUP(Forces!A201,'Dyno Graph'!$F$2:$F$77,'Dyno Graph'!$H$2:$H$77,,-1),IF(Forces!L201=3,_xlfn.XLOOKUP(Forces!A201,'Dyno Graph'!$G$2:$G$77,'Dyno Graph'!$H$2:$H$77,,-1))))</f>
        <v>11.185500000000001</v>
      </c>
      <c r="P201" s="92" cm="1">
        <f t="array" ref="P201">_xlfn.XLOOKUP(N201,BSFC!$B$3:$B$25,_xlfn.XLOOKUP(M201,BSFC!$C$2:$P$2,BSFC!$C$3:$P$25,,-1),,-1)</f>
        <v>475.44294525000004</v>
      </c>
      <c r="Q201" s="92">
        <f t="shared" si="34"/>
        <v>1.4772408511371877</v>
      </c>
      <c r="R201" s="92">
        <f t="shared" si="35"/>
        <v>2.2593044861245575E-4</v>
      </c>
      <c r="S201" s="92">
        <f t="shared" si="36"/>
        <v>0.10741703790995974</v>
      </c>
      <c r="T201" s="92">
        <f t="shared" si="39"/>
        <v>27.88822071507759</v>
      </c>
      <c r="U201" s="92">
        <f t="shared" si="37"/>
        <v>1.4322271721327966E-4</v>
      </c>
      <c r="V201" s="92">
        <f t="shared" si="40"/>
        <v>3.7184294286770073E-2</v>
      </c>
    </row>
    <row r="202" spans="1:22" x14ac:dyDescent="0.45">
      <c r="A202" s="88">
        <f>MIN('Gearing and Output'!$H$7,(SQRT((A201^2)+2*K201*1)))</f>
        <v>13.752388632941413</v>
      </c>
      <c r="B202" s="90">
        <f t="shared" si="38"/>
        <v>18.747593488846672</v>
      </c>
      <c r="C202" s="90">
        <f>0.5*'Gearing and Output'!$G$15*'Gearing and Output'!$G$16*'Gearing and Output'!$G$14*(A202)^2</f>
        <v>111.2073775495362</v>
      </c>
      <c r="D202" s="90">
        <f>'Gearing and Output'!$G$26</f>
        <v>133.66125</v>
      </c>
      <c r="E202" s="90">
        <f>'Gearing and Output'!$C$14-C202-D202</f>
        <v>239.23840140594046</v>
      </c>
      <c r="F202" s="90">
        <f>0.5*'Gearing and Output'!$J$27*A202^2</f>
        <v>53594.201722958889</v>
      </c>
      <c r="G202" s="90">
        <f>A202/('Gearing and Output'!$J$35/1000)</f>
        <v>47.081097682100008</v>
      </c>
      <c r="H202" s="90">
        <f t="shared" si="32"/>
        <v>59.738955596585342</v>
      </c>
      <c r="I202" s="90">
        <f>'Gearing and Output'!$G$38</f>
        <v>631.72977665344956</v>
      </c>
      <c r="J202" s="90">
        <f t="shared" si="33"/>
        <v>0.37870369618049587</v>
      </c>
      <c r="K202" s="92">
        <f t="shared" si="31"/>
        <v>2.6405868495230767</v>
      </c>
      <c r="L202" s="92">
        <f>IF(A202&lt;'Gearing and Output'!$H$5,1,IF(A202&lt;'Gearing and Output'!$H$6,2,IF(A202&gt;'Gearing and Output'!$H$6,3)))</f>
        <v>3</v>
      </c>
      <c r="M202" s="92">
        <f>IF(L202=1,_xlfn.XLOOKUP(A202,'Dyno Graph'!$E$2:$E$77,'Dyno Graph'!$A$2:$A$77,,1),IF(L202=2,_xlfn.XLOOKUP(A202,'Dyno Graph'!$F$2:$F$77,'Dyno Graph'!$A$2:$A$77,,1),IF(L202=3,_xlfn.XLOOKUP(A202,'Dyno Graph'!$G$2:$G$77,'Dyno Graph'!$A$2:$A$77,,1))))</f>
        <v>7500</v>
      </c>
      <c r="N202" s="92">
        <f>IF(L202=1,_xlfn.XLOOKUP(A202,'Dyno Graph'!$E$2:$E$77,'Dyno Graph'!$D$2:$D$77,,-1),IF(L202=2,_xlfn.XLOOKUP(A202,'Dyno Graph'!$F$2:$F$77,'Dyno Graph'!$D$2:$D$77,,-1),IF(L202=3,_xlfn.XLOOKUP(A202,'Dyno Graph'!$G$2:$G$77,'Dyno Graph'!$D$2:$D$77,,-1))))</f>
        <v>14.254</v>
      </c>
      <c r="O202" s="92">
        <f>IF(L202=1,_xlfn.XLOOKUP(A202,'Dyno Graph'!$E$2:$E$77,'Dyno Graph'!$H$2:$H$77,,-1),IF(Forces!L202=2,_xlfn.XLOOKUP(Forces!A202,'Dyno Graph'!$F$2:$F$77,'Dyno Graph'!$H$2:$H$77,,-1),IF(Forces!L202=3,_xlfn.XLOOKUP(Forces!A202,'Dyno Graph'!$G$2:$G$77,'Dyno Graph'!$H$2:$H$77,,-1))))</f>
        <v>11.185500000000001</v>
      </c>
      <c r="P202" s="92" cm="1">
        <f t="array" ref="P202">_xlfn.XLOOKUP(N202,BSFC!$B$3:$B$25,_xlfn.XLOOKUP(M202,BSFC!$C$2:$P$2,BSFC!$C$3:$P$25,,-1),,-1)</f>
        <v>475.44294525000004</v>
      </c>
      <c r="Q202" s="92">
        <f t="shared" si="34"/>
        <v>1.4772408511371877</v>
      </c>
      <c r="R202" s="92">
        <f t="shared" si="35"/>
        <v>2.2593044861245575E-4</v>
      </c>
      <c r="S202" s="92">
        <f t="shared" si="36"/>
        <v>0.10741703790995974</v>
      </c>
      <c r="T202" s="92">
        <f t="shared" si="39"/>
        <v>27.995637752987552</v>
      </c>
      <c r="U202" s="92">
        <f t="shared" si="37"/>
        <v>1.4322271721327966E-4</v>
      </c>
      <c r="V202" s="92">
        <f t="shared" si="40"/>
        <v>3.7327517003983353E-2</v>
      </c>
    </row>
    <row r="203" spans="1:22" x14ac:dyDescent="0.45">
      <c r="A203" s="88">
        <f>MIN('Gearing and Output'!$H$7,(SQRT((A202^2)+2*K202*1)))</f>
        <v>13.752388632941413</v>
      </c>
      <c r="B203" s="90">
        <f t="shared" si="38"/>
        <v>18.82030812967675</v>
      </c>
      <c r="C203" s="90">
        <f>0.5*'Gearing and Output'!$G$15*'Gearing and Output'!$G$16*'Gearing and Output'!$G$14*(A203)^2</f>
        <v>111.2073775495362</v>
      </c>
      <c r="D203" s="90">
        <f>'Gearing and Output'!$G$26</f>
        <v>133.66125</v>
      </c>
      <c r="E203" s="90">
        <f>'Gearing and Output'!$C$14-C203-D203</f>
        <v>239.23840140594046</v>
      </c>
      <c r="F203" s="90">
        <f>0.5*'Gearing and Output'!$J$27*A203^2</f>
        <v>53594.201722958889</v>
      </c>
      <c r="G203" s="90">
        <f>A203/('Gearing and Output'!$J$35/1000)</f>
        <v>47.081097682100008</v>
      </c>
      <c r="H203" s="90">
        <f t="shared" si="32"/>
        <v>59.738955596585342</v>
      </c>
      <c r="I203" s="90">
        <f>'Gearing and Output'!$G$38</f>
        <v>631.72977665344956</v>
      </c>
      <c r="J203" s="90">
        <f t="shared" si="33"/>
        <v>0.37870369618049587</v>
      </c>
      <c r="K203" s="92">
        <f t="shared" si="31"/>
        <v>2.6405868495230767</v>
      </c>
      <c r="L203" s="92">
        <f>IF(A203&lt;'Gearing and Output'!$H$5,1,IF(A203&lt;'Gearing and Output'!$H$6,2,IF(A203&gt;'Gearing and Output'!$H$6,3)))</f>
        <v>3</v>
      </c>
      <c r="M203" s="92">
        <f>IF(L203=1,_xlfn.XLOOKUP(A203,'Dyno Graph'!$E$2:$E$77,'Dyno Graph'!$A$2:$A$77,,1),IF(L203=2,_xlfn.XLOOKUP(A203,'Dyno Graph'!$F$2:$F$77,'Dyno Graph'!$A$2:$A$77,,1),IF(L203=3,_xlfn.XLOOKUP(A203,'Dyno Graph'!$G$2:$G$77,'Dyno Graph'!$A$2:$A$77,,1))))</f>
        <v>7500</v>
      </c>
      <c r="N203" s="92">
        <f>IF(L203=1,_xlfn.XLOOKUP(A203,'Dyno Graph'!$E$2:$E$77,'Dyno Graph'!$D$2:$D$77,,-1),IF(L203=2,_xlfn.XLOOKUP(A203,'Dyno Graph'!$F$2:$F$77,'Dyno Graph'!$D$2:$D$77,,-1),IF(L203=3,_xlfn.XLOOKUP(A203,'Dyno Graph'!$G$2:$G$77,'Dyno Graph'!$D$2:$D$77,,-1))))</f>
        <v>14.254</v>
      </c>
      <c r="O203" s="92">
        <f>IF(L203=1,_xlfn.XLOOKUP(A203,'Dyno Graph'!$E$2:$E$77,'Dyno Graph'!$H$2:$H$77,,-1),IF(Forces!L203=2,_xlfn.XLOOKUP(Forces!A203,'Dyno Graph'!$F$2:$F$77,'Dyno Graph'!$H$2:$H$77,,-1),IF(Forces!L203=3,_xlfn.XLOOKUP(Forces!A203,'Dyno Graph'!$G$2:$G$77,'Dyno Graph'!$H$2:$H$77,,-1))))</f>
        <v>11.185500000000001</v>
      </c>
      <c r="P203" s="92" cm="1">
        <f t="array" ref="P203">_xlfn.XLOOKUP(N203,BSFC!$B$3:$B$25,_xlfn.XLOOKUP(M203,BSFC!$C$2:$P$2,BSFC!$C$3:$P$25,,-1),,-1)</f>
        <v>475.44294525000004</v>
      </c>
      <c r="Q203" s="92">
        <f t="shared" si="34"/>
        <v>1.4772408511371877</v>
      </c>
      <c r="R203" s="92">
        <f t="shared" si="35"/>
        <v>2.2593044861245575E-4</v>
      </c>
      <c r="S203" s="92">
        <f t="shared" si="36"/>
        <v>0.10741703790995974</v>
      </c>
      <c r="T203" s="92">
        <f t="shared" si="39"/>
        <v>28.103054790897513</v>
      </c>
      <c r="U203" s="92">
        <f t="shared" si="37"/>
        <v>1.4322271721327966E-4</v>
      </c>
      <c r="V203" s="92">
        <f t="shared" si="40"/>
        <v>3.7470739721196633E-2</v>
      </c>
    </row>
    <row r="204" spans="1:22" x14ac:dyDescent="0.45">
      <c r="A204" s="88">
        <f>MIN('Gearing and Output'!$H$7,(SQRT((A203^2)+2*K203*1)))</f>
        <v>13.752388632941413</v>
      </c>
      <c r="B204" s="90">
        <f t="shared" si="38"/>
        <v>18.893022770506828</v>
      </c>
      <c r="C204" s="90">
        <f>0.5*'Gearing and Output'!$G$15*'Gearing and Output'!$G$16*'Gearing and Output'!$G$14*(A204)^2</f>
        <v>111.2073775495362</v>
      </c>
      <c r="D204" s="90">
        <f>'Gearing and Output'!$G$26</f>
        <v>133.66125</v>
      </c>
      <c r="E204" s="90">
        <f>'Gearing and Output'!$C$14-C204-D204</f>
        <v>239.23840140594046</v>
      </c>
      <c r="F204" s="90">
        <f>0.5*'Gearing and Output'!$J$27*A204^2</f>
        <v>53594.201722958889</v>
      </c>
      <c r="G204" s="90">
        <f>A204/('Gearing and Output'!$J$35/1000)</f>
        <v>47.081097682100008</v>
      </c>
      <c r="H204" s="90">
        <f t="shared" si="32"/>
        <v>59.738955596585342</v>
      </c>
      <c r="I204" s="90">
        <f>'Gearing and Output'!$G$38</f>
        <v>631.72977665344956</v>
      </c>
      <c r="J204" s="90">
        <f t="shared" si="33"/>
        <v>0.37870369618049587</v>
      </c>
      <c r="K204" s="92">
        <f t="shared" si="31"/>
        <v>2.6405868495230767</v>
      </c>
      <c r="L204" s="92">
        <f>IF(A204&lt;'Gearing and Output'!$H$5,1,IF(A204&lt;'Gearing and Output'!$H$6,2,IF(A204&gt;'Gearing and Output'!$H$6,3)))</f>
        <v>3</v>
      </c>
      <c r="M204" s="92">
        <f>IF(L204=1,_xlfn.XLOOKUP(A204,'Dyno Graph'!$E$2:$E$77,'Dyno Graph'!$A$2:$A$77,,1),IF(L204=2,_xlfn.XLOOKUP(A204,'Dyno Graph'!$F$2:$F$77,'Dyno Graph'!$A$2:$A$77,,1),IF(L204=3,_xlfn.XLOOKUP(A204,'Dyno Graph'!$G$2:$G$77,'Dyno Graph'!$A$2:$A$77,,1))))</f>
        <v>7500</v>
      </c>
      <c r="N204" s="92">
        <f>IF(L204=1,_xlfn.XLOOKUP(A204,'Dyno Graph'!$E$2:$E$77,'Dyno Graph'!$D$2:$D$77,,-1),IF(L204=2,_xlfn.XLOOKUP(A204,'Dyno Graph'!$F$2:$F$77,'Dyno Graph'!$D$2:$D$77,,-1),IF(L204=3,_xlfn.XLOOKUP(A204,'Dyno Graph'!$G$2:$G$77,'Dyno Graph'!$D$2:$D$77,,-1))))</f>
        <v>14.254</v>
      </c>
      <c r="O204" s="92">
        <f>IF(L204=1,_xlfn.XLOOKUP(A204,'Dyno Graph'!$E$2:$E$77,'Dyno Graph'!$H$2:$H$77,,-1),IF(Forces!L204=2,_xlfn.XLOOKUP(Forces!A204,'Dyno Graph'!$F$2:$F$77,'Dyno Graph'!$H$2:$H$77,,-1),IF(Forces!L204=3,_xlfn.XLOOKUP(Forces!A204,'Dyno Graph'!$G$2:$G$77,'Dyno Graph'!$H$2:$H$77,,-1))))</f>
        <v>11.185500000000001</v>
      </c>
      <c r="P204" s="92" cm="1">
        <f t="array" ref="P204">_xlfn.XLOOKUP(N204,BSFC!$B$3:$B$25,_xlfn.XLOOKUP(M204,BSFC!$C$2:$P$2,BSFC!$C$3:$P$25,,-1),,-1)</f>
        <v>475.44294525000004</v>
      </c>
      <c r="Q204" s="92">
        <f t="shared" si="34"/>
        <v>1.4772408511371877</v>
      </c>
      <c r="R204" s="92">
        <f t="shared" si="35"/>
        <v>2.2593044861245575E-4</v>
      </c>
      <c r="S204" s="92">
        <f t="shared" si="36"/>
        <v>0.10741703790995974</v>
      </c>
      <c r="T204" s="92">
        <f t="shared" si="39"/>
        <v>28.210471828807474</v>
      </c>
      <c r="U204" s="92">
        <f t="shared" si="37"/>
        <v>1.4322271721327966E-4</v>
      </c>
      <c r="V204" s="92">
        <f t="shared" si="40"/>
        <v>3.7613962438409913E-2</v>
      </c>
    </row>
    <row r="205" spans="1:22" x14ac:dyDescent="0.45">
      <c r="A205" s="88">
        <f>MIN('Gearing and Output'!$H$7,(SQRT((A204^2)+2*K204*1)))</f>
        <v>13.752388632941413</v>
      </c>
      <c r="B205" s="90">
        <f t="shared" si="38"/>
        <v>18.965737411336907</v>
      </c>
      <c r="C205" s="90">
        <f>0.5*'Gearing and Output'!$G$15*'Gearing and Output'!$G$16*'Gearing and Output'!$G$14*(A205)^2</f>
        <v>111.2073775495362</v>
      </c>
      <c r="D205" s="90">
        <f>'Gearing and Output'!$G$26</f>
        <v>133.66125</v>
      </c>
      <c r="E205" s="90">
        <f>'Gearing and Output'!$C$14-C205-D205</f>
        <v>239.23840140594046</v>
      </c>
      <c r="F205" s="90">
        <f>0.5*'Gearing and Output'!$J$27*A205^2</f>
        <v>53594.201722958889</v>
      </c>
      <c r="G205" s="90">
        <f>A205/('Gearing and Output'!$J$35/1000)</f>
        <v>47.081097682100008</v>
      </c>
      <c r="H205" s="90">
        <f t="shared" si="32"/>
        <v>59.738955596585342</v>
      </c>
      <c r="I205" s="90">
        <f>'Gearing and Output'!$G$38</f>
        <v>631.72977665344956</v>
      </c>
      <c r="J205" s="90">
        <f t="shared" si="33"/>
        <v>0.37870369618049587</v>
      </c>
      <c r="K205" s="92">
        <f t="shared" si="31"/>
        <v>2.6405868495230767</v>
      </c>
      <c r="L205" s="92">
        <f>IF(A205&lt;'Gearing and Output'!$H$5,1,IF(A205&lt;'Gearing and Output'!$H$6,2,IF(A205&gt;'Gearing and Output'!$H$6,3)))</f>
        <v>3</v>
      </c>
      <c r="M205" s="92">
        <f>IF(L205=1,_xlfn.XLOOKUP(A205,'Dyno Graph'!$E$2:$E$77,'Dyno Graph'!$A$2:$A$77,,1),IF(L205=2,_xlfn.XLOOKUP(A205,'Dyno Graph'!$F$2:$F$77,'Dyno Graph'!$A$2:$A$77,,1),IF(L205=3,_xlfn.XLOOKUP(A205,'Dyno Graph'!$G$2:$G$77,'Dyno Graph'!$A$2:$A$77,,1))))</f>
        <v>7500</v>
      </c>
      <c r="N205" s="92">
        <f>IF(L205=1,_xlfn.XLOOKUP(A205,'Dyno Graph'!$E$2:$E$77,'Dyno Graph'!$D$2:$D$77,,-1),IF(L205=2,_xlfn.XLOOKUP(A205,'Dyno Graph'!$F$2:$F$77,'Dyno Graph'!$D$2:$D$77,,-1),IF(L205=3,_xlfn.XLOOKUP(A205,'Dyno Graph'!$G$2:$G$77,'Dyno Graph'!$D$2:$D$77,,-1))))</f>
        <v>14.254</v>
      </c>
      <c r="O205" s="92">
        <f>IF(L205=1,_xlfn.XLOOKUP(A205,'Dyno Graph'!$E$2:$E$77,'Dyno Graph'!$H$2:$H$77,,-1),IF(Forces!L205=2,_xlfn.XLOOKUP(Forces!A205,'Dyno Graph'!$F$2:$F$77,'Dyno Graph'!$H$2:$H$77,,-1),IF(Forces!L205=3,_xlfn.XLOOKUP(Forces!A205,'Dyno Graph'!$G$2:$G$77,'Dyno Graph'!$H$2:$H$77,,-1))))</f>
        <v>11.185500000000001</v>
      </c>
      <c r="P205" s="92" cm="1">
        <f t="array" ref="P205">_xlfn.XLOOKUP(N205,BSFC!$B$3:$B$25,_xlfn.XLOOKUP(M205,BSFC!$C$2:$P$2,BSFC!$C$3:$P$25,,-1),,-1)</f>
        <v>475.44294525000004</v>
      </c>
      <c r="Q205" s="92">
        <f t="shared" si="34"/>
        <v>1.4772408511371877</v>
      </c>
      <c r="R205" s="92">
        <f t="shared" si="35"/>
        <v>2.2593044861245575E-4</v>
      </c>
      <c r="S205" s="92">
        <f t="shared" si="36"/>
        <v>0.10741703790995974</v>
      </c>
      <c r="T205" s="92">
        <f t="shared" si="39"/>
        <v>28.317888866717436</v>
      </c>
      <c r="U205" s="92">
        <f t="shared" si="37"/>
        <v>1.4322271721327966E-4</v>
      </c>
      <c r="V205" s="92">
        <f t="shared" si="40"/>
        <v>3.7757185155623194E-2</v>
      </c>
    </row>
    <row r="206" spans="1:22" x14ac:dyDescent="0.45">
      <c r="A206" s="88">
        <f>MIN('Gearing and Output'!$H$7,(SQRT((A205^2)+2*K205*1)))</f>
        <v>13.752388632941413</v>
      </c>
      <c r="B206" s="90">
        <f t="shared" si="38"/>
        <v>19.038452052166985</v>
      </c>
      <c r="C206" s="90">
        <f>0.5*'Gearing and Output'!$G$15*'Gearing and Output'!$G$16*'Gearing and Output'!$G$14*(A206)^2</f>
        <v>111.2073775495362</v>
      </c>
      <c r="D206" s="90">
        <f>'Gearing and Output'!$G$26</f>
        <v>133.66125</v>
      </c>
      <c r="E206" s="90">
        <f>'Gearing and Output'!$C$14-C206-D206</f>
        <v>239.23840140594046</v>
      </c>
      <c r="F206" s="90">
        <f>0.5*'Gearing and Output'!$J$27*A206^2</f>
        <v>53594.201722958889</v>
      </c>
      <c r="G206" s="90">
        <f>A206/('Gearing and Output'!$J$35/1000)</f>
        <v>47.081097682100008</v>
      </c>
      <c r="H206" s="90">
        <f t="shared" si="32"/>
        <v>59.738955596585342</v>
      </c>
      <c r="I206" s="90">
        <f>'Gearing and Output'!$G$38</f>
        <v>631.72977665344956</v>
      </c>
      <c r="J206" s="90">
        <f t="shared" si="33"/>
        <v>0.37870369618049587</v>
      </c>
      <c r="K206" s="92">
        <f t="shared" si="31"/>
        <v>2.6405868495230767</v>
      </c>
      <c r="L206" s="92">
        <f>IF(A206&lt;'Gearing and Output'!$H$5,1,IF(A206&lt;'Gearing and Output'!$H$6,2,IF(A206&gt;'Gearing and Output'!$H$6,3)))</f>
        <v>3</v>
      </c>
      <c r="M206" s="92">
        <f>IF(L206=1,_xlfn.XLOOKUP(A206,'Dyno Graph'!$E$2:$E$77,'Dyno Graph'!$A$2:$A$77,,1),IF(L206=2,_xlfn.XLOOKUP(A206,'Dyno Graph'!$F$2:$F$77,'Dyno Graph'!$A$2:$A$77,,1),IF(L206=3,_xlfn.XLOOKUP(A206,'Dyno Graph'!$G$2:$G$77,'Dyno Graph'!$A$2:$A$77,,1))))</f>
        <v>7500</v>
      </c>
      <c r="N206" s="92">
        <f>IF(L206=1,_xlfn.XLOOKUP(A206,'Dyno Graph'!$E$2:$E$77,'Dyno Graph'!$D$2:$D$77,,-1),IF(L206=2,_xlfn.XLOOKUP(A206,'Dyno Graph'!$F$2:$F$77,'Dyno Graph'!$D$2:$D$77,,-1),IF(L206=3,_xlfn.XLOOKUP(A206,'Dyno Graph'!$G$2:$G$77,'Dyno Graph'!$D$2:$D$77,,-1))))</f>
        <v>14.254</v>
      </c>
      <c r="O206" s="92">
        <f>IF(L206=1,_xlfn.XLOOKUP(A206,'Dyno Graph'!$E$2:$E$77,'Dyno Graph'!$H$2:$H$77,,-1),IF(Forces!L206=2,_xlfn.XLOOKUP(Forces!A206,'Dyno Graph'!$F$2:$F$77,'Dyno Graph'!$H$2:$H$77,,-1),IF(Forces!L206=3,_xlfn.XLOOKUP(Forces!A206,'Dyno Graph'!$G$2:$G$77,'Dyno Graph'!$H$2:$H$77,,-1))))</f>
        <v>11.185500000000001</v>
      </c>
      <c r="P206" s="92" cm="1">
        <f t="array" ref="P206">_xlfn.XLOOKUP(N206,BSFC!$B$3:$B$25,_xlfn.XLOOKUP(M206,BSFC!$C$2:$P$2,BSFC!$C$3:$P$25,,-1),,-1)</f>
        <v>475.44294525000004</v>
      </c>
      <c r="Q206" s="92">
        <f t="shared" si="34"/>
        <v>1.4772408511371877</v>
      </c>
      <c r="R206" s="92">
        <f t="shared" si="35"/>
        <v>2.2593044861245575E-4</v>
      </c>
      <c r="S206" s="92">
        <f t="shared" si="36"/>
        <v>0.10741703790995974</v>
      </c>
      <c r="T206" s="92">
        <f t="shared" si="39"/>
        <v>28.425305904627397</v>
      </c>
      <c r="U206" s="92">
        <f t="shared" si="37"/>
        <v>1.4322271721327966E-4</v>
      </c>
      <c r="V206" s="92">
        <f t="shared" si="40"/>
        <v>3.7900407872836474E-2</v>
      </c>
    </row>
    <row r="207" spans="1:22" x14ac:dyDescent="0.45">
      <c r="A207" s="88">
        <f>MIN('Gearing and Output'!$H$7,(SQRT((A206^2)+2*K206*1)))</f>
        <v>13.752388632941413</v>
      </c>
      <c r="B207" s="90">
        <f t="shared" si="38"/>
        <v>19.111166692997063</v>
      </c>
      <c r="C207" s="90">
        <f>0.5*'Gearing and Output'!$G$15*'Gearing and Output'!$G$16*'Gearing and Output'!$G$14*(A207)^2</f>
        <v>111.2073775495362</v>
      </c>
      <c r="D207" s="90">
        <f>'Gearing and Output'!$G$26</f>
        <v>133.66125</v>
      </c>
      <c r="E207" s="90">
        <f>'Gearing and Output'!$C$14-C207-D207</f>
        <v>239.23840140594046</v>
      </c>
      <c r="F207" s="90">
        <f>0.5*'Gearing and Output'!$J$27*A207^2</f>
        <v>53594.201722958889</v>
      </c>
      <c r="G207" s="90">
        <f>A207/('Gearing and Output'!$J$35/1000)</f>
        <v>47.081097682100008</v>
      </c>
      <c r="H207" s="90">
        <f t="shared" si="32"/>
        <v>59.738955596585342</v>
      </c>
      <c r="I207" s="90">
        <f>'Gearing and Output'!$G$38</f>
        <v>631.72977665344956</v>
      </c>
      <c r="J207" s="90">
        <f t="shared" si="33"/>
        <v>0.37870369618049587</v>
      </c>
      <c r="K207" s="92">
        <f t="shared" ref="K207:K270" si="41">I207/E207</f>
        <v>2.6405868495230767</v>
      </c>
      <c r="L207" s="92">
        <f>IF(A207&lt;'Gearing and Output'!$H$5,1,IF(A207&lt;'Gearing and Output'!$H$6,2,IF(A207&gt;'Gearing and Output'!$H$6,3)))</f>
        <v>3</v>
      </c>
      <c r="M207" s="92">
        <f>IF(L207=1,_xlfn.XLOOKUP(A207,'Dyno Graph'!$E$2:$E$77,'Dyno Graph'!$A$2:$A$77,,1),IF(L207=2,_xlfn.XLOOKUP(A207,'Dyno Graph'!$F$2:$F$77,'Dyno Graph'!$A$2:$A$77,,1),IF(L207=3,_xlfn.XLOOKUP(A207,'Dyno Graph'!$G$2:$G$77,'Dyno Graph'!$A$2:$A$77,,1))))</f>
        <v>7500</v>
      </c>
      <c r="N207" s="92">
        <f>IF(L207=1,_xlfn.XLOOKUP(A207,'Dyno Graph'!$E$2:$E$77,'Dyno Graph'!$D$2:$D$77,,-1),IF(L207=2,_xlfn.XLOOKUP(A207,'Dyno Graph'!$F$2:$F$77,'Dyno Graph'!$D$2:$D$77,,-1),IF(L207=3,_xlfn.XLOOKUP(A207,'Dyno Graph'!$G$2:$G$77,'Dyno Graph'!$D$2:$D$77,,-1))))</f>
        <v>14.254</v>
      </c>
      <c r="O207" s="92">
        <f>IF(L207=1,_xlfn.XLOOKUP(A207,'Dyno Graph'!$E$2:$E$77,'Dyno Graph'!$H$2:$H$77,,-1),IF(Forces!L207=2,_xlfn.XLOOKUP(Forces!A207,'Dyno Graph'!$F$2:$F$77,'Dyno Graph'!$H$2:$H$77,,-1),IF(Forces!L207=3,_xlfn.XLOOKUP(Forces!A207,'Dyno Graph'!$G$2:$G$77,'Dyno Graph'!$H$2:$H$77,,-1))))</f>
        <v>11.185500000000001</v>
      </c>
      <c r="P207" s="92" cm="1">
        <f t="array" ref="P207">_xlfn.XLOOKUP(N207,BSFC!$B$3:$B$25,_xlfn.XLOOKUP(M207,BSFC!$C$2:$P$2,BSFC!$C$3:$P$25,,-1),,-1)</f>
        <v>475.44294525000004</v>
      </c>
      <c r="Q207" s="92">
        <f t="shared" si="34"/>
        <v>1.4772408511371877</v>
      </c>
      <c r="R207" s="92">
        <f t="shared" si="35"/>
        <v>2.2593044861245575E-4</v>
      </c>
      <c r="S207" s="92">
        <f t="shared" si="36"/>
        <v>0.10741703790995974</v>
      </c>
      <c r="T207" s="92">
        <f t="shared" si="39"/>
        <v>28.532722942537358</v>
      </c>
      <c r="U207" s="92">
        <f t="shared" si="37"/>
        <v>1.4322271721327966E-4</v>
      </c>
      <c r="V207" s="92">
        <f t="shared" si="40"/>
        <v>3.8043630590049754E-2</v>
      </c>
    </row>
    <row r="208" spans="1:22" x14ac:dyDescent="0.45">
      <c r="A208" s="88">
        <f>MIN('Gearing and Output'!$H$7,(SQRT((A207^2)+2*K207*1)))</f>
        <v>13.752388632941413</v>
      </c>
      <c r="B208" s="90">
        <f t="shared" si="38"/>
        <v>19.183881333827141</v>
      </c>
      <c r="C208" s="90">
        <f>0.5*'Gearing and Output'!$G$15*'Gearing and Output'!$G$16*'Gearing and Output'!$G$14*(A208)^2</f>
        <v>111.2073775495362</v>
      </c>
      <c r="D208" s="90">
        <f>'Gearing and Output'!$G$26</f>
        <v>133.66125</v>
      </c>
      <c r="E208" s="90">
        <f>'Gearing and Output'!$C$14-C208-D208</f>
        <v>239.23840140594046</v>
      </c>
      <c r="F208" s="90">
        <f>0.5*'Gearing and Output'!$J$27*A208^2</f>
        <v>53594.201722958889</v>
      </c>
      <c r="G208" s="90">
        <f>A208/('Gearing and Output'!$J$35/1000)</f>
        <v>47.081097682100008</v>
      </c>
      <c r="H208" s="90">
        <f t="shared" si="32"/>
        <v>59.738955596585342</v>
      </c>
      <c r="I208" s="90">
        <f>'Gearing and Output'!$G$38</f>
        <v>631.72977665344956</v>
      </c>
      <c r="J208" s="90">
        <f t="shared" si="33"/>
        <v>0.37870369618049587</v>
      </c>
      <c r="K208" s="92">
        <f t="shared" si="41"/>
        <v>2.6405868495230767</v>
      </c>
      <c r="L208" s="92">
        <f>IF(A208&lt;'Gearing and Output'!$H$5,1,IF(A208&lt;'Gearing and Output'!$H$6,2,IF(A208&gt;'Gearing and Output'!$H$6,3)))</f>
        <v>3</v>
      </c>
      <c r="M208" s="92">
        <f>IF(L208=1,_xlfn.XLOOKUP(A208,'Dyno Graph'!$E$2:$E$77,'Dyno Graph'!$A$2:$A$77,,1),IF(L208=2,_xlfn.XLOOKUP(A208,'Dyno Graph'!$F$2:$F$77,'Dyno Graph'!$A$2:$A$77,,1),IF(L208=3,_xlfn.XLOOKUP(A208,'Dyno Graph'!$G$2:$G$77,'Dyno Graph'!$A$2:$A$77,,1))))</f>
        <v>7500</v>
      </c>
      <c r="N208" s="92">
        <f>IF(L208=1,_xlfn.XLOOKUP(A208,'Dyno Graph'!$E$2:$E$77,'Dyno Graph'!$D$2:$D$77,,-1),IF(L208=2,_xlfn.XLOOKUP(A208,'Dyno Graph'!$F$2:$F$77,'Dyno Graph'!$D$2:$D$77,,-1),IF(L208=3,_xlfn.XLOOKUP(A208,'Dyno Graph'!$G$2:$G$77,'Dyno Graph'!$D$2:$D$77,,-1))))</f>
        <v>14.254</v>
      </c>
      <c r="O208" s="92">
        <f>IF(L208=1,_xlfn.XLOOKUP(A208,'Dyno Graph'!$E$2:$E$77,'Dyno Graph'!$H$2:$H$77,,-1),IF(Forces!L208=2,_xlfn.XLOOKUP(Forces!A208,'Dyno Graph'!$F$2:$F$77,'Dyno Graph'!$H$2:$H$77,,-1),IF(Forces!L208=3,_xlfn.XLOOKUP(Forces!A208,'Dyno Graph'!$G$2:$G$77,'Dyno Graph'!$H$2:$H$77,,-1))))</f>
        <v>11.185500000000001</v>
      </c>
      <c r="P208" s="92" cm="1">
        <f t="array" ref="P208">_xlfn.XLOOKUP(N208,BSFC!$B$3:$B$25,_xlfn.XLOOKUP(M208,BSFC!$C$2:$P$2,BSFC!$C$3:$P$25,,-1),,-1)</f>
        <v>475.44294525000004</v>
      </c>
      <c r="Q208" s="92">
        <f t="shared" si="34"/>
        <v>1.4772408511371877</v>
      </c>
      <c r="R208" s="92">
        <f t="shared" si="35"/>
        <v>2.2593044861245575E-4</v>
      </c>
      <c r="S208" s="92">
        <f t="shared" si="36"/>
        <v>0.10741703790995974</v>
      </c>
      <c r="T208" s="92">
        <f t="shared" si="39"/>
        <v>28.640139980447319</v>
      </c>
      <c r="U208" s="92">
        <f t="shared" si="37"/>
        <v>1.4322271721327966E-4</v>
      </c>
      <c r="V208" s="92">
        <f t="shared" si="40"/>
        <v>3.8186853307263034E-2</v>
      </c>
    </row>
    <row r="209" spans="1:22" x14ac:dyDescent="0.45">
      <c r="A209" s="88">
        <f>MIN('Gearing and Output'!$H$7,(SQRT((A208^2)+2*K208*1)))</f>
        <v>13.752388632941413</v>
      </c>
      <c r="B209" s="90">
        <f t="shared" si="38"/>
        <v>19.25659597465722</v>
      </c>
      <c r="C209" s="90">
        <f>0.5*'Gearing and Output'!$G$15*'Gearing and Output'!$G$16*'Gearing and Output'!$G$14*(A209)^2</f>
        <v>111.2073775495362</v>
      </c>
      <c r="D209" s="90">
        <f>'Gearing and Output'!$G$26</f>
        <v>133.66125</v>
      </c>
      <c r="E209" s="90">
        <f>'Gearing and Output'!$C$14-C209-D209</f>
        <v>239.23840140594046</v>
      </c>
      <c r="F209" s="90">
        <f>0.5*'Gearing and Output'!$J$27*A209^2</f>
        <v>53594.201722958889</v>
      </c>
      <c r="G209" s="90">
        <f>A209/('Gearing and Output'!$J$35/1000)</f>
        <v>47.081097682100008</v>
      </c>
      <c r="H209" s="90">
        <f t="shared" si="32"/>
        <v>59.738955596585342</v>
      </c>
      <c r="I209" s="90">
        <f>'Gearing and Output'!$G$38</f>
        <v>631.72977665344956</v>
      </c>
      <c r="J209" s="90">
        <f t="shared" si="33"/>
        <v>0.37870369618049587</v>
      </c>
      <c r="K209" s="92">
        <f t="shared" si="41"/>
        <v>2.6405868495230767</v>
      </c>
      <c r="L209" s="92">
        <f>IF(A209&lt;'Gearing and Output'!$H$5,1,IF(A209&lt;'Gearing and Output'!$H$6,2,IF(A209&gt;'Gearing and Output'!$H$6,3)))</f>
        <v>3</v>
      </c>
      <c r="M209" s="92">
        <f>IF(L209=1,_xlfn.XLOOKUP(A209,'Dyno Graph'!$E$2:$E$77,'Dyno Graph'!$A$2:$A$77,,1),IF(L209=2,_xlfn.XLOOKUP(A209,'Dyno Graph'!$F$2:$F$77,'Dyno Graph'!$A$2:$A$77,,1),IF(L209=3,_xlfn.XLOOKUP(A209,'Dyno Graph'!$G$2:$G$77,'Dyno Graph'!$A$2:$A$77,,1))))</f>
        <v>7500</v>
      </c>
      <c r="N209" s="92">
        <f>IF(L209=1,_xlfn.XLOOKUP(A209,'Dyno Graph'!$E$2:$E$77,'Dyno Graph'!$D$2:$D$77,,-1),IF(L209=2,_xlfn.XLOOKUP(A209,'Dyno Graph'!$F$2:$F$77,'Dyno Graph'!$D$2:$D$77,,-1),IF(L209=3,_xlfn.XLOOKUP(A209,'Dyno Graph'!$G$2:$G$77,'Dyno Graph'!$D$2:$D$77,,-1))))</f>
        <v>14.254</v>
      </c>
      <c r="O209" s="92">
        <f>IF(L209=1,_xlfn.XLOOKUP(A209,'Dyno Graph'!$E$2:$E$77,'Dyno Graph'!$H$2:$H$77,,-1),IF(Forces!L209=2,_xlfn.XLOOKUP(Forces!A209,'Dyno Graph'!$F$2:$F$77,'Dyno Graph'!$H$2:$H$77,,-1),IF(Forces!L209=3,_xlfn.XLOOKUP(Forces!A209,'Dyno Graph'!$G$2:$G$77,'Dyno Graph'!$H$2:$H$77,,-1))))</f>
        <v>11.185500000000001</v>
      </c>
      <c r="P209" s="92" cm="1">
        <f t="array" ref="P209">_xlfn.XLOOKUP(N209,BSFC!$B$3:$B$25,_xlfn.XLOOKUP(M209,BSFC!$C$2:$P$2,BSFC!$C$3:$P$25,,-1),,-1)</f>
        <v>475.44294525000004</v>
      </c>
      <c r="Q209" s="92">
        <f t="shared" si="34"/>
        <v>1.4772408511371877</v>
      </c>
      <c r="R209" s="92">
        <f t="shared" si="35"/>
        <v>2.2593044861245575E-4</v>
      </c>
      <c r="S209" s="92">
        <f t="shared" si="36"/>
        <v>0.10741703790995974</v>
      </c>
      <c r="T209" s="92">
        <f t="shared" si="39"/>
        <v>28.747557018357281</v>
      </c>
      <c r="U209" s="92">
        <f t="shared" si="37"/>
        <v>1.4322271721327966E-4</v>
      </c>
      <c r="V209" s="92">
        <f t="shared" si="40"/>
        <v>3.8330076024476314E-2</v>
      </c>
    </row>
    <row r="210" spans="1:22" x14ac:dyDescent="0.45">
      <c r="A210" s="88">
        <f>MIN('Gearing and Output'!$H$7,(SQRT((A209^2)+2*K209*1)))</f>
        <v>13.752388632941413</v>
      </c>
      <c r="B210" s="90">
        <f t="shared" si="38"/>
        <v>19.329310615487298</v>
      </c>
      <c r="C210" s="90">
        <f>0.5*'Gearing and Output'!$G$15*'Gearing and Output'!$G$16*'Gearing and Output'!$G$14*(A210)^2</f>
        <v>111.2073775495362</v>
      </c>
      <c r="D210" s="90">
        <f>'Gearing and Output'!$G$26</f>
        <v>133.66125</v>
      </c>
      <c r="E210" s="90">
        <f>'Gearing and Output'!$C$14-C210-D210</f>
        <v>239.23840140594046</v>
      </c>
      <c r="F210" s="90">
        <f>0.5*'Gearing and Output'!$J$27*A210^2</f>
        <v>53594.201722958889</v>
      </c>
      <c r="G210" s="90">
        <f>A210/('Gearing and Output'!$J$35/1000)</f>
        <v>47.081097682100008</v>
      </c>
      <c r="H210" s="90">
        <f t="shared" si="32"/>
        <v>59.738955596585342</v>
      </c>
      <c r="I210" s="90">
        <f>'Gearing and Output'!$G$38</f>
        <v>631.72977665344956</v>
      </c>
      <c r="J210" s="90">
        <f t="shared" si="33"/>
        <v>0.37870369618049587</v>
      </c>
      <c r="K210" s="92">
        <f t="shared" si="41"/>
        <v>2.6405868495230767</v>
      </c>
      <c r="L210" s="92">
        <f>IF(A210&lt;'Gearing and Output'!$H$5,1,IF(A210&lt;'Gearing and Output'!$H$6,2,IF(A210&gt;'Gearing and Output'!$H$6,3)))</f>
        <v>3</v>
      </c>
      <c r="M210" s="92">
        <f>IF(L210=1,_xlfn.XLOOKUP(A210,'Dyno Graph'!$E$2:$E$77,'Dyno Graph'!$A$2:$A$77,,1),IF(L210=2,_xlfn.XLOOKUP(A210,'Dyno Graph'!$F$2:$F$77,'Dyno Graph'!$A$2:$A$77,,1),IF(L210=3,_xlfn.XLOOKUP(A210,'Dyno Graph'!$G$2:$G$77,'Dyno Graph'!$A$2:$A$77,,1))))</f>
        <v>7500</v>
      </c>
      <c r="N210" s="92">
        <f>IF(L210=1,_xlfn.XLOOKUP(A210,'Dyno Graph'!$E$2:$E$77,'Dyno Graph'!$D$2:$D$77,,-1),IF(L210=2,_xlfn.XLOOKUP(A210,'Dyno Graph'!$F$2:$F$77,'Dyno Graph'!$D$2:$D$77,,-1),IF(L210=3,_xlfn.XLOOKUP(A210,'Dyno Graph'!$G$2:$G$77,'Dyno Graph'!$D$2:$D$77,,-1))))</f>
        <v>14.254</v>
      </c>
      <c r="O210" s="92">
        <f>IF(L210=1,_xlfn.XLOOKUP(A210,'Dyno Graph'!$E$2:$E$77,'Dyno Graph'!$H$2:$H$77,,-1),IF(Forces!L210=2,_xlfn.XLOOKUP(Forces!A210,'Dyno Graph'!$F$2:$F$77,'Dyno Graph'!$H$2:$H$77,,-1),IF(Forces!L210=3,_xlfn.XLOOKUP(Forces!A210,'Dyno Graph'!$G$2:$G$77,'Dyno Graph'!$H$2:$H$77,,-1))))</f>
        <v>11.185500000000001</v>
      </c>
      <c r="P210" s="92" cm="1">
        <f t="array" ref="P210">_xlfn.XLOOKUP(N210,BSFC!$B$3:$B$25,_xlfn.XLOOKUP(M210,BSFC!$C$2:$P$2,BSFC!$C$3:$P$25,,-1),,-1)</f>
        <v>475.44294525000004</v>
      </c>
      <c r="Q210" s="92">
        <f t="shared" si="34"/>
        <v>1.4772408511371877</v>
      </c>
      <c r="R210" s="92">
        <f t="shared" si="35"/>
        <v>2.2593044861245575E-4</v>
      </c>
      <c r="S210" s="92">
        <f t="shared" si="36"/>
        <v>0.10741703790995974</v>
      </c>
      <c r="T210" s="92">
        <f t="shared" si="39"/>
        <v>28.854974056267242</v>
      </c>
      <c r="U210" s="92">
        <f t="shared" si="37"/>
        <v>1.4322271721327966E-4</v>
      </c>
      <c r="V210" s="92">
        <f t="shared" si="40"/>
        <v>3.8473298741689595E-2</v>
      </c>
    </row>
    <row r="211" spans="1:22" x14ac:dyDescent="0.45">
      <c r="A211" s="88">
        <f>MIN('Gearing and Output'!$H$7,(SQRT((A210^2)+2*K210*1)))</f>
        <v>13.752388632941413</v>
      </c>
      <c r="B211" s="90">
        <f t="shared" si="38"/>
        <v>19.402025256317376</v>
      </c>
      <c r="C211" s="90">
        <f>0.5*'Gearing and Output'!$G$15*'Gearing and Output'!$G$16*'Gearing and Output'!$G$14*(A211)^2</f>
        <v>111.2073775495362</v>
      </c>
      <c r="D211" s="90">
        <f>'Gearing and Output'!$G$26</f>
        <v>133.66125</v>
      </c>
      <c r="E211" s="90">
        <f>'Gearing and Output'!$C$14-C211-D211</f>
        <v>239.23840140594046</v>
      </c>
      <c r="F211" s="90">
        <f>0.5*'Gearing and Output'!$J$27*A211^2</f>
        <v>53594.201722958889</v>
      </c>
      <c r="G211" s="90">
        <f>A211/('Gearing and Output'!$J$35/1000)</f>
        <v>47.081097682100008</v>
      </c>
      <c r="H211" s="90">
        <f t="shared" si="32"/>
        <v>59.738955596585342</v>
      </c>
      <c r="I211" s="90">
        <f>'Gearing and Output'!$G$38</f>
        <v>631.72977665344956</v>
      </c>
      <c r="J211" s="90">
        <f t="shared" si="33"/>
        <v>0.37870369618049587</v>
      </c>
      <c r="K211" s="92">
        <f t="shared" si="41"/>
        <v>2.6405868495230767</v>
      </c>
      <c r="L211" s="92">
        <f>IF(A211&lt;'Gearing and Output'!$H$5,1,IF(A211&lt;'Gearing and Output'!$H$6,2,IF(A211&gt;'Gearing and Output'!$H$6,3)))</f>
        <v>3</v>
      </c>
      <c r="M211" s="92">
        <f>IF(L211=1,_xlfn.XLOOKUP(A211,'Dyno Graph'!$E$2:$E$77,'Dyno Graph'!$A$2:$A$77,,1),IF(L211=2,_xlfn.XLOOKUP(A211,'Dyno Graph'!$F$2:$F$77,'Dyno Graph'!$A$2:$A$77,,1),IF(L211=3,_xlfn.XLOOKUP(A211,'Dyno Graph'!$G$2:$G$77,'Dyno Graph'!$A$2:$A$77,,1))))</f>
        <v>7500</v>
      </c>
      <c r="N211" s="92">
        <f>IF(L211=1,_xlfn.XLOOKUP(A211,'Dyno Graph'!$E$2:$E$77,'Dyno Graph'!$D$2:$D$77,,-1),IF(L211=2,_xlfn.XLOOKUP(A211,'Dyno Graph'!$F$2:$F$77,'Dyno Graph'!$D$2:$D$77,,-1),IF(L211=3,_xlfn.XLOOKUP(A211,'Dyno Graph'!$G$2:$G$77,'Dyno Graph'!$D$2:$D$77,,-1))))</f>
        <v>14.254</v>
      </c>
      <c r="O211" s="92">
        <f>IF(L211=1,_xlfn.XLOOKUP(A211,'Dyno Graph'!$E$2:$E$77,'Dyno Graph'!$H$2:$H$77,,-1),IF(Forces!L211=2,_xlfn.XLOOKUP(Forces!A211,'Dyno Graph'!$F$2:$F$77,'Dyno Graph'!$H$2:$H$77,,-1),IF(Forces!L211=3,_xlfn.XLOOKUP(Forces!A211,'Dyno Graph'!$G$2:$G$77,'Dyno Graph'!$H$2:$H$77,,-1))))</f>
        <v>11.185500000000001</v>
      </c>
      <c r="P211" s="92" cm="1">
        <f t="array" ref="P211">_xlfn.XLOOKUP(N211,BSFC!$B$3:$B$25,_xlfn.XLOOKUP(M211,BSFC!$C$2:$P$2,BSFC!$C$3:$P$25,,-1),,-1)</f>
        <v>475.44294525000004</v>
      </c>
      <c r="Q211" s="92">
        <f t="shared" si="34"/>
        <v>1.4772408511371877</v>
      </c>
      <c r="R211" s="92">
        <f t="shared" si="35"/>
        <v>2.2593044861245575E-4</v>
      </c>
      <c r="S211" s="92">
        <f t="shared" si="36"/>
        <v>0.10741703790995974</v>
      </c>
      <c r="T211" s="92">
        <f t="shared" si="39"/>
        <v>28.962391094177203</v>
      </c>
      <c r="U211" s="92">
        <f t="shared" si="37"/>
        <v>1.4322271721327966E-4</v>
      </c>
      <c r="V211" s="92">
        <f t="shared" si="40"/>
        <v>3.8616521458902875E-2</v>
      </c>
    </row>
    <row r="212" spans="1:22" x14ac:dyDescent="0.45">
      <c r="A212" s="88">
        <f>MIN('Gearing and Output'!$H$7,(SQRT((A211^2)+2*K211*1)))</f>
        <v>13.752388632941413</v>
      </c>
      <c r="B212" s="90">
        <f t="shared" si="38"/>
        <v>19.474739897147455</v>
      </c>
      <c r="C212" s="90">
        <f>0.5*'Gearing and Output'!$G$15*'Gearing and Output'!$G$16*'Gearing and Output'!$G$14*(A212)^2</f>
        <v>111.2073775495362</v>
      </c>
      <c r="D212" s="90">
        <f>'Gearing and Output'!$G$26</f>
        <v>133.66125</v>
      </c>
      <c r="E212" s="90">
        <f>'Gearing and Output'!$C$14-C212-D212</f>
        <v>239.23840140594046</v>
      </c>
      <c r="F212" s="90">
        <f>0.5*'Gearing and Output'!$J$27*A212^2</f>
        <v>53594.201722958889</v>
      </c>
      <c r="G212" s="90">
        <f>A212/('Gearing and Output'!$J$35/1000)</f>
        <v>47.081097682100008</v>
      </c>
      <c r="H212" s="90">
        <f t="shared" si="32"/>
        <v>59.738955596585342</v>
      </c>
      <c r="I212" s="90">
        <f>'Gearing and Output'!$G$38</f>
        <v>631.72977665344956</v>
      </c>
      <c r="J212" s="90">
        <f t="shared" si="33"/>
        <v>0.37870369618049587</v>
      </c>
      <c r="K212" s="92">
        <f t="shared" si="41"/>
        <v>2.6405868495230767</v>
      </c>
      <c r="L212" s="92">
        <f>IF(A212&lt;'Gearing and Output'!$H$5,1,IF(A212&lt;'Gearing and Output'!$H$6,2,IF(A212&gt;'Gearing and Output'!$H$6,3)))</f>
        <v>3</v>
      </c>
      <c r="M212" s="92">
        <f>IF(L212=1,_xlfn.XLOOKUP(A212,'Dyno Graph'!$E$2:$E$77,'Dyno Graph'!$A$2:$A$77,,1),IF(L212=2,_xlfn.XLOOKUP(A212,'Dyno Graph'!$F$2:$F$77,'Dyno Graph'!$A$2:$A$77,,1),IF(L212=3,_xlfn.XLOOKUP(A212,'Dyno Graph'!$G$2:$G$77,'Dyno Graph'!$A$2:$A$77,,1))))</f>
        <v>7500</v>
      </c>
      <c r="N212" s="92">
        <f>IF(L212=1,_xlfn.XLOOKUP(A212,'Dyno Graph'!$E$2:$E$77,'Dyno Graph'!$D$2:$D$77,,-1),IF(L212=2,_xlfn.XLOOKUP(A212,'Dyno Graph'!$F$2:$F$77,'Dyno Graph'!$D$2:$D$77,,-1),IF(L212=3,_xlfn.XLOOKUP(A212,'Dyno Graph'!$G$2:$G$77,'Dyno Graph'!$D$2:$D$77,,-1))))</f>
        <v>14.254</v>
      </c>
      <c r="O212" s="92">
        <f>IF(L212=1,_xlfn.XLOOKUP(A212,'Dyno Graph'!$E$2:$E$77,'Dyno Graph'!$H$2:$H$77,,-1),IF(Forces!L212=2,_xlfn.XLOOKUP(Forces!A212,'Dyno Graph'!$F$2:$F$77,'Dyno Graph'!$H$2:$H$77,,-1),IF(Forces!L212=3,_xlfn.XLOOKUP(Forces!A212,'Dyno Graph'!$G$2:$G$77,'Dyno Graph'!$H$2:$H$77,,-1))))</f>
        <v>11.185500000000001</v>
      </c>
      <c r="P212" s="92" cm="1">
        <f t="array" ref="P212">_xlfn.XLOOKUP(N212,BSFC!$B$3:$B$25,_xlfn.XLOOKUP(M212,BSFC!$C$2:$P$2,BSFC!$C$3:$P$25,,-1),,-1)</f>
        <v>475.44294525000004</v>
      </c>
      <c r="Q212" s="92">
        <f t="shared" si="34"/>
        <v>1.4772408511371877</v>
      </c>
      <c r="R212" s="92">
        <f t="shared" si="35"/>
        <v>2.2593044861245575E-4</v>
      </c>
      <c r="S212" s="92">
        <f t="shared" si="36"/>
        <v>0.10741703790995974</v>
      </c>
      <c r="T212" s="92">
        <f t="shared" si="39"/>
        <v>29.069808132087164</v>
      </c>
      <c r="U212" s="92">
        <f t="shared" si="37"/>
        <v>1.4322271721327966E-4</v>
      </c>
      <c r="V212" s="92">
        <f t="shared" si="40"/>
        <v>3.8759744176116155E-2</v>
      </c>
    </row>
    <row r="213" spans="1:22" x14ac:dyDescent="0.45">
      <c r="A213" s="88">
        <f>MIN('Gearing and Output'!$H$7,(SQRT((A212^2)+2*K212*1)))</f>
        <v>13.752388632941413</v>
      </c>
      <c r="B213" s="90">
        <f t="shared" si="38"/>
        <v>19.547454537977533</v>
      </c>
      <c r="C213" s="90">
        <f>0.5*'Gearing and Output'!$G$15*'Gearing and Output'!$G$16*'Gearing and Output'!$G$14*(A213)^2</f>
        <v>111.2073775495362</v>
      </c>
      <c r="D213" s="90">
        <f>'Gearing and Output'!$G$26</f>
        <v>133.66125</v>
      </c>
      <c r="E213" s="90">
        <f>'Gearing and Output'!$C$14-C213-D213</f>
        <v>239.23840140594046</v>
      </c>
      <c r="F213" s="90">
        <f>0.5*'Gearing and Output'!$J$27*A213^2</f>
        <v>53594.201722958889</v>
      </c>
      <c r="G213" s="90">
        <f>A213/('Gearing and Output'!$J$35/1000)</f>
        <v>47.081097682100008</v>
      </c>
      <c r="H213" s="90">
        <f t="shared" si="32"/>
        <v>59.738955596585342</v>
      </c>
      <c r="I213" s="90">
        <f>'Gearing and Output'!$G$38</f>
        <v>631.72977665344956</v>
      </c>
      <c r="J213" s="90">
        <f t="shared" si="33"/>
        <v>0.37870369618049587</v>
      </c>
      <c r="K213" s="92">
        <f t="shared" si="41"/>
        <v>2.6405868495230767</v>
      </c>
      <c r="L213" s="92">
        <f>IF(A213&lt;'Gearing and Output'!$H$5,1,IF(A213&lt;'Gearing and Output'!$H$6,2,IF(A213&gt;'Gearing and Output'!$H$6,3)))</f>
        <v>3</v>
      </c>
      <c r="M213" s="92">
        <f>IF(L213=1,_xlfn.XLOOKUP(A213,'Dyno Graph'!$E$2:$E$77,'Dyno Graph'!$A$2:$A$77,,1),IF(L213=2,_xlfn.XLOOKUP(A213,'Dyno Graph'!$F$2:$F$77,'Dyno Graph'!$A$2:$A$77,,1),IF(L213=3,_xlfn.XLOOKUP(A213,'Dyno Graph'!$G$2:$G$77,'Dyno Graph'!$A$2:$A$77,,1))))</f>
        <v>7500</v>
      </c>
      <c r="N213" s="92">
        <f>IF(L213=1,_xlfn.XLOOKUP(A213,'Dyno Graph'!$E$2:$E$77,'Dyno Graph'!$D$2:$D$77,,-1),IF(L213=2,_xlfn.XLOOKUP(A213,'Dyno Graph'!$F$2:$F$77,'Dyno Graph'!$D$2:$D$77,,-1),IF(L213=3,_xlfn.XLOOKUP(A213,'Dyno Graph'!$G$2:$G$77,'Dyno Graph'!$D$2:$D$77,,-1))))</f>
        <v>14.254</v>
      </c>
      <c r="O213" s="92">
        <f>IF(L213=1,_xlfn.XLOOKUP(A213,'Dyno Graph'!$E$2:$E$77,'Dyno Graph'!$H$2:$H$77,,-1),IF(Forces!L213=2,_xlfn.XLOOKUP(Forces!A213,'Dyno Graph'!$F$2:$F$77,'Dyno Graph'!$H$2:$H$77,,-1),IF(Forces!L213=3,_xlfn.XLOOKUP(Forces!A213,'Dyno Graph'!$G$2:$G$77,'Dyno Graph'!$H$2:$H$77,,-1))))</f>
        <v>11.185500000000001</v>
      </c>
      <c r="P213" s="92" cm="1">
        <f t="array" ref="P213">_xlfn.XLOOKUP(N213,BSFC!$B$3:$B$25,_xlfn.XLOOKUP(M213,BSFC!$C$2:$P$2,BSFC!$C$3:$P$25,,-1),,-1)</f>
        <v>475.44294525000004</v>
      </c>
      <c r="Q213" s="92">
        <f t="shared" si="34"/>
        <v>1.4772408511371877</v>
      </c>
      <c r="R213" s="92">
        <f t="shared" si="35"/>
        <v>2.2593044861245575E-4</v>
      </c>
      <c r="S213" s="92">
        <f t="shared" si="36"/>
        <v>0.10741703790995974</v>
      </c>
      <c r="T213" s="92">
        <f t="shared" si="39"/>
        <v>29.177225169997126</v>
      </c>
      <c r="U213" s="92">
        <f t="shared" si="37"/>
        <v>1.4322271721327966E-4</v>
      </c>
      <c r="V213" s="92">
        <f t="shared" si="40"/>
        <v>3.8902966893329435E-2</v>
      </c>
    </row>
    <row r="214" spans="1:22" x14ac:dyDescent="0.45">
      <c r="A214" s="88">
        <f>MIN('Gearing and Output'!$H$7,(SQRT((A213^2)+2*K213*1)))</f>
        <v>13.752388632941413</v>
      </c>
      <c r="B214" s="90">
        <f t="shared" si="38"/>
        <v>19.620169178807611</v>
      </c>
      <c r="C214" s="90">
        <f>0.5*'Gearing and Output'!$G$15*'Gearing and Output'!$G$16*'Gearing and Output'!$G$14*(A214)^2</f>
        <v>111.2073775495362</v>
      </c>
      <c r="D214" s="90">
        <f>'Gearing and Output'!$G$26</f>
        <v>133.66125</v>
      </c>
      <c r="E214" s="90">
        <f>'Gearing and Output'!$C$14-C214-D214</f>
        <v>239.23840140594046</v>
      </c>
      <c r="F214" s="90">
        <f>0.5*'Gearing and Output'!$J$27*A214^2</f>
        <v>53594.201722958889</v>
      </c>
      <c r="G214" s="90">
        <f>A214/('Gearing and Output'!$J$35/1000)</f>
        <v>47.081097682100008</v>
      </c>
      <c r="H214" s="90">
        <f t="shared" si="32"/>
        <v>59.738955596585342</v>
      </c>
      <c r="I214" s="90">
        <f>'Gearing and Output'!$G$38</f>
        <v>631.72977665344956</v>
      </c>
      <c r="J214" s="90">
        <f t="shared" si="33"/>
        <v>0.37870369618049587</v>
      </c>
      <c r="K214" s="92">
        <f t="shared" si="41"/>
        <v>2.6405868495230767</v>
      </c>
      <c r="L214" s="92">
        <f>IF(A214&lt;'Gearing and Output'!$H$5,1,IF(A214&lt;'Gearing and Output'!$H$6,2,IF(A214&gt;'Gearing and Output'!$H$6,3)))</f>
        <v>3</v>
      </c>
      <c r="M214" s="92">
        <f>IF(L214=1,_xlfn.XLOOKUP(A214,'Dyno Graph'!$E$2:$E$77,'Dyno Graph'!$A$2:$A$77,,1),IF(L214=2,_xlfn.XLOOKUP(A214,'Dyno Graph'!$F$2:$F$77,'Dyno Graph'!$A$2:$A$77,,1),IF(L214=3,_xlfn.XLOOKUP(A214,'Dyno Graph'!$G$2:$G$77,'Dyno Graph'!$A$2:$A$77,,1))))</f>
        <v>7500</v>
      </c>
      <c r="N214" s="92">
        <f>IF(L214=1,_xlfn.XLOOKUP(A214,'Dyno Graph'!$E$2:$E$77,'Dyno Graph'!$D$2:$D$77,,-1),IF(L214=2,_xlfn.XLOOKUP(A214,'Dyno Graph'!$F$2:$F$77,'Dyno Graph'!$D$2:$D$77,,-1),IF(L214=3,_xlfn.XLOOKUP(A214,'Dyno Graph'!$G$2:$G$77,'Dyno Graph'!$D$2:$D$77,,-1))))</f>
        <v>14.254</v>
      </c>
      <c r="O214" s="92">
        <f>IF(L214=1,_xlfn.XLOOKUP(A214,'Dyno Graph'!$E$2:$E$77,'Dyno Graph'!$H$2:$H$77,,-1),IF(Forces!L214=2,_xlfn.XLOOKUP(Forces!A214,'Dyno Graph'!$F$2:$F$77,'Dyno Graph'!$H$2:$H$77,,-1),IF(Forces!L214=3,_xlfn.XLOOKUP(Forces!A214,'Dyno Graph'!$G$2:$G$77,'Dyno Graph'!$H$2:$H$77,,-1))))</f>
        <v>11.185500000000001</v>
      </c>
      <c r="P214" s="92" cm="1">
        <f t="array" ref="P214">_xlfn.XLOOKUP(N214,BSFC!$B$3:$B$25,_xlfn.XLOOKUP(M214,BSFC!$C$2:$P$2,BSFC!$C$3:$P$25,,-1),,-1)</f>
        <v>475.44294525000004</v>
      </c>
      <c r="Q214" s="92">
        <f t="shared" si="34"/>
        <v>1.4772408511371877</v>
      </c>
      <c r="R214" s="92">
        <f t="shared" si="35"/>
        <v>2.2593044861245575E-4</v>
      </c>
      <c r="S214" s="92">
        <f t="shared" si="36"/>
        <v>0.10741703790995974</v>
      </c>
      <c r="T214" s="92">
        <f t="shared" si="39"/>
        <v>29.284642207907087</v>
      </c>
      <c r="U214" s="92">
        <f t="shared" si="37"/>
        <v>1.4322271721327966E-4</v>
      </c>
      <c r="V214" s="92">
        <f t="shared" si="40"/>
        <v>3.9046189610542716E-2</v>
      </c>
    </row>
    <row r="215" spans="1:22" x14ac:dyDescent="0.45">
      <c r="A215" s="88">
        <f>MIN('Gearing and Output'!$H$7,(SQRT((A214^2)+2*K214*1)))</f>
        <v>13.752388632941413</v>
      </c>
      <c r="B215" s="90">
        <f t="shared" si="38"/>
        <v>19.692883819637689</v>
      </c>
      <c r="C215" s="90">
        <f>0.5*'Gearing and Output'!$G$15*'Gearing and Output'!$G$16*'Gearing and Output'!$G$14*(A215)^2</f>
        <v>111.2073775495362</v>
      </c>
      <c r="D215" s="90">
        <f>'Gearing and Output'!$G$26</f>
        <v>133.66125</v>
      </c>
      <c r="E215" s="90">
        <f>'Gearing and Output'!$C$14-C215-D215</f>
        <v>239.23840140594046</v>
      </c>
      <c r="F215" s="90">
        <f>0.5*'Gearing and Output'!$J$27*A215^2</f>
        <v>53594.201722958889</v>
      </c>
      <c r="G215" s="90">
        <f>A215/('Gearing and Output'!$J$35/1000)</f>
        <v>47.081097682100008</v>
      </c>
      <c r="H215" s="90">
        <f t="shared" si="32"/>
        <v>59.738955596585342</v>
      </c>
      <c r="I215" s="90">
        <f>'Gearing and Output'!$G$38</f>
        <v>631.72977665344956</v>
      </c>
      <c r="J215" s="90">
        <f t="shared" si="33"/>
        <v>0.37870369618049587</v>
      </c>
      <c r="K215" s="92">
        <f t="shared" si="41"/>
        <v>2.6405868495230767</v>
      </c>
      <c r="L215" s="92">
        <f>IF(A215&lt;'Gearing and Output'!$H$5,1,IF(A215&lt;'Gearing and Output'!$H$6,2,IF(A215&gt;'Gearing and Output'!$H$6,3)))</f>
        <v>3</v>
      </c>
      <c r="M215" s="92">
        <f>IF(L215=1,_xlfn.XLOOKUP(A215,'Dyno Graph'!$E$2:$E$77,'Dyno Graph'!$A$2:$A$77,,1),IF(L215=2,_xlfn.XLOOKUP(A215,'Dyno Graph'!$F$2:$F$77,'Dyno Graph'!$A$2:$A$77,,1),IF(L215=3,_xlfn.XLOOKUP(A215,'Dyno Graph'!$G$2:$G$77,'Dyno Graph'!$A$2:$A$77,,1))))</f>
        <v>7500</v>
      </c>
      <c r="N215" s="92">
        <f>IF(L215=1,_xlfn.XLOOKUP(A215,'Dyno Graph'!$E$2:$E$77,'Dyno Graph'!$D$2:$D$77,,-1),IF(L215=2,_xlfn.XLOOKUP(A215,'Dyno Graph'!$F$2:$F$77,'Dyno Graph'!$D$2:$D$77,,-1),IF(L215=3,_xlfn.XLOOKUP(A215,'Dyno Graph'!$G$2:$G$77,'Dyno Graph'!$D$2:$D$77,,-1))))</f>
        <v>14.254</v>
      </c>
      <c r="O215" s="92">
        <f>IF(L215=1,_xlfn.XLOOKUP(A215,'Dyno Graph'!$E$2:$E$77,'Dyno Graph'!$H$2:$H$77,,-1),IF(Forces!L215=2,_xlfn.XLOOKUP(Forces!A215,'Dyno Graph'!$F$2:$F$77,'Dyno Graph'!$H$2:$H$77,,-1),IF(Forces!L215=3,_xlfn.XLOOKUP(Forces!A215,'Dyno Graph'!$G$2:$G$77,'Dyno Graph'!$H$2:$H$77,,-1))))</f>
        <v>11.185500000000001</v>
      </c>
      <c r="P215" s="92" cm="1">
        <f t="array" ref="P215">_xlfn.XLOOKUP(N215,BSFC!$B$3:$B$25,_xlfn.XLOOKUP(M215,BSFC!$C$2:$P$2,BSFC!$C$3:$P$25,,-1),,-1)</f>
        <v>475.44294525000004</v>
      </c>
      <c r="Q215" s="92">
        <f t="shared" si="34"/>
        <v>1.4772408511371877</v>
      </c>
      <c r="R215" s="92">
        <f t="shared" si="35"/>
        <v>2.2593044861245575E-4</v>
      </c>
      <c r="S215" s="92">
        <f t="shared" si="36"/>
        <v>0.10741703790995974</v>
      </c>
      <c r="T215" s="92">
        <f t="shared" si="39"/>
        <v>29.392059245817048</v>
      </c>
      <c r="U215" s="92">
        <f t="shared" si="37"/>
        <v>1.4322271721327966E-4</v>
      </c>
      <c r="V215" s="92">
        <f t="shared" si="40"/>
        <v>3.9189412327755996E-2</v>
      </c>
    </row>
    <row r="216" spans="1:22" x14ac:dyDescent="0.45">
      <c r="A216" s="88">
        <f>MIN('Gearing and Output'!$H$7,(SQRT((A215^2)+2*K215*1)))</f>
        <v>13.752388632941413</v>
      </c>
      <c r="B216" s="90">
        <f t="shared" si="38"/>
        <v>19.765598460467768</v>
      </c>
      <c r="C216" s="90">
        <f>0.5*'Gearing and Output'!$G$15*'Gearing and Output'!$G$16*'Gearing and Output'!$G$14*(A216)^2</f>
        <v>111.2073775495362</v>
      </c>
      <c r="D216" s="90">
        <f>'Gearing and Output'!$G$26</f>
        <v>133.66125</v>
      </c>
      <c r="E216" s="90">
        <f>'Gearing and Output'!$C$14-C216-D216</f>
        <v>239.23840140594046</v>
      </c>
      <c r="F216" s="90">
        <f>0.5*'Gearing and Output'!$J$27*A216^2</f>
        <v>53594.201722958889</v>
      </c>
      <c r="G216" s="90">
        <f>A216/('Gearing and Output'!$J$35/1000)</f>
        <v>47.081097682100008</v>
      </c>
      <c r="H216" s="90">
        <f t="shared" si="32"/>
        <v>59.738955596585342</v>
      </c>
      <c r="I216" s="90">
        <f>'Gearing and Output'!$G$38</f>
        <v>631.72977665344956</v>
      </c>
      <c r="J216" s="90">
        <f t="shared" si="33"/>
        <v>0.37870369618049587</v>
      </c>
      <c r="K216" s="92">
        <f t="shared" si="41"/>
        <v>2.6405868495230767</v>
      </c>
      <c r="L216" s="92">
        <f>IF(A216&lt;'Gearing and Output'!$H$5,1,IF(A216&lt;'Gearing and Output'!$H$6,2,IF(A216&gt;'Gearing and Output'!$H$6,3)))</f>
        <v>3</v>
      </c>
      <c r="M216" s="92">
        <f>IF(L216=1,_xlfn.XLOOKUP(A216,'Dyno Graph'!$E$2:$E$77,'Dyno Graph'!$A$2:$A$77,,1),IF(L216=2,_xlfn.XLOOKUP(A216,'Dyno Graph'!$F$2:$F$77,'Dyno Graph'!$A$2:$A$77,,1),IF(L216=3,_xlfn.XLOOKUP(A216,'Dyno Graph'!$G$2:$G$77,'Dyno Graph'!$A$2:$A$77,,1))))</f>
        <v>7500</v>
      </c>
      <c r="N216" s="92">
        <f>IF(L216=1,_xlfn.XLOOKUP(A216,'Dyno Graph'!$E$2:$E$77,'Dyno Graph'!$D$2:$D$77,,-1),IF(L216=2,_xlfn.XLOOKUP(A216,'Dyno Graph'!$F$2:$F$77,'Dyno Graph'!$D$2:$D$77,,-1),IF(L216=3,_xlfn.XLOOKUP(A216,'Dyno Graph'!$G$2:$G$77,'Dyno Graph'!$D$2:$D$77,,-1))))</f>
        <v>14.254</v>
      </c>
      <c r="O216" s="92">
        <f>IF(L216=1,_xlfn.XLOOKUP(A216,'Dyno Graph'!$E$2:$E$77,'Dyno Graph'!$H$2:$H$77,,-1),IF(Forces!L216=2,_xlfn.XLOOKUP(Forces!A216,'Dyno Graph'!$F$2:$F$77,'Dyno Graph'!$H$2:$H$77,,-1),IF(Forces!L216=3,_xlfn.XLOOKUP(Forces!A216,'Dyno Graph'!$G$2:$G$77,'Dyno Graph'!$H$2:$H$77,,-1))))</f>
        <v>11.185500000000001</v>
      </c>
      <c r="P216" s="92" cm="1">
        <f t="array" ref="P216">_xlfn.XLOOKUP(N216,BSFC!$B$3:$B$25,_xlfn.XLOOKUP(M216,BSFC!$C$2:$P$2,BSFC!$C$3:$P$25,,-1),,-1)</f>
        <v>475.44294525000004</v>
      </c>
      <c r="Q216" s="92">
        <f t="shared" si="34"/>
        <v>1.4772408511371877</v>
      </c>
      <c r="R216" s="92">
        <f t="shared" si="35"/>
        <v>2.2593044861245575E-4</v>
      </c>
      <c r="S216" s="92">
        <f t="shared" si="36"/>
        <v>0.10741703790995974</v>
      </c>
      <c r="T216" s="92">
        <f t="shared" si="39"/>
        <v>29.499476283727009</v>
      </c>
      <c r="U216" s="92">
        <f t="shared" si="37"/>
        <v>1.4322271721327966E-4</v>
      </c>
      <c r="V216" s="92">
        <f t="shared" si="40"/>
        <v>3.9332635044969276E-2</v>
      </c>
    </row>
    <row r="217" spans="1:22" x14ac:dyDescent="0.45">
      <c r="A217" s="88">
        <f>MIN('Gearing and Output'!$H$7,(SQRT((A216^2)+2*K216*1)))</f>
        <v>13.752388632941413</v>
      </c>
      <c r="B217" s="90">
        <f t="shared" si="38"/>
        <v>19.838313101297846</v>
      </c>
      <c r="C217" s="90">
        <f>0.5*'Gearing and Output'!$G$15*'Gearing and Output'!$G$16*'Gearing and Output'!$G$14*(A217)^2</f>
        <v>111.2073775495362</v>
      </c>
      <c r="D217" s="90">
        <f>'Gearing and Output'!$G$26</f>
        <v>133.66125</v>
      </c>
      <c r="E217" s="90">
        <f>'Gearing and Output'!$C$14-C217-D217</f>
        <v>239.23840140594046</v>
      </c>
      <c r="F217" s="90">
        <f>0.5*'Gearing and Output'!$J$27*A217^2</f>
        <v>53594.201722958889</v>
      </c>
      <c r="G217" s="90">
        <f>A217/('Gearing and Output'!$J$35/1000)</f>
        <v>47.081097682100008</v>
      </c>
      <c r="H217" s="90">
        <f t="shared" si="32"/>
        <v>59.738955596585342</v>
      </c>
      <c r="I217" s="90">
        <f>'Gearing and Output'!$G$38</f>
        <v>631.72977665344956</v>
      </c>
      <c r="J217" s="90">
        <f t="shared" si="33"/>
        <v>0.37870369618049587</v>
      </c>
      <c r="K217" s="92">
        <f t="shared" si="41"/>
        <v>2.6405868495230767</v>
      </c>
      <c r="L217" s="92">
        <f>IF(A217&lt;'Gearing and Output'!$H$5,1,IF(A217&lt;'Gearing and Output'!$H$6,2,IF(A217&gt;'Gearing and Output'!$H$6,3)))</f>
        <v>3</v>
      </c>
      <c r="M217" s="92">
        <f>IF(L217=1,_xlfn.XLOOKUP(A217,'Dyno Graph'!$E$2:$E$77,'Dyno Graph'!$A$2:$A$77,,1),IF(L217=2,_xlfn.XLOOKUP(A217,'Dyno Graph'!$F$2:$F$77,'Dyno Graph'!$A$2:$A$77,,1),IF(L217=3,_xlfn.XLOOKUP(A217,'Dyno Graph'!$G$2:$G$77,'Dyno Graph'!$A$2:$A$77,,1))))</f>
        <v>7500</v>
      </c>
      <c r="N217" s="92">
        <f>IF(L217=1,_xlfn.XLOOKUP(A217,'Dyno Graph'!$E$2:$E$77,'Dyno Graph'!$D$2:$D$77,,-1),IF(L217=2,_xlfn.XLOOKUP(A217,'Dyno Graph'!$F$2:$F$77,'Dyno Graph'!$D$2:$D$77,,-1),IF(L217=3,_xlfn.XLOOKUP(A217,'Dyno Graph'!$G$2:$G$77,'Dyno Graph'!$D$2:$D$77,,-1))))</f>
        <v>14.254</v>
      </c>
      <c r="O217" s="92">
        <f>IF(L217=1,_xlfn.XLOOKUP(A217,'Dyno Graph'!$E$2:$E$77,'Dyno Graph'!$H$2:$H$77,,-1),IF(Forces!L217=2,_xlfn.XLOOKUP(Forces!A217,'Dyno Graph'!$F$2:$F$77,'Dyno Graph'!$H$2:$H$77,,-1),IF(Forces!L217=3,_xlfn.XLOOKUP(Forces!A217,'Dyno Graph'!$G$2:$G$77,'Dyno Graph'!$H$2:$H$77,,-1))))</f>
        <v>11.185500000000001</v>
      </c>
      <c r="P217" s="92" cm="1">
        <f t="array" ref="P217">_xlfn.XLOOKUP(N217,BSFC!$B$3:$B$25,_xlfn.XLOOKUP(M217,BSFC!$C$2:$P$2,BSFC!$C$3:$P$25,,-1),,-1)</f>
        <v>475.44294525000004</v>
      </c>
      <c r="Q217" s="92">
        <f t="shared" si="34"/>
        <v>1.4772408511371877</v>
      </c>
      <c r="R217" s="92">
        <f t="shared" si="35"/>
        <v>2.2593044861245575E-4</v>
      </c>
      <c r="S217" s="92">
        <f t="shared" si="36"/>
        <v>0.10741703790995974</v>
      </c>
      <c r="T217" s="92">
        <f t="shared" si="39"/>
        <v>29.606893321636971</v>
      </c>
      <c r="U217" s="92">
        <f t="shared" si="37"/>
        <v>1.4322271721327966E-4</v>
      </c>
      <c r="V217" s="92">
        <f t="shared" si="40"/>
        <v>3.9475857762182556E-2</v>
      </c>
    </row>
    <row r="218" spans="1:22" x14ac:dyDescent="0.45">
      <c r="A218" s="88">
        <f>MIN('Gearing and Output'!$H$7,(SQRT((A217^2)+2*K217*1)))</f>
        <v>13.752388632941413</v>
      </c>
      <c r="B218" s="90">
        <f t="shared" si="38"/>
        <v>19.911027742127924</v>
      </c>
      <c r="C218" s="90">
        <f>0.5*'Gearing and Output'!$G$15*'Gearing and Output'!$G$16*'Gearing and Output'!$G$14*(A218)^2</f>
        <v>111.2073775495362</v>
      </c>
      <c r="D218" s="90">
        <f>'Gearing and Output'!$G$26</f>
        <v>133.66125</v>
      </c>
      <c r="E218" s="90">
        <f>'Gearing and Output'!$C$14-C218-D218</f>
        <v>239.23840140594046</v>
      </c>
      <c r="F218" s="90">
        <f>0.5*'Gearing and Output'!$J$27*A218^2</f>
        <v>53594.201722958889</v>
      </c>
      <c r="G218" s="90">
        <f>A218/('Gearing and Output'!$J$35/1000)</f>
        <v>47.081097682100008</v>
      </c>
      <c r="H218" s="90">
        <f t="shared" si="32"/>
        <v>59.738955596585342</v>
      </c>
      <c r="I218" s="90">
        <f>'Gearing and Output'!$G$38</f>
        <v>631.72977665344956</v>
      </c>
      <c r="J218" s="90">
        <f t="shared" si="33"/>
        <v>0.37870369618049587</v>
      </c>
      <c r="K218" s="92">
        <f t="shared" si="41"/>
        <v>2.6405868495230767</v>
      </c>
      <c r="L218" s="92">
        <f>IF(A218&lt;'Gearing and Output'!$H$5,1,IF(A218&lt;'Gearing and Output'!$H$6,2,IF(A218&gt;'Gearing and Output'!$H$6,3)))</f>
        <v>3</v>
      </c>
      <c r="M218" s="92">
        <f>IF(L218=1,_xlfn.XLOOKUP(A218,'Dyno Graph'!$E$2:$E$77,'Dyno Graph'!$A$2:$A$77,,1),IF(L218=2,_xlfn.XLOOKUP(A218,'Dyno Graph'!$F$2:$F$77,'Dyno Graph'!$A$2:$A$77,,1),IF(L218=3,_xlfn.XLOOKUP(A218,'Dyno Graph'!$G$2:$G$77,'Dyno Graph'!$A$2:$A$77,,1))))</f>
        <v>7500</v>
      </c>
      <c r="N218" s="92">
        <f>IF(L218=1,_xlfn.XLOOKUP(A218,'Dyno Graph'!$E$2:$E$77,'Dyno Graph'!$D$2:$D$77,,-1),IF(L218=2,_xlfn.XLOOKUP(A218,'Dyno Graph'!$F$2:$F$77,'Dyno Graph'!$D$2:$D$77,,-1),IF(L218=3,_xlfn.XLOOKUP(A218,'Dyno Graph'!$G$2:$G$77,'Dyno Graph'!$D$2:$D$77,,-1))))</f>
        <v>14.254</v>
      </c>
      <c r="O218" s="92">
        <f>IF(L218=1,_xlfn.XLOOKUP(A218,'Dyno Graph'!$E$2:$E$77,'Dyno Graph'!$H$2:$H$77,,-1),IF(Forces!L218=2,_xlfn.XLOOKUP(Forces!A218,'Dyno Graph'!$F$2:$F$77,'Dyno Graph'!$H$2:$H$77,,-1),IF(Forces!L218=3,_xlfn.XLOOKUP(Forces!A218,'Dyno Graph'!$G$2:$G$77,'Dyno Graph'!$H$2:$H$77,,-1))))</f>
        <v>11.185500000000001</v>
      </c>
      <c r="P218" s="92" cm="1">
        <f t="array" ref="P218">_xlfn.XLOOKUP(N218,BSFC!$B$3:$B$25,_xlfn.XLOOKUP(M218,BSFC!$C$2:$P$2,BSFC!$C$3:$P$25,,-1),,-1)</f>
        <v>475.44294525000004</v>
      </c>
      <c r="Q218" s="92">
        <f t="shared" si="34"/>
        <v>1.4772408511371877</v>
      </c>
      <c r="R218" s="92">
        <f t="shared" si="35"/>
        <v>2.2593044861245575E-4</v>
      </c>
      <c r="S218" s="92">
        <f t="shared" si="36"/>
        <v>0.10741703790995974</v>
      </c>
      <c r="T218" s="92">
        <f t="shared" si="39"/>
        <v>29.714310359546932</v>
      </c>
      <c r="U218" s="92">
        <f t="shared" si="37"/>
        <v>1.4322271721327966E-4</v>
      </c>
      <c r="V218" s="92">
        <f t="shared" si="40"/>
        <v>3.9619080479395836E-2</v>
      </c>
    </row>
    <row r="219" spans="1:22" x14ac:dyDescent="0.45">
      <c r="A219" s="88">
        <f>MIN('Gearing and Output'!$H$7,(SQRT((A218^2)+2*K218*1)))</f>
        <v>13.752388632941413</v>
      </c>
      <c r="B219" s="90">
        <f t="shared" si="38"/>
        <v>19.983742382958003</v>
      </c>
      <c r="C219" s="90">
        <f>0.5*'Gearing and Output'!$G$15*'Gearing and Output'!$G$16*'Gearing and Output'!$G$14*(A219)^2</f>
        <v>111.2073775495362</v>
      </c>
      <c r="D219" s="90">
        <f>'Gearing and Output'!$G$26</f>
        <v>133.66125</v>
      </c>
      <c r="E219" s="90">
        <f>'Gearing and Output'!$C$14-C219-D219</f>
        <v>239.23840140594046</v>
      </c>
      <c r="F219" s="90">
        <f>0.5*'Gearing and Output'!$J$27*A219^2</f>
        <v>53594.201722958889</v>
      </c>
      <c r="G219" s="90">
        <f>A219/('Gearing and Output'!$J$35/1000)</f>
        <v>47.081097682100008</v>
      </c>
      <c r="H219" s="90">
        <f t="shared" si="32"/>
        <v>59.738955596585342</v>
      </c>
      <c r="I219" s="90">
        <f>'Gearing and Output'!$G$38</f>
        <v>631.72977665344956</v>
      </c>
      <c r="J219" s="90">
        <f t="shared" si="33"/>
        <v>0.37870369618049587</v>
      </c>
      <c r="K219" s="92">
        <f t="shared" si="41"/>
        <v>2.6405868495230767</v>
      </c>
      <c r="L219" s="92">
        <f>IF(A219&lt;'Gearing and Output'!$H$5,1,IF(A219&lt;'Gearing and Output'!$H$6,2,IF(A219&gt;'Gearing and Output'!$H$6,3)))</f>
        <v>3</v>
      </c>
      <c r="M219" s="92">
        <f>IF(L219=1,_xlfn.XLOOKUP(A219,'Dyno Graph'!$E$2:$E$77,'Dyno Graph'!$A$2:$A$77,,1),IF(L219=2,_xlfn.XLOOKUP(A219,'Dyno Graph'!$F$2:$F$77,'Dyno Graph'!$A$2:$A$77,,1),IF(L219=3,_xlfn.XLOOKUP(A219,'Dyno Graph'!$G$2:$G$77,'Dyno Graph'!$A$2:$A$77,,1))))</f>
        <v>7500</v>
      </c>
      <c r="N219" s="92">
        <f>IF(L219=1,_xlfn.XLOOKUP(A219,'Dyno Graph'!$E$2:$E$77,'Dyno Graph'!$D$2:$D$77,,-1),IF(L219=2,_xlfn.XLOOKUP(A219,'Dyno Graph'!$F$2:$F$77,'Dyno Graph'!$D$2:$D$77,,-1),IF(L219=3,_xlfn.XLOOKUP(A219,'Dyno Graph'!$G$2:$G$77,'Dyno Graph'!$D$2:$D$77,,-1))))</f>
        <v>14.254</v>
      </c>
      <c r="O219" s="92">
        <f>IF(L219=1,_xlfn.XLOOKUP(A219,'Dyno Graph'!$E$2:$E$77,'Dyno Graph'!$H$2:$H$77,,-1),IF(Forces!L219=2,_xlfn.XLOOKUP(Forces!A219,'Dyno Graph'!$F$2:$F$77,'Dyno Graph'!$H$2:$H$77,,-1),IF(Forces!L219=3,_xlfn.XLOOKUP(Forces!A219,'Dyno Graph'!$G$2:$G$77,'Dyno Graph'!$H$2:$H$77,,-1))))</f>
        <v>11.185500000000001</v>
      </c>
      <c r="P219" s="92" cm="1">
        <f t="array" ref="P219">_xlfn.XLOOKUP(N219,BSFC!$B$3:$B$25,_xlfn.XLOOKUP(M219,BSFC!$C$2:$P$2,BSFC!$C$3:$P$25,,-1),,-1)</f>
        <v>475.44294525000004</v>
      </c>
      <c r="Q219" s="92">
        <f t="shared" si="34"/>
        <v>1.4772408511371877</v>
      </c>
      <c r="R219" s="92">
        <f t="shared" si="35"/>
        <v>2.2593044861245575E-4</v>
      </c>
      <c r="S219" s="92">
        <f t="shared" si="36"/>
        <v>0.10741703790995974</v>
      </c>
      <c r="T219" s="92">
        <f t="shared" si="39"/>
        <v>29.821727397456893</v>
      </c>
      <c r="U219" s="92">
        <f t="shared" si="37"/>
        <v>1.4322271721327966E-4</v>
      </c>
      <c r="V219" s="92">
        <f t="shared" si="40"/>
        <v>3.9762303196609117E-2</v>
      </c>
    </row>
    <row r="220" spans="1:22" x14ac:dyDescent="0.45">
      <c r="A220" s="88">
        <f>MIN('Gearing and Output'!$H$7,(SQRT((A219^2)+2*K219*1)))</f>
        <v>13.752388632941413</v>
      </c>
      <c r="B220" s="90">
        <f t="shared" si="38"/>
        <v>20.056457023788081</v>
      </c>
      <c r="C220" s="90">
        <f>0.5*'Gearing and Output'!$G$15*'Gearing and Output'!$G$16*'Gearing and Output'!$G$14*(A220)^2</f>
        <v>111.2073775495362</v>
      </c>
      <c r="D220" s="90">
        <f>'Gearing and Output'!$G$26</f>
        <v>133.66125</v>
      </c>
      <c r="E220" s="90">
        <f>'Gearing and Output'!$C$14-C220-D220</f>
        <v>239.23840140594046</v>
      </c>
      <c r="F220" s="90">
        <f>0.5*'Gearing and Output'!$J$27*A220^2</f>
        <v>53594.201722958889</v>
      </c>
      <c r="G220" s="90">
        <f>A220/('Gearing and Output'!$J$35/1000)</f>
        <v>47.081097682100008</v>
      </c>
      <c r="H220" s="90">
        <f t="shared" si="32"/>
        <v>59.738955596585342</v>
      </c>
      <c r="I220" s="90">
        <f>'Gearing and Output'!$G$38</f>
        <v>631.72977665344956</v>
      </c>
      <c r="J220" s="90">
        <f t="shared" si="33"/>
        <v>0.37870369618049587</v>
      </c>
      <c r="K220" s="92">
        <f t="shared" si="41"/>
        <v>2.6405868495230767</v>
      </c>
      <c r="L220" s="92">
        <f>IF(A220&lt;'Gearing and Output'!$H$5,1,IF(A220&lt;'Gearing and Output'!$H$6,2,IF(A220&gt;'Gearing and Output'!$H$6,3)))</f>
        <v>3</v>
      </c>
      <c r="M220" s="92">
        <f>IF(L220=1,_xlfn.XLOOKUP(A220,'Dyno Graph'!$E$2:$E$77,'Dyno Graph'!$A$2:$A$77,,1),IF(L220=2,_xlfn.XLOOKUP(A220,'Dyno Graph'!$F$2:$F$77,'Dyno Graph'!$A$2:$A$77,,1),IF(L220=3,_xlfn.XLOOKUP(A220,'Dyno Graph'!$G$2:$G$77,'Dyno Graph'!$A$2:$A$77,,1))))</f>
        <v>7500</v>
      </c>
      <c r="N220" s="92">
        <f>IF(L220=1,_xlfn.XLOOKUP(A220,'Dyno Graph'!$E$2:$E$77,'Dyno Graph'!$D$2:$D$77,,-1),IF(L220=2,_xlfn.XLOOKUP(A220,'Dyno Graph'!$F$2:$F$77,'Dyno Graph'!$D$2:$D$77,,-1),IF(L220=3,_xlfn.XLOOKUP(A220,'Dyno Graph'!$G$2:$G$77,'Dyno Graph'!$D$2:$D$77,,-1))))</f>
        <v>14.254</v>
      </c>
      <c r="O220" s="92">
        <f>IF(L220=1,_xlfn.XLOOKUP(A220,'Dyno Graph'!$E$2:$E$77,'Dyno Graph'!$H$2:$H$77,,-1),IF(Forces!L220=2,_xlfn.XLOOKUP(Forces!A220,'Dyno Graph'!$F$2:$F$77,'Dyno Graph'!$H$2:$H$77,,-1),IF(Forces!L220=3,_xlfn.XLOOKUP(Forces!A220,'Dyno Graph'!$G$2:$G$77,'Dyno Graph'!$H$2:$H$77,,-1))))</f>
        <v>11.185500000000001</v>
      </c>
      <c r="P220" s="92" cm="1">
        <f t="array" ref="P220">_xlfn.XLOOKUP(N220,BSFC!$B$3:$B$25,_xlfn.XLOOKUP(M220,BSFC!$C$2:$P$2,BSFC!$C$3:$P$25,,-1),,-1)</f>
        <v>475.44294525000004</v>
      </c>
      <c r="Q220" s="92">
        <f t="shared" si="34"/>
        <v>1.4772408511371877</v>
      </c>
      <c r="R220" s="92">
        <f t="shared" si="35"/>
        <v>2.2593044861245575E-4</v>
      </c>
      <c r="S220" s="92">
        <f t="shared" si="36"/>
        <v>0.10741703790995974</v>
      </c>
      <c r="T220" s="92">
        <f t="shared" si="39"/>
        <v>29.929144435366855</v>
      </c>
      <c r="U220" s="92">
        <f t="shared" si="37"/>
        <v>1.4322271721327966E-4</v>
      </c>
      <c r="V220" s="92">
        <f t="shared" si="40"/>
        <v>3.9905525913822397E-2</v>
      </c>
    </row>
    <row r="221" spans="1:22" x14ac:dyDescent="0.45">
      <c r="A221" s="88">
        <f>MIN('Gearing and Output'!$H$7,(SQRT((A220^2)+2*K220*1)))</f>
        <v>13.752388632941413</v>
      </c>
      <c r="B221" s="90">
        <f t="shared" si="38"/>
        <v>20.129171664618159</v>
      </c>
      <c r="C221" s="90">
        <f>0.5*'Gearing and Output'!$G$15*'Gearing and Output'!$G$16*'Gearing and Output'!$G$14*(A221)^2</f>
        <v>111.2073775495362</v>
      </c>
      <c r="D221" s="90">
        <f>'Gearing and Output'!$G$26</f>
        <v>133.66125</v>
      </c>
      <c r="E221" s="90">
        <f>'Gearing and Output'!$C$14-C221-D221</f>
        <v>239.23840140594046</v>
      </c>
      <c r="F221" s="90">
        <f>0.5*'Gearing and Output'!$J$27*A221^2</f>
        <v>53594.201722958889</v>
      </c>
      <c r="G221" s="90">
        <f>A221/('Gearing and Output'!$J$35/1000)</f>
        <v>47.081097682100008</v>
      </c>
      <c r="H221" s="90">
        <f t="shared" si="32"/>
        <v>59.738955596585342</v>
      </c>
      <c r="I221" s="90">
        <f>'Gearing and Output'!$G$38</f>
        <v>631.72977665344956</v>
      </c>
      <c r="J221" s="90">
        <f t="shared" si="33"/>
        <v>0.37870369618049587</v>
      </c>
      <c r="K221" s="92">
        <f t="shared" si="41"/>
        <v>2.6405868495230767</v>
      </c>
      <c r="L221" s="92">
        <f>IF(A221&lt;'Gearing and Output'!$H$5,1,IF(A221&lt;'Gearing and Output'!$H$6,2,IF(A221&gt;'Gearing and Output'!$H$6,3)))</f>
        <v>3</v>
      </c>
      <c r="M221" s="92">
        <f>IF(L221=1,_xlfn.XLOOKUP(A221,'Dyno Graph'!$E$2:$E$77,'Dyno Graph'!$A$2:$A$77,,1),IF(L221=2,_xlfn.XLOOKUP(A221,'Dyno Graph'!$F$2:$F$77,'Dyno Graph'!$A$2:$A$77,,1),IF(L221=3,_xlfn.XLOOKUP(A221,'Dyno Graph'!$G$2:$G$77,'Dyno Graph'!$A$2:$A$77,,1))))</f>
        <v>7500</v>
      </c>
      <c r="N221" s="92">
        <f>IF(L221=1,_xlfn.XLOOKUP(A221,'Dyno Graph'!$E$2:$E$77,'Dyno Graph'!$D$2:$D$77,,-1),IF(L221=2,_xlfn.XLOOKUP(A221,'Dyno Graph'!$F$2:$F$77,'Dyno Graph'!$D$2:$D$77,,-1),IF(L221=3,_xlfn.XLOOKUP(A221,'Dyno Graph'!$G$2:$G$77,'Dyno Graph'!$D$2:$D$77,,-1))))</f>
        <v>14.254</v>
      </c>
      <c r="O221" s="92">
        <f>IF(L221=1,_xlfn.XLOOKUP(A221,'Dyno Graph'!$E$2:$E$77,'Dyno Graph'!$H$2:$H$77,,-1),IF(Forces!L221=2,_xlfn.XLOOKUP(Forces!A221,'Dyno Graph'!$F$2:$F$77,'Dyno Graph'!$H$2:$H$77,,-1),IF(Forces!L221=3,_xlfn.XLOOKUP(Forces!A221,'Dyno Graph'!$G$2:$G$77,'Dyno Graph'!$H$2:$H$77,,-1))))</f>
        <v>11.185500000000001</v>
      </c>
      <c r="P221" s="92" cm="1">
        <f t="array" ref="P221">_xlfn.XLOOKUP(N221,BSFC!$B$3:$B$25,_xlfn.XLOOKUP(M221,BSFC!$C$2:$P$2,BSFC!$C$3:$P$25,,-1),,-1)</f>
        <v>475.44294525000004</v>
      </c>
      <c r="Q221" s="92">
        <f t="shared" si="34"/>
        <v>1.4772408511371877</v>
      </c>
      <c r="R221" s="92">
        <f t="shared" si="35"/>
        <v>2.2593044861245575E-4</v>
      </c>
      <c r="S221" s="92">
        <f t="shared" si="36"/>
        <v>0.10741703790995974</v>
      </c>
      <c r="T221" s="92">
        <f t="shared" si="39"/>
        <v>30.036561473276816</v>
      </c>
      <c r="U221" s="92">
        <f t="shared" si="37"/>
        <v>1.4322271721327966E-4</v>
      </c>
      <c r="V221" s="92">
        <f t="shared" si="40"/>
        <v>4.0048748631035677E-2</v>
      </c>
    </row>
    <row r="222" spans="1:22" x14ac:dyDescent="0.45">
      <c r="A222" s="88">
        <f>MIN('Gearing and Output'!$H$7,(SQRT((A221^2)+2*K221*1)))</f>
        <v>13.752388632941413</v>
      </c>
      <c r="B222" s="90">
        <f t="shared" si="38"/>
        <v>20.201886305448237</v>
      </c>
      <c r="C222" s="90">
        <f>0.5*'Gearing and Output'!$G$15*'Gearing and Output'!$G$16*'Gearing and Output'!$G$14*(A222)^2</f>
        <v>111.2073775495362</v>
      </c>
      <c r="D222" s="90">
        <f>'Gearing and Output'!$G$26</f>
        <v>133.66125</v>
      </c>
      <c r="E222" s="90">
        <f>'Gearing and Output'!$C$14-C222-D222</f>
        <v>239.23840140594046</v>
      </c>
      <c r="F222" s="90">
        <f>0.5*'Gearing and Output'!$J$27*A222^2</f>
        <v>53594.201722958889</v>
      </c>
      <c r="G222" s="90">
        <f>A222/('Gearing and Output'!$J$35/1000)</f>
        <v>47.081097682100008</v>
      </c>
      <c r="H222" s="90">
        <f t="shared" si="32"/>
        <v>59.738955596585342</v>
      </c>
      <c r="I222" s="90">
        <f>'Gearing and Output'!$G$38</f>
        <v>631.72977665344956</v>
      </c>
      <c r="J222" s="90">
        <f t="shared" si="33"/>
        <v>0.37870369618049587</v>
      </c>
      <c r="K222" s="92">
        <f t="shared" si="41"/>
        <v>2.6405868495230767</v>
      </c>
      <c r="L222" s="92">
        <f>IF(A222&lt;'Gearing and Output'!$H$5,1,IF(A222&lt;'Gearing and Output'!$H$6,2,IF(A222&gt;'Gearing and Output'!$H$6,3)))</f>
        <v>3</v>
      </c>
      <c r="M222" s="92">
        <f>IF(L222=1,_xlfn.XLOOKUP(A222,'Dyno Graph'!$E$2:$E$77,'Dyno Graph'!$A$2:$A$77,,1),IF(L222=2,_xlfn.XLOOKUP(A222,'Dyno Graph'!$F$2:$F$77,'Dyno Graph'!$A$2:$A$77,,1),IF(L222=3,_xlfn.XLOOKUP(A222,'Dyno Graph'!$G$2:$G$77,'Dyno Graph'!$A$2:$A$77,,1))))</f>
        <v>7500</v>
      </c>
      <c r="N222" s="92">
        <f>IF(L222=1,_xlfn.XLOOKUP(A222,'Dyno Graph'!$E$2:$E$77,'Dyno Graph'!$D$2:$D$77,,-1),IF(L222=2,_xlfn.XLOOKUP(A222,'Dyno Graph'!$F$2:$F$77,'Dyno Graph'!$D$2:$D$77,,-1),IF(L222=3,_xlfn.XLOOKUP(A222,'Dyno Graph'!$G$2:$G$77,'Dyno Graph'!$D$2:$D$77,,-1))))</f>
        <v>14.254</v>
      </c>
      <c r="O222" s="92">
        <f>IF(L222=1,_xlfn.XLOOKUP(A222,'Dyno Graph'!$E$2:$E$77,'Dyno Graph'!$H$2:$H$77,,-1),IF(Forces!L222=2,_xlfn.XLOOKUP(Forces!A222,'Dyno Graph'!$F$2:$F$77,'Dyno Graph'!$H$2:$H$77,,-1),IF(Forces!L222=3,_xlfn.XLOOKUP(Forces!A222,'Dyno Graph'!$G$2:$G$77,'Dyno Graph'!$H$2:$H$77,,-1))))</f>
        <v>11.185500000000001</v>
      </c>
      <c r="P222" s="92" cm="1">
        <f t="array" ref="P222">_xlfn.XLOOKUP(N222,BSFC!$B$3:$B$25,_xlfn.XLOOKUP(M222,BSFC!$C$2:$P$2,BSFC!$C$3:$P$25,,-1),,-1)</f>
        <v>475.44294525000004</v>
      </c>
      <c r="Q222" s="92">
        <f t="shared" si="34"/>
        <v>1.4772408511371877</v>
      </c>
      <c r="R222" s="92">
        <f t="shared" si="35"/>
        <v>2.2593044861245575E-4</v>
      </c>
      <c r="S222" s="92">
        <f t="shared" si="36"/>
        <v>0.10741703790995974</v>
      </c>
      <c r="T222" s="92">
        <f t="shared" si="39"/>
        <v>30.143978511186777</v>
      </c>
      <c r="U222" s="92">
        <f t="shared" si="37"/>
        <v>1.4322271721327966E-4</v>
      </c>
      <c r="V222" s="92">
        <f t="shared" si="40"/>
        <v>4.0191971348248957E-2</v>
      </c>
    </row>
    <row r="223" spans="1:22" x14ac:dyDescent="0.45">
      <c r="A223" s="88">
        <f>MIN('Gearing and Output'!$H$7,(SQRT((A222^2)+2*K222*1)))</f>
        <v>13.752388632941413</v>
      </c>
      <c r="B223" s="90">
        <f t="shared" si="38"/>
        <v>20.274600946278316</v>
      </c>
      <c r="C223" s="90">
        <f>0.5*'Gearing and Output'!$G$15*'Gearing and Output'!$G$16*'Gearing and Output'!$G$14*(A223)^2</f>
        <v>111.2073775495362</v>
      </c>
      <c r="D223" s="90">
        <f>'Gearing and Output'!$G$26</f>
        <v>133.66125</v>
      </c>
      <c r="E223" s="90">
        <f>'Gearing and Output'!$C$14-C223-D223</f>
        <v>239.23840140594046</v>
      </c>
      <c r="F223" s="90">
        <f>0.5*'Gearing and Output'!$J$27*A223^2</f>
        <v>53594.201722958889</v>
      </c>
      <c r="G223" s="90">
        <f>A223/('Gearing and Output'!$J$35/1000)</f>
        <v>47.081097682100008</v>
      </c>
      <c r="H223" s="90">
        <f t="shared" si="32"/>
        <v>59.738955596585342</v>
      </c>
      <c r="I223" s="90">
        <f>'Gearing and Output'!$G$38</f>
        <v>631.72977665344956</v>
      </c>
      <c r="J223" s="90">
        <f t="shared" si="33"/>
        <v>0.37870369618049587</v>
      </c>
      <c r="K223" s="92">
        <f t="shared" si="41"/>
        <v>2.6405868495230767</v>
      </c>
      <c r="L223" s="92">
        <f>IF(A223&lt;'Gearing and Output'!$H$5,1,IF(A223&lt;'Gearing and Output'!$H$6,2,IF(A223&gt;'Gearing and Output'!$H$6,3)))</f>
        <v>3</v>
      </c>
      <c r="M223" s="92">
        <f>IF(L223=1,_xlfn.XLOOKUP(A223,'Dyno Graph'!$E$2:$E$77,'Dyno Graph'!$A$2:$A$77,,1),IF(L223=2,_xlfn.XLOOKUP(A223,'Dyno Graph'!$F$2:$F$77,'Dyno Graph'!$A$2:$A$77,,1),IF(L223=3,_xlfn.XLOOKUP(A223,'Dyno Graph'!$G$2:$G$77,'Dyno Graph'!$A$2:$A$77,,1))))</f>
        <v>7500</v>
      </c>
      <c r="N223" s="92">
        <f>IF(L223=1,_xlfn.XLOOKUP(A223,'Dyno Graph'!$E$2:$E$77,'Dyno Graph'!$D$2:$D$77,,-1),IF(L223=2,_xlfn.XLOOKUP(A223,'Dyno Graph'!$F$2:$F$77,'Dyno Graph'!$D$2:$D$77,,-1),IF(L223=3,_xlfn.XLOOKUP(A223,'Dyno Graph'!$G$2:$G$77,'Dyno Graph'!$D$2:$D$77,,-1))))</f>
        <v>14.254</v>
      </c>
      <c r="O223" s="92">
        <f>IF(L223=1,_xlfn.XLOOKUP(A223,'Dyno Graph'!$E$2:$E$77,'Dyno Graph'!$H$2:$H$77,,-1),IF(Forces!L223=2,_xlfn.XLOOKUP(Forces!A223,'Dyno Graph'!$F$2:$F$77,'Dyno Graph'!$H$2:$H$77,,-1),IF(Forces!L223=3,_xlfn.XLOOKUP(Forces!A223,'Dyno Graph'!$G$2:$G$77,'Dyno Graph'!$H$2:$H$77,,-1))))</f>
        <v>11.185500000000001</v>
      </c>
      <c r="P223" s="92" cm="1">
        <f t="array" ref="P223">_xlfn.XLOOKUP(N223,BSFC!$B$3:$B$25,_xlfn.XLOOKUP(M223,BSFC!$C$2:$P$2,BSFC!$C$3:$P$25,,-1),,-1)</f>
        <v>475.44294525000004</v>
      </c>
      <c r="Q223" s="92">
        <f t="shared" si="34"/>
        <v>1.4772408511371877</v>
      </c>
      <c r="R223" s="92">
        <f t="shared" si="35"/>
        <v>2.2593044861245575E-4</v>
      </c>
      <c r="S223" s="92">
        <f t="shared" si="36"/>
        <v>0.10741703790995974</v>
      </c>
      <c r="T223" s="92">
        <f t="shared" si="39"/>
        <v>30.251395549096738</v>
      </c>
      <c r="U223" s="92">
        <f t="shared" si="37"/>
        <v>1.4322271721327966E-4</v>
      </c>
      <c r="V223" s="92">
        <f t="shared" si="40"/>
        <v>4.0335194065462238E-2</v>
      </c>
    </row>
    <row r="224" spans="1:22" x14ac:dyDescent="0.45">
      <c r="A224" s="88">
        <f>MIN('Gearing and Output'!$H$7,(SQRT((A223^2)+2*K223*1)))</f>
        <v>13.752388632941413</v>
      </c>
      <c r="B224" s="90">
        <f t="shared" si="38"/>
        <v>20.347315587108394</v>
      </c>
      <c r="C224" s="90">
        <f>0.5*'Gearing and Output'!$G$15*'Gearing and Output'!$G$16*'Gearing and Output'!$G$14*(A224)^2</f>
        <v>111.2073775495362</v>
      </c>
      <c r="D224" s="90">
        <f>'Gearing and Output'!$G$26</f>
        <v>133.66125</v>
      </c>
      <c r="E224" s="90">
        <f>'Gearing and Output'!$C$14-C224-D224</f>
        <v>239.23840140594046</v>
      </c>
      <c r="F224" s="90">
        <f>0.5*'Gearing and Output'!$J$27*A224^2</f>
        <v>53594.201722958889</v>
      </c>
      <c r="G224" s="90">
        <f>A224/('Gearing and Output'!$J$35/1000)</f>
        <v>47.081097682100008</v>
      </c>
      <c r="H224" s="90">
        <f t="shared" si="32"/>
        <v>59.738955596585342</v>
      </c>
      <c r="I224" s="90">
        <f>'Gearing and Output'!$G$38</f>
        <v>631.72977665344956</v>
      </c>
      <c r="J224" s="90">
        <f t="shared" si="33"/>
        <v>0.37870369618049587</v>
      </c>
      <c r="K224" s="92">
        <f t="shared" si="41"/>
        <v>2.6405868495230767</v>
      </c>
      <c r="L224" s="92">
        <f>IF(A224&lt;'Gearing and Output'!$H$5,1,IF(A224&lt;'Gearing and Output'!$H$6,2,IF(A224&gt;'Gearing and Output'!$H$6,3)))</f>
        <v>3</v>
      </c>
      <c r="M224" s="92">
        <f>IF(L224=1,_xlfn.XLOOKUP(A224,'Dyno Graph'!$E$2:$E$77,'Dyno Graph'!$A$2:$A$77,,1),IF(L224=2,_xlfn.XLOOKUP(A224,'Dyno Graph'!$F$2:$F$77,'Dyno Graph'!$A$2:$A$77,,1),IF(L224=3,_xlfn.XLOOKUP(A224,'Dyno Graph'!$G$2:$G$77,'Dyno Graph'!$A$2:$A$77,,1))))</f>
        <v>7500</v>
      </c>
      <c r="N224" s="92">
        <f>IF(L224=1,_xlfn.XLOOKUP(A224,'Dyno Graph'!$E$2:$E$77,'Dyno Graph'!$D$2:$D$77,,-1),IF(L224=2,_xlfn.XLOOKUP(A224,'Dyno Graph'!$F$2:$F$77,'Dyno Graph'!$D$2:$D$77,,-1),IF(L224=3,_xlfn.XLOOKUP(A224,'Dyno Graph'!$G$2:$G$77,'Dyno Graph'!$D$2:$D$77,,-1))))</f>
        <v>14.254</v>
      </c>
      <c r="O224" s="92">
        <f>IF(L224=1,_xlfn.XLOOKUP(A224,'Dyno Graph'!$E$2:$E$77,'Dyno Graph'!$H$2:$H$77,,-1),IF(Forces!L224=2,_xlfn.XLOOKUP(Forces!A224,'Dyno Graph'!$F$2:$F$77,'Dyno Graph'!$H$2:$H$77,,-1),IF(Forces!L224=3,_xlfn.XLOOKUP(Forces!A224,'Dyno Graph'!$G$2:$G$77,'Dyno Graph'!$H$2:$H$77,,-1))))</f>
        <v>11.185500000000001</v>
      </c>
      <c r="P224" s="92" cm="1">
        <f t="array" ref="P224">_xlfn.XLOOKUP(N224,BSFC!$B$3:$B$25,_xlfn.XLOOKUP(M224,BSFC!$C$2:$P$2,BSFC!$C$3:$P$25,,-1),,-1)</f>
        <v>475.44294525000004</v>
      </c>
      <c r="Q224" s="92">
        <f t="shared" si="34"/>
        <v>1.4772408511371877</v>
      </c>
      <c r="R224" s="92">
        <f t="shared" si="35"/>
        <v>2.2593044861245575E-4</v>
      </c>
      <c r="S224" s="92">
        <f t="shared" si="36"/>
        <v>0.10741703790995974</v>
      </c>
      <c r="T224" s="92">
        <f t="shared" si="39"/>
        <v>30.3588125870067</v>
      </c>
      <c r="U224" s="92">
        <f t="shared" si="37"/>
        <v>1.4322271721327966E-4</v>
      </c>
      <c r="V224" s="92">
        <f t="shared" si="40"/>
        <v>4.0478416782675518E-2</v>
      </c>
    </row>
    <row r="225" spans="1:22" x14ac:dyDescent="0.45">
      <c r="A225" s="88">
        <f>MIN('Gearing and Output'!$H$7,(SQRT((A224^2)+2*K224*1)))</f>
        <v>13.752388632941413</v>
      </c>
      <c r="B225" s="90">
        <f t="shared" si="38"/>
        <v>20.420030227938472</v>
      </c>
      <c r="C225" s="90">
        <f>0.5*'Gearing and Output'!$G$15*'Gearing and Output'!$G$16*'Gearing and Output'!$G$14*(A225)^2</f>
        <v>111.2073775495362</v>
      </c>
      <c r="D225" s="90">
        <f>'Gearing and Output'!$G$26</f>
        <v>133.66125</v>
      </c>
      <c r="E225" s="90">
        <f>'Gearing and Output'!$C$14-C225-D225</f>
        <v>239.23840140594046</v>
      </c>
      <c r="F225" s="90">
        <f>0.5*'Gearing and Output'!$J$27*A225^2</f>
        <v>53594.201722958889</v>
      </c>
      <c r="G225" s="90">
        <f>A225/('Gearing and Output'!$J$35/1000)</f>
        <v>47.081097682100008</v>
      </c>
      <c r="H225" s="90">
        <f t="shared" si="32"/>
        <v>59.738955596585342</v>
      </c>
      <c r="I225" s="90">
        <f>'Gearing and Output'!$G$38</f>
        <v>631.72977665344956</v>
      </c>
      <c r="J225" s="90">
        <f t="shared" si="33"/>
        <v>0.37870369618049587</v>
      </c>
      <c r="K225" s="92">
        <f t="shared" si="41"/>
        <v>2.6405868495230767</v>
      </c>
      <c r="L225" s="92">
        <f>IF(A225&lt;'Gearing and Output'!$H$5,1,IF(A225&lt;'Gearing and Output'!$H$6,2,IF(A225&gt;'Gearing and Output'!$H$6,3)))</f>
        <v>3</v>
      </c>
      <c r="M225" s="92">
        <f>IF(L225=1,_xlfn.XLOOKUP(A225,'Dyno Graph'!$E$2:$E$77,'Dyno Graph'!$A$2:$A$77,,1),IF(L225=2,_xlfn.XLOOKUP(A225,'Dyno Graph'!$F$2:$F$77,'Dyno Graph'!$A$2:$A$77,,1),IF(L225=3,_xlfn.XLOOKUP(A225,'Dyno Graph'!$G$2:$G$77,'Dyno Graph'!$A$2:$A$77,,1))))</f>
        <v>7500</v>
      </c>
      <c r="N225" s="92">
        <f>IF(L225=1,_xlfn.XLOOKUP(A225,'Dyno Graph'!$E$2:$E$77,'Dyno Graph'!$D$2:$D$77,,-1),IF(L225=2,_xlfn.XLOOKUP(A225,'Dyno Graph'!$F$2:$F$77,'Dyno Graph'!$D$2:$D$77,,-1),IF(L225=3,_xlfn.XLOOKUP(A225,'Dyno Graph'!$G$2:$G$77,'Dyno Graph'!$D$2:$D$77,,-1))))</f>
        <v>14.254</v>
      </c>
      <c r="O225" s="92">
        <f>IF(L225=1,_xlfn.XLOOKUP(A225,'Dyno Graph'!$E$2:$E$77,'Dyno Graph'!$H$2:$H$77,,-1),IF(Forces!L225=2,_xlfn.XLOOKUP(Forces!A225,'Dyno Graph'!$F$2:$F$77,'Dyno Graph'!$H$2:$H$77,,-1),IF(Forces!L225=3,_xlfn.XLOOKUP(Forces!A225,'Dyno Graph'!$G$2:$G$77,'Dyno Graph'!$H$2:$H$77,,-1))))</f>
        <v>11.185500000000001</v>
      </c>
      <c r="P225" s="92" cm="1">
        <f t="array" ref="P225">_xlfn.XLOOKUP(N225,BSFC!$B$3:$B$25,_xlfn.XLOOKUP(M225,BSFC!$C$2:$P$2,BSFC!$C$3:$P$25,,-1),,-1)</f>
        <v>475.44294525000004</v>
      </c>
      <c r="Q225" s="92">
        <f t="shared" si="34"/>
        <v>1.4772408511371877</v>
      </c>
      <c r="R225" s="92">
        <f t="shared" si="35"/>
        <v>2.2593044861245575E-4</v>
      </c>
      <c r="S225" s="92">
        <f t="shared" si="36"/>
        <v>0.10741703790995974</v>
      </c>
      <c r="T225" s="92">
        <f t="shared" si="39"/>
        <v>30.466229624916661</v>
      </c>
      <c r="U225" s="92">
        <f t="shared" si="37"/>
        <v>1.4322271721327966E-4</v>
      </c>
      <c r="V225" s="92">
        <f t="shared" si="40"/>
        <v>4.0621639499888798E-2</v>
      </c>
    </row>
    <row r="226" spans="1:22" x14ac:dyDescent="0.45">
      <c r="A226" s="88">
        <f>MIN('Gearing and Output'!$H$7,(SQRT((A225^2)+2*K225*1)))</f>
        <v>13.752388632941413</v>
      </c>
      <c r="B226" s="90">
        <f t="shared" si="38"/>
        <v>20.492744868768551</v>
      </c>
      <c r="C226" s="90">
        <f>0.5*'Gearing and Output'!$G$15*'Gearing and Output'!$G$16*'Gearing and Output'!$G$14*(A226)^2</f>
        <v>111.2073775495362</v>
      </c>
      <c r="D226" s="90">
        <f>'Gearing and Output'!$G$26</f>
        <v>133.66125</v>
      </c>
      <c r="E226" s="90">
        <f>'Gearing and Output'!$C$14-C226-D226</f>
        <v>239.23840140594046</v>
      </c>
      <c r="F226" s="90">
        <f>0.5*'Gearing and Output'!$J$27*A226^2</f>
        <v>53594.201722958889</v>
      </c>
      <c r="G226" s="90">
        <f>A226/('Gearing and Output'!$J$35/1000)</f>
        <v>47.081097682100008</v>
      </c>
      <c r="H226" s="90">
        <f t="shared" si="32"/>
        <v>59.738955596585342</v>
      </c>
      <c r="I226" s="90">
        <f>'Gearing and Output'!$G$38</f>
        <v>631.72977665344956</v>
      </c>
      <c r="J226" s="90">
        <f t="shared" si="33"/>
        <v>0.37870369618049587</v>
      </c>
      <c r="K226" s="92">
        <f t="shared" si="41"/>
        <v>2.6405868495230767</v>
      </c>
      <c r="L226" s="92">
        <f>IF(A226&lt;'Gearing and Output'!$H$5,1,IF(A226&lt;'Gearing and Output'!$H$6,2,IF(A226&gt;'Gearing and Output'!$H$6,3)))</f>
        <v>3</v>
      </c>
      <c r="M226" s="92">
        <f>IF(L226=1,_xlfn.XLOOKUP(A226,'Dyno Graph'!$E$2:$E$77,'Dyno Graph'!$A$2:$A$77,,1),IF(L226=2,_xlfn.XLOOKUP(A226,'Dyno Graph'!$F$2:$F$77,'Dyno Graph'!$A$2:$A$77,,1),IF(L226=3,_xlfn.XLOOKUP(A226,'Dyno Graph'!$G$2:$G$77,'Dyno Graph'!$A$2:$A$77,,1))))</f>
        <v>7500</v>
      </c>
      <c r="N226" s="92">
        <f>IF(L226=1,_xlfn.XLOOKUP(A226,'Dyno Graph'!$E$2:$E$77,'Dyno Graph'!$D$2:$D$77,,-1),IF(L226=2,_xlfn.XLOOKUP(A226,'Dyno Graph'!$F$2:$F$77,'Dyno Graph'!$D$2:$D$77,,-1),IF(L226=3,_xlfn.XLOOKUP(A226,'Dyno Graph'!$G$2:$G$77,'Dyno Graph'!$D$2:$D$77,,-1))))</f>
        <v>14.254</v>
      </c>
      <c r="O226" s="92">
        <f>IF(L226=1,_xlfn.XLOOKUP(A226,'Dyno Graph'!$E$2:$E$77,'Dyno Graph'!$H$2:$H$77,,-1),IF(Forces!L226=2,_xlfn.XLOOKUP(Forces!A226,'Dyno Graph'!$F$2:$F$77,'Dyno Graph'!$H$2:$H$77,,-1),IF(Forces!L226=3,_xlfn.XLOOKUP(Forces!A226,'Dyno Graph'!$G$2:$G$77,'Dyno Graph'!$H$2:$H$77,,-1))))</f>
        <v>11.185500000000001</v>
      </c>
      <c r="P226" s="92" cm="1">
        <f t="array" ref="P226">_xlfn.XLOOKUP(N226,BSFC!$B$3:$B$25,_xlfn.XLOOKUP(M226,BSFC!$C$2:$P$2,BSFC!$C$3:$P$25,,-1),,-1)</f>
        <v>475.44294525000004</v>
      </c>
      <c r="Q226" s="92">
        <f t="shared" si="34"/>
        <v>1.4772408511371877</v>
      </c>
      <c r="R226" s="92">
        <f t="shared" si="35"/>
        <v>2.2593044861245575E-4</v>
      </c>
      <c r="S226" s="92">
        <f t="shared" si="36"/>
        <v>0.10741703790995974</v>
      </c>
      <c r="T226" s="92">
        <f t="shared" si="39"/>
        <v>30.573646662826622</v>
      </c>
      <c r="U226" s="92">
        <f t="shared" si="37"/>
        <v>1.4322271721327966E-4</v>
      </c>
      <c r="V226" s="92">
        <f t="shared" si="40"/>
        <v>4.0764862217102078E-2</v>
      </c>
    </row>
    <row r="227" spans="1:22" x14ac:dyDescent="0.45">
      <c r="A227" s="88">
        <f>MIN('Gearing and Output'!$H$7,(SQRT((A226^2)+2*K226*1)))</f>
        <v>13.752388632941413</v>
      </c>
      <c r="B227" s="90">
        <f t="shared" si="38"/>
        <v>20.565459509598629</v>
      </c>
      <c r="C227" s="90">
        <f>0.5*'Gearing and Output'!$G$15*'Gearing and Output'!$G$16*'Gearing and Output'!$G$14*(A227)^2</f>
        <v>111.2073775495362</v>
      </c>
      <c r="D227" s="90">
        <f>'Gearing and Output'!$G$26</f>
        <v>133.66125</v>
      </c>
      <c r="E227" s="90">
        <f>'Gearing and Output'!$C$14-C227-D227</f>
        <v>239.23840140594046</v>
      </c>
      <c r="F227" s="90">
        <f>0.5*'Gearing and Output'!$J$27*A227^2</f>
        <v>53594.201722958889</v>
      </c>
      <c r="G227" s="90">
        <f>A227/('Gearing and Output'!$J$35/1000)</f>
        <v>47.081097682100008</v>
      </c>
      <c r="H227" s="90">
        <f t="shared" si="32"/>
        <v>59.738955596585342</v>
      </c>
      <c r="I227" s="90">
        <f>'Gearing and Output'!$G$38</f>
        <v>631.72977665344956</v>
      </c>
      <c r="J227" s="90">
        <f t="shared" si="33"/>
        <v>0.37870369618049587</v>
      </c>
      <c r="K227" s="92">
        <f t="shared" si="41"/>
        <v>2.6405868495230767</v>
      </c>
      <c r="L227" s="92">
        <f>IF(A227&lt;'Gearing and Output'!$H$5,1,IF(A227&lt;'Gearing and Output'!$H$6,2,IF(A227&gt;'Gearing and Output'!$H$6,3)))</f>
        <v>3</v>
      </c>
      <c r="M227" s="92">
        <f>IF(L227=1,_xlfn.XLOOKUP(A227,'Dyno Graph'!$E$2:$E$77,'Dyno Graph'!$A$2:$A$77,,1),IF(L227=2,_xlfn.XLOOKUP(A227,'Dyno Graph'!$F$2:$F$77,'Dyno Graph'!$A$2:$A$77,,1),IF(L227=3,_xlfn.XLOOKUP(A227,'Dyno Graph'!$G$2:$G$77,'Dyno Graph'!$A$2:$A$77,,1))))</f>
        <v>7500</v>
      </c>
      <c r="N227" s="92">
        <f>IF(L227=1,_xlfn.XLOOKUP(A227,'Dyno Graph'!$E$2:$E$77,'Dyno Graph'!$D$2:$D$77,,-1),IF(L227=2,_xlfn.XLOOKUP(A227,'Dyno Graph'!$F$2:$F$77,'Dyno Graph'!$D$2:$D$77,,-1),IF(L227=3,_xlfn.XLOOKUP(A227,'Dyno Graph'!$G$2:$G$77,'Dyno Graph'!$D$2:$D$77,,-1))))</f>
        <v>14.254</v>
      </c>
      <c r="O227" s="92">
        <f>IF(L227=1,_xlfn.XLOOKUP(A227,'Dyno Graph'!$E$2:$E$77,'Dyno Graph'!$H$2:$H$77,,-1),IF(Forces!L227=2,_xlfn.XLOOKUP(Forces!A227,'Dyno Graph'!$F$2:$F$77,'Dyno Graph'!$H$2:$H$77,,-1),IF(Forces!L227=3,_xlfn.XLOOKUP(Forces!A227,'Dyno Graph'!$G$2:$G$77,'Dyno Graph'!$H$2:$H$77,,-1))))</f>
        <v>11.185500000000001</v>
      </c>
      <c r="P227" s="92" cm="1">
        <f t="array" ref="P227">_xlfn.XLOOKUP(N227,BSFC!$B$3:$B$25,_xlfn.XLOOKUP(M227,BSFC!$C$2:$P$2,BSFC!$C$3:$P$25,,-1),,-1)</f>
        <v>475.44294525000004</v>
      </c>
      <c r="Q227" s="92">
        <f t="shared" si="34"/>
        <v>1.4772408511371877</v>
      </c>
      <c r="R227" s="92">
        <f t="shared" si="35"/>
        <v>2.2593044861245575E-4</v>
      </c>
      <c r="S227" s="92">
        <f t="shared" si="36"/>
        <v>0.10741703790995974</v>
      </c>
      <c r="T227" s="92">
        <f t="shared" si="39"/>
        <v>30.681063700736583</v>
      </c>
      <c r="U227" s="92">
        <f t="shared" si="37"/>
        <v>1.4322271721327966E-4</v>
      </c>
      <c r="V227" s="92">
        <f t="shared" si="40"/>
        <v>4.0908084934315359E-2</v>
      </c>
    </row>
    <row r="228" spans="1:22" x14ac:dyDescent="0.45">
      <c r="A228" s="88">
        <f>MIN('Gearing and Output'!$H$7,(SQRT((A227^2)+2*K227*1)))</f>
        <v>13.752388632941413</v>
      </c>
      <c r="B228" s="90">
        <f t="shared" si="38"/>
        <v>20.638174150428707</v>
      </c>
      <c r="C228" s="90">
        <f>0.5*'Gearing and Output'!$G$15*'Gearing and Output'!$G$16*'Gearing and Output'!$G$14*(A228)^2</f>
        <v>111.2073775495362</v>
      </c>
      <c r="D228" s="90">
        <f>'Gearing and Output'!$G$26</f>
        <v>133.66125</v>
      </c>
      <c r="E228" s="90">
        <f>'Gearing and Output'!$C$14-C228-D228</f>
        <v>239.23840140594046</v>
      </c>
      <c r="F228" s="90">
        <f>0.5*'Gearing and Output'!$J$27*A228^2</f>
        <v>53594.201722958889</v>
      </c>
      <c r="G228" s="90">
        <f>A228/('Gearing and Output'!$J$35/1000)</f>
        <v>47.081097682100008</v>
      </c>
      <c r="H228" s="90">
        <f t="shared" si="32"/>
        <v>59.738955596585342</v>
      </c>
      <c r="I228" s="90">
        <f>'Gearing and Output'!$G$38</f>
        <v>631.72977665344956</v>
      </c>
      <c r="J228" s="90">
        <f t="shared" si="33"/>
        <v>0.37870369618049587</v>
      </c>
      <c r="K228" s="92">
        <f t="shared" si="41"/>
        <v>2.6405868495230767</v>
      </c>
      <c r="L228" s="92">
        <f>IF(A228&lt;'Gearing and Output'!$H$5,1,IF(A228&lt;'Gearing and Output'!$H$6,2,IF(A228&gt;'Gearing and Output'!$H$6,3)))</f>
        <v>3</v>
      </c>
      <c r="M228" s="92">
        <f>IF(L228=1,_xlfn.XLOOKUP(A228,'Dyno Graph'!$E$2:$E$77,'Dyno Graph'!$A$2:$A$77,,1),IF(L228=2,_xlfn.XLOOKUP(A228,'Dyno Graph'!$F$2:$F$77,'Dyno Graph'!$A$2:$A$77,,1),IF(L228=3,_xlfn.XLOOKUP(A228,'Dyno Graph'!$G$2:$G$77,'Dyno Graph'!$A$2:$A$77,,1))))</f>
        <v>7500</v>
      </c>
      <c r="N228" s="92">
        <f>IF(L228=1,_xlfn.XLOOKUP(A228,'Dyno Graph'!$E$2:$E$77,'Dyno Graph'!$D$2:$D$77,,-1),IF(L228=2,_xlfn.XLOOKUP(A228,'Dyno Graph'!$F$2:$F$77,'Dyno Graph'!$D$2:$D$77,,-1),IF(L228=3,_xlfn.XLOOKUP(A228,'Dyno Graph'!$G$2:$G$77,'Dyno Graph'!$D$2:$D$77,,-1))))</f>
        <v>14.254</v>
      </c>
      <c r="O228" s="92">
        <f>IF(L228=1,_xlfn.XLOOKUP(A228,'Dyno Graph'!$E$2:$E$77,'Dyno Graph'!$H$2:$H$77,,-1),IF(Forces!L228=2,_xlfn.XLOOKUP(Forces!A228,'Dyno Graph'!$F$2:$F$77,'Dyno Graph'!$H$2:$H$77,,-1),IF(Forces!L228=3,_xlfn.XLOOKUP(Forces!A228,'Dyno Graph'!$G$2:$G$77,'Dyno Graph'!$H$2:$H$77,,-1))))</f>
        <v>11.185500000000001</v>
      </c>
      <c r="P228" s="92" cm="1">
        <f t="array" ref="P228">_xlfn.XLOOKUP(N228,BSFC!$B$3:$B$25,_xlfn.XLOOKUP(M228,BSFC!$C$2:$P$2,BSFC!$C$3:$P$25,,-1),,-1)</f>
        <v>475.44294525000004</v>
      </c>
      <c r="Q228" s="92">
        <f t="shared" si="34"/>
        <v>1.4772408511371877</v>
      </c>
      <c r="R228" s="92">
        <f t="shared" si="35"/>
        <v>2.2593044861245575E-4</v>
      </c>
      <c r="S228" s="92">
        <f t="shared" si="36"/>
        <v>0.10741703790995974</v>
      </c>
      <c r="T228" s="92">
        <f t="shared" si="39"/>
        <v>30.788480738646545</v>
      </c>
      <c r="U228" s="92">
        <f t="shared" si="37"/>
        <v>1.4322271721327966E-4</v>
      </c>
      <c r="V228" s="92">
        <f t="shared" si="40"/>
        <v>4.1051307651528639E-2</v>
      </c>
    </row>
    <row r="229" spans="1:22" x14ac:dyDescent="0.45">
      <c r="A229" s="88">
        <f>MIN('Gearing and Output'!$H$7,(SQRT((A228^2)+2*K228*1)))</f>
        <v>13.752388632941413</v>
      </c>
      <c r="B229" s="90">
        <f t="shared" si="38"/>
        <v>20.710888791258785</v>
      </c>
      <c r="C229" s="90">
        <f>0.5*'Gearing and Output'!$G$15*'Gearing and Output'!$G$16*'Gearing and Output'!$G$14*(A229)^2</f>
        <v>111.2073775495362</v>
      </c>
      <c r="D229" s="90">
        <f>'Gearing and Output'!$G$26</f>
        <v>133.66125</v>
      </c>
      <c r="E229" s="90">
        <f>'Gearing and Output'!$C$14-C229-D229</f>
        <v>239.23840140594046</v>
      </c>
      <c r="F229" s="90">
        <f>0.5*'Gearing and Output'!$J$27*A229^2</f>
        <v>53594.201722958889</v>
      </c>
      <c r="G229" s="90">
        <f>A229/('Gearing and Output'!$J$35/1000)</f>
        <v>47.081097682100008</v>
      </c>
      <c r="H229" s="90">
        <f t="shared" si="32"/>
        <v>59.738955596585342</v>
      </c>
      <c r="I229" s="90">
        <f>'Gearing and Output'!$G$38</f>
        <v>631.72977665344956</v>
      </c>
      <c r="J229" s="90">
        <f t="shared" si="33"/>
        <v>0.37870369618049587</v>
      </c>
      <c r="K229" s="92">
        <f t="shared" si="41"/>
        <v>2.6405868495230767</v>
      </c>
      <c r="L229" s="92">
        <f>IF(A229&lt;'Gearing and Output'!$H$5,1,IF(A229&lt;'Gearing and Output'!$H$6,2,IF(A229&gt;'Gearing and Output'!$H$6,3)))</f>
        <v>3</v>
      </c>
      <c r="M229" s="92">
        <f>IF(L229=1,_xlfn.XLOOKUP(A229,'Dyno Graph'!$E$2:$E$77,'Dyno Graph'!$A$2:$A$77,,1),IF(L229=2,_xlfn.XLOOKUP(A229,'Dyno Graph'!$F$2:$F$77,'Dyno Graph'!$A$2:$A$77,,1),IF(L229=3,_xlfn.XLOOKUP(A229,'Dyno Graph'!$G$2:$G$77,'Dyno Graph'!$A$2:$A$77,,1))))</f>
        <v>7500</v>
      </c>
      <c r="N229" s="92">
        <f>IF(L229=1,_xlfn.XLOOKUP(A229,'Dyno Graph'!$E$2:$E$77,'Dyno Graph'!$D$2:$D$77,,-1),IF(L229=2,_xlfn.XLOOKUP(A229,'Dyno Graph'!$F$2:$F$77,'Dyno Graph'!$D$2:$D$77,,-1),IF(L229=3,_xlfn.XLOOKUP(A229,'Dyno Graph'!$G$2:$G$77,'Dyno Graph'!$D$2:$D$77,,-1))))</f>
        <v>14.254</v>
      </c>
      <c r="O229" s="92">
        <f>IF(L229=1,_xlfn.XLOOKUP(A229,'Dyno Graph'!$E$2:$E$77,'Dyno Graph'!$H$2:$H$77,,-1),IF(Forces!L229=2,_xlfn.XLOOKUP(Forces!A229,'Dyno Graph'!$F$2:$F$77,'Dyno Graph'!$H$2:$H$77,,-1),IF(Forces!L229=3,_xlfn.XLOOKUP(Forces!A229,'Dyno Graph'!$G$2:$G$77,'Dyno Graph'!$H$2:$H$77,,-1))))</f>
        <v>11.185500000000001</v>
      </c>
      <c r="P229" s="92" cm="1">
        <f t="array" ref="P229">_xlfn.XLOOKUP(N229,BSFC!$B$3:$B$25,_xlfn.XLOOKUP(M229,BSFC!$C$2:$P$2,BSFC!$C$3:$P$25,,-1),,-1)</f>
        <v>475.44294525000004</v>
      </c>
      <c r="Q229" s="92">
        <f t="shared" si="34"/>
        <v>1.4772408511371877</v>
      </c>
      <c r="R229" s="92">
        <f t="shared" si="35"/>
        <v>2.2593044861245575E-4</v>
      </c>
      <c r="S229" s="92">
        <f t="shared" si="36"/>
        <v>0.10741703790995974</v>
      </c>
      <c r="T229" s="92">
        <f t="shared" si="39"/>
        <v>30.895897776556506</v>
      </c>
      <c r="U229" s="92">
        <f t="shared" si="37"/>
        <v>1.4322271721327966E-4</v>
      </c>
      <c r="V229" s="92">
        <f t="shared" si="40"/>
        <v>4.1194530368741919E-2</v>
      </c>
    </row>
    <row r="230" spans="1:22" x14ac:dyDescent="0.45">
      <c r="A230" s="88">
        <f>MIN('Gearing and Output'!$H$7,(SQRT((A229^2)+2*K229*1)))</f>
        <v>13.752388632941413</v>
      </c>
      <c r="B230" s="90">
        <f t="shared" si="38"/>
        <v>20.783603432088864</v>
      </c>
      <c r="C230" s="90">
        <f>0.5*'Gearing and Output'!$G$15*'Gearing and Output'!$G$16*'Gearing and Output'!$G$14*(A230)^2</f>
        <v>111.2073775495362</v>
      </c>
      <c r="D230" s="90">
        <f>'Gearing and Output'!$G$26</f>
        <v>133.66125</v>
      </c>
      <c r="E230" s="90">
        <f>'Gearing and Output'!$C$14-C230-D230</f>
        <v>239.23840140594046</v>
      </c>
      <c r="F230" s="90">
        <f>0.5*'Gearing and Output'!$J$27*A230^2</f>
        <v>53594.201722958889</v>
      </c>
      <c r="G230" s="90">
        <f>A230/('Gearing and Output'!$J$35/1000)</f>
        <v>47.081097682100008</v>
      </c>
      <c r="H230" s="90">
        <f t="shared" si="32"/>
        <v>59.738955596585342</v>
      </c>
      <c r="I230" s="90">
        <f>'Gearing and Output'!$G$38</f>
        <v>631.72977665344956</v>
      </c>
      <c r="J230" s="90">
        <f t="shared" si="33"/>
        <v>0.37870369618049587</v>
      </c>
      <c r="K230" s="92">
        <f t="shared" si="41"/>
        <v>2.6405868495230767</v>
      </c>
      <c r="L230" s="92">
        <f>IF(A230&lt;'Gearing and Output'!$H$5,1,IF(A230&lt;'Gearing and Output'!$H$6,2,IF(A230&gt;'Gearing and Output'!$H$6,3)))</f>
        <v>3</v>
      </c>
      <c r="M230" s="92">
        <f>IF(L230=1,_xlfn.XLOOKUP(A230,'Dyno Graph'!$E$2:$E$77,'Dyno Graph'!$A$2:$A$77,,1),IF(L230=2,_xlfn.XLOOKUP(A230,'Dyno Graph'!$F$2:$F$77,'Dyno Graph'!$A$2:$A$77,,1),IF(L230=3,_xlfn.XLOOKUP(A230,'Dyno Graph'!$G$2:$G$77,'Dyno Graph'!$A$2:$A$77,,1))))</f>
        <v>7500</v>
      </c>
      <c r="N230" s="92">
        <f>IF(L230=1,_xlfn.XLOOKUP(A230,'Dyno Graph'!$E$2:$E$77,'Dyno Graph'!$D$2:$D$77,,-1),IF(L230=2,_xlfn.XLOOKUP(A230,'Dyno Graph'!$F$2:$F$77,'Dyno Graph'!$D$2:$D$77,,-1),IF(L230=3,_xlfn.XLOOKUP(A230,'Dyno Graph'!$G$2:$G$77,'Dyno Graph'!$D$2:$D$77,,-1))))</f>
        <v>14.254</v>
      </c>
      <c r="O230" s="92">
        <f>IF(L230=1,_xlfn.XLOOKUP(A230,'Dyno Graph'!$E$2:$E$77,'Dyno Graph'!$H$2:$H$77,,-1),IF(Forces!L230=2,_xlfn.XLOOKUP(Forces!A230,'Dyno Graph'!$F$2:$F$77,'Dyno Graph'!$H$2:$H$77,,-1),IF(Forces!L230=3,_xlfn.XLOOKUP(Forces!A230,'Dyno Graph'!$G$2:$G$77,'Dyno Graph'!$H$2:$H$77,,-1))))</f>
        <v>11.185500000000001</v>
      </c>
      <c r="P230" s="92" cm="1">
        <f t="array" ref="P230">_xlfn.XLOOKUP(N230,BSFC!$B$3:$B$25,_xlfn.XLOOKUP(M230,BSFC!$C$2:$P$2,BSFC!$C$3:$P$25,,-1),,-1)</f>
        <v>475.44294525000004</v>
      </c>
      <c r="Q230" s="92">
        <f t="shared" si="34"/>
        <v>1.4772408511371877</v>
      </c>
      <c r="R230" s="92">
        <f t="shared" si="35"/>
        <v>2.2593044861245575E-4</v>
      </c>
      <c r="S230" s="92">
        <f t="shared" si="36"/>
        <v>0.10741703790995974</v>
      </c>
      <c r="T230" s="92">
        <f t="shared" si="39"/>
        <v>31.003314814466467</v>
      </c>
      <c r="U230" s="92">
        <f t="shared" si="37"/>
        <v>1.4322271721327966E-4</v>
      </c>
      <c r="V230" s="92">
        <f t="shared" si="40"/>
        <v>4.1337753085955199E-2</v>
      </c>
    </row>
    <row r="231" spans="1:22" x14ac:dyDescent="0.45">
      <c r="A231" s="88">
        <f>MIN('Gearing and Output'!$H$7,(SQRT((A230^2)+2*K230*1)))</f>
        <v>13.752388632941413</v>
      </c>
      <c r="B231" s="90">
        <f t="shared" si="38"/>
        <v>20.856318072918942</v>
      </c>
      <c r="C231" s="90">
        <f>0.5*'Gearing and Output'!$G$15*'Gearing and Output'!$G$16*'Gearing and Output'!$G$14*(A231)^2</f>
        <v>111.2073775495362</v>
      </c>
      <c r="D231" s="90">
        <f>'Gearing and Output'!$G$26</f>
        <v>133.66125</v>
      </c>
      <c r="E231" s="90">
        <f>'Gearing and Output'!$C$14-C231-D231</f>
        <v>239.23840140594046</v>
      </c>
      <c r="F231" s="90">
        <f>0.5*'Gearing and Output'!$J$27*A231^2</f>
        <v>53594.201722958889</v>
      </c>
      <c r="G231" s="90">
        <f>A231/('Gearing and Output'!$J$35/1000)</f>
        <v>47.081097682100008</v>
      </c>
      <c r="H231" s="90">
        <f t="shared" si="32"/>
        <v>59.738955596585342</v>
      </c>
      <c r="I231" s="90">
        <f>'Gearing and Output'!$G$38</f>
        <v>631.72977665344956</v>
      </c>
      <c r="J231" s="90">
        <f t="shared" si="33"/>
        <v>0.37870369618049587</v>
      </c>
      <c r="K231" s="92">
        <f t="shared" si="41"/>
        <v>2.6405868495230767</v>
      </c>
      <c r="L231" s="92">
        <f>IF(A231&lt;'Gearing and Output'!$H$5,1,IF(A231&lt;'Gearing and Output'!$H$6,2,IF(A231&gt;'Gearing and Output'!$H$6,3)))</f>
        <v>3</v>
      </c>
      <c r="M231" s="92">
        <f>IF(L231=1,_xlfn.XLOOKUP(A231,'Dyno Graph'!$E$2:$E$77,'Dyno Graph'!$A$2:$A$77,,1),IF(L231=2,_xlfn.XLOOKUP(A231,'Dyno Graph'!$F$2:$F$77,'Dyno Graph'!$A$2:$A$77,,1),IF(L231=3,_xlfn.XLOOKUP(A231,'Dyno Graph'!$G$2:$G$77,'Dyno Graph'!$A$2:$A$77,,1))))</f>
        <v>7500</v>
      </c>
      <c r="N231" s="92">
        <f>IF(L231=1,_xlfn.XLOOKUP(A231,'Dyno Graph'!$E$2:$E$77,'Dyno Graph'!$D$2:$D$77,,-1),IF(L231=2,_xlfn.XLOOKUP(A231,'Dyno Graph'!$F$2:$F$77,'Dyno Graph'!$D$2:$D$77,,-1),IF(L231=3,_xlfn.XLOOKUP(A231,'Dyno Graph'!$G$2:$G$77,'Dyno Graph'!$D$2:$D$77,,-1))))</f>
        <v>14.254</v>
      </c>
      <c r="O231" s="92">
        <f>IF(L231=1,_xlfn.XLOOKUP(A231,'Dyno Graph'!$E$2:$E$77,'Dyno Graph'!$H$2:$H$77,,-1),IF(Forces!L231=2,_xlfn.XLOOKUP(Forces!A231,'Dyno Graph'!$F$2:$F$77,'Dyno Graph'!$H$2:$H$77,,-1),IF(Forces!L231=3,_xlfn.XLOOKUP(Forces!A231,'Dyno Graph'!$G$2:$G$77,'Dyno Graph'!$H$2:$H$77,,-1))))</f>
        <v>11.185500000000001</v>
      </c>
      <c r="P231" s="92" cm="1">
        <f t="array" ref="P231">_xlfn.XLOOKUP(N231,BSFC!$B$3:$B$25,_xlfn.XLOOKUP(M231,BSFC!$C$2:$P$2,BSFC!$C$3:$P$25,,-1),,-1)</f>
        <v>475.44294525000004</v>
      </c>
      <c r="Q231" s="92">
        <f t="shared" si="34"/>
        <v>1.4772408511371877</v>
      </c>
      <c r="R231" s="92">
        <f t="shared" si="35"/>
        <v>2.2593044861245575E-4</v>
      </c>
      <c r="S231" s="92">
        <f t="shared" si="36"/>
        <v>0.10741703790995974</v>
      </c>
      <c r="T231" s="92">
        <f t="shared" si="39"/>
        <v>31.110731852376428</v>
      </c>
      <c r="U231" s="92">
        <f t="shared" si="37"/>
        <v>1.4322271721327966E-4</v>
      </c>
      <c r="V231" s="92">
        <f t="shared" si="40"/>
        <v>4.1480975803168479E-2</v>
      </c>
    </row>
    <row r="232" spans="1:22" x14ac:dyDescent="0.45">
      <c r="A232" s="88">
        <f>MIN('Gearing and Output'!$H$7,(SQRT((A231^2)+2*K231*1)))</f>
        <v>13.752388632941413</v>
      </c>
      <c r="B232" s="90">
        <f t="shared" si="38"/>
        <v>20.92903271374902</v>
      </c>
      <c r="C232" s="90">
        <f>0.5*'Gearing and Output'!$G$15*'Gearing and Output'!$G$16*'Gearing and Output'!$G$14*(A232)^2</f>
        <v>111.2073775495362</v>
      </c>
      <c r="D232" s="90">
        <f>'Gearing and Output'!$G$26</f>
        <v>133.66125</v>
      </c>
      <c r="E232" s="90">
        <f>'Gearing and Output'!$C$14-C232-D232</f>
        <v>239.23840140594046</v>
      </c>
      <c r="F232" s="90">
        <f>0.5*'Gearing and Output'!$J$27*A232^2</f>
        <v>53594.201722958889</v>
      </c>
      <c r="G232" s="90">
        <f>A232/('Gearing and Output'!$J$35/1000)</f>
        <v>47.081097682100008</v>
      </c>
      <c r="H232" s="90">
        <f t="shared" si="32"/>
        <v>59.738955596585342</v>
      </c>
      <c r="I232" s="90">
        <f>'Gearing and Output'!$G$38</f>
        <v>631.72977665344956</v>
      </c>
      <c r="J232" s="90">
        <f t="shared" si="33"/>
        <v>0.37870369618049587</v>
      </c>
      <c r="K232" s="92">
        <f t="shared" si="41"/>
        <v>2.6405868495230767</v>
      </c>
      <c r="L232" s="92">
        <f>IF(A232&lt;'Gearing and Output'!$H$5,1,IF(A232&lt;'Gearing and Output'!$H$6,2,IF(A232&gt;'Gearing and Output'!$H$6,3)))</f>
        <v>3</v>
      </c>
      <c r="M232" s="92">
        <f>IF(L232=1,_xlfn.XLOOKUP(A232,'Dyno Graph'!$E$2:$E$77,'Dyno Graph'!$A$2:$A$77,,1),IF(L232=2,_xlfn.XLOOKUP(A232,'Dyno Graph'!$F$2:$F$77,'Dyno Graph'!$A$2:$A$77,,1),IF(L232=3,_xlfn.XLOOKUP(A232,'Dyno Graph'!$G$2:$G$77,'Dyno Graph'!$A$2:$A$77,,1))))</f>
        <v>7500</v>
      </c>
      <c r="N232" s="92">
        <f>IF(L232=1,_xlfn.XLOOKUP(A232,'Dyno Graph'!$E$2:$E$77,'Dyno Graph'!$D$2:$D$77,,-1),IF(L232=2,_xlfn.XLOOKUP(A232,'Dyno Graph'!$F$2:$F$77,'Dyno Graph'!$D$2:$D$77,,-1),IF(L232=3,_xlfn.XLOOKUP(A232,'Dyno Graph'!$G$2:$G$77,'Dyno Graph'!$D$2:$D$77,,-1))))</f>
        <v>14.254</v>
      </c>
      <c r="O232" s="92">
        <f>IF(L232=1,_xlfn.XLOOKUP(A232,'Dyno Graph'!$E$2:$E$77,'Dyno Graph'!$H$2:$H$77,,-1),IF(Forces!L232=2,_xlfn.XLOOKUP(Forces!A232,'Dyno Graph'!$F$2:$F$77,'Dyno Graph'!$H$2:$H$77,,-1),IF(Forces!L232=3,_xlfn.XLOOKUP(Forces!A232,'Dyno Graph'!$G$2:$G$77,'Dyno Graph'!$H$2:$H$77,,-1))))</f>
        <v>11.185500000000001</v>
      </c>
      <c r="P232" s="92" cm="1">
        <f t="array" ref="P232">_xlfn.XLOOKUP(N232,BSFC!$B$3:$B$25,_xlfn.XLOOKUP(M232,BSFC!$C$2:$P$2,BSFC!$C$3:$P$25,,-1),,-1)</f>
        <v>475.44294525000004</v>
      </c>
      <c r="Q232" s="92">
        <f t="shared" si="34"/>
        <v>1.4772408511371877</v>
      </c>
      <c r="R232" s="92">
        <f t="shared" si="35"/>
        <v>2.2593044861245575E-4</v>
      </c>
      <c r="S232" s="92">
        <f t="shared" si="36"/>
        <v>0.10741703790995974</v>
      </c>
      <c r="T232" s="92">
        <f t="shared" si="39"/>
        <v>31.21814889028639</v>
      </c>
      <c r="U232" s="92">
        <f t="shared" si="37"/>
        <v>1.4322271721327966E-4</v>
      </c>
      <c r="V232" s="92">
        <f t="shared" si="40"/>
        <v>4.162419852038176E-2</v>
      </c>
    </row>
    <row r="233" spans="1:22" x14ac:dyDescent="0.45">
      <c r="A233" s="88">
        <f>MIN('Gearing and Output'!$H$7,(SQRT((A232^2)+2*K232*1)))</f>
        <v>13.752388632941413</v>
      </c>
      <c r="B233" s="90">
        <f t="shared" si="38"/>
        <v>21.001747354579098</v>
      </c>
      <c r="C233" s="90">
        <f>0.5*'Gearing and Output'!$G$15*'Gearing and Output'!$G$16*'Gearing and Output'!$G$14*(A233)^2</f>
        <v>111.2073775495362</v>
      </c>
      <c r="D233" s="90">
        <f>'Gearing and Output'!$G$26</f>
        <v>133.66125</v>
      </c>
      <c r="E233" s="90">
        <f>'Gearing and Output'!$C$14-C233-D233</f>
        <v>239.23840140594046</v>
      </c>
      <c r="F233" s="90">
        <f>0.5*'Gearing and Output'!$J$27*A233^2</f>
        <v>53594.201722958889</v>
      </c>
      <c r="G233" s="90">
        <f>A233/('Gearing and Output'!$J$35/1000)</f>
        <v>47.081097682100008</v>
      </c>
      <c r="H233" s="90">
        <f t="shared" si="32"/>
        <v>59.738955596585342</v>
      </c>
      <c r="I233" s="90">
        <f>'Gearing and Output'!$G$38</f>
        <v>631.72977665344956</v>
      </c>
      <c r="J233" s="90">
        <f t="shared" si="33"/>
        <v>0.37870369618049587</v>
      </c>
      <c r="K233" s="92">
        <f t="shared" si="41"/>
        <v>2.6405868495230767</v>
      </c>
      <c r="L233" s="92">
        <f>IF(A233&lt;'Gearing and Output'!$H$5,1,IF(A233&lt;'Gearing and Output'!$H$6,2,IF(A233&gt;'Gearing and Output'!$H$6,3)))</f>
        <v>3</v>
      </c>
      <c r="M233" s="92">
        <f>IF(L233=1,_xlfn.XLOOKUP(A233,'Dyno Graph'!$E$2:$E$77,'Dyno Graph'!$A$2:$A$77,,1),IF(L233=2,_xlfn.XLOOKUP(A233,'Dyno Graph'!$F$2:$F$77,'Dyno Graph'!$A$2:$A$77,,1),IF(L233=3,_xlfn.XLOOKUP(A233,'Dyno Graph'!$G$2:$G$77,'Dyno Graph'!$A$2:$A$77,,1))))</f>
        <v>7500</v>
      </c>
      <c r="N233" s="92">
        <f>IF(L233=1,_xlfn.XLOOKUP(A233,'Dyno Graph'!$E$2:$E$77,'Dyno Graph'!$D$2:$D$77,,-1),IF(L233=2,_xlfn.XLOOKUP(A233,'Dyno Graph'!$F$2:$F$77,'Dyno Graph'!$D$2:$D$77,,-1),IF(L233=3,_xlfn.XLOOKUP(A233,'Dyno Graph'!$G$2:$G$77,'Dyno Graph'!$D$2:$D$77,,-1))))</f>
        <v>14.254</v>
      </c>
      <c r="O233" s="92">
        <f>IF(L233=1,_xlfn.XLOOKUP(A233,'Dyno Graph'!$E$2:$E$77,'Dyno Graph'!$H$2:$H$77,,-1),IF(Forces!L233=2,_xlfn.XLOOKUP(Forces!A233,'Dyno Graph'!$F$2:$F$77,'Dyno Graph'!$H$2:$H$77,,-1),IF(Forces!L233=3,_xlfn.XLOOKUP(Forces!A233,'Dyno Graph'!$G$2:$G$77,'Dyno Graph'!$H$2:$H$77,,-1))))</f>
        <v>11.185500000000001</v>
      </c>
      <c r="P233" s="92" cm="1">
        <f t="array" ref="P233">_xlfn.XLOOKUP(N233,BSFC!$B$3:$B$25,_xlfn.XLOOKUP(M233,BSFC!$C$2:$P$2,BSFC!$C$3:$P$25,,-1),,-1)</f>
        <v>475.44294525000004</v>
      </c>
      <c r="Q233" s="92">
        <f t="shared" si="34"/>
        <v>1.4772408511371877</v>
      </c>
      <c r="R233" s="92">
        <f t="shared" si="35"/>
        <v>2.2593044861245575E-4</v>
      </c>
      <c r="S233" s="92">
        <f t="shared" si="36"/>
        <v>0.10741703790995974</v>
      </c>
      <c r="T233" s="92">
        <f t="shared" si="39"/>
        <v>31.325565928196351</v>
      </c>
      <c r="U233" s="92">
        <f t="shared" si="37"/>
        <v>1.4322271721327966E-4</v>
      </c>
      <c r="V233" s="92">
        <f t="shared" si="40"/>
        <v>4.176742123759504E-2</v>
      </c>
    </row>
    <row r="234" spans="1:22" x14ac:dyDescent="0.45">
      <c r="A234" s="88">
        <f>MIN('Gearing and Output'!$H$7,(SQRT((A233^2)+2*K233*1)))</f>
        <v>13.752388632941413</v>
      </c>
      <c r="B234" s="90">
        <f t="shared" si="38"/>
        <v>21.074461995409177</v>
      </c>
      <c r="C234" s="90">
        <f>0.5*'Gearing and Output'!$G$15*'Gearing and Output'!$G$16*'Gearing and Output'!$G$14*(A234)^2</f>
        <v>111.2073775495362</v>
      </c>
      <c r="D234" s="90">
        <f>'Gearing and Output'!$G$26</f>
        <v>133.66125</v>
      </c>
      <c r="E234" s="90">
        <f>'Gearing and Output'!$C$14-C234-D234</f>
        <v>239.23840140594046</v>
      </c>
      <c r="F234" s="90">
        <f>0.5*'Gearing and Output'!$J$27*A234^2</f>
        <v>53594.201722958889</v>
      </c>
      <c r="G234" s="90">
        <f>A234/('Gearing and Output'!$J$35/1000)</f>
        <v>47.081097682100008</v>
      </c>
      <c r="H234" s="90">
        <f t="shared" si="32"/>
        <v>59.738955596585342</v>
      </c>
      <c r="I234" s="90">
        <f>'Gearing and Output'!$G$38</f>
        <v>631.72977665344956</v>
      </c>
      <c r="J234" s="90">
        <f t="shared" si="33"/>
        <v>0.37870369618049587</v>
      </c>
      <c r="K234" s="92">
        <f t="shared" si="41"/>
        <v>2.6405868495230767</v>
      </c>
      <c r="L234" s="92">
        <f>IF(A234&lt;'Gearing and Output'!$H$5,1,IF(A234&lt;'Gearing and Output'!$H$6,2,IF(A234&gt;'Gearing and Output'!$H$6,3)))</f>
        <v>3</v>
      </c>
      <c r="M234" s="92">
        <f>IF(L234=1,_xlfn.XLOOKUP(A234,'Dyno Graph'!$E$2:$E$77,'Dyno Graph'!$A$2:$A$77,,1),IF(L234=2,_xlfn.XLOOKUP(A234,'Dyno Graph'!$F$2:$F$77,'Dyno Graph'!$A$2:$A$77,,1),IF(L234=3,_xlfn.XLOOKUP(A234,'Dyno Graph'!$G$2:$G$77,'Dyno Graph'!$A$2:$A$77,,1))))</f>
        <v>7500</v>
      </c>
      <c r="N234" s="92">
        <f>IF(L234=1,_xlfn.XLOOKUP(A234,'Dyno Graph'!$E$2:$E$77,'Dyno Graph'!$D$2:$D$77,,-1),IF(L234=2,_xlfn.XLOOKUP(A234,'Dyno Graph'!$F$2:$F$77,'Dyno Graph'!$D$2:$D$77,,-1),IF(L234=3,_xlfn.XLOOKUP(A234,'Dyno Graph'!$G$2:$G$77,'Dyno Graph'!$D$2:$D$77,,-1))))</f>
        <v>14.254</v>
      </c>
      <c r="O234" s="92">
        <f>IF(L234=1,_xlfn.XLOOKUP(A234,'Dyno Graph'!$E$2:$E$77,'Dyno Graph'!$H$2:$H$77,,-1),IF(Forces!L234=2,_xlfn.XLOOKUP(Forces!A234,'Dyno Graph'!$F$2:$F$77,'Dyno Graph'!$H$2:$H$77,,-1),IF(Forces!L234=3,_xlfn.XLOOKUP(Forces!A234,'Dyno Graph'!$G$2:$G$77,'Dyno Graph'!$H$2:$H$77,,-1))))</f>
        <v>11.185500000000001</v>
      </c>
      <c r="P234" s="92" cm="1">
        <f t="array" ref="P234">_xlfn.XLOOKUP(N234,BSFC!$B$3:$B$25,_xlfn.XLOOKUP(M234,BSFC!$C$2:$P$2,BSFC!$C$3:$P$25,,-1),,-1)</f>
        <v>475.44294525000004</v>
      </c>
      <c r="Q234" s="92">
        <f t="shared" si="34"/>
        <v>1.4772408511371877</v>
      </c>
      <c r="R234" s="92">
        <f t="shared" si="35"/>
        <v>2.2593044861245575E-4</v>
      </c>
      <c r="S234" s="92">
        <f t="shared" si="36"/>
        <v>0.10741703790995974</v>
      </c>
      <c r="T234" s="92">
        <f t="shared" si="39"/>
        <v>31.432982966106312</v>
      </c>
      <c r="U234" s="92">
        <f t="shared" si="37"/>
        <v>1.4322271721327966E-4</v>
      </c>
      <c r="V234" s="92">
        <f t="shared" si="40"/>
        <v>4.191064395480832E-2</v>
      </c>
    </row>
    <row r="235" spans="1:22" x14ac:dyDescent="0.45">
      <c r="A235" s="88">
        <f>MIN('Gearing and Output'!$H$7,(SQRT((A234^2)+2*K234*1)))</f>
        <v>13.752388632941413</v>
      </c>
      <c r="B235" s="90">
        <f t="shared" si="38"/>
        <v>21.147176636239255</v>
      </c>
      <c r="C235" s="90">
        <f>0.5*'Gearing and Output'!$G$15*'Gearing and Output'!$G$16*'Gearing and Output'!$G$14*(A235)^2</f>
        <v>111.2073775495362</v>
      </c>
      <c r="D235" s="90">
        <f>'Gearing and Output'!$G$26</f>
        <v>133.66125</v>
      </c>
      <c r="E235" s="90">
        <f>'Gearing and Output'!$C$14-C235-D235</f>
        <v>239.23840140594046</v>
      </c>
      <c r="F235" s="90">
        <f>0.5*'Gearing and Output'!$J$27*A235^2</f>
        <v>53594.201722958889</v>
      </c>
      <c r="G235" s="90">
        <f>A235/('Gearing and Output'!$J$35/1000)</f>
        <v>47.081097682100008</v>
      </c>
      <c r="H235" s="90">
        <f t="shared" si="32"/>
        <v>59.738955596585342</v>
      </c>
      <c r="I235" s="90">
        <f>'Gearing and Output'!$G$38</f>
        <v>631.72977665344956</v>
      </c>
      <c r="J235" s="90">
        <f t="shared" si="33"/>
        <v>0.37870369618049587</v>
      </c>
      <c r="K235" s="92">
        <f t="shared" si="41"/>
        <v>2.6405868495230767</v>
      </c>
      <c r="L235" s="92">
        <f>IF(A235&lt;'Gearing and Output'!$H$5,1,IF(A235&lt;'Gearing and Output'!$H$6,2,IF(A235&gt;'Gearing and Output'!$H$6,3)))</f>
        <v>3</v>
      </c>
      <c r="M235" s="92">
        <f>IF(L235=1,_xlfn.XLOOKUP(A235,'Dyno Graph'!$E$2:$E$77,'Dyno Graph'!$A$2:$A$77,,1),IF(L235=2,_xlfn.XLOOKUP(A235,'Dyno Graph'!$F$2:$F$77,'Dyno Graph'!$A$2:$A$77,,1),IF(L235=3,_xlfn.XLOOKUP(A235,'Dyno Graph'!$G$2:$G$77,'Dyno Graph'!$A$2:$A$77,,1))))</f>
        <v>7500</v>
      </c>
      <c r="N235" s="92">
        <f>IF(L235=1,_xlfn.XLOOKUP(A235,'Dyno Graph'!$E$2:$E$77,'Dyno Graph'!$D$2:$D$77,,-1),IF(L235=2,_xlfn.XLOOKUP(A235,'Dyno Graph'!$F$2:$F$77,'Dyno Graph'!$D$2:$D$77,,-1),IF(L235=3,_xlfn.XLOOKUP(A235,'Dyno Graph'!$G$2:$G$77,'Dyno Graph'!$D$2:$D$77,,-1))))</f>
        <v>14.254</v>
      </c>
      <c r="O235" s="92">
        <f>IF(L235=1,_xlfn.XLOOKUP(A235,'Dyno Graph'!$E$2:$E$77,'Dyno Graph'!$H$2:$H$77,,-1),IF(Forces!L235=2,_xlfn.XLOOKUP(Forces!A235,'Dyno Graph'!$F$2:$F$77,'Dyno Graph'!$H$2:$H$77,,-1),IF(Forces!L235=3,_xlfn.XLOOKUP(Forces!A235,'Dyno Graph'!$G$2:$G$77,'Dyno Graph'!$H$2:$H$77,,-1))))</f>
        <v>11.185500000000001</v>
      </c>
      <c r="P235" s="92" cm="1">
        <f t="array" ref="P235">_xlfn.XLOOKUP(N235,BSFC!$B$3:$B$25,_xlfn.XLOOKUP(M235,BSFC!$C$2:$P$2,BSFC!$C$3:$P$25,,-1),,-1)</f>
        <v>475.44294525000004</v>
      </c>
      <c r="Q235" s="92">
        <f t="shared" si="34"/>
        <v>1.4772408511371877</v>
      </c>
      <c r="R235" s="92">
        <f t="shared" si="35"/>
        <v>2.2593044861245575E-4</v>
      </c>
      <c r="S235" s="92">
        <f t="shared" si="36"/>
        <v>0.10741703790995974</v>
      </c>
      <c r="T235" s="92">
        <f t="shared" si="39"/>
        <v>31.540400004016274</v>
      </c>
      <c r="U235" s="92">
        <f t="shared" si="37"/>
        <v>1.4322271721327966E-4</v>
      </c>
      <c r="V235" s="92">
        <f t="shared" si="40"/>
        <v>4.20538666720216E-2</v>
      </c>
    </row>
    <row r="236" spans="1:22" x14ac:dyDescent="0.45">
      <c r="A236" s="88">
        <f>MIN('Gearing and Output'!$H$7,(SQRT((A235^2)+2*K235*1)))</f>
        <v>13.752388632941413</v>
      </c>
      <c r="B236" s="90">
        <f t="shared" si="38"/>
        <v>21.219891277069333</v>
      </c>
      <c r="C236" s="90">
        <f>0.5*'Gearing and Output'!$G$15*'Gearing and Output'!$G$16*'Gearing and Output'!$G$14*(A236)^2</f>
        <v>111.2073775495362</v>
      </c>
      <c r="D236" s="90">
        <f>'Gearing and Output'!$G$26</f>
        <v>133.66125</v>
      </c>
      <c r="E236" s="90">
        <f>'Gearing and Output'!$C$14-C236-D236</f>
        <v>239.23840140594046</v>
      </c>
      <c r="F236" s="90">
        <f>0.5*'Gearing and Output'!$J$27*A236^2</f>
        <v>53594.201722958889</v>
      </c>
      <c r="G236" s="90">
        <f>A236/('Gearing and Output'!$J$35/1000)</f>
        <v>47.081097682100008</v>
      </c>
      <c r="H236" s="90">
        <f t="shared" si="32"/>
        <v>59.738955596585342</v>
      </c>
      <c r="I236" s="90">
        <f>'Gearing and Output'!$G$38</f>
        <v>631.72977665344956</v>
      </c>
      <c r="J236" s="90">
        <f t="shared" si="33"/>
        <v>0.37870369618049587</v>
      </c>
      <c r="K236" s="92">
        <f t="shared" si="41"/>
        <v>2.6405868495230767</v>
      </c>
      <c r="L236" s="92">
        <f>IF(A236&lt;'Gearing and Output'!$H$5,1,IF(A236&lt;'Gearing and Output'!$H$6,2,IF(A236&gt;'Gearing and Output'!$H$6,3)))</f>
        <v>3</v>
      </c>
      <c r="M236" s="92">
        <f>IF(L236=1,_xlfn.XLOOKUP(A236,'Dyno Graph'!$E$2:$E$77,'Dyno Graph'!$A$2:$A$77,,1),IF(L236=2,_xlfn.XLOOKUP(A236,'Dyno Graph'!$F$2:$F$77,'Dyno Graph'!$A$2:$A$77,,1),IF(L236=3,_xlfn.XLOOKUP(A236,'Dyno Graph'!$G$2:$G$77,'Dyno Graph'!$A$2:$A$77,,1))))</f>
        <v>7500</v>
      </c>
      <c r="N236" s="92">
        <f>IF(L236=1,_xlfn.XLOOKUP(A236,'Dyno Graph'!$E$2:$E$77,'Dyno Graph'!$D$2:$D$77,,-1),IF(L236=2,_xlfn.XLOOKUP(A236,'Dyno Graph'!$F$2:$F$77,'Dyno Graph'!$D$2:$D$77,,-1),IF(L236=3,_xlfn.XLOOKUP(A236,'Dyno Graph'!$G$2:$G$77,'Dyno Graph'!$D$2:$D$77,,-1))))</f>
        <v>14.254</v>
      </c>
      <c r="O236" s="92">
        <f>IF(L236=1,_xlfn.XLOOKUP(A236,'Dyno Graph'!$E$2:$E$77,'Dyno Graph'!$H$2:$H$77,,-1),IF(Forces!L236=2,_xlfn.XLOOKUP(Forces!A236,'Dyno Graph'!$F$2:$F$77,'Dyno Graph'!$H$2:$H$77,,-1),IF(Forces!L236=3,_xlfn.XLOOKUP(Forces!A236,'Dyno Graph'!$G$2:$G$77,'Dyno Graph'!$H$2:$H$77,,-1))))</f>
        <v>11.185500000000001</v>
      </c>
      <c r="P236" s="92" cm="1">
        <f t="array" ref="P236">_xlfn.XLOOKUP(N236,BSFC!$B$3:$B$25,_xlfn.XLOOKUP(M236,BSFC!$C$2:$P$2,BSFC!$C$3:$P$25,,-1),,-1)</f>
        <v>475.44294525000004</v>
      </c>
      <c r="Q236" s="92">
        <f t="shared" si="34"/>
        <v>1.4772408511371877</v>
      </c>
      <c r="R236" s="92">
        <f t="shared" si="35"/>
        <v>2.2593044861245575E-4</v>
      </c>
      <c r="S236" s="92">
        <f t="shared" si="36"/>
        <v>0.10741703790995974</v>
      </c>
      <c r="T236" s="92">
        <f t="shared" si="39"/>
        <v>31.647817041926235</v>
      </c>
      <c r="U236" s="92">
        <f t="shared" si="37"/>
        <v>1.4322271721327966E-4</v>
      </c>
      <c r="V236" s="92">
        <f t="shared" si="40"/>
        <v>4.2197089389234881E-2</v>
      </c>
    </row>
    <row r="237" spans="1:22" x14ac:dyDescent="0.45">
      <c r="A237" s="88">
        <f>MIN('Gearing and Output'!$H$7,(SQRT((A236^2)+2*K236*1)))</f>
        <v>13.752388632941413</v>
      </c>
      <c r="B237" s="90">
        <f t="shared" si="38"/>
        <v>21.292605917899412</v>
      </c>
      <c r="C237" s="90">
        <f>0.5*'Gearing and Output'!$G$15*'Gearing and Output'!$G$16*'Gearing and Output'!$G$14*(A237)^2</f>
        <v>111.2073775495362</v>
      </c>
      <c r="D237" s="90">
        <f>'Gearing and Output'!$G$26</f>
        <v>133.66125</v>
      </c>
      <c r="E237" s="90">
        <f>'Gearing and Output'!$C$14-C237-D237</f>
        <v>239.23840140594046</v>
      </c>
      <c r="F237" s="90">
        <f>0.5*'Gearing and Output'!$J$27*A237^2</f>
        <v>53594.201722958889</v>
      </c>
      <c r="G237" s="90">
        <f>A237/('Gearing and Output'!$J$35/1000)</f>
        <v>47.081097682100008</v>
      </c>
      <c r="H237" s="90">
        <f t="shared" si="32"/>
        <v>59.738955596585342</v>
      </c>
      <c r="I237" s="90">
        <f>'Gearing and Output'!$G$38</f>
        <v>631.72977665344956</v>
      </c>
      <c r="J237" s="90">
        <f t="shared" si="33"/>
        <v>0.37870369618049587</v>
      </c>
      <c r="K237" s="92">
        <f t="shared" si="41"/>
        <v>2.6405868495230767</v>
      </c>
      <c r="L237" s="92">
        <f>IF(A237&lt;'Gearing and Output'!$H$5,1,IF(A237&lt;'Gearing and Output'!$H$6,2,IF(A237&gt;'Gearing and Output'!$H$6,3)))</f>
        <v>3</v>
      </c>
      <c r="M237" s="92">
        <f>IF(L237=1,_xlfn.XLOOKUP(A237,'Dyno Graph'!$E$2:$E$77,'Dyno Graph'!$A$2:$A$77,,1),IF(L237=2,_xlfn.XLOOKUP(A237,'Dyno Graph'!$F$2:$F$77,'Dyno Graph'!$A$2:$A$77,,1),IF(L237=3,_xlfn.XLOOKUP(A237,'Dyno Graph'!$G$2:$G$77,'Dyno Graph'!$A$2:$A$77,,1))))</f>
        <v>7500</v>
      </c>
      <c r="N237" s="92">
        <f>IF(L237=1,_xlfn.XLOOKUP(A237,'Dyno Graph'!$E$2:$E$77,'Dyno Graph'!$D$2:$D$77,,-1),IF(L237=2,_xlfn.XLOOKUP(A237,'Dyno Graph'!$F$2:$F$77,'Dyno Graph'!$D$2:$D$77,,-1),IF(L237=3,_xlfn.XLOOKUP(A237,'Dyno Graph'!$G$2:$G$77,'Dyno Graph'!$D$2:$D$77,,-1))))</f>
        <v>14.254</v>
      </c>
      <c r="O237" s="92">
        <f>IF(L237=1,_xlfn.XLOOKUP(A237,'Dyno Graph'!$E$2:$E$77,'Dyno Graph'!$H$2:$H$77,,-1),IF(Forces!L237=2,_xlfn.XLOOKUP(Forces!A237,'Dyno Graph'!$F$2:$F$77,'Dyno Graph'!$H$2:$H$77,,-1),IF(Forces!L237=3,_xlfn.XLOOKUP(Forces!A237,'Dyno Graph'!$G$2:$G$77,'Dyno Graph'!$H$2:$H$77,,-1))))</f>
        <v>11.185500000000001</v>
      </c>
      <c r="P237" s="92" cm="1">
        <f t="array" ref="P237">_xlfn.XLOOKUP(N237,BSFC!$B$3:$B$25,_xlfn.XLOOKUP(M237,BSFC!$C$2:$P$2,BSFC!$C$3:$P$25,,-1),,-1)</f>
        <v>475.44294525000004</v>
      </c>
      <c r="Q237" s="92">
        <f t="shared" si="34"/>
        <v>1.4772408511371877</v>
      </c>
      <c r="R237" s="92">
        <f t="shared" si="35"/>
        <v>2.2593044861245575E-4</v>
      </c>
      <c r="S237" s="92">
        <f t="shared" si="36"/>
        <v>0.10741703790995974</v>
      </c>
      <c r="T237" s="92">
        <f t="shared" si="39"/>
        <v>31.755234079836196</v>
      </c>
      <c r="U237" s="92">
        <f t="shared" si="37"/>
        <v>1.4322271721327966E-4</v>
      </c>
      <c r="V237" s="92">
        <f t="shared" si="40"/>
        <v>4.2340312106448161E-2</v>
      </c>
    </row>
    <row r="238" spans="1:22" x14ac:dyDescent="0.45">
      <c r="A238" s="88">
        <f>MIN('Gearing and Output'!$H$7,(SQRT((A237^2)+2*K237*1)))</f>
        <v>13.752388632941413</v>
      </c>
      <c r="B238" s="90">
        <f t="shared" si="38"/>
        <v>21.36532055872949</v>
      </c>
      <c r="C238" s="90">
        <f>0.5*'Gearing and Output'!$G$15*'Gearing and Output'!$G$16*'Gearing and Output'!$G$14*(A238)^2</f>
        <v>111.2073775495362</v>
      </c>
      <c r="D238" s="90">
        <f>'Gearing and Output'!$G$26</f>
        <v>133.66125</v>
      </c>
      <c r="E238" s="90">
        <f>'Gearing and Output'!$C$14-C238-D238</f>
        <v>239.23840140594046</v>
      </c>
      <c r="F238" s="90">
        <f>0.5*'Gearing and Output'!$J$27*A238^2</f>
        <v>53594.201722958889</v>
      </c>
      <c r="G238" s="90">
        <f>A238/('Gearing and Output'!$J$35/1000)</f>
        <v>47.081097682100008</v>
      </c>
      <c r="H238" s="90">
        <f t="shared" si="32"/>
        <v>59.738955596585342</v>
      </c>
      <c r="I238" s="90">
        <f>'Gearing and Output'!$G$38</f>
        <v>631.72977665344956</v>
      </c>
      <c r="J238" s="90">
        <f t="shared" si="33"/>
        <v>0.37870369618049587</v>
      </c>
      <c r="K238" s="92">
        <f t="shared" si="41"/>
        <v>2.6405868495230767</v>
      </c>
      <c r="L238" s="92">
        <f>IF(A238&lt;'Gearing and Output'!$H$5,1,IF(A238&lt;'Gearing and Output'!$H$6,2,IF(A238&gt;'Gearing and Output'!$H$6,3)))</f>
        <v>3</v>
      </c>
      <c r="M238" s="92">
        <f>IF(L238=1,_xlfn.XLOOKUP(A238,'Dyno Graph'!$E$2:$E$77,'Dyno Graph'!$A$2:$A$77,,1),IF(L238=2,_xlfn.XLOOKUP(A238,'Dyno Graph'!$F$2:$F$77,'Dyno Graph'!$A$2:$A$77,,1),IF(L238=3,_xlfn.XLOOKUP(A238,'Dyno Graph'!$G$2:$G$77,'Dyno Graph'!$A$2:$A$77,,1))))</f>
        <v>7500</v>
      </c>
      <c r="N238" s="92">
        <f>IF(L238=1,_xlfn.XLOOKUP(A238,'Dyno Graph'!$E$2:$E$77,'Dyno Graph'!$D$2:$D$77,,-1),IF(L238=2,_xlfn.XLOOKUP(A238,'Dyno Graph'!$F$2:$F$77,'Dyno Graph'!$D$2:$D$77,,-1),IF(L238=3,_xlfn.XLOOKUP(A238,'Dyno Graph'!$G$2:$G$77,'Dyno Graph'!$D$2:$D$77,,-1))))</f>
        <v>14.254</v>
      </c>
      <c r="O238" s="92">
        <f>IF(L238=1,_xlfn.XLOOKUP(A238,'Dyno Graph'!$E$2:$E$77,'Dyno Graph'!$H$2:$H$77,,-1),IF(Forces!L238=2,_xlfn.XLOOKUP(Forces!A238,'Dyno Graph'!$F$2:$F$77,'Dyno Graph'!$H$2:$H$77,,-1),IF(Forces!L238=3,_xlfn.XLOOKUP(Forces!A238,'Dyno Graph'!$G$2:$G$77,'Dyno Graph'!$H$2:$H$77,,-1))))</f>
        <v>11.185500000000001</v>
      </c>
      <c r="P238" s="92" cm="1">
        <f t="array" ref="P238">_xlfn.XLOOKUP(N238,BSFC!$B$3:$B$25,_xlfn.XLOOKUP(M238,BSFC!$C$2:$P$2,BSFC!$C$3:$P$25,,-1),,-1)</f>
        <v>475.44294525000004</v>
      </c>
      <c r="Q238" s="92">
        <f t="shared" si="34"/>
        <v>1.4772408511371877</v>
      </c>
      <c r="R238" s="92">
        <f t="shared" si="35"/>
        <v>2.2593044861245575E-4</v>
      </c>
      <c r="S238" s="92">
        <f t="shared" si="36"/>
        <v>0.10741703790995974</v>
      </c>
      <c r="T238" s="92">
        <f t="shared" si="39"/>
        <v>31.862651117746157</v>
      </c>
      <c r="U238" s="92">
        <f t="shared" si="37"/>
        <v>1.4322271721327966E-4</v>
      </c>
      <c r="V238" s="92">
        <f t="shared" si="40"/>
        <v>4.2483534823661441E-2</v>
      </c>
    </row>
    <row r="239" spans="1:22" x14ac:dyDescent="0.45">
      <c r="A239" s="88">
        <f>MIN('Gearing and Output'!$H$7,(SQRT((A238^2)+2*K238*1)))</f>
        <v>13.752388632941413</v>
      </c>
      <c r="B239" s="90">
        <f t="shared" si="38"/>
        <v>21.438035199559568</v>
      </c>
      <c r="C239" s="90">
        <f>0.5*'Gearing and Output'!$G$15*'Gearing and Output'!$G$16*'Gearing and Output'!$G$14*(A239)^2</f>
        <v>111.2073775495362</v>
      </c>
      <c r="D239" s="90">
        <f>'Gearing and Output'!$G$26</f>
        <v>133.66125</v>
      </c>
      <c r="E239" s="90">
        <f>'Gearing and Output'!$C$14-C239-D239</f>
        <v>239.23840140594046</v>
      </c>
      <c r="F239" s="90">
        <f>0.5*'Gearing and Output'!$J$27*A239^2</f>
        <v>53594.201722958889</v>
      </c>
      <c r="G239" s="90">
        <f>A239/('Gearing and Output'!$J$35/1000)</f>
        <v>47.081097682100008</v>
      </c>
      <c r="H239" s="90">
        <f t="shared" si="32"/>
        <v>59.738955596585342</v>
      </c>
      <c r="I239" s="90">
        <f>'Gearing and Output'!$G$38</f>
        <v>631.72977665344956</v>
      </c>
      <c r="J239" s="90">
        <f t="shared" si="33"/>
        <v>0.37870369618049587</v>
      </c>
      <c r="K239" s="92">
        <f t="shared" si="41"/>
        <v>2.6405868495230767</v>
      </c>
      <c r="L239" s="92">
        <f>IF(A239&lt;'Gearing and Output'!$H$5,1,IF(A239&lt;'Gearing and Output'!$H$6,2,IF(A239&gt;'Gearing and Output'!$H$6,3)))</f>
        <v>3</v>
      </c>
      <c r="M239" s="92">
        <f>IF(L239=1,_xlfn.XLOOKUP(A239,'Dyno Graph'!$E$2:$E$77,'Dyno Graph'!$A$2:$A$77,,1),IF(L239=2,_xlfn.XLOOKUP(A239,'Dyno Graph'!$F$2:$F$77,'Dyno Graph'!$A$2:$A$77,,1),IF(L239=3,_xlfn.XLOOKUP(A239,'Dyno Graph'!$G$2:$G$77,'Dyno Graph'!$A$2:$A$77,,1))))</f>
        <v>7500</v>
      </c>
      <c r="N239" s="92">
        <f>IF(L239=1,_xlfn.XLOOKUP(A239,'Dyno Graph'!$E$2:$E$77,'Dyno Graph'!$D$2:$D$77,,-1),IF(L239=2,_xlfn.XLOOKUP(A239,'Dyno Graph'!$F$2:$F$77,'Dyno Graph'!$D$2:$D$77,,-1),IF(L239=3,_xlfn.XLOOKUP(A239,'Dyno Graph'!$G$2:$G$77,'Dyno Graph'!$D$2:$D$77,,-1))))</f>
        <v>14.254</v>
      </c>
      <c r="O239" s="92">
        <f>IF(L239=1,_xlfn.XLOOKUP(A239,'Dyno Graph'!$E$2:$E$77,'Dyno Graph'!$H$2:$H$77,,-1),IF(Forces!L239=2,_xlfn.XLOOKUP(Forces!A239,'Dyno Graph'!$F$2:$F$77,'Dyno Graph'!$H$2:$H$77,,-1),IF(Forces!L239=3,_xlfn.XLOOKUP(Forces!A239,'Dyno Graph'!$G$2:$G$77,'Dyno Graph'!$H$2:$H$77,,-1))))</f>
        <v>11.185500000000001</v>
      </c>
      <c r="P239" s="92" cm="1">
        <f t="array" ref="P239">_xlfn.XLOOKUP(N239,BSFC!$B$3:$B$25,_xlfn.XLOOKUP(M239,BSFC!$C$2:$P$2,BSFC!$C$3:$P$25,,-1),,-1)</f>
        <v>475.44294525000004</v>
      </c>
      <c r="Q239" s="92">
        <f t="shared" si="34"/>
        <v>1.4772408511371877</v>
      </c>
      <c r="R239" s="92">
        <f t="shared" si="35"/>
        <v>2.2593044861245575E-4</v>
      </c>
      <c r="S239" s="92">
        <f t="shared" si="36"/>
        <v>0.10741703790995974</v>
      </c>
      <c r="T239" s="92">
        <f t="shared" si="39"/>
        <v>31.970068155656119</v>
      </c>
      <c r="U239" s="92">
        <f t="shared" si="37"/>
        <v>1.4322271721327966E-4</v>
      </c>
      <c r="V239" s="92">
        <f t="shared" si="40"/>
        <v>4.2626757540874721E-2</v>
      </c>
    </row>
    <row r="240" spans="1:22" x14ac:dyDescent="0.45">
      <c r="A240" s="88">
        <f>MIN('Gearing and Output'!$H$7,(SQRT((A239^2)+2*K239*1)))</f>
        <v>13.752388632941413</v>
      </c>
      <c r="B240" s="90">
        <f t="shared" si="38"/>
        <v>21.510749840389646</v>
      </c>
      <c r="C240" s="90">
        <f>0.5*'Gearing and Output'!$G$15*'Gearing and Output'!$G$16*'Gearing and Output'!$G$14*(A240)^2</f>
        <v>111.2073775495362</v>
      </c>
      <c r="D240" s="90">
        <f>'Gearing and Output'!$G$26</f>
        <v>133.66125</v>
      </c>
      <c r="E240" s="90">
        <f>'Gearing and Output'!$C$14-C240-D240</f>
        <v>239.23840140594046</v>
      </c>
      <c r="F240" s="90">
        <f>0.5*'Gearing and Output'!$J$27*A240^2</f>
        <v>53594.201722958889</v>
      </c>
      <c r="G240" s="90">
        <f>A240/('Gearing and Output'!$J$35/1000)</f>
        <v>47.081097682100008</v>
      </c>
      <c r="H240" s="90">
        <f t="shared" si="32"/>
        <v>59.738955596585342</v>
      </c>
      <c r="I240" s="90">
        <f>'Gearing and Output'!$G$38</f>
        <v>631.72977665344956</v>
      </c>
      <c r="J240" s="90">
        <f t="shared" si="33"/>
        <v>0.37870369618049587</v>
      </c>
      <c r="K240" s="92">
        <f t="shared" si="41"/>
        <v>2.6405868495230767</v>
      </c>
      <c r="L240" s="92">
        <f>IF(A240&lt;'Gearing and Output'!$H$5,1,IF(A240&lt;'Gearing and Output'!$H$6,2,IF(A240&gt;'Gearing and Output'!$H$6,3)))</f>
        <v>3</v>
      </c>
      <c r="M240" s="92">
        <f>IF(L240=1,_xlfn.XLOOKUP(A240,'Dyno Graph'!$E$2:$E$77,'Dyno Graph'!$A$2:$A$77,,1),IF(L240=2,_xlfn.XLOOKUP(A240,'Dyno Graph'!$F$2:$F$77,'Dyno Graph'!$A$2:$A$77,,1),IF(L240=3,_xlfn.XLOOKUP(A240,'Dyno Graph'!$G$2:$G$77,'Dyno Graph'!$A$2:$A$77,,1))))</f>
        <v>7500</v>
      </c>
      <c r="N240" s="92">
        <f>IF(L240=1,_xlfn.XLOOKUP(A240,'Dyno Graph'!$E$2:$E$77,'Dyno Graph'!$D$2:$D$77,,-1),IF(L240=2,_xlfn.XLOOKUP(A240,'Dyno Graph'!$F$2:$F$77,'Dyno Graph'!$D$2:$D$77,,-1),IF(L240=3,_xlfn.XLOOKUP(A240,'Dyno Graph'!$G$2:$G$77,'Dyno Graph'!$D$2:$D$77,,-1))))</f>
        <v>14.254</v>
      </c>
      <c r="O240" s="92">
        <f>IF(L240=1,_xlfn.XLOOKUP(A240,'Dyno Graph'!$E$2:$E$77,'Dyno Graph'!$H$2:$H$77,,-1),IF(Forces!L240=2,_xlfn.XLOOKUP(Forces!A240,'Dyno Graph'!$F$2:$F$77,'Dyno Graph'!$H$2:$H$77,,-1),IF(Forces!L240=3,_xlfn.XLOOKUP(Forces!A240,'Dyno Graph'!$G$2:$G$77,'Dyno Graph'!$H$2:$H$77,,-1))))</f>
        <v>11.185500000000001</v>
      </c>
      <c r="P240" s="92" cm="1">
        <f t="array" ref="P240">_xlfn.XLOOKUP(N240,BSFC!$B$3:$B$25,_xlfn.XLOOKUP(M240,BSFC!$C$2:$P$2,BSFC!$C$3:$P$25,,-1),,-1)</f>
        <v>475.44294525000004</v>
      </c>
      <c r="Q240" s="92">
        <f t="shared" si="34"/>
        <v>1.4772408511371877</v>
      </c>
      <c r="R240" s="92">
        <f t="shared" si="35"/>
        <v>2.2593044861245575E-4</v>
      </c>
      <c r="S240" s="92">
        <f t="shared" si="36"/>
        <v>0.10741703790995974</v>
      </c>
      <c r="T240" s="92">
        <f t="shared" si="39"/>
        <v>32.077485193566076</v>
      </c>
      <c r="U240" s="92">
        <f t="shared" si="37"/>
        <v>1.4322271721327966E-4</v>
      </c>
      <c r="V240" s="92">
        <f t="shared" si="40"/>
        <v>4.2769980258088001E-2</v>
      </c>
    </row>
    <row r="241" spans="1:22" x14ac:dyDescent="0.45">
      <c r="A241" s="88">
        <f>MIN('Gearing and Output'!$H$7,(SQRT((A240^2)+2*K240*1)))</f>
        <v>13.752388632941413</v>
      </c>
      <c r="B241" s="90">
        <f t="shared" si="38"/>
        <v>21.583464481219725</v>
      </c>
      <c r="C241" s="90">
        <f>0.5*'Gearing and Output'!$G$15*'Gearing and Output'!$G$16*'Gearing and Output'!$G$14*(A241)^2</f>
        <v>111.2073775495362</v>
      </c>
      <c r="D241" s="90">
        <f>'Gearing and Output'!$G$26</f>
        <v>133.66125</v>
      </c>
      <c r="E241" s="90">
        <f>'Gearing and Output'!$C$14-C241-D241</f>
        <v>239.23840140594046</v>
      </c>
      <c r="F241" s="90">
        <f>0.5*'Gearing and Output'!$J$27*A241^2</f>
        <v>53594.201722958889</v>
      </c>
      <c r="G241" s="90">
        <f>A241/('Gearing and Output'!$J$35/1000)</f>
        <v>47.081097682100008</v>
      </c>
      <c r="H241" s="90">
        <f t="shared" si="32"/>
        <v>59.738955596585342</v>
      </c>
      <c r="I241" s="90">
        <f>'Gearing and Output'!$G$38</f>
        <v>631.72977665344956</v>
      </c>
      <c r="J241" s="90">
        <f t="shared" si="33"/>
        <v>0.37870369618049587</v>
      </c>
      <c r="K241" s="92">
        <f t="shared" si="41"/>
        <v>2.6405868495230767</v>
      </c>
      <c r="L241" s="92">
        <f>IF(A241&lt;'Gearing and Output'!$H$5,1,IF(A241&lt;'Gearing and Output'!$H$6,2,IF(A241&gt;'Gearing and Output'!$H$6,3)))</f>
        <v>3</v>
      </c>
      <c r="M241" s="92">
        <f>IF(L241=1,_xlfn.XLOOKUP(A241,'Dyno Graph'!$E$2:$E$77,'Dyno Graph'!$A$2:$A$77,,1),IF(L241=2,_xlfn.XLOOKUP(A241,'Dyno Graph'!$F$2:$F$77,'Dyno Graph'!$A$2:$A$77,,1),IF(L241=3,_xlfn.XLOOKUP(A241,'Dyno Graph'!$G$2:$G$77,'Dyno Graph'!$A$2:$A$77,,1))))</f>
        <v>7500</v>
      </c>
      <c r="N241" s="92">
        <f>IF(L241=1,_xlfn.XLOOKUP(A241,'Dyno Graph'!$E$2:$E$77,'Dyno Graph'!$D$2:$D$77,,-1),IF(L241=2,_xlfn.XLOOKUP(A241,'Dyno Graph'!$F$2:$F$77,'Dyno Graph'!$D$2:$D$77,,-1),IF(L241=3,_xlfn.XLOOKUP(A241,'Dyno Graph'!$G$2:$G$77,'Dyno Graph'!$D$2:$D$77,,-1))))</f>
        <v>14.254</v>
      </c>
      <c r="O241" s="92">
        <f>IF(L241=1,_xlfn.XLOOKUP(A241,'Dyno Graph'!$E$2:$E$77,'Dyno Graph'!$H$2:$H$77,,-1),IF(Forces!L241=2,_xlfn.XLOOKUP(Forces!A241,'Dyno Graph'!$F$2:$F$77,'Dyno Graph'!$H$2:$H$77,,-1),IF(Forces!L241=3,_xlfn.XLOOKUP(Forces!A241,'Dyno Graph'!$G$2:$G$77,'Dyno Graph'!$H$2:$H$77,,-1))))</f>
        <v>11.185500000000001</v>
      </c>
      <c r="P241" s="92" cm="1">
        <f t="array" ref="P241">_xlfn.XLOOKUP(N241,BSFC!$B$3:$B$25,_xlfn.XLOOKUP(M241,BSFC!$C$2:$P$2,BSFC!$C$3:$P$25,,-1),,-1)</f>
        <v>475.44294525000004</v>
      </c>
      <c r="Q241" s="92">
        <f t="shared" si="34"/>
        <v>1.4772408511371877</v>
      </c>
      <c r="R241" s="92">
        <f t="shared" si="35"/>
        <v>2.2593044861245575E-4</v>
      </c>
      <c r="S241" s="92">
        <f t="shared" si="36"/>
        <v>0.10741703790995974</v>
      </c>
      <c r="T241" s="92">
        <f t="shared" si="39"/>
        <v>32.184902231476038</v>
      </c>
      <c r="U241" s="92">
        <f t="shared" si="37"/>
        <v>1.4322271721327966E-4</v>
      </c>
      <c r="V241" s="92">
        <f t="shared" si="40"/>
        <v>4.2913202975301282E-2</v>
      </c>
    </row>
    <row r="242" spans="1:22" x14ac:dyDescent="0.45">
      <c r="A242" s="88">
        <f>MIN('Gearing and Output'!$H$7,(SQRT((A241^2)+2*K241*1)))</f>
        <v>13.752388632941413</v>
      </c>
      <c r="B242" s="90">
        <f t="shared" si="38"/>
        <v>21.656179122049803</v>
      </c>
      <c r="C242" s="90">
        <f>0.5*'Gearing and Output'!$G$15*'Gearing and Output'!$G$16*'Gearing and Output'!$G$14*(A242)^2</f>
        <v>111.2073775495362</v>
      </c>
      <c r="D242" s="90">
        <f>'Gearing and Output'!$G$26</f>
        <v>133.66125</v>
      </c>
      <c r="E242" s="90">
        <f>'Gearing and Output'!$C$14-C242-D242</f>
        <v>239.23840140594046</v>
      </c>
      <c r="F242" s="90">
        <f>0.5*'Gearing and Output'!$J$27*A242^2</f>
        <v>53594.201722958889</v>
      </c>
      <c r="G242" s="90">
        <f>A242/('Gearing and Output'!$J$35/1000)</f>
        <v>47.081097682100008</v>
      </c>
      <c r="H242" s="90">
        <f t="shared" si="32"/>
        <v>59.738955596585342</v>
      </c>
      <c r="I242" s="90">
        <f>'Gearing and Output'!$G$38</f>
        <v>631.72977665344956</v>
      </c>
      <c r="J242" s="90">
        <f t="shared" si="33"/>
        <v>0.37870369618049587</v>
      </c>
      <c r="K242" s="92">
        <f t="shared" si="41"/>
        <v>2.6405868495230767</v>
      </c>
      <c r="L242" s="92">
        <f>IF(A242&lt;'Gearing and Output'!$H$5,1,IF(A242&lt;'Gearing and Output'!$H$6,2,IF(A242&gt;'Gearing and Output'!$H$6,3)))</f>
        <v>3</v>
      </c>
      <c r="M242" s="92">
        <f>IF(L242=1,_xlfn.XLOOKUP(A242,'Dyno Graph'!$E$2:$E$77,'Dyno Graph'!$A$2:$A$77,,1),IF(L242=2,_xlfn.XLOOKUP(A242,'Dyno Graph'!$F$2:$F$77,'Dyno Graph'!$A$2:$A$77,,1),IF(L242=3,_xlfn.XLOOKUP(A242,'Dyno Graph'!$G$2:$G$77,'Dyno Graph'!$A$2:$A$77,,1))))</f>
        <v>7500</v>
      </c>
      <c r="N242" s="92">
        <f>IF(L242=1,_xlfn.XLOOKUP(A242,'Dyno Graph'!$E$2:$E$77,'Dyno Graph'!$D$2:$D$77,,-1),IF(L242=2,_xlfn.XLOOKUP(A242,'Dyno Graph'!$F$2:$F$77,'Dyno Graph'!$D$2:$D$77,,-1),IF(L242=3,_xlfn.XLOOKUP(A242,'Dyno Graph'!$G$2:$G$77,'Dyno Graph'!$D$2:$D$77,,-1))))</f>
        <v>14.254</v>
      </c>
      <c r="O242" s="92">
        <f>IF(L242=1,_xlfn.XLOOKUP(A242,'Dyno Graph'!$E$2:$E$77,'Dyno Graph'!$H$2:$H$77,,-1),IF(Forces!L242=2,_xlfn.XLOOKUP(Forces!A242,'Dyno Graph'!$F$2:$F$77,'Dyno Graph'!$H$2:$H$77,,-1),IF(Forces!L242=3,_xlfn.XLOOKUP(Forces!A242,'Dyno Graph'!$G$2:$G$77,'Dyno Graph'!$H$2:$H$77,,-1))))</f>
        <v>11.185500000000001</v>
      </c>
      <c r="P242" s="92" cm="1">
        <f t="array" ref="P242">_xlfn.XLOOKUP(N242,BSFC!$B$3:$B$25,_xlfn.XLOOKUP(M242,BSFC!$C$2:$P$2,BSFC!$C$3:$P$25,,-1),,-1)</f>
        <v>475.44294525000004</v>
      </c>
      <c r="Q242" s="92">
        <f t="shared" si="34"/>
        <v>1.4772408511371877</v>
      </c>
      <c r="R242" s="92">
        <f t="shared" si="35"/>
        <v>2.2593044861245575E-4</v>
      </c>
      <c r="S242" s="92">
        <f t="shared" si="36"/>
        <v>0.10741703790995974</v>
      </c>
      <c r="T242" s="92">
        <f t="shared" si="39"/>
        <v>32.292319269385999</v>
      </c>
      <c r="U242" s="92">
        <f t="shared" si="37"/>
        <v>1.4322271721327966E-4</v>
      </c>
      <c r="V242" s="92">
        <f t="shared" si="40"/>
        <v>4.3056425692514562E-2</v>
      </c>
    </row>
    <row r="243" spans="1:22" x14ac:dyDescent="0.45">
      <c r="A243" s="88">
        <f>MIN('Gearing and Output'!$H$7,(SQRT((A242^2)+2*K242*1)))</f>
        <v>13.752388632941413</v>
      </c>
      <c r="B243" s="90">
        <f t="shared" si="38"/>
        <v>21.728893762879881</v>
      </c>
      <c r="C243" s="90">
        <f>0.5*'Gearing and Output'!$G$15*'Gearing and Output'!$G$16*'Gearing and Output'!$G$14*(A243)^2</f>
        <v>111.2073775495362</v>
      </c>
      <c r="D243" s="90">
        <f>'Gearing and Output'!$G$26</f>
        <v>133.66125</v>
      </c>
      <c r="E243" s="90">
        <f>'Gearing and Output'!$C$14-C243-D243</f>
        <v>239.23840140594046</v>
      </c>
      <c r="F243" s="90">
        <f>0.5*'Gearing and Output'!$J$27*A243^2</f>
        <v>53594.201722958889</v>
      </c>
      <c r="G243" s="90">
        <f>A243/('Gearing and Output'!$J$35/1000)</f>
        <v>47.081097682100008</v>
      </c>
      <c r="H243" s="90">
        <f t="shared" si="32"/>
        <v>59.738955596585342</v>
      </c>
      <c r="I243" s="90">
        <f>'Gearing and Output'!$G$38</f>
        <v>631.72977665344956</v>
      </c>
      <c r="J243" s="90">
        <f t="shared" si="33"/>
        <v>0.37870369618049587</v>
      </c>
      <c r="K243" s="92">
        <f t="shared" si="41"/>
        <v>2.6405868495230767</v>
      </c>
      <c r="L243" s="92">
        <f>IF(A243&lt;'Gearing and Output'!$H$5,1,IF(A243&lt;'Gearing and Output'!$H$6,2,IF(A243&gt;'Gearing and Output'!$H$6,3)))</f>
        <v>3</v>
      </c>
      <c r="M243" s="92">
        <f>IF(L243=1,_xlfn.XLOOKUP(A243,'Dyno Graph'!$E$2:$E$77,'Dyno Graph'!$A$2:$A$77,,1),IF(L243=2,_xlfn.XLOOKUP(A243,'Dyno Graph'!$F$2:$F$77,'Dyno Graph'!$A$2:$A$77,,1),IF(L243=3,_xlfn.XLOOKUP(A243,'Dyno Graph'!$G$2:$G$77,'Dyno Graph'!$A$2:$A$77,,1))))</f>
        <v>7500</v>
      </c>
      <c r="N243" s="92">
        <f>IF(L243=1,_xlfn.XLOOKUP(A243,'Dyno Graph'!$E$2:$E$77,'Dyno Graph'!$D$2:$D$77,,-1),IF(L243=2,_xlfn.XLOOKUP(A243,'Dyno Graph'!$F$2:$F$77,'Dyno Graph'!$D$2:$D$77,,-1),IF(L243=3,_xlfn.XLOOKUP(A243,'Dyno Graph'!$G$2:$G$77,'Dyno Graph'!$D$2:$D$77,,-1))))</f>
        <v>14.254</v>
      </c>
      <c r="O243" s="92">
        <f>IF(L243=1,_xlfn.XLOOKUP(A243,'Dyno Graph'!$E$2:$E$77,'Dyno Graph'!$H$2:$H$77,,-1),IF(Forces!L243=2,_xlfn.XLOOKUP(Forces!A243,'Dyno Graph'!$F$2:$F$77,'Dyno Graph'!$H$2:$H$77,,-1),IF(Forces!L243=3,_xlfn.XLOOKUP(Forces!A243,'Dyno Graph'!$G$2:$G$77,'Dyno Graph'!$H$2:$H$77,,-1))))</f>
        <v>11.185500000000001</v>
      </c>
      <c r="P243" s="92" cm="1">
        <f t="array" ref="P243">_xlfn.XLOOKUP(N243,BSFC!$B$3:$B$25,_xlfn.XLOOKUP(M243,BSFC!$C$2:$P$2,BSFC!$C$3:$P$25,,-1),,-1)</f>
        <v>475.44294525000004</v>
      </c>
      <c r="Q243" s="92">
        <f t="shared" si="34"/>
        <v>1.4772408511371877</v>
      </c>
      <c r="R243" s="92">
        <f t="shared" si="35"/>
        <v>2.2593044861245575E-4</v>
      </c>
      <c r="S243" s="92">
        <f t="shared" si="36"/>
        <v>0.10741703790995974</v>
      </c>
      <c r="T243" s="92">
        <f t="shared" si="39"/>
        <v>32.39973630729596</v>
      </c>
      <c r="U243" s="92">
        <f t="shared" si="37"/>
        <v>1.4322271721327966E-4</v>
      </c>
      <c r="V243" s="92">
        <f t="shared" si="40"/>
        <v>4.3199648409727842E-2</v>
      </c>
    </row>
    <row r="244" spans="1:22" x14ac:dyDescent="0.45">
      <c r="A244" s="88">
        <f>MIN('Gearing and Output'!$H$7,(SQRT((A243^2)+2*K243*1)))</f>
        <v>13.752388632941413</v>
      </c>
      <c r="B244" s="90">
        <f t="shared" si="38"/>
        <v>21.80160840370996</v>
      </c>
      <c r="C244" s="90">
        <f>0.5*'Gearing and Output'!$G$15*'Gearing and Output'!$G$16*'Gearing and Output'!$G$14*(A244)^2</f>
        <v>111.2073775495362</v>
      </c>
      <c r="D244" s="90">
        <f>'Gearing and Output'!$G$26</f>
        <v>133.66125</v>
      </c>
      <c r="E244" s="90">
        <f>'Gearing and Output'!$C$14-C244-D244</f>
        <v>239.23840140594046</v>
      </c>
      <c r="F244" s="90">
        <f>0.5*'Gearing and Output'!$J$27*A244^2</f>
        <v>53594.201722958889</v>
      </c>
      <c r="G244" s="90">
        <f>A244/('Gearing and Output'!$J$35/1000)</f>
        <v>47.081097682100008</v>
      </c>
      <c r="H244" s="90">
        <f t="shared" si="32"/>
        <v>59.738955596585342</v>
      </c>
      <c r="I244" s="90">
        <f>'Gearing and Output'!$G$38</f>
        <v>631.72977665344956</v>
      </c>
      <c r="J244" s="90">
        <f t="shared" si="33"/>
        <v>0.37870369618049587</v>
      </c>
      <c r="K244" s="92">
        <f t="shared" si="41"/>
        <v>2.6405868495230767</v>
      </c>
      <c r="L244" s="92">
        <f>IF(A244&lt;'Gearing and Output'!$H$5,1,IF(A244&lt;'Gearing and Output'!$H$6,2,IF(A244&gt;'Gearing and Output'!$H$6,3)))</f>
        <v>3</v>
      </c>
      <c r="M244" s="92">
        <f>IF(L244=1,_xlfn.XLOOKUP(A244,'Dyno Graph'!$E$2:$E$77,'Dyno Graph'!$A$2:$A$77,,1),IF(L244=2,_xlfn.XLOOKUP(A244,'Dyno Graph'!$F$2:$F$77,'Dyno Graph'!$A$2:$A$77,,1),IF(L244=3,_xlfn.XLOOKUP(A244,'Dyno Graph'!$G$2:$G$77,'Dyno Graph'!$A$2:$A$77,,1))))</f>
        <v>7500</v>
      </c>
      <c r="N244" s="92">
        <f>IF(L244=1,_xlfn.XLOOKUP(A244,'Dyno Graph'!$E$2:$E$77,'Dyno Graph'!$D$2:$D$77,,-1),IF(L244=2,_xlfn.XLOOKUP(A244,'Dyno Graph'!$F$2:$F$77,'Dyno Graph'!$D$2:$D$77,,-1),IF(L244=3,_xlfn.XLOOKUP(A244,'Dyno Graph'!$G$2:$G$77,'Dyno Graph'!$D$2:$D$77,,-1))))</f>
        <v>14.254</v>
      </c>
      <c r="O244" s="92">
        <f>IF(L244=1,_xlfn.XLOOKUP(A244,'Dyno Graph'!$E$2:$E$77,'Dyno Graph'!$H$2:$H$77,,-1),IF(Forces!L244=2,_xlfn.XLOOKUP(Forces!A244,'Dyno Graph'!$F$2:$F$77,'Dyno Graph'!$H$2:$H$77,,-1),IF(Forces!L244=3,_xlfn.XLOOKUP(Forces!A244,'Dyno Graph'!$G$2:$G$77,'Dyno Graph'!$H$2:$H$77,,-1))))</f>
        <v>11.185500000000001</v>
      </c>
      <c r="P244" s="92" cm="1">
        <f t="array" ref="P244">_xlfn.XLOOKUP(N244,BSFC!$B$3:$B$25,_xlfn.XLOOKUP(M244,BSFC!$C$2:$P$2,BSFC!$C$3:$P$25,,-1),,-1)</f>
        <v>475.44294525000004</v>
      </c>
      <c r="Q244" s="92">
        <f t="shared" si="34"/>
        <v>1.4772408511371877</v>
      </c>
      <c r="R244" s="92">
        <f t="shared" si="35"/>
        <v>2.2593044861245575E-4</v>
      </c>
      <c r="S244" s="92">
        <f t="shared" si="36"/>
        <v>0.10741703790995974</v>
      </c>
      <c r="T244" s="92">
        <f t="shared" si="39"/>
        <v>32.507153345205921</v>
      </c>
      <c r="U244" s="92">
        <f t="shared" si="37"/>
        <v>1.4322271721327966E-4</v>
      </c>
      <c r="V244" s="92">
        <f t="shared" si="40"/>
        <v>4.3342871126941122E-2</v>
      </c>
    </row>
    <row r="245" spans="1:22" x14ac:dyDescent="0.45">
      <c r="A245" s="88">
        <f>MIN('Gearing and Output'!$H$7,(SQRT((A244^2)+2*K244*1)))</f>
        <v>13.752388632941413</v>
      </c>
      <c r="B245" s="90">
        <f t="shared" si="38"/>
        <v>21.874323044540038</v>
      </c>
      <c r="C245" s="90">
        <f>0.5*'Gearing and Output'!$G$15*'Gearing and Output'!$G$16*'Gearing and Output'!$G$14*(A245)^2</f>
        <v>111.2073775495362</v>
      </c>
      <c r="D245" s="90">
        <f>'Gearing and Output'!$G$26</f>
        <v>133.66125</v>
      </c>
      <c r="E245" s="90">
        <f>'Gearing and Output'!$C$14-C245-D245</f>
        <v>239.23840140594046</v>
      </c>
      <c r="F245" s="90">
        <f>0.5*'Gearing and Output'!$J$27*A245^2</f>
        <v>53594.201722958889</v>
      </c>
      <c r="G245" s="90">
        <f>A245/('Gearing and Output'!$J$35/1000)</f>
        <v>47.081097682100008</v>
      </c>
      <c r="H245" s="90">
        <f t="shared" si="32"/>
        <v>59.738955596585342</v>
      </c>
      <c r="I245" s="90">
        <f>'Gearing and Output'!$G$38</f>
        <v>631.72977665344956</v>
      </c>
      <c r="J245" s="90">
        <f t="shared" si="33"/>
        <v>0.37870369618049587</v>
      </c>
      <c r="K245" s="92">
        <f t="shared" si="41"/>
        <v>2.6405868495230767</v>
      </c>
      <c r="L245" s="92">
        <f>IF(A245&lt;'Gearing and Output'!$H$5,1,IF(A245&lt;'Gearing and Output'!$H$6,2,IF(A245&gt;'Gearing and Output'!$H$6,3)))</f>
        <v>3</v>
      </c>
      <c r="M245" s="92">
        <f>IF(L245=1,_xlfn.XLOOKUP(A245,'Dyno Graph'!$E$2:$E$77,'Dyno Graph'!$A$2:$A$77,,1),IF(L245=2,_xlfn.XLOOKUP(A245,'Dyno Graph'!$F$2:$F$77,'Dyno Graph'!$A$2:$A$77,,1),IF(L245=3,_xlfn.XLOOKUP(A245,'Dyno Graph'!$G$2:$G$77,'Dyno Graph'!$A$2:$A$77,,1))))</f>
        <v>7500</v>
      </c>
      <c r="N245" s="92">
        <f>IF(L245=1,_xlfn.XLOOKUP(A245,'Dyno Graph'!$E$2:$E$77,'Dyno Graph'!$D$2:$D$77,,-1),IF(L245=2,_xlfn.XLOOKUP(A245,'Dyno Graph'!$F$2:$F$77,'Dyno Graph'!$D$2:$D$77,,-1),IF(L245=3,_xlfn.XLOOKUP(A245,'Dyno Graph'!$G$2:$G$77,'Dyno Graph'!$D$2:$D$77,,-1))))</f>
        <v>14.254</v>
      </c>
      <c r="O245" s="92">
        <f>IF(L245=1,_xlfn.XLOOKUP(A245,'Dyno Graph'!$E$2:$E$77,'Dyno Graph'!$H$2:$H$77,,-1),IF(Forces!L245=2,_xlfn.XLOOKUP(Forces!A245,'Dyno Graph'!$F$2:$F$77,'Dyno Graph'!$H$2:$H$77,,-1),IF(Forces!L245=3,_xlfn.XLOOKUP(Forces!A245,'Dyno Graph'!$G$2:$G$77,'Dyno Graph'!$H$2:$H$77,,-1))))</f>
        <v>11.185500000000001</v>
      </c>
      <c r="P245" s="92" cm="1">
        <f t="array" ref="P245">_xlfn.XLOOKUP(N245,BSFC!$B$3:$B$25,_xlfn.XLOOKUP(M245,BSFC!$C$2:$P$2,BSFC!$C$3:$P$25,,-1),,-1)</f>
        <v>475.44294525000004</v>
      </c>
      <c r="Q245" s="92">
        <f t="shared" si="34"/>
        <v>1.4772408511371877</v>
      </c>
      <c r="R245" s="92">
        <f t="shared" si="35"/>
        <v>2.2593044861245575E-4</v>
      </c>
      <c r="S245" s="92">
        <f t="shared" si="36"/>
        <v>0.10741703790995974</v>
      </c>
      <c r="T245" s="92">
        <f t="shared" si="39"/>
        <v>32.614570383115883</v>
      </c>
      <c r="U245" s="92">
        <f t="shared" si="37"/>
        <v>1.4322271721327966E-4</v>
      </c>
      <c r="V245" s="92">
        <f t="shared" si="40"/>
        <v>4.3486093844154403E-2</v>
      </c>
    </row>
    <row r="246" spans="1:22" x14ac:dyDescent="0.45">
      <c r="A246" s="88">
        <f>MIN('Gearing and Output'!$H$7,(SQRT((A245^2)+2*K245*1)))</f>
        <v>13.752388632941413</v>
      </c>
      <c r="B246" s="90">
        <f t="shared" si="38"/>
        <v>21.947037685370116</v>
      </c>
      <c r="C246" s="90">
        <f>0.5*'Gearing and Output'!$G$15*'Gearing and Output'!$G$16*'Gearing and Output'!$G$14*(A246)^2</f>
        <v>111.2073775495362</v>
      </c>
      <c r="D246" s="90">
        <f>'Gearing and Output'!$G$26</f>
        <v>133.66125</v>
      </c>
      <c r="E246" s="90">
        <f>'Gearing and Output'!$C$14-C246-D246</f>
        <v>239.23840140594046</v>
      </c>
      <c r="F246" s="90">
        <f>0.5*'Gearing and Output'!$J$27*A246^2</f>
        <v>53594.201722958889</v>
      </c>
      <c r="G246" s="90">
        <f>A246/('Gearing and Output'!$J$35/1000)</f>
        <v>47.081097682100008</v>
      </c>
      <c r="H246" s="90">
        <f t="shared" si="32"/>
        <v>59.738955596585342</v>
      </c>
      <c r="I246" s="90">
        <f>'Gearing and Output'!$G$38</f>
        <v>631.72977665344956</v>
      </c>
      <c r="J246" s="90">
        <f t="shared" si="33"/>
        <v>0.37870369618049587</v>
      </c>
      <c r="K246" s="92">
        <f t="shared" si="41"/>
        <v>2.6405868495230767</v>
      </c>
      <c r="L246" s="92">
        <f>IF(A246&lt;'Gearing and Output'!$H$5,1,IF(A246&lt;'Gearing and Output'!$H$6,2,IF(A246&gt;'Gearing and Output'!$H$6,3)))</f>
        <v>3</v>
      </c>
      <c r="M246" s="92">
        <f>IF(L246=1,_xlfn.XLOOKUP(A246,'Dyno Graph'!$E$2:$E$77,'Dyno Graph'!$A$2:$A$77,,1),IF(L246=2,_xlfn.XLOOKUP(A246,'Dyno Graph'!$F$2:$F$77,'Dyno Graph'!$A$2:$A$77,,1),IF(L246=3,_xlfn.XLOOKUP(A246,'Dyno Graph'!$G$2:$G$77,'Dyno Graph'!$A$2:$A$77,,1))))</f>
        <v>7500</v>
      </c>
      <c r="N246" s="92">
        <f>IF(L246=1,_xlfn.XLOOKUP(A246,'Dyno Graph'!$E$2:$E$77,'Dyno Graph'!$D$2:$D$77,,-1),IF(L246=2,_xlfn.XLOOKUP(A246,'Dyno Graph'!$F$2:$F$77,'Dyno Graph'!$D$2:$D$77,,-1),IF(L246=3,_xlfn.XLOOKUP(A246,'Dyno Graph'!$G$2:$G$77,'Dyno Graph'!$D$2:$D$77,,-1))))</f>
        <v>14.254</v>
      </c>
      <c r="O246" s="92">
        <f>IF(L246=1,_xlfn.XLOOKUP(A246,'Dyno Graph'!$E$2:$E$77,'Dyno Graph'!$H$2:$H$77,,-1),IF(Forces!L246=2,_xlfn.XLOOKUP(Forces!A246,'Dyno Graph'!$F$2:$F$77,'Dyno Graph'!$H$2:$H$77,,-1),IF(Forces!L246=3,_xlfn.XLOOKUP(Forces!A246,'Dyno Graph'!$G$2:$G$77,'Dyno Graph'!$H$2:$H$77,,-1))))</f>
        <v>11.185500000000001</v>
      </c>
      <c r="P246" s="92" cm="1">
        <f t="array" ref="P246">_xlfn.XLOOKUP(N246,BSFC!$B$3:$B$25,_xlfn.XLOOKUP(M246,BSFC!$C$2:$P$2,BSFC!$C$3:$P$25,,-1),,-1)</f>
        <v>475.44294525000004</v>
      </c>
      <c r="Q246" s="92">
        <f t="shared" si="34"/>
        <v>1.4772408511371877</v>
      </c>
      <c r="R246" s="92">
        <f t="shared" si="35"/>
        <v>2.2593044861245575E-4</v>
      </c>
      <c r="S246" s="92">
        <f t="shared" si="36"/>
        <v>0.10741703790995974</v>
      </c>
      <c r="T246" s="92">
        <f t="shared" si="39"/>
        <v>32.721987421025844</v>
      </c>
      <c r="U246" s="92">
        <f t="shared" si="37"/>
        <v>1.4322271721327966E-4</v>
      </c>
      <c r="V246" s="92">
        <f t="shared" si="40"/>
        <v>4.3629316561367683E-2</v>
      </c>
    </row>
    <row r="247" spans="1:22" x14ac:dyDescent="0.45">
      <c r="A247" s="88">
        <f>MIN('Gearing and Output'!$H$7,(SQRT((A246^2)+2*K246*1)))</f>
        <v>13.752388632941413</v>
      </c>
      <c r="B247" s="90">
        <f t="shared" si="38"/>
        <v>22.019752326200194</v>
      </c>
      <c r="C247" s="90">
        <f>0.5*'Gearing and Output'!$G$15*'Gearing and Output'!$G$16*'Gearing and Output'!$G$14*(A247)^2</f>
        <v>111.2073775495362</v>
      </c>
      <c r="D247" s="90">
        <f>'Gearing and Output'!$G$26</f>
        <v>133.66125</v>
      </c>
      <c r="E247" s="90">
        <f>'Gearing and Output'!$C$14-C247-D247</f>
        <v>239.23840140594046</v>
      </c>
      <c r="F247" s="90">
        <f>0.5*'Gearing and Output'!$J$27*A247^2</f>
        <v>53594.201722958889</v>
      </c>
      <c r="G247" s="90">
        <f>A247/('Gearing and Output'!$J$35/1000)</f>
        <v>47.081097682100008</v>
      </c>
      <c r="H247" s="90">
        <f t="shared" si="32"/>
        <v>59.738955596585342</v>
      </c>
      <c r="I247" s="90">
        <f>'Gearing and Output'!$G$38</f>
        <v>631.72977665344956</v>
      </c>
      <c r="J247" s="90">
        <f t="shared" si="33"/>
        <v>0.37870369618049587</v>
      </c>
      <c r="K247" s="92">
        <f t="shared" si="41"/>
        <v>2.6405868495230767</v>
      </c>
      <c r="L247" s="92">
        <f>IF(A247&lt;'Gearing and Output'!$H$5,1,IF(A247&lt;'Gearing and Output'!$H$6,2,IF(A247&gt;'Gearing and Output'!$H$6,3)))</f>
        <v>3</v>
      </c>
      <c r="M247" s="92">
        <f>IF(L247=1,_xlfn.XLOOKUP(A247,'Dyno Graph'!$E$2:$E$77,'Dyno Graph'!$A$2:$A$77,,1),IF(L247=2,_xlfn.XLOOKUP(A247,'Dyno Graph'!$F$2:$F$77,'Dyno Graph'!$A$2:$A$77,,1),IF(L247=3,_xlfn.XLOOKUP(A247,'Dyno Graph'!$G$2:$G$77,'Dyno Graph'!$A$2:$A$77,,1))))</f>
        <v>7500</v>
      </c>
      <c r="N247" s="92">
        <f>IF(L247=1,_xlfn.XLOOKUP(A247,'Dyno Graph'!$E$2:$E$77,'Dyno Graph'!$D$2:$D$77,,-1),IF(L247=2,_xlfn.XLOOKUP(A247,'Dyno Graph'!$F$2:$F$77,'Dyno Graph'!$D$2:$D$77,,-1),IF(L247=3,_xlfn.XLOOKUP(A247,'Dyno Graph'!$G$2:$G$77,'Dyno Graph'!$D$2:$D$77,,-1))))</f>
        <v>14.254</v>
      </c>
      <c r="O247" s="92">
        <f>IF(L247=1,_xlfn.XLOOKUP(A247,'Dyno Graph'!$E$2:$E$77,'Dyno Graph'!$H$2:$H$77,,-1),IF(Forces!L247=2,_xlfn.XLOOKUP(Forces!A247,'Dyno Graph'!$F$2:$F$77,'Dyno Graph'!$H$2:$H$77,,-1),IF(Forces!L247=3,_xlfn.XLOOKUP(Forces!A247,'Dyno Graph'!$G$2:$G$77,'Dyno Graph'!$H$2:$H$77,,-1))))</f>
        <v>11.185500000000001</v>
      </c>
      <c r="P247" s="92" cm="1">
        <f t="array" ref="P247">_xlfn.XLOOKUP(N247,BSFC!$B$3:$B$25,_xlfn.XLOOKUP(M247,BSFC!$C$2:$P$2,BSFC!$C$3:$P$25,,-1),,-1)</f>
        <v>475.44294525000004</v>
      </c>
      <c r="Q247" s="92">
        <f t="shared" si="34"/>
        <v>1.4772408511371877</v>
      </c>
      <c r="R247" s="92">
        <f t="shared" si="35"/>
        <v>2.2593044861245575E-4</v>
      </c>
      <c r="S247" s="92">
        <f t="shared" si="36"/>
        <v>0.10741703790995974</v>
      </c>
      <c r="T247" s="92">
        <f t="shared" si="39"/>
        <v>32.829404458935805</v>
      </c>
      <c r="U247" s="92">
        <f t="shared" si="37"/>
        <v>1.4322271721327966E-4</v>
      </c>
      <c r="V247" s="92">
        <f t="shared" si="40"/>
        <v>4.3772539278580963E-2</v>
      </c>
    </row>
    <row r="248" spans="1:22" x14ac:dyDescent="0.45">
      <c r="A248" s="88">
        <f>MIN('Gearing and Output'!$H$7,(SQRT((A247^2)+2*K247*1)))</f>
        <v>13.752388632941413</v>
      </c>
      <c r="B248" s="90">
        <f t="shared" si="38"/>
        <v>22.092466967030273</v>
      </c>
      <c r="C248" s="90">
        <f>0.5*'Gearing and Output'!$G$15*'Gearing and Output'!$G$16*'Gearing and Output'!$G$14*(A248)^2</f>
        <v>111.2073775495362</v>
      </c>
      <c r="D248" s="90">
        <f>'Gearing and Output'!$G$26</f>
        <v>133.66125</v>
      </c>
      <c r="E248" s="90">
        <f>'Gearing and Output'!$C$14-C248-D248</f>
        <v>239.23840140594046</v>
      </c>
      <c r="F248" s="90">
        <f>0.5*'Gearing and Output'!$J$27*A248^2</f>
        <v>53594.201722958889</v>
      </c>
      <c r="G248" s="90">
        <f>A248/('Gearing and Output'!$J$35/1000)</f>
        <v>47.081097682100008</v>
      </c>
      <c r="H248" s="90">
        <f t="shared" si="32"/>
        <v>59.738955596585342</v>
      </c>
      <c r="I248" s="90">
        <f>'Gearing and Output'!$G$38</f>
        <v>631.72977665344956</v>
      </c>
      <c r="J248" s="90">
        <f t="shared" si="33"/>
        <v>0.37870369618049587</v>
      </c>
      <c r="K248" s="92">
        <f t="shared" si="41"/>
        <v>2.6405868495230767</v>
      </c>
      <c r="L248" s="92">
        <f>IF(A248&lt;'Gearing and Output'!$H$5,1,IF(A248&lt;'Gearing and Output'!$H$6,2,IF(A248&gt;'Gearing and Output'!$H$6,3)))</f>
        <v>3</v>
      </c>
      <c r="M248" s="92">
        <f>IF(L248=1,_xlfn.XLOOKUP(A248,'Dyno Graph'!$E$2:$E$77,'Dyno Graph'!$A$2:$A$77,,1),IF(L248=2,_xlfn.XLOOKUP(A248,'Dyno Graph'!$F$2:$F$77,'Dyno Graph'!$A$2:$A$77,,1),IF(L248=3,_xlfn.XLOOKUP(A248,'Dyno Graph'!$G$2:$G$77,'Dyno Graph'!$A$2:$A$77,,1))))</f>
        <v>7500</v>
      </c>
      <c r="N248" s="92">
        <f>IF(L248=1,_xlfn.XLOOKUP(A248,'Dyno Graph'!$E$2:$E$77,'Dyno Graph'!$D$2:$D$77,,-1),IF(L248=2,_xlfn.XLOOKUP(A248,'Dyno Graph'!$F$2:$F$77,'Dyno Graph'!$D$2:$D$77,,-1),IF(L248=3,_xlfn.XLOOKUP(A248,'Dyno Graph'!$G$2:$G$77,'Dyno Graph'!$D$2:$D$77,,-1))))</f>
        <v>14.254</v>
      </c>
      <c r="O248" s="92">
        <f>IF(L248=1,_xlfn.XLOOKUP(A248,'Dyno Graph'!$E$2:$E$77,'Dyno Graph'!$H$2:$H$77,,-1),IF(Forces!L248=2,_xlfn.XLOOKUP(Forces!A248,'Dyno Graph'!$F$2:$F$77,'Dyno Graph'!$H$2:$H$77,,-1),IF(Forces!L248=3,_xlfn.XLOOKUP(Forces!A248,'Dyno Graph'!$G$2:$G$77,'Dyno Graph'!$H$2:$H$77,,-1))))</f>
        <v>11.185500000000001</v>
      </c>
      <c r="P248" s="92" cm="1">
        <f t="array" ref="P248">_xlfn.XLOOKUP(N248,BSFC!$B$3:$B$25,_xlfn.XLOOKUP(M248,BSFC!$C$2:$P$2,BSFC!$C$3:$P$25,,-1),,-1)</f>
        <v>475.44294525000004</v>
      </c>
      <c r="Q248" s="92">
        <f t="shared" si="34"/>
        <v>1.4772408511371877</v>
      </c>
      <c r="R248" s="92">
        <f t="shared" si="35"/>
        <v>2.2593044861245575E-4</v>
      </c>
      <c r="S248" s="92">
        <f t="shared" si="36"/>
        <v>0.10741703790995974</v>
      </c>
      <c r="T248" s="92">
        <f t="shared" si="39"/>
        <v>32.936821496845766</v>
      </c>
      <c r="U248" s="92">
        <f t="shared" si="37"/>
        <v>1.4322271721327966E-4</v>
      </c>
      <c r="V248" s="92">
        <f t="shared" si="40"/>
        <v>4.3915761995794243E-2</v>
      </c>
    </row>
    <row r="249" spans="1:22" x14ac:dyDescent="0.45">
      <c r="A249" s="88">
        <f>MIN('Gearing and Output'!$H$7,(SQRT((A248^2)+2*K248*1)))</f>
        <v>13.752388632941413</v>
      </c>
      <c r="B249" s="90">
        <f t="shared" si="38"/>
        <v>22.165181607860351</v>
      </c>
      <c r="C249" s="90">
        <f>0.5*'Gearing and Output'!$G$15*'Gearing and Output'!$G$16*'Gearing and Output'!$G$14*(A249)^2</f>
        <v>111.2073775495362</v>
      </c>
      <c r="D249" s="90">
        <f>'Gearing and Output'!$G$26</f>
        <v>133.66125</v>
      </c>
      <c r="E249" s="90">
        <f>'Gearing and Output'!$C$14-C249-D249</f>
        <v>239.23840140594046</v>
      </c>
      <c r="F249" s="90">
        <f>0.5*'Gearing and Output'!$J$27*A249^2</f>
        <v>53594.201722958889</v>
      </c>
      <c r="G249" s="90">
        <f>A249/('Gearing and Output'!$J$35/1000)</f>
        <v>47.081097682100008</v>
      </c>
      <c r="H249" s="90">
        <f t="shared" si="32"/>
        <v>59.738955596585342</v>
      </c>
      <c r="I249" s="90">
        <f>'Gearing and Output'!$G$38</f>
        <v>631.72977665344956</v>
      </c>
      <c r="J249" s="90">
        <f t="shared" si="33"/>
        <v>0.37870369618049587</v>
      </c>
      <c r="K249" s="92">
        <f t="shared" si="41"/>
        <v>2.6405868495230767</v>
      </c>
      <c r="L249" s="92">
        <f>IF(A249&lt;'Gearing and Output'!$H$5,1,IF(A249&lt;'Gearing and Output'!$H$6,2,IF(A249&gt;'Gearing and Output'!$H$6,3)))</f>
        <v>3</v>
      </c>
      <c r="M249" s="92">
        <f>IF(L249=1,_xlfn.XLOOKUP(A249,'Dyno Graph'!$E$2:$E$77,'Dyno Graph'!$A$2:$A$77,,1),IF(L249=2,_xlfn.XLOOKUP(A249,'Dyno Graph'!$F$2:$F$77,'Dyno Graph'!$A$2:$A$77,,1),IF(L249=3,_xlfn.XLOOKUP(A249,'Dyno Graph'!$G$2:$G$77,'Dyno Graph'!$A$2:$A$77,,1))))</f>
        <v>7500</v>
      </c>
      <c r="N249" s="92">
        <f>IF(L249=1,_xlfn.XLOOKUP(A249,'Dyno Graph'!$E$2:$E$77,'Dyno Graph'!$D$2:$D$77,,-1),IF(L249=2,_xlfn.XLOOKUP(A249,'Dyno Graph'!$F$2:$F$77,'Dyno Graph'!$D$2:$D$77,,-1),IF(L249=3,_xlfn.XLOOKUP(A249,'Dyno Graph'!$G$2:$G$77,'Dyno Graph'!$D$2:$D$77,,-1))))</f>
        <v>14.254</v>
      </c>
      <c r="O249" s="92">
        <f>IF(L249=1,_xlfn.XLOOKUP(A249,'Dyno Graph'!$E$2:$E$77,'Dyno Graph'!$H$2:$H$77,,-1),IF(Forces!L249=2,_xlfn.XLOOKUP(Forces!A249,'Dyno Graph'!$F$2:$F$77,'Dyno Graph'!$H$2:$H$77,,-1),IF(Forces!L249=3,_xlfn.XLOOKUP(Forces!A249,'Dyno Graph'!$G$2:$G$77,'Dyno Graph'!$H$2:$H$77,,-1))))</f>
        <v>11.185500000000001</v>
      </c>
      <c r="P249" s="92" cm="1">
        <f t="array" ref="P249">_xlfn.XLOOKUP(N249,BSFC!$B$3:$B$25,_xlfn.XLOOKUP(M249,BSFC!$C$2:$P$2,BSFC!$C$3:$P$25,,-1),,-1)</f>
        <v>475.44294525000004</v>
      </c>
      <c r="Q249" s="92">
        <f t="shared" si="34"/>
        <v>1.4772408511371877</v>
      </c>
      <c r="R249" s="92">
        <f t="shared" si="35"/>
        <v>2.2593044861245575E-4</v>
      </c>
      <c r="S249" s="92">
        <f t="shared" si="36"/>
        <v>0.10741703790995974</v>
      </c>
      <c r="T249" s="92">
        <f t="shared" si="39"/>
        <v>33.044238534755728</v>
      </c>
      <c r="U249" s="92">
        <f t="shared" si="37"/>
        <v>1.4322271721327966E-4</v>
      </c>
      <c r="V249" s="92">
        <f t="shared" si="40"/>
        <v>4.4058984713007524E-2</v>
      </c>
    </row>
    <row r="250" spans="1:22" x14ac:dyDescent="0.45">
      <c r="A250" s="88">
        <f>MIN('Gearing and Output'!$H$7,(SQRT((A249^2)+2*K249*1)))</f>
        <v>13.752388632941413</v>
      </c>
      <c r="B250" s="90">
        <f t="shared" si="38"/>
        <v>22.237896248690429</v>
      </c>
      <c r="C250" s="90">
        <f>0.5*'Gearing and Output'!$G$15*'Gearing and Output'!$G$16*'Gearing and Output'!$G$14*(A250)^2</f>
        <v>111.2073775495362</v>
      </c>
      <c r="D250" s="90">
        <f>'Gearing and Output'!$G$26</f>
        <v>133.66125</v>
      </c>
      <c r="E250" s="90">
        <f>'Gearing and Output'!$C$14-C250-D250</f>
        <v>239.23840140594046</v>
      </c>
      <c r="F250" s="90">
        <f>0.5*'Gearing and Output'!$J$27*A250^2</f>
        <v>53594.201722958889</v>
      </c>
      <c r="G250" s="90">
        <f>A250/('Gearing and Output'!$J$35/1000)</f>
        <v>47.081097682100008</v>
      </c>
      <c r="H250" s="90">
        <f t="shared" si="32"/>
        <v>59.738955596585342</v>
      </c>
      <c r="I250" s="90">
        <f>'Gearing and Output'!$G$38</f>
        <v>631.72977665344956</v>
      </c>
      <c r="J250" s="90">
        <f t="shared" si="33"/>
        <v>0.37870369618049587</v>
      </c>
      <c r="K250" s="92">
        <f t="shared" si="41"/>
        <v>2.6405868495230767</v>
      </c>
      <c r="L250" s="92">
        <f>IF(A250&lt;'Gearing and Output'!$H$5,1,IF(A250&lt;'Gearing and Output'!$H$6,2,IF(A250&gt;'Gearing and Output'!$H$6,3)))</f>
        <v>3</v>
      </c>
      <c r="M250" s="92">
        <f>IF(L250=1,_xlfn.XLOOKUP(A250,'Dyno Graph'!$E$2:$E$77,'Dyno Graph'!$A$2:$A$77,,1),IF(L250=2,_xlfn.XLOOKUP(A250,'Dyno Graph'!$F$2:$F$77,'Dyno Graph'!$A$2:$A$77,,1),IF(L250=3,_xlfn.XLOOKUP(A250,'Dyno Graph'!$G$2:$G$77,'Dyno Graph'!$A$2:$A$77,,1))))</f>
        <v>7500</v>
      </c>
      <c r="N250" s="92">
        <f>IF(L250=1,_xlfn.XLOOKUP(A250,'Dyno Graph'!$E$2:$E$77,'Dyno Graph'!$D$2:$D$77,,-1),IF(L250=2,_xlfn.XLOOKUP(A250,'Dyno Graph'!$F$2:$F$77,'Dyno Graph'!$D$2:$D$77,,-1),IF(L250=3,_xlfn.XLOOKUP(A250,'Dyno Graph'!$G$2:$G$77,'Dyno Graph'!$D$2:$D$77,,-1))))</f>
        <v>14.254</v>
      </c>
      <c r="O250" s="92">
        <f>IF(L250=1,_xlfn.XLOOKUP(A250,'Dyno Graph'!$E$2:$E$77,'Dyno Graph'!$H$2:$H$77,,-1),IF(Forces!L250=2,_xlfn.XLOOKUP(Forces!A250,'Dyno Graph'!$F$2:$F$77,'Dyno Graph'!$H$2:$H$77,,-1),IF(Forces!L250=3,_xlfn.XLOOKUP(Forces!A250,'Dyno Graph'!$G$2:$G$77,'Dyno Graph'!$H$2:$H$77,,-1))))</f>
        <v>11.185500000000001</v>
      </c>
      <c r="P250" s="92" cm="1">
        <f t="array" ref="P250">_xlfn.XLOOKUP(N250,BSFC!$B$3:$B$25,_xlfn.XLOOKUP(M250,BSFC!$C$2:$P$2,BSFC!$C$3:$P$25,,-1),,-1)</f>
        <v>475.44294525000004</v>
      </c>
      <c r="Q250" s="92">
        <f t="shared" si="34"/>
        <v>1.4772408511371877</v>
      </c>
      <c r="R250" s="92">
        <f t="shared" si="35"/>
        <v>2.2593044861245575E-4</v>
      </c>
      <c r="S250" s="92">
        <f t="shared" si="36"/>
        <v>0.10741703790995974</v>
      </c>
      <c r="T250" s="92">
        <f t="shared" si="39"/>
        <v>33.151655572665689</v>
      </c>
      <c r="U250" s="92">
        <f t="shared" si="37"/>
        <v>1.4322271721327966E-4</v>
      </c>
      <c r="V250" s="92">
        <f t="shared" si="40"/>
        <v>4.4202207430220804E-2</v>
      </c>
    </row>
    <row r="251" spans="1:22" x14ac:dyDescent="0.45">
      <c r="A251" s="88">
        <f>MIN('Gearing and Output'!$H$7,(SQRT((A250^2)+2*K250*1)))</f>
        <v>13.752388632941413</v>
      </c>
      <c r="B251" s="90">
        <f t="shared" si="38"/>
        <v>22.310610889520508</v>
      </c>
      <c r="C251" s="90">
        <f>0.5*'Gearing and Output'!$G$15*'Gearing and Output'!$G$16*'Gearing and Output'!$G$14*(A251)^2</f>
        <v>111.2073775495362</v>
      </c>
      <c r="D251" s="90">
        <f>'Gearing and Output'!$G$26</f>
        <v>133.66125</v>
      </c>
      <c r="E251" s="90">
        <f>'Gearing and Output'!$C$14-C251-D251</f>
        <v>239.23840140594046</v>
      </c>
      <c r="F251" s="90">
        <f>0.5*'Gearing and Output'!$J$27*A251^2</f>
        <v>53594.201722958889</v>
      </c>
      <c r="G251" s="90">
        <f>A251/('Gearing and Output'!$J$35/1000)</f>
        <v>47.081097682100008</v>
      </c>
      <c r="H251" s="90">
        <f t="shared" si="32"/>
        <v>59.738955596585342</v>
      </c>
      <c r="I251" s="90">
        <f>'Gearing and Output'!$G$38</f>
        <v>631.72977665344956</v>
      </c>
      <c r="J251" s="90">
        <f t="shared" si="33"/>
        <v>0.37870369618049587</v>
      </c>
      <c r="K251" s="92">
        <f t="shared" si="41"/>
        <v>2.6405868495230767</v>
      </c>
      <c r="L251" s="92">
        <f>IF(A251&lt;'Gearing and Output'!$H$5,1,IF(A251&lt;'Gearing and Output'!$H$6,2,IF(A251&gt;'Gearing and Output'!$H$6,3)))</f>
        <v>3</v>
      </c>
      <c r="M251" s="92">
        <f>IF(L251=1,_xlfn.XLOOKUP(A251,'Dyno Graph'!$E$2:$E$77,'Dyno Graph'!$A$2:$A$77,,1),IF(L251=2,_xlfn.XLOOKUP(A251,'Dyno Graph'!$F$2:$F$77,'Dyno Graph'!$A$2:$A$77,,1),IF(L251=3,_xlfn.XLOOKUP(A251,'Dyno Graph'!$G$2:$G$77,'Dyno Graph'!$A$2:$A$77,,1))))</f>
        <v>7500</v>
      </c>
      <c r="N251" s="92">
        <f>IF(L251=1,_xlfn.XLOOKUP(A251,'Dyno Graph'!$E$2:$E$77,'Dyno Graph'!$D$2:$D$77,,-1),IF(L251=2,_xlfn.XLOOKUP(A251,'Dyno Graph'!$F$2:$F$77,'Dyno Graph'!$D$2:$D$77,,-1),IF(L251=3,_xlfn.XLOOKUP(A251,'Dyno Graph'!$G$2:$G$77,'Dyno Graph'!$D$2:$D$77,,-1))))</f>
        <v>14.254</v>
      </c>
      <c r="O251" s="92">
        <f>IF(L251=1,_xlfn.XLOOKUP(A251,'Dyno Graph'!$E$2:$E$77,'Dyno Graph'!$H$2:$H$77,,-1),IF(Forces!L251=2,_xlfn.XLOOKUP(Forces!A251,'Dyno Graph'!$F$2:$F$77,'Dyno Graph'!$H$2:$H$77,,-1),IF(Forces!L251=3,_xlfn.XLOOKUP(Forces!A251,'Dyno Graph'!$G$2:$G$77,'Dyno Graph'!$H$2:$H$77,,-1))))</f>
        <v>11.185500000000001</v>
      </c>
      <c r="P251" s="92" cm="1">
        <f t="array" ref="P251">_xlfn.XLOOKUP(N251,BSFC!$B$3:$B$25,_xlfn.XLOOKUP(M251,BSFC!$C$2:$P$2,BSFC!$C$3:$P$25,,-1),,-1)</f>
        <v>475.44294525000004</v>
      </c>
      <c r="Q251" s="92">
        <f t="shared" si="34"/>
        <v>1.4772408511371877</v>
      </c>
      <c r="R251" s="92">
        <f t="shared" si="35"/>
        <v>2.2593044861245575E-4</v>
      </c>
      <c r="S251" s="92">
        <f t="shared" si="36"/>
        <v>0.10741703790995974</v>
      </c>
      <c r="T251" s="92">
        <f t="shared" si="39"/>
        <v>33.25907261057565</v>
      </c>
      <c r="U251" s="92">
        <f t="shared" si="37"/>
        <v>1.4322271721327966E-4</v>
      </c>
      <c r="V251" s="92">
        <f t="shared" si="40"/>
        <v>4.4345430147434084E-2</v>
      </c>
    </row>
    <row r="252" spans="1:22" x14ac:dyDescent="0.45">
      <c r="A252" s="88">
        <f>MIN('Gearing and Output'!$H$7,(SQRT((A251^2)+2*K251*1)))</f>
        <v>13.752388632941413</v>
      </c>
      <c r="B252" s="90">
        <f t="shared" si="38"/>
        <v>22.383325530350586</v>
      </c>
      <c r="C252" s="90">
        <f>0.5*'Gearing and Output'!$G$15*'Gearing and Output'!$G$16*'Gearing and Output'!$G$14*(A252)^2</f>
        <v>111.2073775495362</v>
      </c>
      <c r="D252" s="90">
        <f>'Gearing and Output'!$G$26</f>
        <v>133.66125</v>
      </c>
      <c r="E252" s="90">
        <f>'Gearing and Output'!$C$14-C252-D252</f>
        <v>239.23840140594046</v>
      </c>
      <c r="F252" s="90">
        <f>0.5*'Gearing and Output'!$J$27*A252^2</f>
        <v>53594.201722958889</v>
      </c>
      <c r="G252" s="90">
        <f>A252/('Gearing and Output'!$J$35/1000)</f>
        <v>47.081097682100008</v>
      </c>
      <c r="H252" s="90">
        <f t="shared" si="32"/>
        <v>59.738955596585342</v>
      </c>
      <c r="I252" s="90">
        <f>'Gearing and Output'!$G$38</f>
        <v>631.72977665344956</v>
      </c>
      <c r="J252" s="90">
        <f t="shared" si="33"/>
        <v>0.37870369618049587</v>
      </c>
      <c r="K252" s="92">
        <f t="shared" si="41"/>
        <v>2.6405868495230767</v>
      </c>
      <c r="L252" s="92">
        <f>IF(A252&lt;'Gearing and Output'!$H$5,1,IF(A252&lt;'Gearing and Output'!$H$6,2,IF(A252&gt;'Gearing and Output'!$H$6,3)))</f>
        <v>3</v>
      </c>
      <c r="M252" s="92">
        <f>IF(L252=1,_xlfn.XLOOKUP(A252,'Dyno Graph'!$E$2:$E$77,'Dyno Graph'!$A$2:$A$77,,1),IF(L252=2,_xlfn.XLOOKUP(A252,'Dyno Graph'!$F$2:$F$77,'Dyno Graph'!$A$2:$A$77,,1),IF(L252=3,_xlfn.XLOOKUP(A252,'Dyno Graph'!$G$2:$G$77,'Dyno Graph'!$A$2:$A$77,,1))))</f>
        <v>7500</v>
      </c>
      <c r="N252" s="92">
        <f>IF(L252=1,_xlfn.XLOOKUP(A252,'Dyno Graph'!$E$2:$E$77,'Dyno Graph'!$D$2:$D$77,,-1),IF(L252=2,_xlfn.XLOOKUP(A252,'Dyno Graph'!$F$2:$F$77,'Dyno Graph'!$D$2:$D$77,,-1),IF(L252=3,_xlfn.XLOOKUP(A252,'Dyno Graph'!$G$2:$G$77,'Dyno Graph'!$D$2:$D$77,,-1))))</f>
        <v>14.254</v>
      </c>
      <c r="O252" s="92">
        <f>IF(L252=1,_xlfn.XLOOKUP(A252,'Dyno Graph'!$E$2:$E$77,'Dyno Graph'!$H$2:$H$77,,-1),IF(Forces!L252=2,_xlfn.XLOOKUP(Forces!A252,'Dyno Graph'!$F$2:$F$77,'Dyno Graph'!$H$2:$H$77,,-1),IF(Forces!L252=3,_xlfn.XLOOKUP(Forces!A252,'Dyno Graph'!$G$2:$G$77,'Dyno Graph'!$H$2:$H$77,,-1))))</f>
        <v>11.185500000000001</v>
      </c>
      <c r="P252" s="92" cm="1">
        <f t="array" ref="P252">_xlfn.XLOOKUP(N252,BSFC!$B$3:$B$25,_xlfn.XLOOKUP(M252,BSFC!$C$2:$P$2,BSFC!$C$3:$P$25,,-1),,-1)</f>
        <v>475.44294525000004</v>
      </c>
      <c r="Q252" s="92">
        <f t="shared" si="34"/>
        <v>1.4772408511371877</v>
      </c>
      <c r="R252" s="92">
        <f t="shared" si="35"/>
        <v>2.2593044861245575E-4</v>
      </c>
      <c r="S252" s="92">
        <f t="shared" si="36"/>
        <v>0.10741703790995974</v>
      </c>
      <c r="T252" s="92">
        <f t="shared" si="39"/>
        <v>33.366489648485611</v>
      </c>
      <c r="U252" s="92">
        <f t="shared" si="37"/>
        <v>1.4322271721327966E-4</v>
      </c>
      <c r="V252" s="92">
        <f t="shared" si="40"/>
        <v>4.4488652864647364E-2</v>
      </c>
    </row>
    <row r="253" spans="1:22" x14ac:dyDescent="0.45">
      <c r="A253" s="88">
        <f>MIN('Gearing and Output'!$H$7,(SQRT((A252^2)+2*K252*1)))</f>
        <v>13.752388632941413</v>
      </c>
      <c r="B253" s="90">
        <f t="shared" si="38"/>
        <v>22.456040171180664</v>
      </c>
      <c r="C253" s="90">
        <f>0.5*'Gearing and Output'!$G$15*'Gearing and Output'!$G$16*'Gearing and Output'!$G$14*(A253)^2</f>
        <v>111.2073775495362</v>
      </c>
      <c r="D253" s="90">
        <f>'Gearing and Output'!$G$26</f>
        <v>133.66125</v>
      </c>
      <c r="E253" s="90">
        <f>'Gearing and Output'!$C$14-C253-D253</f>
        <v>239.23840140594046</v>
      </c>
      <c r="F253" s="90">
        <f>0.5*'Gearing and Output'!$J$27*A253^2</f>
        <v>53594.201722958889</v>
      </c>
      <c r="G253" s="90">
        <f>A253/('Gearing and Output'!$J$35/1000)</f>
        <v>47.081097682100008</v>
      </c>
      <c r="H253" s="90">
        <f t="shared" si="32"/>
        <v>59.738955596585342</v>
      </c>
      <c r="I253" s="90">
        <f>'Gearing and Output'!$G$38</f>
        <v>631.72977665344956</v>
      </c>
      <c r="J253" s="90">
        <f t="shared" si="33"/>
        <v>0.37870369618049587</v>
      </c>
      <c r="K253" s="92">
        <f t="shared" si="41"/>
        <v>2.6405868495230767</v>
      </c>
      <c r="L253" s="92">
        <f>IF(A253&lt;'Gearing and Output'!$H$5,1,IF(A253&lt;'Gearing and Output'!$H$6,2,IF(A253&gt;'Gearing and Output'!$H$6,3)))</f>
        <v>3</v>
      </c>
      <c r="M253" s="92">
        <f>IF(L253=1,_xlfn.XLOOKUP(A253,'Dyno Graph'!$E$2:$E$77,'Dyno Graph'!$A$2:$A$77,,1),IF(L253=2,_xlfn.XLOOKUP(A253,'Dyno Graph'!$F$2:$F$77,'Dyno Graph'!$A$2:$A$77,,1),IF(L253=3,_xlfn.XLOOKUP(A253,'Dyno Graph'!$G$2:$G$77,'Dyno Graph'!$A$2:$A$77,,1))))</f>
        <v>7500</v>
      </c>
      <c r="N253" s="92">
        <f>IF(L253=1,_xlfn.XLOOKUP(A253,'Dyno Graph'!$E$2:$E$77,'Dyno Graph'!$D$2:$D$77,,-1),IF(L253=2,_xlfn.XLOOKUP(A253,'Dyno Graph'!$F$2:$F$77,'Dyno Graph'!$D$2:$D$77,,-1),IF(L253=3,_xlfn.XLOOKUP(A253,'Dyno Graph'!$G$2:$G$77,'Dyno Graph'!$D$2:$D$77,,-1))))</f>
        <v>14.254</v>
      </c>
      <c r="O253" s="92">
        <f>IF(L253=1,_xlfn.XLOOKUP(A253,'Dyno Graph'!$E$2:$E$77,'Dyno Graph'!$H$2:$H$77,,-1),IF(Forces!L253=2,_xlfn.XLOOKUP(Forces!A253,'Dyno Graph'!$F$2:$F$77,'Dyno Graph'!$H$2:$H$77,,-1),IF(Forces!L253=3,_xlfn.XLOOKUP(Forces!A253,'Dyno Graph'!$G$2:$G$77,'Dyno Graph'!$H$2:$H$77,,-1))))</f>
        <v>11.185500000000001</v>
      </c>
      <c r="P253" s="92" cm="1">
        <f t="array" ref="P253">_xlfn.XLOOKUP(N253,BSFC!$B$3:$B$25,_xlfn.XLOOKUP(M253,BSFC!$C$2:$P$2,BSFC!$C$3:$P$25,,-1),,-1)</f>
        <v>475.44294525000004</v>
      </c>
      <c r="Q253" s="92">
        <f t="shared" si="34"/>
        <v>1.4772408511371877</v>
      </c>
      <c r="R253" s="92">
        <f t="shared" si="35"/>
        <v>2.2593044861245575E-4</v>
      </c>
      <c r="S253" s="92">
        <f t="shared" si="36"/>
        <v>0.10741703790995974</v>
      </c>
      <c r="T253" s="92">
        <f t="shared" si="39"/>
        <v>33.473906686395573</v>
      </c>
      <c r="U253" s="92">
        <f t="shared" si="37"/>
        <v>1.4322271721327966E-4</v>
      </c>
      <c r="V253" s="92">
        <f t="shared" si="40"/>
        <v>4.4631875581860644E-2</v>
      </c>
    </row>
    <row r="254" spans="1:22" x14ac:dyDescent="0.45">
      <c r="A254" s="88">
        <f>MIN('Gearing and Output'!$H$7,(SQRT((A253^2)+2*K253*1)))</f>
        <v>13.752388632941413</v>
      </c>
      <c r="B254" s="90">
        <f t="shared" si="38"/>
        <v>22.528754812010742</v>
      </c>
      <c r="C254" s="90">
        <f>0.5*'Gearing and Output'!$G$15*'Gearing and Output'!$G$16*'Gearing and Output'!$G$14*(A254)^2</f>
        <v>111.2073775495362</v>
      </c>
      <c r="D254" s="90">
        <f>'Gearing and Output'!$G$26</f>
        <v>133.66125</v>
      </c>
      <c r="E254" s="90">
        <f>'Gearing and Output'!$C$14-C254-D254</f>
        <v>239.23840140594046</v>
      </c>
      <c r="F254" s="90">
        <f>0.5*'Gearing and Output'!$J$27*A254^2</f>
        <v>53594.201722958889</v>
      </c>
      <c r="G254" s="90">
        <f>A254/('Gearing and Output'!$J$35/1000)</f>
        <v>47.081097682100008</v>
      </c>
      <c r="H254" s="90">
        <f t="shared" si="32"/>
        <v>59.738955596585342</v>
      </c>
      <c r="I254" s="90">
        <f>'Gearing and Output'!$G$38</f>
        <v>631.72977665344956</v>
      </c>
      <c r="J254" s="90">
        <f t="shared" si="33"/>
        <v>0.37870369618049587</v>
      </c>
      <c r="K254" s="92">
        <f t="shared" si="41"/>
        <v>2.6405868495230767</v>
      </c>
      <c r="L254" s="92">
        <f>IF(A254&lt;'Gearing and Output'!$H$5,1,IF(A254&lt;'Gearing and Output'!$H$6,2,IF(A254&gt;'Gearing and Output'!$H$6,3)))</f>
        <v>3</v>
      </c>
      <c r="M254" s="92">
        <f>IF(L254=1,_xlfn.XLOOKUP(A254,'Dyno Graph'!$E$2:$E$77,'Dyno Graph'!$A$2:$A$77,,1),IF(L254=2,_xlfn.XLOOKUP(A254,'Dyno Graph'!$F$2:$F$77,'Dyno Graph'!$A$2:$A$77,,1),IF(L254=3,_xlfn.XLOOKUP(A254,'Dyno Graph'!$G$2:$G$77,'Dyno Graph'!$A$2:$A$77,,1))))</f>
        <v>7500</v>
      </c>
      <c r="N254" s="92">
        <f>IF(L254=1,_xlfn.XLOOKUP(A254,'Dyno Graph'!$E$2:$E$77,'Dyno Graph'!$D$2:$D$77,,-1),IF(L254=2,_xlfn.XLOOKUP(A254,'Dyno Graph'!$F$2:$F$77,'Dyno Graph'!$D$2:$D$77,,-1),IF(L254=3,_xlfn.XLOOKUP(A254,'Dyno Graph'!$G$2:$G$77,'Dyno Graph'!$D$2:$D$77,,-1))))</f>
        <v>14.254</v>
      </c>
      <c r="O254" s="92">
        <f>IF(L254=1,_xlfn.XLOOKUP(A254,'Dyno Graph'!$E$2:$E$77,'Dyno Graph'!$H$2:$H$77,,-1),IF(Forces!L254=2,_xlfn.XLOOKUP(Forces!A254,'Dyno Graph'!$F$2:$F$77,'Dyno Graph'!$H$2:$H$77,,-1),IF(Forces!L254=3,_xlfn.XLOOKUP(Forces!A254,'Dyno Graph'!$G$2:$G$77,'Dyno Graph'!$H$2:$H$77,,-1))))</f>
        <v>11.185500000000001</v>
      </c>
      <c r="P254" s="92" cm="1">
        <f t="array" ref="P254">_xlfn.XLOOKUP(N254,BSFC!$B$3:$B$25,_xlfn.XLOOKUP(M254,BSFC!$C$2:$P$2,BSFC!$C$3:$P$25,,-1),,-1)</f>
        <v>475.44294525000004</v>
      </c>
      <c r="Q254" s="92">
        <f t="shared" si="34"/>
        <v>1.4772408511371877</v>
      </c>
      <c r="R254" s="92">
        <f t="shared" si="35"/>
        <v>2.2593044861245575E-4</v>
      </c>
      <c r="S254" s="92">
        <f t="shared" si="36"/>
        <v>0.10741703790995974</v>
      </c>
      <c r="T254" s="92">
        <f t="shared" si="39"/>
        <v>33.581323724305534</v>
      </c>
      <c r="U254" s="92">
        <f t="shared" si="37"/>
        <v>1.4322271721327966E-4</v>
      </c>
      <c r="V254" s="92">
        <f t="shared" si="40"/>
        <v>4.4775098299073925E-2</v>
      </c>
    </row>
    <row r="255" spans="1:22" x14ac:dyDescent="0.45">
      <c r="A255" s="88">
        <f>MIN('Gearing and Output'!$H$7,(SQRT((A254^2)+2*K254*1)))</f>
        <v>13.752388632941413</v>
      </c>
      <c r="B255" s="90">
        <f t="shared" si="38"/>
        <v>22.601469452840821</v>
      </c>
      <c r="C255" s="90">
        <f>0.5*'Gearing and Output'!$G$15*'Gearing and Output'!$G$16*'Gearing and Output'!$G$14*(A255)^2</f>
        <v>111.2073775495362</v>
      </c>
      <c r="D255" s="90">
        <f>'Gearing and Output'!$G$26</f>
        <v>133.66125</v>
      </c>
      <c r="E255" s="90">
        <f>'Gearing and Output'!$C$14-C255-D255</f>
        <v>239.23840140594046</v>
      </c>
      <c r="F255" s="90">
        <f>0.5*'Gearing and Output'!$J$27*A255^2</f>
        <v>53594.201722958889</v>
      </c>
      <c r="G255" s="90">
        <f>A255/('Gearing and Output'!$J$35/1000)</f>
        <v>47.081097682100008</v>
      </c>
      <c r="H255" s="90">
        <f t="shared" si="32"/>
        <v>59.738955596585342</v>
      </c>
      <c r="I255" s="90">
        <f>'Gearing and Output'!$G$38</f>
        <v>631.72977665344956</v>
      </c>
      <c r="J255" s="90">
        <f t="shared" si="33"/>
        <v>0.37870369618049587</v>
      </c>
      <c r="K255" s="92">
        <f t="shared" si="41"/>
        <v>2.6405868495230767</v>
      </c>
      <c r="L255" s="92">
        <f>IF(A255&lt;'Gearing and Output'!$H$5,1,IF(A255&lt;'Gearing and Output'!$H$6,2,IF(A255&gt;'Gearing and Output'!$H$6,3)))</f>
        <v>3</v>
      </c>
      <c r="M255" s="92">
        <f>IF(L255=1,_xlfn.XLOOKUP(A255,'Dyno Graph'!$E$2:$E$77,'Dyno Graph'!$A$2:$A$77,,1),IF(L255=2,_xlfn.XLOOKUP(A255,'Dyno Graph'!$F$2:$F$77,'Dyno Graph'!$A$2:$A$77,,1),IF(L255=3,_xlfn.XLOOKUP(A255,'Dyno Graph'!$G$2:$G$77,'Dyno Graph'!$A$2:$A$77,,1))))</f>
        <v>7500</v>
      </c>
      <c r="N255" s="92">
        <f>IF(L255=1,_xlfn.XLOOKUP(A255,'Dyno Graph'!$E$2:$E$77,'Dyno Graph'!$D$2:$D$77,,-1),IF(L255=2,_xlfn.XLOOKUP(A255,'Dyno Graph'!$F$2:$F$77,'Dyno Graph'!$D$2:$D$77,,-1),IF(L255=3,_xlfn.XLOOKUP(A255,'Dyno Graph'!$G$2:$G$77,'Dyno Graph'!$D$2:$D$77,,-1))))</f>
        <v>14.254</v>
      </c>
      <c r="O255" s="92">
        <f>IF(L255=1,_xlfn.XLOOKUP(A255,'Dyno Graph'!$E$2:$E$77,'Dyno Graph'!$H$2:$H$77,,-1),IF(Forces!L255=2,_xlfn.XLOOKUP(Forces!A255,'Dyno Graph'!$F$2:$F$77,'Dyno Graph'!$H$2:$H$77,,-1),IF(Forces!L255=3,_xlfn.XLOOKUP(Forces!A255,'Dyno Graph'!$G$2:$G$77,'Dyno Graph'!$H$2:$H$77,,-1))))</f>
        <v>11.185500000000001</v>
      </c>
      <c r="P255" s="92" cm="1">
        <f t="array" ref="P255">_xlfn.XLOOKUP(N255,BSFC!$B$3:$B$25,_xlfn.XLOOKUP(M255,BSFC!$C$2:$P$2,BSFC!$C$3:$P$25,,-1),,-1)</f>
        <v>475.44294525000004</v>
      </c>
      <c r="Q255" s="92">
        <f t="shared" si="34"/>
        <v>1.4772408511371877</v>
      </c>
      <c r="R255" s="92">
        <f t="shared" si="35"/>
        <v>2.2593044861245575E-4</v>
      </c>
      <c r="S255" s="92">
        <f t="shared" si="36"/>
        <v>0.10741703790995974</v>
      </c>
      <c r="T255" s="92">
        <f t="shared" si="39"/>
        <v>33.688740762215495</v>
      </c>
      <c r="U255" s="92">
        <f t="shared" si="37"/>
        <v>1.4322271721327966E-4</v>
      </c>
      <c r="V255" s="92">
        <f t="shared" si="40"/>
        <v>4.4918321016287205E-2</v>
      </c>
    </row>
    <row r="256" spans="1:22" x14ac:dyDescent="0.45">
      <c r="A256" s="88">
        <f>MIN('Gearing and Output'!$H$7,(SQRT((A255^2)+2*K255*1)))</f>
        <v>13.752388632941413</v>
      </c>
      <c r="B256" s="90">
        <f t="shared" si="38"/>
        <v>22.674184093670899</v>
      </c>
      <c r="C256" s="90">
        <f>0.5*'Gearing and Output'!$G$15*'Gearing and Output'!$G$16*'Gearing and Output'!$G$14*(A256)^2</f>
        <v>111.2073775495362</v>
      </c>
      <c r="D256" s="90">
        <f>'Gearing and Output'!$G$26</f>
        <v>133.66125</v>
      </c>
      <c r="E256" s="90">
        <f>'Gearing and Output'!$C$14-C256-D256</f>
        <v>239.23840140594046</v>
      </c>
      <c r="F256" s="90">
        <f>0.5*'Gearing and Output'!$J$27*A256^2</f>
        <v>53594.201722958889</v>
      </c>
      <c r="G256" s="90">
        <f>A256/('Gearing and Output'!$J$35/1000)</f>
        <v>47.081097682100008</v>
      </c>
      <c r="H256" s="90">
        <f t="shared" si="32"/>
        <v>59.738955596585342</v>
      </c>
      <c r="I256" s="90">
        <f>'Gearing and Output'!$G$38</f>
        <v>631.72977665344956</v>
      </c>
      <c r="J256" s="90">
        <f t="shared" si="33"/>
        <v>0.37870369618049587</v>
      </c>
      <c r="K256" s="92">
        <f t="shared" si="41"/>
        <v>2.6405868495230767</v>
      </c>
      <c r="L256" s="92">
        <f>IF(A256&lt;'Gearing and Output'!$H$5,1,IF(A256&lt;'Gearing and Output'!$H$6,2,IF(A256&gt;'Gearing and Output'!$H$6,3)))</f>
        <v>3</v>
      </c>
      <c r="M256" s="92">
        <f>IF(L256=1,_xlfn.XLOOKUP(A256,'Dyno Graph'!$E$2:$E$77,'Dyno Graph'!$A$2:$A$77,,1),IF(L256=2,_xlfn.XLOOKUP(A256,'Dyno Graph'!$F$2:$F$77,'Dyno Graph'!$A$2:$A$77,,1),IF(L256=3,_xlfn.XLOOKUP(A256,'Dyno Graph'!$G$2:$G$77,'Dyno Graph'!$A$2:$A$77,,1))))</f>
        <v>7500</v>
      </c>
      <c r="N256" s="92">
        <f>IF(L256=1,_xlfn.XLOOKUP(A256,'Dyno Graph'!$E$2:$E$77,'Dyno Graph'!$D$2:$D$77,,-1),IF(L256=2,_xlfn.XLOOKUP(A256,'Dyno Graph'!$F$2:$F$77,'Dyno Graph'!$D$2:$D$77,,-1),IF(L256=3,_xlfn.XLOOKUP(A256,'Dyno Graph'!$G$2:$G$77,'Dyno Graph'!$D$2:$D$77,,-1))))</f>
        <v>14.254</v>
      </c>
      <c r="O256" s="92">
        <f>IF(L256=1,_xlfn.XLOOKUP(A256,'Dyno Graph'!$E$2:$E$77,'Dyno Graph'!$H$2:$H$77,,-1),IF(Forces!L256=2,_xlfn.XLOOKUP(Forces!A256,'Dyno Graph'!$F$2:$F$77,'Dyno Graph'!$H$2:$H$77,,-1),IF(Forces!L256=3,_xlfn.XLOOKUP(Forces!A256,'Dyno Graph'!$G$2:$G$77,'Dyno Graph'!$H$2:$H$77,,-1))))</f>
        <v>11.185500000000001</v>
      </c>
      <c r="P256" s="92" cm="1">
        <f t="array" ref="P256">_xlfn.XLOOKUP(N256,BSFC!$B$3:$B$25,_xlfn.XLOOKUP(M256,BSFC!$C$2:$P$2,BSFC!$C$3:$P$25,,-1),,-1)</f>
        <v>475.44294525000004</v>
      </c>
      <c r="Q256" s="92">
        <f t="shared" si="34"/>
        <v>1.4772408511371877</v>
      </c>
      <c r="R256" s="92">
        <f t="shared" si="35"/>
        <v>2.2593044861245575E-4</v>
      </c>
      <c r="S256" s="92">
        <f t="shared" si="36"/>
        <v>0.10741703790995974</v>
      </c>
      <c r="T256" s="92">
        <f t="shared" si="39"/>
        <v>33.796157800125457</v>
      </c>
      <c r="U256" s="92">
        <f t="shared" si="37"/>
        <v>1.4322271721327966E-4</v>
      </c>
      <c r="V256" s="92">
        <f t="shared" si="40"/>
        <v>4.5061543733500485E-2</v>
      </c>
    </row>
    <row r="257" spans="1:22" x14ac:dyDescent="0.45">
      <c r="A257" s="88">
        <f>MIN('Gearing and Output'!$H$7,(SQRT((A256^2)+2*K256*1)))</f>
        <v>13.752388632941413</v>
      </c>
      <c r="B257" s="90">
        <f t="shared" si="38"/>
        <v>22.746898734500977</v>
      </c>
      <c r="C257" s="90">
        <f>0.5*'Gearing and Output'!$G$15*'Gearing and Output'!$G$16*'Gearing and Output'!$G$14*(A257)^2</f>
        <v>111.2073775495362</v>
      </c>
      <c r="D257" s="90">
        <f>'Gearing and Output'!$G$26</f>
        <v>133.66125</v>
      </c>
      <c r="E257" s="90">
        <f>'Gearing and Output'!$C$14-C257-D257</f>
        <v>239.23840140594046</v>
      </c>
      <c r="F257" s="90">
        <f>0.5*'Gearing and Output'!$J$27*A257^2</f>
        <v>53594.201722958889</v>
      </c>
      <c r="G257" s="90">
        <f>A257/('Gearing and Output'!$J$35/1000)</f>
        <v>47.081097682100008</v>
      </c>
      <c r="H257" s="90">
        <f t="shared" si="32"/>
        <v>59.738955596585342</v>
      </c>
      <c r="I257" s="90">
        <f>'Gearing and Output'!$G$38</f>
        <v>631.72977665344956</v>
      </c>
      <c r="J257" s="90">
        <f t="shared" si="33"/>
        <v>0.37870369618049587</v>
      </c>
      <c r="K257" s="92">
        <f t="shared" si="41"/>
        <v>2.6405868495230767</v>
      </c>
      <c r="L257" s="92">
        <f>IF(A257&lt;'Gearing and Output'!$H$5,1,IF(A257&lt;'Gearing and Output'!$H$6,2,IF(A257&gt;'Gearing and Output'!$H$6,3)))</f>
        <v>3</v>
      </c>
      <c r="M257" s="92">
        <f>IF(L257=1,_xlfn.XLOOKUP(A257,'Dyno Graph'!$E$2:$E$77,'Dyno Graph'!$A$2:$A$77,,1),IF(L257=2,_xlfn.XLOOKUP(A257,'Dyno Graph'!$F$2:$F$77,'Dyno Graph'!$A$2:$A$77,,1),IF(L257=3,_xlfn.XLOOKUP(A257,'Dyno Graph'!$G$2:$G$77,'Dyno Graph'!$A$2:$A$77,,1))))</f>
        <v>7500</v>
      </c>
      <c r="N257" s="92">
        <f>IF(L257=1,_xlfn.XLOOKUP(A257,'Dyno Graph'!$E$2:$E$77,'Dyno Graph'!$D$2:$D$77,,-1),IF(L257=2,_xlfn.XLOOKUP(A257,'Dyno Graph'!$F$2:$F$77,'Dyno Graph'!$D$2:$D$77,,-1),IF(L257=3,_xlfn.XLOOKUP(A257,'Dyno Graph'!$G$2:$G$77,'Dyno Graph'!$D$2:$D$77,,-1))))</f>
        <v>14.254</v>
      </c>
      <c r="O257" s="92">
        <f>IF(L257=1,_xlfn.XLOOKUP(A257,'Dyno Graph'!$E$2:$E$77,'Dyno Graph'!$H$2:$H$77,,-1),IF(Forces!L257=2,_xlfn.XLOOKUP(Forces!A257,'Dyno Graph'!$F$2:$F$77,'Dyno Graph'!$H$2:$H$77,,-1),IF(Forces!L257=3,_xlfn.XLOOKUP(Forces!A257,'Dyno Graph'!$G$2:$G$77,'Dyno Graph'!$H$2:$H$77,,-1))))</f>
        <v>11.185500000000001</v>
      </c>
      <c r="P257" s="92" cm="1">
        <f t="array" ref="P257">_xlfn.XLOOKUP(N257,BSFC!$B$3:$B$25,_xlfn.XLOOKUP(M257,BSFC!$C$2:$P$2,BSFC!$C$3:$P$25,,-1),,-1)</f>
        <v>475.44294525000004</v>
      </c>
      <c r="Q257" s="92">
        <f t="shared" si="34"/>
        <v>1.4772408511371877</v>
      </c>
      <c r="R257" s="92">
        <f t="shared" si="35"/>
        <v>2.2593044861245575E-4</v>
      </c>
      <c r="S257" s="92">
        <f t="shared" si="36"/>
        <v>0.10741703790995974</v>
      </c>
      <c r="T257" s="92">
        <f t="shared" si="39"/>
        <v>33.903574838035418</v>
      </c>
      <c r="U257" s="92">
        <f t="shared" si="37"/>
        <v>1.4322271721327966E-4</v>
      </c>
      <c r="V257" s="92">
        <f t="shared" si="40"/>
        <v>4.5204766450713765E-2</v>
      </c>
    </row>
    <row r="258" spans="1:22" x14ac:dyDescent="0.45">
      <c r="A258" s="88">
        <f>MIN('Gearing and Output'!$H$7,(SQRT((A257^2)+2*K257*1)))</f>
        <v>13.752388632941413</v>
      </c>
      <c r="B258" s="90">
        <f t="shared" si="38"/>
        <v>22.819613375331055</v>
      </c>
      <c r="C258" s="90">
        <f>0.5*'Gearing and Output'!$G$15*'Gearing and Output'!$G$16*'Gearing and Output'!$G$14*(A258)^2</f>
        <v>111.2073775495362</v>
      </c>
      <c r="D258" s="90">
        <f>'Gearing and Output'!$G$26</f>
        <v>133.66125</v>
      </c>
      <c r="E258" s="90">
        <f>'Gearing and Output'!$C$14-C258-D258</f>
        <v>239.23840140594046</v>
      </c>
      <c r="F258" s="90">
        <f>0.5*'Gearing and Output'!$J$27*A258^2</f>
        <v>53594.201722958889</v>
      </c>
      <c r="G258" s="90">
        <f>A258/('Gearing and Output'!$J$35/1000)</f>
        <v>47.081097682100008</v>
      </c>
      <c r="H258" s="90">
        <f t="shared" ref="H258:H321" si="42">(0.5*I258*A258^2)/1000</f>
        <v>59.738955596585342</v>
      </c>
      <c r="I258" s="90">
        <f>'Gearing and Output'!$G$38</f>
        <v>631.72977665344956</v>
      </c>
      <c r="J258" s="90">
        <f t="shared" ref="J258:J321" si="43">E258/I258</f>
        <v>0.37870369618049587</v>
      </c>
      <c r="K258" s="92">
        <f t="shared" si="41"/>
        <v>2.6405868495230767</v>
      </c>
      <c r="L258" s="92">
        <f>IF(A258&lt;'Gearing and Output'!$H$5,1,IF(A258&lt;'Gearing and Output'!$H$6,2,IF(A258&gt;'Gearing and Output'!$H$6,3)))</f>
        <v>3</v>
      </c>
      <c r="M258" s="92">
        <f>IF(L258=1,_xlfn.XLOOKUP(A258,'Dyno Graph'!$E$2:$E$77,'Dyno Graph'!$A$2:$A$77,,1),IF(L258=2,_xlfn.XLOOKUP(A258,'Dyno Graph'!$F$2:$F$77,'Dyno Graph'!$A$2:$A$77,,1),IF(L258=3,_xlfn.XLOOKUP(A258,'Dyno Graph'!$G$2:$G$77,'Dyno Graph'!$A$2:$A$77,,1))))</f>
        <v>7500</v>
      </c>
      <c r="N258" s="92">
        <f>IF(L258=1,_xlfn.XLOOKUP(A258,'Dyno Graph'!$E$2:$E$77,'Dyno Graph'!$D$2:$D$77,,-1),IF(L258=2,_xlfn.XLOOKUP(A258,'Dyno Graph'!$F$2:$F$77,'Dyno Graph'!$D$2:$D$77,,-1),IF(L258=3,_xlfn.XLOOKUP(A258,'Dyno Graph'!$G$2:$G$77,'Dyno Graph'!$D$2:$D$77,,-1))))</f>
        <v>14.254</v>
      </c>
      <c r="O258" s="92">
        <f>IF(L258=1,_xlfn.XLOOKUP(A258,'Dyno Graph'!$E$2:$E$77,'Dyno Graph'!$H$2:$H$77,,-1),IF(Forces!L258=2,_xlfn.XLOOKUP(Forces!A258,'Dyno Graph'!$F$2:$F$77,'Dyno Graph'!$H$2:$H$77,,-1),IF(Forces!L258=3,_xlfn.XLOOKUP(Forces!A258,'Dyno Graph'!$G$2:$G$77,'Dyno Graph'!$H$2:$H$77,,-1))))</f>
        <v>11.185500000000001</v>
      </c>
      <c r="P258" s="92" cm="1">
        <f t="array" ref="P258">_xlfn.XLOOKUP(N258,BSFC!$B$3:$B$25,_xlfn.XLOOKUP(M258,BSFC!$C$2:$P$2,BSFC!$C$3:$P$25,,-1),,-1)</f>
        <v>475.44294525000004</v>
      </c>
      <c r="Q258" s="92">
        <f t="shared" si="34"/>
        <v>1.4772408511371877</v>
      </c>
      <c r="R258" s="92">
        <f t="shared" si="35"/>
        <v>2.2593044861245575E-4</v>
      </c>
      <c r="S258" s="92">
        <f t="shared" si="36"/>
        <v>0.10741703790995974</v>
      </c>
      <c r="T258" s="92">
        <f t="shared" si="39"/>
        <v>34.010991875945379</v>
      </c>
      <c r="U258" s="92">
        <f t="shared" si="37"/>
        <v>1.4322271721327966E-4</v>
      </c>
      <c r="V258" s="92">
        <f t="shared" si="40"/>
        <v>4.5347989167927046E-2</v>
      </c>
    </row>
    <row r="259" spans="1:22" x14ac:dyDescent="0.45">
      <c r="A259" s="88">
        <f>MIN('Gearing and Output'!$H$7,(SQRT((A258^2)+2*K258*1)))</f>
        <v>13.752388632941413</v>
      </c>
      <c r="B259" s="90">
        <f t="shared" si="38"/>
        <v>22.892328016161134</v>
      </c>
      <c r="C259" s="90">
        <f>0.5*'Gearing and Output'!$G$15*'Gearing and Output'!$G$16*'Gearing and Output'!$G$14*(A259)^2</f>
        <v>111.2073775495362</v>
      </c>
      <c r="D259" s="90">
        <f>'Gearing and Output'!$G$26</f>
        <v>133.66125</v>
      </c>
      <c r="E259" s="90">
        <f>'Gearing and Output'!$C$14-C259-D259</f>
        <v>239.23840140594046</v>
      </c>
      <c r="F259" s="90">
        <f>0.5*'Gearing and Output'!$J$27*A259^2</f>
        <v>53594.201722958889</v>
      </c>
      <c r="G259" s="90">
        <f>A259/('Gearing and Output'!$J$35/1000)</f>
        <v>47.081097682100008</v>
      </c>
      <c r="H259" s="90">
        <f t="shared" si="42"/>
        <v>59.738955596585342</v>
      </c>
      <c r="I259" s="90">
        <f>'Gearing and Output'!$G$38</f>
        <v>631.72977665344956</v>
      </c>
      <c r="J259" s="90">
        <f t="shared" si="43"/>
        <v>0.37870369618049587</v>
      </c>
      <c r="K259" s="92">
        <f t="shared" si="41"/>
        <v>2.6405868495230767</v>
      </c>
      <c r="L259" s="92">
        <f>IF(A259&lt;'Gearing and Output'!$H$5,1,IF(A259&lt;'Gearing and Output'!$H$6,2,IF(A259&gt;'Gearing and Output'!$H$6,3)))</f>
        <v>3</v>
      </c>
      <c r="M259" s="92">
        <f>IF(L259=1,_xlfn.XLOOKUP(A259,'Dyno Graph'!$E$2:$E$77,'Dyno Graph'!$A$2:$A$77,,1),IF(L259=2,_xlfn.XLOOKUP(A259,'Dyno Graph'!$F$2:$F$77,'Dyno Graph'!$A$2:$A$77,,1),IF(L259=3,_xlfn.XLOOKUP(A259,'Dyno Graph'!$G$2:$G$77,'Dyno Graph'!$A$2:$A$77,,1))))</f>
        <v>7500</v>
      </c>
      <c r="N259" s="92">
        <f>IF(L259=1,_xlfn.XLOOKUP(A259,'Dyno Graph'!$E$2:$E$77,'Dyno Graph'!$D$2:$D$77,,-1),IF(L259=2,_xlfn.XLOOKUP(A259,'Dyno Graph'!$F$2:$F$77,'Dyno Graph'!$D$2:$D$77,,-1),IF(L259=3,_xlfn.XLOOKUP(A259,'Dyno Graph'!$G$2:$G$77,'Dyno Graph'!$D$2:$D$77,,-1))))</f>
        <v>14.254</v>
      </c>
      <c r="O259" s="92">
        <f>IF(L259=1,_xlfn.XLOOKUP(A259,'Dyno Graph'!$E$2:$E$77,'Dyno Graph'!$H$2:$H$77,,-1),IF(Forces!L259=2,_xlfn.XLOOKUP(Forces!A259,'Dyno Graph'!$F$2:$F$77,'Dyno Graph'!$H$2:$H$77,,-1),IF(Forces!L259=3,_xlfn.XLOOKUP(Forces!A259,'Dyno Graph'!$G$2:$G$77,'Dyno Graph'!$H$2:$H$77,,-1))))</f>
        <v>11.185500000000001</v>
      </c>
      <c r="P259" s="92" cm="1">
        <f t="array" ref="P259">_xlfn.XLOOKUP(N259,BSFC!$B$3:$B$25,_xlfn.XLOOKUP(M259,BSFC!$C$2:$P$2,BSFC!$C$3:$P$25,,-1),,-1)</f>
        <v>475.44294525000004</v>
      </c>
      <c r="Q259" s="92">
        <f t="shared" ref="Q259:Q322" si="44">(O259*P259)/(60*60)</f>
        <v>1.4772408511371877</v>
      </c>
      <c r="R259" s="92">
        <f t="shared" ref="R259:R322" si="45">((B260-B259)/3600)*O259</f>
        <v>2.2593044861245575E-4</v>
      </c>
      <c r="S259" s="92">
        <f t="shared" ref="S259:S322" si="46">R259*P259</f>
        <v>0.10741703790995974</v>
      </c>
      <c r="T259" s="92">
        <f t="shared" si="39"/>
        <v>34.11840891385534</v>
      </c>
      <c r="U259" s="92">
        <f t="shared" ref="U259:U322" si="47">((R259*P259)/1000)/0.75</f>
        <v>1.4322271721327966E-4</v>
      </c>
      <c r="V259" s="92">
        <f t="shared" si="40"/>
        <v>4.5491211885140326E-2</v>
      </c>
    </row>
    <row r="260" spans="1:22" x14ac:dyDescent="0.45">
      <c r="A260" s="88">
        <f>MIN('Gearing and Output'!$H$7,(SQRT((A259^2)+2*K259*1)))</f>
        <v>13.752388632941413</v>
      </c>
      <c r="B260" s="90">
        <f t="shared" si="38"/>
        <v>22.965042656991212</v>
      </c>
      <c r="C260" s="90">
        <f>0.5*'Gearing and Output'!$G$15*'Gearing and Output'!$G$16*'Gearing and Output'!$G$14*(A260)^2</f>
        <v>111.2073775495362</v>
      </c>
      <c r="D260" s="90">
        <f>'Gearing and Output'!$G$26</f>
        <v>133.66125</v>
      </c>
      <c r="E260" s="90">
        <f>'Gearing and Output'!$C$14-C260-D260</f>
        <v>239.23840140594046</v>
      </c>
      <c r="F260" s="90">
        <f>0.5*'Gearing and Output'!$J$27*A260^2</f>
        <v>53594.201722958889</v>
      </c>
      <c r="G260" s="90">
        <f>A260/('Gearing and Output'!$J$35/1000)</f>
        <v>47.081097682100008</v>
      </c>
      <c r="H260" s="90">
        <f t="shared" si="42"/>
        <v>59.738955596585342</v>
      </c>
      <c r="I260" s="90">
        <f>'Gearing and Output'!$G$38</f>
        <v>631.72977665344956</v>
      </c>
      <c r="J260" s="90">
        <f t="shared" si="43"/>
        <v>0.37870369618049587</v>
      </c>
      <c r="K260" s="92">
        <f t="shared" si="41"/>
        <v>2.6405868495230767</v>
      </c>
      <c r="L260" s="92">
        <f>IF(A260&lt;'Gearing and Output'!$H$5,1,IF(A260&lt;'Gearing and Output'!$H$6,2,IF(A260&gt;'Gearing and Output'!$H$6,3)))</f>
        <v>3</v>
      </c>
      <c r="M260" s="92">
        <f>IF(L260=1,_xlfn.XLOOKUP(A260,'Dyno Graph'!$E$2:$E$77,'Dyno Graph'!$A$2:$A$77,,1),IF(L260=2,_xlfn.XLOOKUP(A260,'Dyno Graph'!$F$2:$F$77,'Dyno Graph'!$A$2:$A$77,,1),IF(L260=3,_xlfn.XLOOKUP(A260,'Dyno Graph'!$G$2:$G$77,'Dyno Graph'!$A$2:$A$77,,1))))</f>
        <v>7500</v>
      </c>
      <c r="N260" s="92">
        <f>IF(L260=1,_xlfn.XLOOKUP(A260,'Dyno Graph'!$E$2:$E$77,'Dyno Graph'!$D$2:$D$77,,-1),IF(L260=2,_xlfn.XLOOKUP(A260,'Dyno Graph'!$F$2:$F$77,'Dyno Graph'!$D$2:$D$77,,-1),IF(L260=3,_xlfn.XLOOKUP(A260,'Dyno Graph'!$G$2:$G$77,'Dyno Graph'!$D$2:$D$77,,-1))))</f>
        <v>14.254</v>
      </c>
      <c r="O260" s="92">
        <f>IF(L260=1,_xlfn.XLOOKUP(A260,'Dyno Graph'!$E$2:$E$77,'Dyno Graph'!$H$2:$H$77,,-1),IF(Forces!L260=2,_xlfn.XLOOKUP(Forces!A260,'Dyno Graph'!$F$2:$F$77,'Dyno Graph'!$H$2:$H$77,,-1),IF(Forces!L260=3,_xlfn.XLOOKUP(Forces!A260,'Dyno Graph'!$G$2:$G$77,'Dyno Graph'!$H$2:$H$77,,-1))))</f>
        <v>11.185500000000001</v>
      </c>
      <c r="P260" s="92" cm="1">
        <f t="array" ref="P260">_xlfn.XLOOKUP(N260,BSFC!$B$3:$B$25,_xlfn.XLOOKUP(M260,BSFC!$C$2:$P$2,BSFC!$C$3:$P$25,,-1),,-1)</f>
        <v>475.44294525000004</v>
      </c>
      <c r="Q260" s="92">
        <f t="shared" si="44"/>
        <v>1.4772408511371877</v>
      </c>
      <c r="R260" s="92">
        <f t="shared" si="45"/>
        <v>2.2593044861245575E-4</v>
      </c>
      <c r="S260" s="92">
        <f t="shared" si="46"/>
        <v>0.10741703790995974</v>
      </c>
      <c r="T260" s="92">
        <f t="shared" si="39"/>
        <v>34.225825951765302</v>
      </c>
      <c r="U260" s="92">
        <f t="shared" si="47"/>
        <v>1.4322271721327966E-4</v>
      </c>
      <c r="V260" s="92">
        <f t="shared" si="40"/>
        <v>4.5634434602353606E-2</v>
      </c>
    </row>
    <row r="261" spans="1:22" x14ac:dyDescent="0.45">
      <c r="A261" s="88">
        <f>MIN('Gearing and Output'!$H$7,(SQRT((A260^2)+2*K260*1)))</f>
        <v>13.752388632941413</v>
      </c>
      <c r="B261" s="90">
        <f t="shared" ref="B261:B324" si="48">(1/A261)+B260</f>
        <v>23.03775729782129</v>
      </c>
      <c r="C261" s="90">
        <f>0.5*'Gearing and Output'!$G$15*'Gearing and Output'!$G$16*'Gearing and Output'!$G$14*(A261)^2</f>
        <v>111.2073775495362</v>
      </c>
      <c r="D261" s="90">
        <f>'Gearing and Output'!$G$26</f>
        <v>133.66125</v>
      </c>
      <c r="E261" s="90">
        <f>'Gearing and Output'!$C$14-C261-D261</f>
        <v>239.23840140594046</v>
      </c>
      <c r="F261" s="90">
        <f>0.5*'Gearing and Output'!$J$27*A261^2</f>
        <v>53594.201722958889</v>
      </c>
      <c r="G261" s="90">
        <f>A261/('Gearing and Output'!$J$35/1000)</f>
        <v>47.081097682100008</v>
      </c>
      <c r="H261" s="90">
        <f t="shared" si="42"/>
        <v>59.738955596585342</v>
      </c>
      <c r="I261" s="90">
        <f>'Gearing and Output'!$G$38</f>
        <v>631.72977665344956</v>
      </c>
      <c r="J261" s="90">
        <f t="shared" si="43"/>
        <v>0.37870369618049587</v>
      </c>
      <c r="K261" s="92">
        <f t="shared" si="41"/>
        <v>2.6405868495230767</v>
      </c>
      <c r="L261" s="92">
        <f>IF(A261&lt;'Gearing and Output'!$H$5,1,IF(A261&lt;'Gearing and Output'!$H$6,2,IF(A261&gt;'Gearing and Output'!$H$6,3)))</f>
        <v>3</v>
      </c>
      <c r="M261" s="92">
        <f>IF(L261=1,_xlfn.XLOOKUP(A261,'Dyno Graph'!$E$2:$E$77,'Dyno Graph'!$A$2:$A$77,,1),IF(L261=2,_xlfn.XLOOKUP(A261,'Dyno Graph'!$F$2:$F$77,'Dyno Graph'!$A$2:$A$77,,1),IF(L261=3,_xlfn.XLOOKUP(A261,'Dyno Graph'!$G$2:$G$77,'Dyno Graph'!$A$2:$A$77,,1))))</f>
        <v>7500</v>
      </c>
      <c r="N261" s="92">
        <f>IF(L261=1,_xlfn.XLOOKUP(A261,'Dyno Graph'!$E$2:$E$77,'Dyno Graph'!$D$2:$D$77,,-1),IF(L261=2,_xlfn.XLOOKUP(A261,'Dyno Graph'!$F$2:$F$77,'Dyno Graph'!$D$2:$D$77,,-1),IF(L261=3,_xlfn.XLOOKUP(A261,'Dyno Graph'!$G$2:$G$77,'Dyno Graph'!$D$2:$D$77,,-1))))</f>
        <v>14.254</v>
      </c>
      <c r="O261" s="92">
        <f>IF(L261=1,_xlfn.XLOOKUP(A261,'Dyno Graph'!$E$2:$E$77,'Dyno Graph'!$H$2:$H$77,,-1),IF(Forces!L261=2,_xlfn.XLOOKUP(Forces!A261,'Dyno Graph'!$F$2:$F$77,'Dyno Graph'!$H$2:$H$77,,-1),IF(Forces!L261=3,_xlfn.XLOOKUP(Forces!A261,'Dyno Graph'!$G$2:$G$77,'Dyno Graph'!$H$2:$H$77,,-1))))</f>
        <v>11.185500000000001</v>
      </c>
      <c r="P261" s="92" cm="1">
        <f t="array" ref="P261">_xlfn.XLOOKUP(N261,BSFC!$B$3:$B$25,_xlfn.XLOOKUP(M261,BSFC!$C$2:$P$2,BSFC!$C$3:$P$25,,-1),,-1)</f>
        <v>475.44294525000004</v>
      </c>
      <c r="Q261" s="92">
        <f t="shared" si="44"/>
        <v>1.4772408511371877</v>
      </c>
      <c r="R261" s="92">
        <f t="shared" si="45"/>
        <v>2.2593044861245575E-4</v>
      </c>
      <c r="S261" s="92">
        <f t="shared" si="46"/>
        <v>0.10741703790995974</v>
      </c>
      <c r="T261" s="92">
        <f t="shared" ref="T261:T324" si="49">S261+T260</f>
        <v>34.333242989675263</v>
      </c>
      <c r="U261" s="92">
        <f t="shared" si="47"/>
        <v>1.4322271721327966E-4</v>
      </c>
      <c r="V261" s="92">
        <f t="shared" ref="V261:V324" si="50">U261+V260</f>
        <v>4.5777657319566886E-2</v>
      </c>
    </row>
    <row r="262" spans="1:22" x14ac:dyDescent="0.45">
      <c r="A262" s="88">
        <f>MIN('Gearing and Output'!$H$7,(SQRT((A261^2)+2*K261*1)))</f>
        <v>13.752388632941413</v>
      </c>
      <c r="B262" s="90">
        <f t="shared" si="48"/>
        <v>23.110471938651369</v>
      </c>
      <c r="C262" s="90">
        <f>0.5*'Gearing and Output'!$G$15*'Gearing and Output'!$G$16*'Gearing and Output'!$G$14*(A262)^2</f>
        <v>111.2073775495362</v>
      </c>
      <c r="D262" s="90">
        <f>'Gearing and Output'!$G$26</f>
        <v>133.66125</v>
      </c>
      <c r="E262" s="90">
        <f>'Gearing and Output'!$C$14-C262-D262</f>
        <v>239.23840140594046</v>
      </c>
      <c r="F262" s="90">
        <f>0.5*'Gearing and Output'!$J$27*A262^2</f>
        <v>53594.201722958889</v>
      </c>
      <c r="G262" s="90">
        <f>A262/('Gearing and Output'!$J$35/1000)</f>
        <v>47.081097682100008</v>
      </c>
      <c r="H262" s="90">
        <f t="shared" si="42"/>
        <v>59.738955596585342</v>
      </c>
      <c r="I262" s="90">
        <f>'Gearing and Output'!$G$38</f>
        <v>631.72977665344956</v>
      </c>
      <c r="J262" s="90">
        <f t="shared" si="43"/>
        <v>0.37870369618049587</v>
      </c>
      <c r="K262" s="92">
        <f t="shared" si="41"/>
        <v>2.6405868495230767</v>
      </c>
      <c r="L262" s="92">
        <f>IF(A262&lt;'Gearing and Output'!$H$5,1,IF(A262&lt;'Gearing and Output'!$H$6,2,IF(A262&gt;'Gearing and Output'!$H$6,3)))</f>
        <v>3</v>
      </c>
      <c r="M262" s="92">
        <f>IF(L262=1,_xlfn.XLOOKUP(A262,'Dyno Graph'!$E$2:$E$77,'Dyno Graph'!$A$2:$A$77,,1),IF(L262=2,_xlfn.XLOOKUP(A262,'Dyno Graph'!$F$2:$F$77,'Dyno Graph'!$A$2:$A$77,,1),IF(L262=3,_xlfn.XLOOKUP(A262,'Dyno Graph'!$G$2:$G$77,'Dyno Graph'!$A$2:$A$77,,1))))</f>
        <v>7500</v>
      </c>
      <c r="N262" s="92">
        <f>IF(L262=1,_xlfn.XLOOKUP(A262,'Dyno Graph'!$E$2:$E$77,'Dyno Graph'!$D$2:$D$77,,-1),IF(L262=2,_xlfn.XLOOKUP(A262,'Dyno Graph'!$F$2:$F$77,'Dyno Graph'!$D$2:$D$77,,-1),IF(L262=3,_xlfn.XLOOKUP(A262,'Dyno Graph'!$G$2:$G$77,'Dyno Graph'!$D$2:$D$77,,-1))))</f>
        <v>14.254</v>
      </c>
      <c r="O262" s="92">
        <f>IF(L262=1,_xlfn.XLOOKUP(A262,'Dyno Graph'!$E$2:$E$77,'Dyno Graph'!$H$2:$H$77,,-1),IF(Forces!L262=2,_xlfn.XLOOKUP(Forces!A262,'Dyno Graph'!$F$2:$F$77,'Dyno Graph'!$H$2:$H$77,,-1),IF(Forces!L262=3,_xlfn.XLOOKUP(Forces!A262,'Dyno Graph'!$G$2:$G$77,'Dyno Graph'!$H$2:$H$77,,-1))))</f>
        <v>11.185500000000001</v>
      </c>
      <c r="P262" s="92" cm="1">
        <f t="array" ref="P262">_xlfn.XLOOKUP(N262,BSFC!$B$3:$B$25,_xlfn.XLOOKUP(M262,BSFC!$C$2:$P$2,BSFC!$C$3:$P$25,,-1),,-1)</f>
        <v>475.44294525000004</v>
      </c>
      <c r="Q262" s="92">
        <f t="shared" si="44"/>
        <v>1.4772408511371877</v>
      </c>
      <c r="R262" s="92">
        <f t="shared" si="45"/>
        <v>2.2593044861245575E-4</v>
      </c>
      <c r="S262" s="92">
        <f t="shared" si="46"/>
        <v>0.10741703790995974</v>
      </c>
      <c r="T262" s="92">
        <f t="shared" si="49"/>
        <v>34.440660027585224</v>
      </c>
      <c r="U262" s="92">
        <f t="shared" si="47"/>
        <v>1.4322271721327966E-4</v>
      </c>
      <c r="V262" s="92">
        <f t="shared" si="50"/>
        <v>4.5920880036780166E-2</v>
      </c>
    </row>
    <row r="263" spans="1:22" x14ac:dyDescent="0.45">
      <c r="A263" s="88">
        <f>MIN('Gearing and Output'!$H$7,(SQRT((A262^2)+2*K262*1)))</f>
        <v>13.752388632941413</v>
      </c>
      <c r="B263" s="90">
        <f t="shared" si="48"/>
        <v>23.183186579481447</v>
      </c>
      <c r="C263" s="90">
        <f>0.5*'Gearing and Output'!$G$15*'Gearing and Output'!$G$16*'Gearing and Output'!$G$14*(A263)^2</f>
        <v>111.2073775495362</v>
      </c>
      <c r="D263" s="90">
        <f>'Gearing and Output'!$G$26</f>
        <v>133.66125</v>
      </c>
      <c r="E263" s="90">
        <f>'Gearing and Output'!$C$14-C263-D263</f>
        <v>239.23840140594046</v>
      </c>
      <c r="F263" s="90">
        <f>0.5*'Gearing and Output'!$J$27*A263^2</f>
        <v>53594.201722958889</v>
      </c>
      <c r="G263" s="90">
        <f>A263/('Gearing and Output'!$J$35/1000)</f>
        <v>47.081097682100008</v>
      </c>
      <c r="H263" s="90">
        <f t="shared" si="42"/>
        <v>59.738955596585342</v>
      </c>
      <c r="I263" s="90">
        <f>'Gearing and Output'!$G$38</f>
        <v>631.72977665344956</v>
      </c>
      <c r="J263" s="90">
        <f t="shared" si="43"/>
        <v>0.37870369618049587</v>
      </c>
      <c r="K263" s="92">
        <f t="shared" si="41"/>
        <v>2.6405868495230767</v>
      </c>
      <c r="L263" s="92">
        <f>IF(A263&lt;'Gearing and Output'!$H$5,1,IF(A263&lt;'Gearing and Output'!$H$6,2,IF(A263&gt;'Gearing and Output'!$H$6,3)))</f>
        <v>3</v>
      </c>
      <c r="M263" s="92">
        <f>IF(L263=1,_xlfn.XLOOKUP(A263,'Dyno Graph'!$E$2:$E$77,'Dyno Graph'!$A$2:$A$77,,1),IF(L263=2,_xlfn.XLOOKUP(A263,'Dyno Graph'!$F$2:$F$77,'Dyno Graph'!$A$2:$A$77,,1),IF(L263=3,_xlfn.XLOOKUP(A263,'Dyno Graph'!$G$2:$G$77,'Dyno Graph'!$A$2:$A$77,,1))))</f>
        <v>7500</v>
      </c>
      <c r="N263" s="92">
        <f>IF(L263=1,_xlfn.XLOOKUP(A263,'Dyno Graph'!$E$2:$E$77,'Dyno Graph'!$D$2:$D$77,,-1),IF(L263=2,_xlfn.XLOOKUP(A263,'Dyno Graph'!$F$2:$F$77,'Dyno Graph'!$D$2:$D$77,,-1),IF(L263=3,_xlfn.XLOOKUP(A263,'Dyno Graph'!$G$2:$G$77,'Dyno Graph'!$D$2:$D$77,,-1))))</f>
        <v>14.254</v>
      </c>
      <c r="O263" s="92">
        <f>IF(L263=1,_xlfn.XLOOKUP(A263,'Dyno Graph'!$E$2:$E$77,'Dyno Graph'!$H$2:$H$77,,-1),IF(Forces!L263=2,_xlfn.XLOOKUP(Forces!A263,'Dyno Graph'!$F$2:$F$77,'Dyno Graph'!$H$2:$H$77,,-1),IF(Forces!L263=3,_xlfn.XLOOKUP(Forces!A263,'Dyno Graph'!$G$2:$G$77,'Dyno Graph'!$H$2:$H$77,,-1))))</f>
        <v>11.185500000000001</v>
      </c>
      <c r="P263" s="92" cm="1">
        <f t="array" ref="P263">_xlfn.XLOOKUP(N263,BSFC!$B$3:$B$25,_xlfn.XLOOKUP(M263,BSFC!$C$2:$P$2,BSFC!$C$3:$P$25,,-1),,-1)</f>
        <v>475.44294525000004</v>
      </c>
      <c r="Q263" s="92">
        <f t="shared" si="44"/>
        <v>1.4772408511371877</v>
      </c>
      <c r="R263" s="92">
        <f t="shared" si="45"/>
        <v>2.2593044861245575E-4</v>
      </c>
      <c r="S263" s="92">
        <f t="shared" si="46"/>
        <v>0.10741703790995974</v>
      </c>
      <c r="T263" s="92">
        <f t="shared" si="49"/>
        <v>34.548077065495185</v>
      </c>
      <c r="U263" s="92">
        <f t="shared" si="47"/>
        <v>1.4322271721327966E-4</v>
      </c>
      <c r="V263" s="92">
        <f t="shared" si="50"/>
        <v>4.6064102753993447E-2</v>
      </c>
    </row>
    <row r="264" spans="1:22" x14ac:dyDescent="0.45">
      <c r="A264" s="88">
        <f>MIN('Gearing and Output'!$H$7,(SQRT((A263^2)+2*K263*1)))</f>
        <v>13.752388632941413</v>
      </c>
      <c r="B264" s="90">
        <f t="shared" si="48"/>
        <v>23.255901220311525</v>
      </c>
      <c r="C264" s="90">
        <f>0.5*'Gearing and Output'!$G$15*'Gearing and Output'!$G$16*'Gearing and Output'!$G$14*(A264)^2</f>
        <v>111.2073775495362</v>
      </c>
      <c r="D264" s="90">
        <f>'Gearing and Output'!$G$26</f>
        <v>133.66125</v>
      </c>
      <c r="E264" s="90">
        <f>'Gearing and Output'!$C$14-C264-D264</f>
        <v>239.23840140594046</v>
      </c>
      <c r="F264" s="90">
        <f>0.5*'Gearing and Output'!$J$27*A264^2</f>
        <v>53594.201722958889</v>
      </c>
      <c r="G264" s="90">
        <f>A264/('Gearing and Output'!$J$35/1000)</f>
        <v>47.081097682100008</v>
      </c>
      <c r="H264" s="90">
        <f t="shared" si="42"/>
        <v>59.738955596585342</v>
      </c>
      <c r="I264" s="90">
        <f>'Gearing and Output'!$G$38</f>
        <v>631.72977665344956</v>
      </c>
      <c r="J264" s="90">
        <f t="shared" si="43"/>
        <v>0.37870369618049587</v>
      </c>
      <c r="K264" s="92">
        <f t="shared" si="41"/>
        <v>2.6405868495230767</v>
      </c>
      <c r="L264" s="92">
        <f>IF(A264&lt;'Gearing and Output'!$H$5,1,IF(A264&lt;'Gearing and Output'!$H$6,2,IF(A264&gt;'Gearing and Output'!$H$6,3)))</f>
        <v>3</v>
      </c>
      <c r="M264" s="92">
        <f>IF(L264=1,_xlfn.XLOOKUP(A264,'Dyno Graph'!$E$2:$E$77,'Dyno Graph'!$A$2:$A$77,,1),IF(L264=2,_xlfn.XLOOKUP(A264,'Dyno Graph'!$F$2:$F$77,'Dyno Graph'!$A$2:$A$77,,1),IF(L264=3,_xlfn.XLOOKUP(A264,'Dyno Graph'!$G$2:$G$77,'Dyno Graph'!$A$2:$A$77,,1))))</f>
        <v>7500</v>
      </c>
      <c r="N264" s="92">
        <f>IF(L264=1,_xlfn.XLOOKUP(A264,'Dyno Graph'!$E$2:$E$77,'Dyno Graph'!$D$2:$D$77,,-1),IF(L264=2,_xlfn.XLOOKUP(A264,'Dyno Graph'!$F$2:$F$77,'Dyno Graph'!$D$2:$D$77,,-1),IF(L264=3,_xlfn.XLOOKUP(A264,'Dyno Graph'!$G$2:$G$77,'Dyno Graph'!$D$2:$D$77,,-1))))</f>
        <v>14.254</v>
      </c>
      <c r="O264" s="92">
        <f>IF(L264=1,_xlfn.XLOOKUP(A264,'Dyno Graph'!$E$2:$E$77,'Dyno Graph'!$H$2:$H$77,,-1),IF(Forces!L264=2,_xlfn.XLOOKUP(Forces!A264,'Dyno Graph'!$F$2:$F$77,'Dyno Graph'!$H$2:$H$77,,-1),IF(Forces!L264=3,_xlfn.XLOOKUP(Forces!A264,'Dyno Graph'!$G$2:$G$77,'Dyno Graph'!$H$2:$H$77,,-1))))</f>
        <v>11.185500000000001</v>
      </c>
      <c r="P264" s="92" cm="1">
        <f t="array" ref="P264">_xlfn.XLOOKUP(N264,BSFC!$B$3:$B$25,_xlfn.XLOOKUP(M264,BSFC!$C$2:$P$2,BSFC!$C$3:$P$25,,-1),,-1)</f>
        <v>475.44294525000004</v>
      </c>
      <c r="Q264" s="92">
        <f t="shared" si="44"/>
        <v>1.4772408511371877</v>
      </c>
      <c r="R264" s="92">
        <f t="shared" si="45"/>
        <v>2.2593044861245575E-4</v>
      </c>
      <c r="S264" s="92">
        <f t="shared" si="46"/>
        <v>0.10741703790995974</v>
      </c>
      <c r="T264" s="92">
        <f t="shared" si="49"/>
        <v>34.655494103405147</v>
      </c>
      <c r="U264" s="92">
        <f t="shared" si="47"/>
        <v>1.4322271721327966E-4</v>
      </c>
      <c r="V264" s="92">
        <f t="shared" si="50"/>
        <v>4.6207325471206727E-2</v>
      </c>
    </row>
    <row r="265" spans="1:22" x14ac:dyDescent="0.45">
      <c r="A265" s="88">
        <f>MIN('Gearing and Output'!$H$7,(SQRT((A264^2)+2*K264*1)))</f>
        <v>13.752388632941413</v>
      </c>
      <c r="B265" s="90">
        <f t="shared" si="48"/>
        <v>23.328615861141603</v>
      </c>
      <c r="C265" s="90">
        <f>0.5*'Gearing and Output'!$G$15*'Gearing and Output'!$G$16*'Gearing and Output'!$G$14*(A265)^2</f>
        <v>111.2073775495362</v>
      </c>
      <c r="D265" s="90">
        <f>'Gearing and Output'!$G$26</f>
        <v>133.66125</v>
      </c>
      <c r="E265" s="90">
        <f>'Gearing and Output'!$C$14-C265-D265</f>
        <v>239.23840140594046</v>
      </c>
      <c r="F265" s="90">
        <f>0.5*'Gearing and Output'!$J$27*A265^2</f>
        <v>53594.201722958889</v>
      </c>
      <c r="G265" s="90">
        <f>A265/('Gearing and Output'!$J$35/1000)</f>
        <v>47.081097682100008</v>
      </c>
      <c r="H265" s="90">
        <f t="shared" si="42"/>
        <v>59.738955596585342</v>
      </c>
      <c r="I265" s="90">
        <f>'Gearing and Output'!$G$38</f>
        <v>631.72977665344956</v>
      </c>
      <c r="J265" s="90">
        <f t="shared" si="43"/>
        <v>0.37870369618049587</v>
      </c>
      <c r="K265" s="92">
        <f t="shared" si="41"/>
        <v>2.6405868495230767</v>
      </c>
      <c r="L265" s="92">
        <f>IF(A265&lt;'Gearing and Output'!$H$5,1,IF(A265&lt;'Gearing and Output'!$H$6,2,IF(A265&gt;'Gearing and Output'!$H$6,3)))</f>
        <v>3</v>
      </c>
      <c r="M265" s="92">
        <f>IF(L265=1,_xlfn.XLOOKUP(A265,'Dyno Graph'!$E$2:$E$77,'Dyno Graph'!$A$2:$A$77,,1),IF(L265=2,_xlfn.XLOOKUP(A265,'Dyno Graph'!$F$2:$F$77,'Dyno Graph'!$A$2:$A$77,,1),IF(L265=3,_xlfn.XLOOKUP(A265,'Dyno Graph'!$G$2:$G$77,'Dyno Graph'!$A$2:$A$77,,1))))</f>
        <v>7500</v>
      </c>
      <c r="N265" s="92">
        <f>IF(L265=1,_xlfn.XLOOKUP(A265,'Dyno Graph'!$E$2:$E$77,'Dyno Graph'!$D$2:$D$77,,-1),IF(L265=2,_xlfn.XLOOKUP(A265,'Dyno Graph'!$F$2:$F$77,'Dyno Graph'!$D$2:$D$77,,-1),IF(L265=3,_xlfn.XLOOKUP(A265,'Dyno Graph'!$G$2:$G$77,'Dyno Graph'!$D$2:$D$77,,-1))))</f>
        <v>14.254</v>
      </c>
      <c r="O265" s="92">
        <f>IF(L265=1,_xlfn.XLOOKUP(A265,'Dyno Graph'!$E$2:$E$77,'Dyno Graph'!$H$2:$H$77,,-1),IF(Forces!L265=2,_xlfn.XLOOKUP(Forces!A265,'Dyno Graph'!$F$2:$F$77,'Dyno Graph'!$H$2:$H$77,,-1),IF(Forces!L265=3,_xlfn.XLOOKUP(Forces!A265,'Dyno Graph'!$G$2:$G$77,'Dyno Graph'!$H$2:$H$77,,-1))))</f>
        <v>11.185500000000001</v>
      </c>
      <c r="P265" s="92" cm="1">
        <f t="array" ref="P265">_xlfn.XLOOKUP(N265,BSFC!$B$3:$B$25,_xlfn.XLOOKUP(M265,BSFC!$C$2:$P$2,BSFC!$C$3:$P$25,,-1),,-1)</f>
        <v>475.44294525000004</v>
      </c>
      <c r="Q265" s="92">
        <f t="shared" si="44"/>
        <v>1.4772408511371877</v>
      </c>
      <c r="R265" s="92">
        <f t="shared" si="45"/>
        <v>2.2593044861245575E-4</v>
      </c>
      <c r="S265" s="92">
        <f t="shared" si="46"/>
        <v>0.10741703790995974</v>
      </c>
      <c r="T265" s="92">
        <f t="shared" si="49"/>
        <v>34.762911141315108</v>
      </c>
      <c r="U265" s="92">
        <f t="shared" si="47"/>
        <v>1.4322271721327966E-4</v>
      </c>
      <c r="V265" s="92">
        <f t="shared" si="50"/>
        <v>4.6350548188420007E-2</v>
      </c>
    </row>
    <row r="266" spans="1:22" x14ac:dyDescent="0.45">
      <c r="A266" s="88">
        <f>MIN('Gearing and Output'!$H$7,(SQRT((A265^2)+2*K265*1)))</f>
        <v>13.752388632941413</v>
      </c>
      <c r="B266" s="90">
        <f t="shared" si="48"/>
        <v>23.401330501971682</v>
      </c>
      <c r="C266" s="90">
        <f>0.5*'Gearing and Output'!$G$15*'Gearing and Output'!$G$16*'Gearing and Output'!$G$14*(A266)^2</f>
        <v>111.2073775495362</v>
      </c>
      <c r="D266" s="90">
        <f>'Gearing and Output'!$G$26</f>
        <v>133.66125</v>
      </c>
      <c r="E266" s="90">
        <f>'Gearing and Output'!$C$14-C266-D266</f>
        <v>239.23840140594046</v>
      </c>
      <c r="F266" s="90">
        <f>0.5*'Gearing and Output'!$J$27*A266^2</f>
        <v>53594.201722958889</v>
      </c>
      <c r="G266" s="90">
        <f>A266/('Gearing and Output'!$J$35/1000)</f>
        <v>47.081097682100008</v>
      </c>
      <c r="H266" s="90">
        <f t="shared" si="42"/>
        <v>59.738955596585342</v>
      </c>
      <c r="I266" s="90">
        <f>'Gearing and Output'!$G$38</f>
        <v>631.72977665344956</v>
      </c>
      <c r="J266" s="90">
        <f t="shared" si="43"/>
        <v>0.37870369618049587</v>
      </c>
      <c r="K266" s="92">
        <f t="shared" si="41"/>
        <v>2.6405868495230767</v>
      </c>
      <c r="L266" s="92">
        <f>IF(A266&lt;'Gearing and Output'!$H$5,1,IF(A266&lt;'Gearing and Output'!$H$6,2,IF(A266&gt;'Gearing and Output'!$H$6,3)))</f>
        <v>3</v>
      </c>
      <c r="M266" s="92">
        <f>IF(L266=1,_xlfn.XLOOKUP(A266,'Dyno Graph'!$E$2:$E$77,'Dyno Graph'!$A$2:$A$77,,1),IF(L266=2,_xlfn.XLOOKUP(A266,'Dyno Graph'!$F$2:$F$77,'Dyno Graph'!$A$2:$A$77,,1),IF(L266=3,_xlfn.XLOOKUP(A266,'Dyno Graph'!$G$2:$G$77,'Dyno Graph'!$A$2:$A$77,,1))))</f>
        <v>7500</v>
      </c>
      <c r="N266" s="92">
        <f>IF(L266=1,_xlfn.XLOOKUP(A266,'Dyno Graph'!$E$2:$E$77,'Dyno Graph'!$D$2:$D$77,,-1),IF(L266=2,_xlfn.XLOOKUP(A266,'Dyno Graph'!$F$2:$F$77,'Dyno Graph'!$D$2:$D$77,,-1),IF(L266=3,_xlfn.XLOOKUP(A266,'Dyno Graph'!$G$2:$G$77,'Dyno Graph'!$D$2:$D$77,,-1))))</f>
        <v>14.254</v>
      </c>
      <c r="O266" s="92">
        <f>IF(L266=1,_xlfn.XLOOKUP(A266,'Dyno Graph'!$E$2:$E$77,'Dyno Graph'!$H$2:$H$77,,-1),IF(Forces!L266=2,_xlfn.XLOOKUP(Forces!A266,'Dyno Graph'!$F$2:$F$77,'Dyno Graph'!$H$2:$H$77,,-1),IF(Forces!L266=3,_xlfn.XLOOKUP(Forces!A266,'Dyno Graph'!$G$2:$G$77,'Dyno Graph'!$H$2:$H$77,,-1))))</f>
        <v>11.185500000000001</v>
      </c>
      <c r="P266" s="92" cm="1">
        <f t="array" ref="P266">_xlfn.XLOOKUP(N266,BSFC!$B$3:$B$25,_xlfn.XLOOKUP(M266,BSFC!$C$2:$P$2,BSFC!$C$3:$P$25,,-1),,-1)</f>
        <v>475.44294525000004</v>
      </c>
      <c r="Q266" s="92">
        <f t="shared" si="44"/>
        <v>1.4772408511371877</v>
      </c>
      <c r="R266" s="92">
        <f t="shared" si="45"/>
        <v>2.2593044861245575E-4</v>
      </c>
      <c r="S266" s="92">
        <f t="shared" si="46"/>
        <v>0.10741703790995974</v>
      </c>
      <c r="T266" s="92">
        <f t="shared" si="49"/>
        <v>34.870328179225069</v>
      </c>
      <c r="U266" s="92">
        <f t="shared" si="47"/>
        <v>1.4322271721327966E-4</v>
      </c>
      <c r="V266" s="92">
        <f t="shared" si="50"/>
        <v>4.6493770905633287E-2</v>
      </c>
    </row>
    <row r="267" spans="1:22" x14ac:dyDescent="0.45">
      <c r="A267" s="88">
        <f>MIN('Gearing and Output'!$H$7,(SQRT((A266^2)+2*K266*1)))</f>
        <v>13.752388632941413</v>
      </c>
      <c r="B267" s="90">
        <f t="shared" si="48"/>
        <v>23.47404514280176</v>
      </c>
      <c r="C267" s="90">
        <f>0.5*'Gearing and Output'!$G$15*'Gearing and Output'!$G$16*'Gearing and Output'!$G$14*(A267)^2</f>
        <v>111.2073775495362</v>
      </c>
      <c r="D267" s="90">
        <f>'Gearing and Output'!$G$26</f>
        <v>133.66125</v>
      </c>
      <c r="E267" s="90">
        <f>'Gearing and Output'!$C$14-C267-D267</f>
        <v>239.23840140594046</v>
      </c>
      <c r="F267" s="90">
        <f>0.5*'Gearing and Output'!$J$27*A267^2</f>
        <v>53594.201722958889</v>
      </c>
      <c r="G267" s="90">
        <f>A267/('Gearing and Output'!$J$35/1000)</f>
        <v>47.081097682100008</v>
      </c>
      <c r="H267" s="90">
        <f t="shared" si="42"/>
        <v>59.738955596585342</v>
      </c>
      <c r="I267" s="90">
        <f>'Gearing and Output'!$G$38</f>
        <v>631.72977665344956</v>
      </c>
      <c r="J267" s="90">
        <f t="shared" si="43"/>
        <v>0.37870369618049587</v>
      </c>
      <c r="K267" s="92">
        <f t="shared" si="41"/>
        <v>2.6405868495230767</v>
      </c>
      <c r="L267" s="92">
        <f>IF(A267&lt;'Gearing and Output'!$H$5,1,IF(A267&lt;'Gearing and Output'!$H$6,2,IF(A267&gt;'Gearing and Output'!$H$6,3)))</f>
        <v>3</v>
      </c>
      <c r="M267" s="92">
        <f>IF(L267=1,_xlfn.XLOOKUP(A267,'Dyno Graph'!$E$2:$E$77,'Dyno Graph'!$A$2:$A$77,,1),IF(L267=2,_xlfn.XLOOKUP(A267,'Dyno Graph'!$F$2:$F$77,'Dyno Graph'!$A$2:$A$77,,1),IF(L267=3,_xlfn.XLOOKUP(A267,'Dyno Graph'!$G$2:$G$77,'Dyno Graph'!$A$2:$A$77,,1))))</f>
        <v>7500</v>
      </c>
      <c r="N267" s="92">
        <f>IF(L267=1,_xlfn.XLOOKUP(A267,'Dyno Graph'!$E$2:$E$77,'Dyno Graph'!$D$2:$D$77,,-1),IF(L267=2,_xlfn.XLOOKUP(A267,'Dyno Graph'!$F$2:$F$77,'Dyno Graph'!$D$2:$D$77,,-1),IF(L267=3,_xlfn.XLOOKUP(A267,'Dyno Graph'!$G$2:$G$77,'Dyno Graph'!$D$2:$D$77,,-1))))</f>
        <v>14.254</v>
      </c>
      <c r="O267" s="92">
        <f>IF(L267=1,_xlfn.XLOOKUP(A267,'Dyno Graph'!$E$2:$E$77,'Dyno Graph'!$H$2:$H$77,,-1),IF(Forces!L267=2,_xlfn.XLOOKUP(Forces!A267,'Dyno Graph'!$F$2:$F$77,'Dyno Graph'!$H$2:$H$77,,-1),IF(Forces!L267=3,_xlfn.XLOOKUP(Forces!A267,'Dyno Graph'!$G$2:$G$77,'Dyno Graph'!$H$2:$H$77,,-1))))</f>
        <v>11.185500000000001</v>
      </c>
      <c r="P267" s="92" cm="1">
        <f t="array" ref="P267">_xlfn.XLOOKUP(N267,BSFC!$B$3:$B$25,_xlfn.XLOOKUP(M267,BSFC!$C$2:$P$2,BSFC!$C$3:$P$25,,-1),,-1)</f>
        <v>475.44294525000004</v>
      </c>
      <c r="Q267" s="92">
        <f t="shared" si="44"/>
        <v>1.4772408511371877</v>
      </c>
      <c r="R267" s="92">
        <f t="shared" si="45"/>
        <v>2.2593044861245575E-4</v>
      </c>
      <c r="S267" s="92">
        <f t="shared" si="46"/>
        <v>0.10741703790995974</v>
      </c>
      <c r="T267" s="92">
        <f t="shared" si="49"/>
        <v>34.97774521713503</v>
      </c>
      <c r="U267" s="92">
        <f t="shared" si="47"/>
        <v>1.4322271721327966E-4</v>
      </c>
      <c r="V267" s="92">
        <f t="shared" si="50"/>
        <v>4.6636993622846568E-2</v>
      </c>
    </row>
    <row r="268" spans="1:22" x14ac:dyDescent="0.45">
      <c r="A268" s="88">
        <f>MIN('Gearing and Output'!$H$7,(SQRT((A267^2)+2*K267*1)))</f>
        <v>13.752388632941413</v>
      </c>
      <c r="B268" s="90">
        <f t="shared" si="48"/>
        <v>23.546759783631838</v>
      </c>
      <c r="C268" s="90">
        <f>0.5*'Gearing and Output'!$G$15*'Gearing and Output'!$G$16*'Gearing and Output'!$G$14*(A268)^2</f>
        <v>111.2073775495362</v>
      </c>
      <c r="D268" s="90">
        <f>'Gearing and Output'!$G$26</f>
        <v>133.66125</v>
      </c>
      <c r="E268" s="90">
        <f>'Gearing and Output'!$C$14-C268-D268</f>
        <v>239.23840140594046</v>
      </c>
      <c r="F268" s="90">
        <f>0.5*'Gearing and Output'!$J$27*A268^2</f>
        <v>53594.201722958889</v>
      </c>
      <c r="G268" s="90">
        <f>A268/('Gearing and Output'!$J$35/1000)</f>
        <v>47.081097682100008</v>
      </c>
      <c r="H268" s="90">
        <f t="shared" si="42"/>
        <v>59.738955596585342</v>
      </c>
      <c r="I268" s="90">
        <f>'Gearing and Output'!$G$38</f>
        <v>631.72977665344956</v>
      </c>
      <c r="J268" s="90">
        <f t="shared" si="43"/>
        <v>0.37870369618049587</v>
      </c>
      <c r="K268" s="92">
        <f t="shared" si="41"/>
        <v>2.6405868495230767</v>
      </c>
      <c r="L268" s="92">
        <f>IF(A268&lt;'Gearing and Output'!$H$5,1,IF(A268&lt;'Gearing and Output'!$H$6,2,IF(A268&gt;'Gearing and Output'!$H$6,3)))</f>
        <v>3</v>
      </c>
      <c r="M268" s="92">
        <f>IF(L268=1,_xlfn.XLOOKUP(A268,'Dyno Graph'!$E$2:$E$77,'Dyno Graph'!$A$2:$A$77,,1),IF(L268=2,_xlfn.XLOOKUP(A268,'Dyno Graph'!$F$2:$F$77,'Dyno Graph'!$A$2:$A$77,,1),IF(L268=3,_xlfn.XLOOKUP(A268,'Dyno Graph'!$G$2:$G$77,'Dyno Graph'!$A$2:$A$77,,1))))</f>
        <v>7500</v>
      </c>
      <c r="N268" s="92">
        <f>IF(L268=1,_xlfn.XLOOKUP(A268,'Dyno Graph'!$E$2:$E$77,'Dyno Graph'!$D$2:$D$77,,-1),IF(L268=2,_xlfn.XLOOKUP(A268,'Dyno Graph'!$F$2:$F$77,'Dyno Graph'!$D$2:$D$77,,-1),IF(L268=3,_xlfn.XLOOKUP(A268,'Dyno Graph'!$G$2:$G$77,'Dyno Graph'!$D$2:$D$77,,-1))))</f>
        <v>14.254</v>
      </c>
      <c r="O268" s="92">
        <f>IF(L268=1,_xlfn.XLOOKUP(A268,'Dyno Graph'!$E$2:$E$77,'Dyno Graph'!$H$2:$H$77,,-1),IF(Forces!L268=2,_xlfn.XLOOKUP(Forces!A268,'Dyno Graph'!$F$2:$F$77,'Dyno Graph'!$H$2:$H$77,,-1),IF(Forces!L268=3,_xlfn.XLOOKUP(Forces!A268,'Dyno Graph'!$G$2:$G$77,'Dyno Graph'!$H$2:$H$77,,-1))))</f>
        <v>11.185500000000001</v>
      </c>
      <c r="P268" s="92" cm="1">
        <f t="array" ref="P268">_xlfn.XLOOKUP(N268,BSFC!$B$3:$B$25,_xlfn.XLOOKUP(M268,BSFC!$C$2:$P$2,BSFC!$C$3:$P$25,,-1),,-1)</f>
        <v>475.44294525000004</v>
      </c>
      <c r="Q268" s="92">
        <f t="shared" si="44"/>
        <v>1.4772408511371877</v>
      </c>
      <c r="R268" s="92">
        <f t="shared" si="45"/>
        <v>2.2593044861245575E-4</v>
      </c>
      <c r="S268" s="92">
        <f t="shared" si="46"/>
        <v>0.10741703790995974</v>
      </c>
      <c r="T268" s="92">
        <f t="shared" si="49"/>
        <v>35.085162255044992</v>
      </c>
      <c r="U268" s="92">
        <f t="shared" si="47"/>
        <v>1.4322271721327966E-4</v>
      </c>
      <c r="V268" s="92">
        <f t="shared" si="50"/>
        <v>4.6780216340059848E-2</v>
      </c>
    </row>
    <row r="269" spans="1:22" x14ac:dyDescent="0.45">
      <c r="A269" s="88">
        <f>MIN('Gearing and Output'!$H$7,(SQRT((A268^2)+2*K268*1)))</f>
        <v>13.752388632941413</v>
      </c>
      <c r="B269" s="90">
        <f t="shared" si="48"/>
        <v>23.619474424461917</v>
      </c>
      <c r="C269" s="90">
        <f>0.5*'Gearing and Output'!$G$15*'Gearing and Output'!$G$16*'Gearing and Output'!$G$14*(A269)^2</f>
        <v>111.2073775495362</v>
      </c>
      <c r="D269" s="90">
        <f>'Gearing and Output'!$G$26</f>
        <v>133.66125</v>
      </c>
      <c r="E269" s="90">
        <f>'Gearing and Output'!$C$14-C269-D269</f>
        <v>239.23840140594046</v>
      </c>
      <c r="F269" s="90">
        <f>0.5*'Gearing and Output'!$J$27*A269^2</f>
        <v>53594.201722958889</v>
      </c>
      <c r="G269" s="90">
        <f>A269/('Gearing and Output'!$J$35/1000)</f>
        <v>47.081097682100008</v>
      </c>
      <c r="H269" s="90">
        <f t="shared" si="42"/>
        <v>59.738955596585342</v>
      </c>
      <c r="I269" s="90">
        <f>'Gearing and Output'!$G$38</f>
        <v>631.72977665344956</v>
      </c>
      <c r="J269" s="90">
        <f t="shared" si="43"/>
        <v>0.37870369618049587</v>
      </c>
      <c r="K269" s="92">
        <f t="shared" si="41"/>
        <v>2.6405868495230767</v>
      </c>
      <c r="L269" s="92">
        <f>IF(A269&lt;'Gearing and Output'!$H$5,1,IF(A269&lt;'Gearing and Output'!$H$6,2,IF(A269&gt;'Gearing and Output'!$H$6,3)))</f>
        <v>3</v>
      </c>
      <c r="M269" s="92">
        <f>IF(L269=1,_xlfn.XLOOKUP(A269,'Dyno Graph'!$E$2:$E$77,'Dyno Graph'!$A$2:$A$77,,1),IF(L269=2,_xlfn.XLOOKUP(A269,'Dyno Graph'!$F$2:$F$77,'Dyno Graph'!$A$2:$A$77,,1),IF(L269=3,_xlfn.XLOOKUP(A269,'Dyno Graph'!$G$2:$G$77,'Dyno Graph'!$A$2:$A$77,,1))))</f>
        <v>7500</v>
      </c>
      <c r="N269" s="92">
        <f>IF(L269=1,_xlfn.XLOOKUP(A269,'Dyno Graph'!$E$2:$E$77,'Dyno Graph'!$D$2:$D$77,,-1),IF(L269=2,_xlfn.XLOOKUP(A269,'Dyno Graph'!$F$2:$F$77,'Dyno Graph'!$D$2:$D$77,,-1),IF(L269=3,_xlfn.XLOOKUP(A269,'Dyno Graph'!$G$2:$G$77,'Dyno Graph'!$D$2:$D$77,,-1))))</f>
        <v>14.254</v>
      </c>
      <c r="O269" s="92">
        <f>IF(L269=1,_xlfn.XLOOKUP(A269,'Dyno Graph'!$E$2:$E$77,'Dyno Graph'!$H$2:$H$77,,-1),IF(Forces!L269=2,_xlfn.XLOOKUP(Forces!A269,'Dyno Graph'!$F$2:$F$77,'Dyno Graph'!$H$2:$H$77,,-1),IF(Forces!L269=3,_xlfn.XLOOKUP(Forces!A269,'Dyno Graph'!$G$2:$G$77,'Dyno Graph'!$H$2:$H$77,,-1))))</f>
        <v>11.185500000000001</v>
      </c>
      <c r="P269" s="92" cm="1">
        <f t="array" ref="P269">_xlfn.XLOOKUP(N269,BSFC!$B$3:$B$25,_xlfn.XLOOKUP(M269,BSFC!$C$2:$P$2,BSFC!$C$3:$P$25,,-1),,-1)</f>
        <v>475.44294525000004</v>
      </c>
      <c r="Q269" s="92">
        <f t="shared" si="44"/>
        <v>1.4772408511371877</v>
      </c>
      <c r="R269" s="92">
        <f t="shared" si="45"/>
        <v>2.2593044861245575E-4</v>
      </c>
      <c r="S269" s="92">
        <f t="shared" si="46"/>
        <v>0.10741703790995974</v>
      </c>
      <c r="T269" s="92">
        <f t="shared" si="49"/>
        <v>35.192579292954953</v>
      </c>
      <c r="U269" s="92">
        <f t="shared" si="47"/>
        <v>1.4322271721327966E-4</v>
      </c>
      <c r="V269" s="92">
        <f t="shared" si="50"/>
        <v>4.6923439057273128E-2</v>
      </c>
    </row>
    <row r="270" spans="1:22" x14ac:dyDescent="0.45">
      <c r="A270" s="88">
        <f>MIN('Gearing and Output'!$H$7,(SQRT((A269^2)+2*K269*1)))</f>
        <v>13.752388632941413</v>
      </c>
      <c r="B270" s="90">
        <f t="shared" si="48"/>
        <v>23.692189065291995</v>
      </c>
      <c r="C270" s="90">
        <f>0.5*'Gearing and Output'!$G$15*'Gearing and Output'!$G$16*'Gearing and Output'!$G$14*(A270)^2</f>
        <v>111.2073775495362</v>
      </c>
      <c r="D270" s="90">
        <f>'Gearing and Output'!$G$26</f>
        <v>133.66125</v>
      </c>
      <c r="E270" s="90">
        <f>'Gearing and Output'!$C$14-C270-D270</f>
        <v>239.23840140594046</v>
      </c>
      <c r="F270" s="90">
        <f>0.5*'Gearing and Output'!$J$27*A270^2</f>
        <v>53594.201722958889</v>
      </c>
      <c r="G270" s="90">
        <f>A270/('Gearing and Output'!$J$35/1000)</f>
        <v>47.081097682100008</v>
      </c>
      <c r="H270" s="90">
        <f t="shared" si="42"/>
        <v>59.738955596585342</v>
      </c>
      <c r="I270" s="90">
        <f>'Gearing and Output'!$G$38</f>
        <v>631.72977665344956</v>
      </c>
      <c r="J270" s="90">
        <f t="shared" si="43"/>
        <v>0.37870369618049587</v>
      </c>
      <c r="K270" s="92">
        <f t="shared" si="41"/>
        <v>2.6405868495230767</v>
      </c>
      <c r="L270" s="92">
        <f>IF(A270&lt;'Gearing and Output'!$H$5,1,IF(A270&lt;'Gearing and Output'!$H$6,2,IF(A270&gt;'Gearing and Output'!$H$6,3)))</f>
        <v>3</v>
      </c>
      <c r="M270" s="92">
        <f>IF(L270=1,_xlfn.XLOOKUP(A270,'Dyno Graph'!$E$2:$E$77,'Dyno Graph'!$A$2:$A$77,,1),IF(L270=2,_xlfn.XLOOKUP(A270,'Dyno Graph'!$F$2:$F$77,'Dyno Graph'!$A$2:$A$77,,1),IF(L270=3,_xlfn.XLOOKUP(A270,'Dyno Graph'!$G$2:$G$77,'Dyno Graph'!$A$2:$A$77,,1))))</f>
        <v>7500</v>
      </c>
      <c r="N270" s="92">
        <f>IF(L270=1,_xlfn.XLOOKUP(A270,'Dyno Graph'!$E$2:$E$77,'Dyno Graph'!$D$2:$D$77,,-1),IF(L270=2,_xlfn.XLOOKUP(A270,'Dyno Graph'!$F$2:$F$77,'Dyno Graph'!$D$2:$D$77,,-1),IF(L270=3,_xlfn.XLOOKUP(A270,'Dyno Graph'!$G$2:$G$77,'Dyno Graph'!$D$2:$D$77,,-1))))</f>
        <v>14.254</v>
      </c>
      <c r="O270" s="92">
        <f>IF(L270=1,_xlfn.XLOOKUP(A270,'Dyno Graph'!$E$2:$E$77,'Dyno Graph'!$H$2:$H$77,,-1),IF(Forces!L270=2,_xlfn.XLOOKUP(Forces!A270,'Dyno Graph'!$F$2:$F$77,'Dyno Graph'!$H$2:$H$77,,-1),IF(Forces!L270=3,_xlfn.XLOOKUP(Forces!A270,'Dyno Graph'!$G$2:$G$77,'Dyno Graph'!$H$2:$H$77,,-1))))</f>
        <v>11.185500000000001</v>
      </c>
      <c r="P270" s="92" cm="1">
        <f t="array" ref="P270">_xlfn.XLOOKUP(N270,BSFC!$B$3:$B$25,_xlfn.XLOOKUP(M270,BSFC!$C$2:$P$2,BSFC!$C$3:$P$25,,-1),,-1)</f>
        <v>475.44294525000004</v>
      </c>
      <c r="Q270" s="92">
        <f t="shared" si="44"/>
        <v>1.4772408511371877</v>
      </c>
      <c r="R270" s="92">
        <f t="shared" si="45"/>
        <v>2.2593044861245575E-4</v>
      </c>
      <c r="S270" s="92">
        <f t="shared" si="46"/>
        <v>0.10741703790995974</v>
      </c>
      <c r="T270" s="92">
        <f t="shared" si="49"/>
        <v>35.299996330864914</v>
      </c>
      <c r="U270" s="92">
        <f t="shared" si="47"/>
        <v>1.4322271721327966E-4</v>
      </c>
      <c r="V270" s="92">
        <f t="shared" si="50"/>
        <v>4.7066661774486408E-2</v>
      </c>
    </row>
    <row r="271" spans="1:22" x14ac:dyDescent="0.45">
      <c r="A271" s="88">
        <f>MIN('Gearing and Output'!$H$7,(SQRT((A270^2)+2*K270*1)))</f>
        <v>13.752388632941413</v>
      </c>
      <c r="B271" s="90">
        <f t="shared" si="48"/>
        <v>23.764903706122073</v>
      </c>
      <c r="C271" s="90">
        <f>0.5*'Gearing and Output'!$G$15*'Gearing and Output'!$G$16*'Gearing and Output'!$G$14*(A271)^2</f>
        <v>111.2073775495362</v>
      </c>
      <c r="D271" s="90">
        <f>'Gearing and Output'!$G$26</f>
        <v>133.66125</v>
      </c>
      <c r="E271" s="90">
        <f>'Gearing and Output'!$C$14-C271-D271</f>
        <v>239.23840140594046</v>
      </c>
      <c r="F271" s="90">
        <f>0.5*'Gearing and Output'!$J$27*A271^2</f>
        <v>53594.201722958889</v>
      </c>
      <c r="G271" s="90">
        <f>A271/('Gearing and Output'!$J$35/1000)</f>
        <v>47.081097682100008</v>
      </c>
      <c r="H271" s="90">
        <f t="shared" si="42"/>
        <v>59.738955596585342</v>
      </c>
      <c r="I271" s="90">
        <f>'Gearing and Output'!$G$38</f>
        <v>631.72977665344956</v>
      </c>
      <c r="J271" s="90">
        <f t="shared" si="43"/>
        <v>0.37870369618049587</v>
      </c>
      <c r="K271" s="92">
        <f t="shared" ref="K271:K334" si="51">I271/E271</f>
        <v>2.6405868495230767</v>
      </c>
      <c r="L271" s="92">
        <f>IF(A271&lt;'Gearing and Output'!$H$5,1,IF(A271&lt;'Gearing and Output'!$H$6,2,IF(A271&gt;'Gearing and Output'!$H$6,3)))</f>
        <v>3</v>
      </c>
      <c r="M271" s="92">
        <f>IF(L271=1,_xlfn.XLOOKUP(A271,'Dyno Graph'!$E$2:$E$77,'Dyno Graph'!$A$2:$A$77,,1),IF(L271=2,_xlfn.XLOOKUP(A271,'Dyno Graph'!$F$2:$F$77,'Dyno Graph'!$A$2:$A$77,,1),IF(L271=3,_xlfn.XLOOKUP(A271,'Dyno Graph'!$G$2:$G$77,'Dyno Graph'!$A$2:$A$77,,1))))</f>
        <v>7500</v>
      </c>
      <c r="N271" s="92">
        <f>IF(L271=1,_xlfn.XLOOKUP(A271,'Dyno Graph'!$E$2:$E$77,'Dyno Graph'!$D$2:$D$77,,-1),IF(L271=2,_xlfn.XLOOKUP(A271,'Dyno Graph'!$F$2:$F$77,'Dyno Graph'!$D$2:$D$77,,-1),IF(L271=3,_xlfn.XLOOKUP(A271,'Dyno Graph'!$G$2:$G$77,'Dyno Graph'!$D$2:$D$77,,-1))))</f>
        <v>14.254</v>
      </c>
      <c r="O271" s="92">
        <f>IF(L271=1,_xlfn.XLOOKUP(A271,'Dyno Graph'!$E$2:$E$77,'Dyno Graph'!$H$2:$H$77,,-1),IF(Forces!L271=2,_xlfn.XLOOKUP(Forces!A271,'Dyno Graph'!$F$2:$F$77,'Dyno Graph'!$H$2:$H$77,,-1),IF(Forces!L271=3,_xlfn.XLOOKUP(Forces!A271,'Dyno Graph'!$G$2:$G$77,'Dyno Graph'!$H$2:$H$77,,-1))))</f>
        <v>11.185500000000001</v>
      </c>
      <c r="P271" s="92" cm="1">
        <f t="array" ref="P271">_xlfn.XLOOKUP(N271,BSFC!$B$3:$B$25,_xlfn.XLOOKUP(M271,BSFC!$C$2:$P$2,BSFC!$C$3:$P$25,,-1),,-1)</f>
        <v>475.44294525000004</v>
      </c>
      <c r="Q271" s="92">
        <f t="shared" si="44"/>
        <v>1.4772408511371877</v>
      </c>
      <c r="R271" s="92">
        <f t="shared" si="45"/>
        <v>2.2593044861245575E-4</v>
      </c>
      <c r="S271" s="92">
        <f t="shared" si="46"/>
        <v>0.10741703790995974</v>
      </c>
      <c r="T271" s="92">
        <f t="shared" si="49"/>
        <v>35.407413368774876</v>
      </c>
      <c r="U271" s="92">
        <f t="shared" si="47"/>
        <v>1.4322271721327966E-4</v>
      </c>
      <c r="V271" s="92">
        <f t="shared" si="50"/>
        <v>4.7209884491699688E-2</v>
      </c>
    </row>
    <row r="272" spans="1:22" x14ac:dyDescent="0.45">
      <c r="A272" s="88">
        <f>MIN('Gearing and Output'!$H$7,(SQRT((A271^2)+2*K271*1)))</f>
        <v>13.752388632941413</v>
      </c>
      <c r="B272" s="90">
        <f t="shared" si="48"/>
        <v>23.837618346952151</v>
      </c>
      <c r="C272" s="90">
        <f>0.5*'Gearing and Output'!$G$15*'Gearing and Output'!$G$16*'Gearing and Output'!$G$14*(A272)^2</f>
        <v>111.2073775495362</v>
      </c>
      <c r="D272" s="90">
        <f>'Gearing and Output'!$G$26</f>
        <v>133.66125</v>
      </c>
      <c r="E272" s="90">
        <f>'Gearing and Output'!$C$14-C272-D272</f>
        <v>239.23840140594046</v>
      </c>
      <c r="F272" s="90">
        <f>0.5*'Gearing and Output'!$J$27*A272^2</f>
        <v>53594.201722958889</v>
      </c>
      <c r="G272" s="90">
        <f>A272/('Gearing and Output'!$J$35/1000)</f>
        <v>47.081097682100008</v>
      </c>
      <c r="H272" s="90">
        <f t="shared" si="42"/>
        <v>59.738955596585342</v>
      </c>
      <c r="I272" s="90">
        <f>'Gearing and Output'!$G$38</f>
        <v>631.72977665344956</v>
      </c>
      <c r="J272" s="90">
        <f t="shared" si="43"/>
        <v>0.37870369618049587</v>
      </c>
      <c r="K272" s="92">
        <f t="shared" si="51"/>
        <v>2.6405868495230767</v>
      </c>
      <c r="L272" s="92">
        <f>IF(A272&lt;'Gearing and Output'!$H$5,1,IF(A272&lt;'Gearing and Output'!$H$6,2,IF(A272&gt;'Gearing and Output'!$H$6,3)))</f>
        <v>3</v>
      </c>
      <c r="M272" s="92">
        <f>IF(L272=1,_xlfn.XLOOKUP(A272,'Dyno Graph'!$E$2:$E$77,'Dyno Graph'!$A$2:$A$77,,1),IF(L272=2,_xlfn.XLOOKUP(A272,'Dyno Graph'!$F$2:$F$77,'Dyno Graph'!$A$2:$A$77,,1),IF(L272=3,_xlfn.XLOOKUP(A272,'Dyno Graph'!$G$2:$G$77,'Dyno Graph'!$A$2:$A$77,,1))))</f>
        <v>7500</v>
      </c>
      <c r="N272" s="92">
        <f>IF(L272=1,_xlfn.XLOOKUP(A272,'Dyno Graph'!$E$2:$E$77,'Dyno Graph'!$D$2:$D$77,,-1),IF(L272=2,_xlfn.XLOOKUP(A272,'Dyno Graph'!$F$2:$F$77,'Dyno Graph'!$D$2:$D$77,,-1),IF(L272=3,_xlfn.XLOOKUP(A272,'Dyno Graph'!$G$2:$G$77,'Dyno Graph'!$D$2:$D$77,,-1))))</f>
        <v>14.254</v>
      </c>
      <c r="O272" s="92">
        <f>IF(L272=1,_xlfn.XLOOKUP(A272,'Dyno Graph'!$E$2:$E$77,'Dyno Graph'!$H$2:$H$77,,-1),IF(Forces!L272=2,_xlfn.XLOOKUP(Forces!A272,'Dyno Graph'!$F$2:$F$77,'Dyno Graph'!$H$2:$H$77,,-1),IF(Forces!L272=3,_xlfn.XLOOKUP(Forces!A272,'Dyno Graph'!$G$2:$G$77,'Dyno Graph'!$H$2:$H$77,,-1))))</f>
        <v>11.185500000000001</v>
      </c>
      <c r="P272" s="92" cm="1">
        <f t="array" ref="P272">_xlfn.XLOOKUP(N272,BSFC!$B$3:$B$25,_xlfn.XLOOKUP(M272,BSFC!$C$2:$P$2,BSFC!$C$3:$P$25,,-1),,-1)</f>
        <v>475.44294525000004</v>
      </c>
      <c r="Q272" s="92">
        <f t="shared" si="44"/>
        <v>1.4772408511371877</v>
      </c>
      <c r="R272" s="92">
        <f t="shared" si="45"/>
        <v>2.2593044861245575E-4</v>
      </c>
      <c r="S272" s="92">
        <f t="shared" si="46"/>
        <v>0.10741703790995974</v>
      </c>
      <c r="T272" s="92">
        <f t="shared" si="49"/>
        <v>35.514830406684837</v>
      </c>
      <c r="U272" s="92">
        <f t="shared" si="47"/>
        <v>1.4322271721327966E-4</v>
      </c>
      <c r="V272" s="92">
        <f t="shared" si="50"/>
        <v>4.7353107208912969E-2</v>
      </c>
    </row>
    <row r="273" spans="1:22" x14ac:dyDescent="0.45">
      <c r="A273" s="88">
        <f>MIN('Gearing and Output'!$H$7,(SQRT((A272^2)+2*K272*1)))</f>
        <v>13.752388632941413</v>
      </c>
      <c r="B273" s="90">
        <f t="shared" si="48"/>
        <v>23.91033298778223</v>
      </c>
      <c r="C273" s="90">
        <f>0.5*'Gearing and Output'!$G$15*'Gearing and Output'!$G$16*'Gearing and Output'!$G$14*(A273)^2</f>
        <v>111.2073775495362</v>
      </c>
      <c r="D273" s="90">
        <f>'Gearing and Output'!$G$26</f>
        <v>133.66125</v>
      </c>
      <c r="E273" s="90">
        <f>'Gearing and Output'!$C$14-C273-D273</f>
        <v>239.23840140594046</v>
      </c>
      <c r="F273" s="90">
        <f>0.5*'Gearing and Output'!$J$27*A273^2</f>
        <v>53594.201722958889</v>
      </c>
      <c r="G273" s="90">
        <f>A273/('Gearing and Output'!$J$35/1000)</f>
        <v>47.081097682100008</v>
      </c>
      <c r="H273" s="90">
        <f t="shared" si="42"/>
        <v>59.738955596585342</v>
      </c>
      <c r="I273" s="90">
        <f>'Gearing and Output'!$G$38</f>
        <v>631.72977665344956</v>
      </c>
      <c r="J273" s="90">
        <f t="shared" si="43"/>
        <v>0.37870369618049587</v>
      </c>
      <c r="K273" s="92">
        <f t="shared" si="51"/>
        <v>2.6405868495230767</v>
      </c>
      <c r="L273" s="92">
        <f>IF(A273&lt;'Gearing and Output'!$H$5,1,IF(A273&lt;'Gearing and Output'!$H$6,2,IF(A273&gt;'Gearing and Output'!$H$6,3)))</f>
        <v>3</v>
      </c>
      <c r="M273" s="92">
        <f>IF(L273=1,_xlfn.XLOOKUP(A273,'Dyno Graph'!$E$2:$E$77,'Dyno Graph'!$A$2:$A$77,,1),IF(L273=2,_xlfn.XLOOKUP(A273,'Dyno Graph'!$F$2:$F$77,'Dyno Graph'!$A$2:$A$77,,1),IF(L273=3,_xlfn.XLOOKUP(A273,'Dyno Graph'!$G$2:$G$77,'Dyno Graph'!$A$2:$A$77,,1))))</f>
        <v>7500</v>
      </c>
      <c r="N273" s="92">
        <f>IF(L273=1,_xlfn.XLOOKUP(A273,'Dyno Graph'!$E$2:$E$77,'Dyno Graph'!$D$2:$D$77,,-1),IF(L273=2,_xlfn.XLOOKUP(A273,'Dyno Graph'!$F$2:$F$77,'Dyno Graph'!$D$2:$D$77,,-1),IF(L273=3,_xlfn.XLOOKUP(A273,'Dyno Graph'!$G$2:$G$77,'Dyno Graph'!$D$2:$D$77,,-1))))</f>
        <v>14.254</v>
      </c>
      <c r="O273" s="92">
        <f>IF(L273=1,_xlfn.XLOOKUP(A273,'Dyno Graph'!$E$2:$E$77,'Dyno Graph'!$H$2:$H$77,,-1),IF(Forces!L273=2,_xlfn.XLOOKUP(Forces!A273,'Dyno Graph'!$F$2:$F$77,'Dyno Graph'!$H$2:$H$77,,-1),IF(Forces!L273=3,_xlfn.XLOOKUP(Forces!A273,'Dyno Graph'!$G$2:$G$77,'Dyno Graph'!$H$2:$H$77,,-1))))</f>
        <v>11.185500000000001</v>
      </c>
      <c r="P273" s="92" cm="1">
        <f t="array" ref="P273">_xlfn.XLOOKUP(N273,BSFC!$B$3:$B$25,_xlfn.XLOOKUP(M273,BSFC!$C$2:$P$2,BSFC!$C$3:$P$25,,-1),,-1)</f>
        <v>475.44294525000004</v>
      </c>
      <c r="Q273" s="92">
        <f t="shared" si="44"/>
        <v>1.4772408511371877</v>
      </c>
      <c r="R273" s="92">
        <f t="shared" si="45"/>
        <v>2.2593044861245575E-4</v>
      </c>
      <c r="S273" s="92">
        <f t="shared" si="46"/>
        <v>0.10741703790995974</v>
      </c>
      <c r="T273" s="92">
        <f t="shared" si="49"/>
        <v>35.622247444594798</v>
      </c>
      <c r="U273" s="92">
        <f t="shared" si="47"/>
        <v>1.4322271721327966E-4</v>
      </c>
      <c r="V273" s="92">
        <f t="shared" si="50"/>
        <v>4.7496329926126249E-2</v>
      </c>
    </row>
    <row r="274" spans="1:22" x14ac:dyDescent="0.45">
      <c r="A274" s="88">
        <f>MIN('Gearing and Output'!$H$7,(SQRT((A273^2)+2*K273*1)))</f>
        <v>13.752388632941413</v>
      </c>
      <c r="B274" s="90">
        <f t="shared" si="48"/>
        <v>23.983047628612308</v>
      </c>
      <c r="C274" s="90">
        <f>0.5*'Gearing and Output'!$G$15*'Gearing and Output'!$G$16*'Gearing and Output'!$G$14*(A274)^2</f>
        <v>111.2073775495362</v>
      </c>
      <c r="D274" s="90">
        <f>'Gearing and Output'!$G$26</f>
        <v>133.66125</v>
      </c>
      <c r="E274" s="90">
        <f>'Gearing and Output'!$C$14-C274-D274</f>
        <v>239.23840140594046</v>
      </c>
      <c r="F274" s="90">
        <f>0.5*'Gearing and Output'!$J$27*A274^2</f>
        <v>53594.201722958889</v>
      </c>
      <c r="G274" s="90">
        <f>A274/('Gearing and Output'!$J$35/1000)</f>
        <v>47.081097682100008</v>
      </c>
      <c r="H274" s="90">
        <f t="shared" si="42"/>
        <v>59.738955596585342</v>
      </c>
      <c r="I274" s="90">
        <f>'Gearing and Output'!$G$38</f>
        <v>631.72977665344956</v>
      </c>
      <c r="J274" s="90">
        <f t="shared" si="43"/>
        <v>0.37870369618049587</v>
      </c>
      <c r="K274" s="92">
        <f t="shared" si="51"/>
        <v>2.6405868495230767</v>
      </c>
      <c r="L274" s="92">
        <f>IF(A274&lt;'Gearing and Output'!$H$5,1,IF(A274&lt;'Gearing and Output'!$H$6,2,IF(A274&gt;'Gearing and Output'!$H$6,3)))</f>
        <v>3</v>
      </c>
      <c r="M274" s="92">
        <f>IF(L274=1,_xlfn.XLOOKUP(A274,'Dyno Graph'!$E$2:$E$77,'Dyno Graph'!$A$2:$A$77,,1),IF(L274=2,_xlfn.XLOOKUP(A274,'Dyno Graph'!$F$2:$F$77,'Dyno Graph'!$A$2:$A$77,,1),IF(L274=3,_xlfn.XLOOKUP(A274,'Dyno Graph'!$G$2:$G$77,'Dyno Graph'!$A$2:$A$77,,1))))</f>
        <v>7500</v>
      </c>
      <c r="N274" s="92">
        <f>IF(L274=1,_xlfn.XLOOKUP(A274,'Dyno Graph'!$E$2:$E$77,'Dyno Graph'!$D$2:$D$77,,-1),IF(L274=2,_xlfn.XLOOKUP(A274,'Dyno Graph'!$F$2:$F$77,'Dyno Graph'!$D$2:$D$77,,-1),IF(L274=3,_xlfn.XLOOKUP(A274,'Dyno Graph'!$G$2:$G$77,'Dyno Graph'!$D$2:$D$77,,-1))))</f>
        <v>14.254</v>
      </c>
      <c r="O274" s="92">
        <f>IF(L274=1,_xlfn.XLOOKUP(A274,'Dyno Graph'!$E$2:$E$77,'Dyno Graph'!$H$2:$H$77,,-1),IF(Forces!L274=2,_xlfn.XLOOKUP(Forces!A274,'Dyno Graph'!$F$2:$F$77,'Dyno Graph'!$H$2:$H$77,,-1),IF(Forces!L274=3,_xlfn.XLOOKUP(Forces!A274,'Dyno Graph'!$G$2:$G$77,'Dyno Graph'!$H$2:$H$77,,-1))))</f>
        <v>11.185500000000001</v>
      </c>
      <c r="P274" s="92" cm="1">
        <f t="array" ref="P274">_xlfn.XLOOKUP(N274,BSFC!$B$3:$B$25,_xlfn.XLOOKUP(M274,BSFC!$C$2:$P$2,BSFC!$C$3:$P$25,,-1),,-1)</f>
        <v>475.44294525000004</v>
      </c>
      <c r="Q274" s="92">
        <f t="shared" si="44"/>
        <v>1.4772408511371877</v>
      </c>
      <c r="R274" s="92">
        <f t="shared" si="45"/>
        <v>2.2593044861245575E-4</v>
      </c>
      <c r="S274" s="92">
        <f t="shared" si="46"/>
        <v>0.10741703790995974</v>
      </c>
      <c r="T274" s="92">
        <f t="shared" si="49"/>
        <v>35.729664482504759</v>
      </c>
      <c r="U274" s="92">
        <f t="shared" si="47"/>
        <v>1.4322271721327966E-4</v>
      </c>
      <c r="V274" s="92">
        <f t="shared" si="50"/>
        <v>4.7639552643339529E-2</v>
      </c>
    </row>
    <row r="275" spans="1:22" x14ac:dyDescent="0.45">
      <c r="A275" s="88">
        <f>MIN('Gearing and Output'!$H$7,(SQRT((A274^2)+2*K274*1)))</f>
        <v>13.752388632941413</v>
      </c>
      <c r="B275" s="90">
        <f t="shared" si="48"/>
        <v>24.055762269442386</v>
      </c>
      <c r="C275" s="90">
        <f>0.5*'Gearing and Output'!$G$15*'Gearing and Output'!$G$16*'Gearing and Output'!$G$14*(A275)^2</f>
        <v>111.2073775495362</v>
      </c>
      <c r="D275" s="90">
        <f>'Gearing and Output'!$G$26</f>
        <v>133.66125</v>
      </c>
      <c r="E275" s="90">
        <f>'Gearing and Output'!$C$14-C275-D275</f>
        <v>239.23840140594046</v>
      </c>
      <c r="F275" s="90">
        <f>0.5*'Gearing and Output'!$J$27*A275^2</f>
        <v>53594.201722958889</v>
      </c>
      <c r="G275" s="90">
        <f>A275/('Gearing and Output'!$J$35/1000)</f>
        <v>47.081097682100008</v>
      </c>
      <c r="H275" s="90">
        <f t="shared" si="42"/>
        <v>59.738955596585342</v>
      </c>
      <c r="I275" s="90">
        <f>'Gearing and Output'!$G$38</f>
        <v>631.72977665344956</v>
      </c>
      <c r="J275" s="90">
        <f t="shared" si="43"/>
        <v>0.37870369618049587</v>
      </c>
      <c r="K275" s="92">
        <f t="shared" si="51"/>
        <v>2.6405868495230767</v>
      </c>
      <c r="L275" s="92">
        <f>IF(A275&lt;'Gearing and Output'!$H$5,1,IF(A275&lt;'Gearing and Output'!$H$6,2,IF(A275&gt;'Gearing and Output'!$H$6,3)))</f>
        <v>3</v>
      </c>
      <c r="M275" s="92">
        <f>IF(L275=1,_xlfn.XLOOKUP(A275,'Dyno Graph'!$E$2:$E$77,'Dyno Graph'!$A$2:$A$77,,1),IF(L275=2,_xlfn.XLOOKUP(A275,'Dyno Graph'!$F$2:$F$77,'Dyno Graph'!$A$2:$A$77,,1),IF(L275=3,_xlfn.XLOOKUP(A275,'Dyno Graph'!$G$2:$G$77,'Dyno Graph'!$A$2:$A$77,,1))))</f>
        <v>7500</v>
      </c>
      <c r="N275" s="92">
        <f>IF(L275=1,_xlfn.XLOOKUP(A275,'Dyno Graph'!$E$2:$E$77,'Dyno Graph'!$D$2:$D$77,,-1),IF(L275=2,_xlfn.XLOOKUP(A275,'Dyno Graph'!$F$2:$F$77,'Dyno Graph'!$D$2:$D$77,,-1),IF(L275=3,_xlfn.XLOOKUP(A275,'Dyno Graph'!$G$2:$G$77,'Dyno Graph'!$D$2:$D$77,,-1))))</f>
        <v>14.254</v>
      </c>
      <c r="O275" s="92">
        <f>IF(L275=1,_xlfn.XLOOKUP(A275,'Dyno Graph'!$E$2:$E$77,'Dyno Graph'!$H$2:$H$77,,-1),IF(Forces!L275=2,_xlfn.XLOOKUP(Forces!A275,'Dyno Graph'!$F$2:$F$77,'Dyno Graph'!$H$2:$H$77,,-1),IF(Forces!L275=3,_xlfn.XLOOKUP(Forces!A275,'Dyno Graph'!$G$2:$G$77,'Dyno Graph'!$H$2:$H$77,,-1))))</f>
        <v>11.185500000000001</v>
      </c>
      <c r="P275" s="92" cm="1">
        <f t="array" ref="P275">_xlfn.XLOOKUP(N275,BSFC!$B$3:$B$25,_xlfn.XLOOKUP(M275,BSFC!$C$2:$P$2,BSFC!$C$3:$P$25,,-1),,-1)</f>
        <v>475.44294525000004</v>
      </c>
      <c r="Q275" s="92">
        <f t="shared" si="44"/>
        <v>1.4772408511371877</v>
      </c>
      <c r="R275" s="92">
        <f t="shared" si="45"/>
        <v>2.2593044861245575E-4</v>
      </c>
      <c r="S275" s="92">
        <f t="shared" si="46"/>
        <v>0.10741703790995974</v>
      </c>
      <c r="T275" s="92">
        <f t="shared" si="49"/>
        <v>35.837081520414721</v>
      </c>
      <c r="U275" s="92">
        <f t="shared" si="47"/>
        <v>1.4322271721327966E-4</v>
      </c>
      <c r="V275" s="92">
        <f t="shared" si="50"/>
        <v>4.7782775360552809E-2</v>
      </c>
    </row>
    <row r="276" spans="1:22" x14ac:dyDescent="0.45">
      <c r="A276" s="88">
        <f>MIN('Gearing and Output'!$H$7,(SQRT((A275^2)+2*K275*1)))</f>
        <v>13.752388632941413</v>
      </c>
      <c r="B276" s="90">
        <f t="shared" si="48"/>
        <v>24.128476910272465</v>
      </c>
      <c r="C276" s="90">
        <f>0.5*'Gearing and Output'!$G$15*'Gearing and Output'!$G$16*'Gearing and Output'!$G$14*(A276)^2</f>
        <v>111.2073775495362</v>
      </c>
      <c r="D276" s="90">
        <f>'Gearing and Output'!$G$26</f>
        <v>133.66125</v>
      </c>
      <c r="E276" s="90">
        <f>'Gearing and Output'!$C$14-C276-D276</f>
        <v>239.23840140594046</v>
      </c>
      <c r="F276" s="90">
        <f>0.5*'Gearing and Output'!$J$27*A276^2</f>
        <v>53594.201722958889</v>
      </c>
      <c r="G276" s="90">
        <f>A276/('Gearing and Output'!$J$35/1000)</f>
        <v>47.081097682100008</v>
      </c>
      <c r="H276" s="90">
        <f t="shared" si="42"/>
        <v>59.738955596585342</v>
      </c>
      <c r="I276" s="90">
        <f>'Gearing and Output'!$G$38</f>
        <v>631.72977665344956</v>
      </c>
      <c r="J276" s="90">
        <f t="shared" si="43"/>
        <v>0.37870369618049587</v>
      </c>
      <c r="K276" s="92">
        <f t="shared" si="51"/>
        <v>2.6405868495230767</v>
      </c>
      <c r="L276" s="92">
        <f>IF(A276&lt;'Gearing and Output'!$H$5,1,IF(A276&lt;'Gearing and Output'!$H$6,2,IF(A276&gt;'Gearing and Output'!$H$6,3)))</f>
        <v>3</v>
      </c>
      <c r="M276" s="92">
        <f>IF(L276=1,_xlfn.XLOOKUP(A276,'Dyno Graph'!$E$2:$E$77,'Dyno Graph'!$A$2:$A$77,,1),IF(L276=2,_xlfn.XLOOKUP(A276,'Dyno Graph'!$F$2:$F$77,'Dyno Graph'!$A$2:$A$77,,1),IF(L276=3,_xlfn.XLOOKUP(A276,'Dyno Graph'!$G$2:$G$77,'Dyno Graph'!$A$2:$A$77,,1))))</f>
        <v>7500</v>
      </c>
      <c r="N276" s="92">
        <f>IF(L276=1,_xlfn.XLOOKUP(A276,'Dyno Graph'!$E$2:$E$77,'Dyno Graph'!$D$2:$D$77,,-1),IF(L276=2,_xlfn.XLOOKUP(A276,'Dyno Graph'!$F$2:$F$77,'Dyno Graph'!$D$2:$D$77,,-1),IF(L276=3,_xlfn.XLOOKUP(A276,'Dyno Graph'!$G$2:$G$77,'Dyno Graph'!$D$2:$D$77,,-1))))</f>
        <v>14.254</v>
      </c>
      <c r="O276" s="92">
        <f>IF(L276=1,_xlfn.XLOOKUP(A276,'Dyno Graph'!$E$2:$E$77,'Dyno Graph'!$H$2:$H$77,,-1),IF(Forces!L276=2,_xlfn.XLOOKUP(Forces!A276,'Dyno Graph'!$F$2:$F$77,'Dyno Graph'!$H$2:$H$77,,-1),IF(Forces!L276=3,_xlfn.XLOOKUP(Forces!A276,'Dyno Graph'!$G$2:$G$77,'Dyno Graph'!$H$2:$H$77,,-1))))</f>
        <v>11.185500000000001</v>
      </c>
      <c r="P276" s="92" cm="1">
        <f t="array" ref="P276">_xlfn.XLOOKUP(N276,BSFC!$B$3:$B$25,_xlfn.XLOOKUP(M276,BSFC!$C$2:$P$2,BSFC!$C$3:$P$25,,-1),,-1)</f>
        <v>475.44294525000004</v>
      </c>
      <c r="Q276" s="92">
        <f t="shared" si="44"/>
        <v>1.4772408511371877</v>
      </c>
      <c r="R276" s="92">
        <f t="shared" si="45"/>
        <v>2.2593044861245575E-4</v>
      </c>
      <c r="S276" s="92">
        <f t="shared" si="46"/>
        <v>0.10741703790995974</v>
      </c>
      <c r="T276" s="92">
        <f t="shared" si="49"/>
        <v>35.944498558324682</v>
      </c>
      <c r="U276" s="92">
        <f t="shared" si="47"/>
        <v>1.4322271721327966E-4</v>
      </c>
      <c r="V276" s="92">
        <f t="shared" si="50"/>
        <v>4.792599807776609E-2</v>
      </c>
    </row>
    <row r="277" spans="1:22" x14ac:dyDescent="0.45">
      <c r="A277" s="88">
        <f>MIN('Gearing and Output'!$H$7,(SQRT((A276^2)+2*K276*1)))</f>
        <v>13.752388632941413</v>
      </c>
      <c r="B277" s="90">
        <f t="shared" si="48"/>
        <v>24.201191551102543</v>
      </c>
      <c r="C277" s="90">
        <f>0.5*'Gearing and Output'!$G$15*'Gearing and Output'!$G$16*'Gearing and Output'!$G$14*(A277)^2</f>
        <v>111.2073775495362</v>
      </c>
      <c r="D277" s="90">
        <f>'Gearing and Output'!$G$26</f>
        <v>133.66125</v>
      </c>
      <c r="E277" s="90">
        <f>'Gearing and Output'!$C$14-C277-D277</f>
        <v>239.23840140594046</v>
      </c>
      <c r="F277" s="90">
        <f>0.5*'Gearing and Output'!$J$27*A277^2</f>
        <v>53594.201722958889</v>
      </c>
      <c r="G277" s="90">
        <f>A277/('Gearing and Output'!$J$35/1000)</f>
        <v>47.081097682100008</v>
      </c>
      <c r="H277" s="90">
        <f t="shared" si="42"/>
        <v>59.738955596585342</v>
      </c>
      <c r="I277" s="90">
        <f>'Gearing and Output'!$G$38</f>
        <v>631.72977665344956</v>
      </c>
      <c r="J277" s="90">
        <f t="shared" si="43"/>
        <v>0.37870369618049587</v>
      </c>
      <c r="K277" s="92">
        <f t="shared" si="51"/>
        <v>2.6405868495230767</v>
      </c>
      <c r="L277" s="92">
        <f>IF(A277&lt;'Gearing and Output'!$H$5,1,IF(A277&lt;'Gearing and Output'!$H$6,2,IF(A277&gt;'Gearing and Output'!$H$6,3)))</f>
        <v>3</v>
      </c>
      <c r="M277" s="92">
        <f>IF(L277=1,_xlfn.XLOOKUP(A277,'Dyno Graph'!$E$2:$E$77,'Dyno Graph'!$A$2:$A$77,,1),IF(L277=2,_xlfn.XLOOKUP(A277,'Dyno Graph'!$F$2:$F$77,'Dyno Graph'!$A$2:$A$77,,1),IF(L277=3,_xlfn.XLOOKUP(A277,'Dyno Graph'!$G$2:$G$77,'Dyno Graph'!$A$2:$A$77,,1))))</f>
        <v>7500</v>
      </c>
      <c r="N277" s="92">
        <f>IF(L277=1,_xlfn.XLOOKUP(A277,'Dyno Graph'!$E$2:$E$77,'Dyno Graph'!$D$2:$D$77,,-1),IF(L277=2,_xlfn.XLOOKUP(A277,'Dyno Graph'!$F$2:$F$77,'Dyno Graph'!$D$2:$D$77,,-1),IF(L277=3,_xlfn.XLOOKUP(A277,'Dyno Graph'!$G$2:$G$77,'Dyno Graph'!$D$2:$D$77,,-1))))</f>
        <v>14.254</v>
      </c>
      <c r="O277" s="92">
        <f>IF(L277=1,_xlfn.XLOOKUP(A277,'Dyno Graph'!$E$2:$E$77,'Dyno Graph'!$H$2:$H$77,,-1),IF(Forces!L277=2,_xlfn.XLOOKUP(Forces!A277,'Dyno Graph'!$F$2:$F$77,'Dyno Graph'!$H$2:$H$77,,-1),IF(Forces!L277=3,_xlfn.XLOOKUP(Forces!A277,'Dyno Graph'!$G$2:$G$77,'Dyno Graph'!$H$2:$H$77,,-1))))</f>
        <v>11.185500000000001</v>
      </c>
      <c r="P277" s="92" cm="1">
        <f t="array" ref="P277">_xlfn.XLOOKUP(N277,BSFC!$B$3:$B$25,_xlfn.XLOOKUP(M277,BSFC!$C$2:$P$2,BSFC!$C$3:$P$25,,-1),,-1)</f>
        <v>475.44294525000004</v>
      </c>
      <c r="Q277" s="92">
        <f t="shared" si="44"/>
        <v>1.4772408511371877</v>
      </c>
      <c r="R277" s="92">
        <f t="shared" si="45"/>
        <v>2.2593044861245575E-4</v>
      </c>
      <c r="S277" s="92">
        <f t="shared" si="46"/>
        <v>0.10741703790995974</v>
      </c>
      <c r="T277" s="92">
        <f t="shared" si="49"/>
        <v>36.051915596234643</v>
      </c>
      <c r="U277" s="92">
        <f t="shared" si="47"/>
        <v>1.4322271721327966E-4</v>
      </c>
      <c r="V277" s="92">
        <f t="shared" si="50"/>
        <v>4.806922079497937E-2</v>
      </c>
    </row>
    <row r="278" spans="1:22" x14ac:dyDescent="0.45">
      <c r="A278" s="88">
        <f>MIN('Gearing and Output'!$H$7,(SQRT((A277^2)+2*K277*1)))</f>
        <v>13.752388632941413</v>
      </c>
      <c r="B278" s="90">
        <f t="shared" si="48"/>
        <v>24.273906191932621</v>
      </c>
      <c r="C278" s="90">
        <f>0.5*'Gearing and Output'!$G$15*'Gearing and Output'!$G$16*'Gearing and Output'!$G$14*(A278)^2</f>
        <v>111.2073775495362</v>
      </c>
      <c r="D278" s="90">
        <f>'Gearing and Output'!$G$26</f>
        <v>133.66125</v>
      </c>
      <c r="E278" s="90">
        <f>'Gearing and Output'!$C$14-C278-D278</f>
        <v>239.23840140594046</v>
      </c>
      <c r="F278" s="90">
        <f>0.5*'Gearing and Output'!$J$27*A278^2</f>
        <v>53594.201722958889</v>
      </c>
      <c r="G278" s="90">
        <f>A278/('Gearing and Output'!$J$35/1000)</f>
        <v>47.081097682100008</v>
      </c>
      <c r="H278" s="90">
        <f t="shared" si="42"/>
        <v>59.738955596585342</v>
      </c>
      <c r="I278" s="90">
        <f>'Gearing and Output'!$G$38</f>
        <v>631.72977665344956</v>
      </c>
      <c r="J278" s="90">
        <f t="shared" si="43"/>
        <v>0.37870369618049587</v>
      </c>
      <c r="K278" s="92">
        <f t="shared" si="51"/>
        <v>2.6405868495230767</v>
      </c>
      <c r="L278" s="92">
        <f>IF(A278&lt;'Gearing and Output'!$H$5,1,IF(A278&lt;'Gearing and Output'!$H$6,2,IF(A278&gt;'Gearing and Output'!$H$6,3)))</f>
        <v>3</v>
      </c>
      <c r="M278" s="92">
        <f>IF(L278=1,_xlfn.XLOOKUP(A278,'Dyno Graph'!$E$2:$E$77,'Dyno Graph'!$A$2:$A$77,,1),IF(L278=2,_xlfn.XLOOKUP(A278,'Dyno Graph'!$F$2:$F$77,'Dyno Graph'!$A$2:$A$77,,1),IF(L278=3,_xlfn.XLOOKUP(A278,'Dyno Graph'!$G$2:$G$77,'Dyno Graph'!$A$2:$A$77,,1))))</f>
        <v>7500</v>
      </c>
      <c r="N278" s="92">
        <f>IF(L278=1,_xlfn.XLOOKUP(A278,'Dyno Graph'!$E$2:$E$77,'Dyno Graph'!$D$2:$D$77,,-1),IF(L278=2,_xlfn.XLOOKUP(A278,'Dyno Graph'!$F$2:$F$77,'Dyno Graph'!$D$2:$D$77,,-1),IF(L278=3,_xlfn.XLOOKUP(A278,'Dyno Graph'!$G$2:$G$77,'Dyno Graph'!$D$2:$D$77,,-1))))</f>
        <v>14.254</v>
      </c>
      <c r="O278" s="92">
        <f>IF(L278=1,_xlfn.XLOOKUP(A278,'Dyno Graph'!$E$2:$E$77,'Dyno Graph'!$H$2:$H$77,,-1),IF(Forces!L278=2,_xlfn.XLOOKUP(Forces!A278,'Dyno Graph'!$F$2:$F$77,'Dyno Graph'!$H$2:$H$77,,-1),IF(Forces!L278=3,_xlfn.XLOOKUP(Forces!A278,'Dyno Graph'!$G$2:$G$77,'Dyno Graph'!$H$2:$H$77,,-1))))</f>
        <v>11.185500000000001</v>
      </c>
      <c r="P278" s="92" cm="1">
        <f t="array" ref="P278">_xlfn.XLOOKUP(N278,BSFC!$B$3:$B$25,_xlfn.XLOOKUP(M278,BSFC!$C$2:$P$2,BSFC!$C$3:$P$25,,-1),,-1)</f>
        <v>475.44294525000004</v>
      </c>
      <c r="Q278" s="92">
        <f t="shared" si="44"/>
        <v>1.4772408511371877</v>
      </c>
      <c r="R278" s="92">
        <f t="shared" si="45"/>
        <v>2.2593044861245575E-4</v>
      </c>
      <c r="S278" s="92">
        <f t="shared" si="46"/>
        <v>0.10741703790995974</v>
      </c>
      <c r="T278" s="92">
        <f t="shared" si="49"/>
        <v>36.159332634144604</v>
      </c>
      <c r="U278" s="92">
        <f t="shared" si="47"/>
        <v>1.4322271721327966E-4</v>
      </c>
      <c r="V278" s="92">
        <f t="shared" si="50"/>
        <v>4.821244351219265E-2</v>
      </c>
    </row>
    <row r="279" spans="1:22" x14ac:dyDescent="0.45">
      <c r="A279" s="88">
        <f>MIN('Gearing and Output'!$H$7,(SQRT((A278^2)+2*K278*1)))</f>
        <v>13.752388632941413</v>
      </c>
      <c r="B279" s="90">
        <f t="shared" si="48"/>
        <v>24.346620832762699</v>
      </c>
      <c r="C279" s="90">
        <f>0.5*'Gearing and Output'!$G$15*'Gearing and Output'!$G$16*'Gearing and Output'!$G$14*(A279)^2</f>
        <v>111.2073775495362</v>
      </c>
      <c r="D279" s="90">
        <f>'Gearing and Output'!$G$26</f>
        <v>133.66125</v>
      </c>
      <c r="E279" s="90">
        <f>'Gearing and Output'!$C$14-C279-D279</f>
        <v>239.23840140594046</v>
      </c>
      <c r="F279" s="90">
        <f>0.5*'Gearing and Output'!$J$27*A279^2</f>
        <v>53594.201722958889</v>
      </c>
      <c r="G279" s="90">
        <f>A279/('Gearing and Output'!$J$35/1000)</f>
        <v>47.081097682100008</v>
      </c>
      <c r="H279" s="90">
        <f t="shared" si="42"/>
        <v>59.738955596585342</v>
      </c>
      <c r="I279" s="90">
        <f>'Gearing and Output'!$G$38</f>
        <v>631.72977665344956</v>
      </c>
      <c r="J279" s="90">
        <f t="shared" si="43"/>
        <v>0.37870369618049587</v>
      </c>
      <c r="K279" s="92">
        <f t="shared" si="51"/>
        <v>2.6405868495230767</v>
      </c>
      <c r="L279" s="92">
        <f>IF(A279&lt;'Gearing and Output'!$H$5,1,IF(A279&lt;'Gearing and Output'!$H$6,2,IF(A279&gt;'Gearing and Output'!$H$6,3)))</f>
        <v>3</v>
      </c>
      <c r="M279" s="92">
        <f>IF(L279=1,_xlfn.XLOOKUP(A279,'Dyno Graph'!$E$2:$E$77,'Dyno Graph'!$A$2:$A$77,,1),IF(L279=2,_xlfn.XLOOKUP(A279,'Dyno Graph'!$F$2:$F$77,'Dyno Graph'!$A$2:$A$77,,1),IF(L279=3,_xlfn.XLOOKUP(A279,'Dyno Graph'!$G$2:$G$77,'Dyno Graph'!$A$2:$A$77,,1))))</f>
        <v>7500</v>
      </c>
      <c r="N279" s="92">
        <f>IF(L279=1,_xlfn.XLOOKUP(A279,'Dyno Graph'!$E$2:$E$77,'Dyno Graph'!$D$2:$D$77,,-1),IF(L279=2,_xlfn.XLOOKUP(A279,'Dyno Graph'!$F$2:$F$77,'Dyno Graph'!$D$2:$D$77,,-1),IF(L279=3,_xlfn.XLOOKUP(A279,'Dyno Graph'!$G$2:$G$77,'Dyno Graph'!$D$2:$D$77,,-1))))</f>
        <v>14.254</v>
      </c>
      <c r="O279" s="92">
        <f>IF(L279=1,_xlfn.XLOOKUP(A279,'Dyno Graph'!$E$2:$E$77,'Dyno Graph'!$H$2:$H$77,,-1),IF(Forces!L279=2,_xlfn.XLOOKUP(Forces!A279,'Dyno Graph'!$F$2:$F$77,'Dyno Graph'!$H$2:$H$77,,-1),IF(Forces!L279=3,_xlfn.XLOOKUP(Forces!A279,'Dyno Graph'!$G$2:$G$77,'Dyno Graph'!$H$2:$H$77,,-1))))</f>
        <v>11.185500000000001</v>
      </c>
      <c r="P279" s="92" cm="1">
        <f t="array" ref="P279">_xlfn.XLOOKUP(N279,BSFC!$B$3:$B$25,_xlfn.XLOOKUP(M279,BSFC!$C$2:$P$2,BSFC!$C$3:$P$25,,-1),,-1)</f>
        <v>475.44294525000004</v>
      </c>
      <c r="Q279" s="92">
        <f t="shared" si="44"/>
        <v>1.4772408511371877</v>
      </c>
      <c r="R279" s="92">
        <f t="shared" si="45"/>
        <v>2.2593044861245575E-4</v>
      </c>
      <c r="S279" s="92">
        <f t="shared" si="46"/>
        <v>0.10741703790995974</v>
      </c>
      <c r="T279" s="92">
        <f t="shared" si="49"/>
        <v>36.266749672054566</v>
      </c>
      <c r="U279" s="92">
        <f t="shared" si="47"/>
        <v>1.4322271721327966E-4</v>
      </c>
      <c r="V279" s="92">
        <f t="shared" si="50"/>
        <v>4.835566622940593E-2</v>
      </c>
    </row>
    <row r="280" spans="1:22" x14ac:dyDescent="0.45">
      <c r="A280" s="88">
        <f>MIN('Gearing and Output'!$H$7,(SQRT((A279^2)+2*K279*1)))</f>
        <v>13.752388632941413</v>
      </c>
      <c r="B280" s="90">
        <f t="shared" si="48"/>
        <v>24.419335473592778</v>
      </c>
      <c r="C280" s="90">
        <f>0.5*'Gearing and Output'!$G$15*'Gearing and Output'!$G$16*'Gearing and Output'!$G$14*(A280)^2</f>
        <v>111.2073775495362</v>
      </c>
      <c r="D280" s="90">
        <f>'Gearing and Output'!$G$26</f>
        <v>133.66125</v>
      </c>
      <c r="E280" s="90">
        <f>'Gearing and Output'!$C$14-C280-D280</f>
        <v>239.23840140594046</v>
      </c>
      <c r="F280" s="90">
        <f>0.5*'Gearing and Output'!$J$27*A280^2</f>
        <v>53594.201722958889</v>
      </c>
      <c r="G280" s="90">
        <f>A280/('Gearing and Output'!$J$35/1000)</f>
        <v>47.081097682100008</v>
      </c>
      <c r="H280" s="90">
        <f t="shared" si="42"/>
        <v>59.738955596585342</v>
      </c>
      <c r="I280" s="90">
        <f>'Gearing and Output'!$G$38</f>
        <v>631.72977665344956</v>
      </c>
      <c r="J280" s="90">
        <f t="shared" si="43"/>
        <v>0.37870369618049587</v>
      </c>
      <c r="K280" s="92">
        <f t="shared" si="51"/>
        <v>2.6405868495230767</v>
      </c>
      <c r="L280" s="92">
        <f>IF(A280&lt;'Gearing and Output'!$H$5,1,IF(A280&lt;'Gearing and Output'!$H$6,2,IF(A280&gt;'Gearing and Output'!$H$6,3)))</f>
        <v>3</v>
      </c>
      <c r="M280" s="92">
        <f>IF(L280=1,_xlfn.XLOOKUP(A280,'Dyno Graph'!$E$2:$E$77,'Dyno Graph'!$A$2:$A$77,,1),IF(L280=2,_xlfn.XLOOKUP(A280,'Dyno Graph'!$F$2:$F$77,'Dyno Graph'!$A$2:$A$77,,1),IF(L280=3,_xlfn.XLOOKUP(A280,'Dyno Graph'!$G$2:$G$77,'Dyno Graph'!$A$2:$A$77,,1))))</f>
        <v>7500</v>
      </c>
      <c r="N280" s="92">
        <f>IF(L280=1,_xlfn.XLOOKUP(A280,'Dyno Graph'!$E$2:$E$77,'Dyno Graph'!$D$2:$D$77,,-1),IF(L280=2,_xlfn.XLOOKUP(A280,'Dyno Graph'!$F$2:$F$77,'Dyno Graph'!$D$2:$D$77,,-1),IF(L280=3,_xlfn.XLOOKUP(A280,'Dyno Graph'!$G$2:$G$77,'Dyno Graph'!$D$2:$D$77,,-1))))</f>
        <v>14.254</v>
      </c>
      <c r="O280" s="92">
        <f>IF(L280=1,_xlfn.XLOOKUP(A280,'Dyno Graph'!$E$2:$E$77,'Dyno Graph'!$H$2:$H$77,,-1),IF(Forces!L280=2,_xlfn.XLOOKUP(Forces!A280,'Dyno Graph'!$F$2:$F$77,'Dyno Graph'!$H$2:$H$77,,-1),IF(Forces!L280=3,_xlfn.XLOOKUP(Forces!A280,'Dyno Graph'!$G$2:$G$77,'Dyno Graph'!$H$2:$H$77,,-1))))</f>
        <v>11.185500000000001</v>
      </c>
      <c r="P280" s="92" cm="1">
        <f t="array" ref="P280">_xlfn.XLOOKUP(N280,BSFC!$B$3:$B$25,_xlfn.XLOOKUP(M280,BSFC!$C$2:$P$2,BSFC!$C$3:$P$25,,-1),,-1)</f>
        <v>475.44294525000004</v>
      </c>
      <c r="Q280" s="92">
        <f t="shared" si="44"/>
        <v>1.4772408511371877</v>
      </c>
      <c r="R280" s="92">
        <f t="shared" si="45"/>
        <v>2.2593044861245575E-4</v>
      </c>
      <c r="S280" s="92">
        <f t="shared" si="46"/>
        <v>0.10741703790995974</v>
      </c>
      <c r="T280" s="92">
        <f t="shared" si="49"/>
        <v>36.374166709964527</v>
      </c>
      <c r="U280" s="92">
        <f t="shared" si="47"/>
        <v>1.4322271721327966E-4</v>
      </c>
      <c r="V280" s="92">
        <f t="shared" si="50"/>
        <v>4.8498888946619211E-2</v>
      </c>
    </row>
    <row r="281" spans="1:22" x14ac:dyDescent="0.45">
      <c r="A281" s="88">
        <f>MIN('Gearing and Output'!$H$7,(SQRT((A280^2)+2*K280*1)))</f>
        <v>13.752388632941413</v>
      </c>
      <c r="B281" s="90">
        <f t="shared" si="48"/>
        <v>24.492050114422856</v>
      </c>
      <c r="C281" s="90">
        <f>0.5*'Gearing and Output'!$G$15*'Gearing and Output'!$G$16*'Gearing and Output'!$G$14*(A281)^2</f>
        <v>111.2073775495362</v>
      </c>
      <c r="D281" s="90">
        <f>'Gearing and Output'!$G$26</f>
        <v>133.66125</v>
      </c>
      <c r="E281" s="90">
        <f>'Gearing and Output'!$C$14-C281-D281</f>
        <v>239.23840140594046</v>
      </c>
      <c r="F281" s="90">
        <f>0.5*'Gearing and Output'!$J$27*A281^2</f>
        <v>53594.201722958889</v>
      </c>
      <c r="G281" s="90">
        <f>A281/('Gearing and Output'!$J$35/1000)</f>
        <v>47.081097682100008</v>
      </c>
      <c r="H281" s="90">
        <f t="shared" si="42"/>
        <v>59.738955596585342</v>
      </c>
      <c r="I281" s="90">
        <f>'Gearing and Output'!$G$38</f>
        <v>631.72977665344956</v>
      </c>
      <c r="J281" s="90">
        <f t="shared" si="43"/>
        <v>0.37870369618049587</v>
      </c>
      <c r="K281" s="92">
        <f t="shared" si="51"/>
        <v>2.6405868495230767</v>
      </c>
      <c r="L281" s="92">
        <f>IF(A281&lt;'Gearing and Output'!$H$5,1,IF(A281&lt;'Gearing and Output'!$H$6,2,IF(A281&gt;'Gearing and Output'!$H$6,3)))</f>
        <v>3</v>
      </c>
      <c r="M281" s="92">
        <f>IF(L281=1,_xlfn.XLOOKUP(A281,'Dyno Graph'!$E$2:$E$77,'Dyno Graph'!$A$2:$A$77,,1),IF(L281=2,_xlfn.XLOOKUP(A281,'Dyno Graph'!$F$2:$F$77,'Dyno Graph'!$A$2:$A$77,,1),IF(L281=3,_xlfn.XLOOKUP(A281,'Dyno Graph'!$G$2:$G$77,'Dyno Graph'!$A$2:$A$77,,1))))</f>
        <v>7500</v>
      </c>
      <c r="N281" s="92">
        <f>IF(L281=1,_xlfn.XLOOKUP(A281,'Dyno Graph'!$E$2:$E$77,'Dyno Graph'!$D$2:$D$77,,-1),IF(L281=2,_xlfn.XLOOKUP(A281,'Dyno Graph'!$F$2:$F$77,'Dyno Graph'!$D$2:$D$77,,-1),IF(L281=3,_xlfn.XLOOKUP(A281,'Dyno Graph'!$G$2:$G$77,'Dyno Graph'!$D$2:$D$77,,-1))))</f>
        <v>14.254</v>
      </c>
      <c r="O281" s="92">
        <f>IF(L281=1,_xlfn.XLOOKUP(A281,'Dyno Graph'!$E$2:$E$77,'Dyno Graph'!$H$2:$H$77,,-1),IF(Forces!L281=2,_xlfn.XLOOKUP(Forces!A281,'Dyno Graph'!$F$2:$F$77,'Dyno Graph'!$H$2:$H$77,,-1),IF(Forces!L281=3,_xlfn.XLOOKUP(Forces!A281,'Dyno Graph'!$G$2:$G$77,'Dyno Graph'!$H$2:$H$77,,-1))))</f>
        <v>11.185500000000001</v>
      </c>
      <c r="P281" s="92" cm="1">
        <f t="array" ref="P281">_xlfn.XLOOKUP(N281,BSFC!$B$3:$B$25,_xlfn.XLOOKUP(M281,BSFC!$C$2:$P$2,BSFC!$C$3:$P$25,,-1),,-1)</f>
        <v>475.44294525000004</v>
      </c>
      <c r="Q281" s="92">
        <f t="shared" si="44"/>
        <v>1.4772408511371877</v>
      </c>
      <c r="R281" s="92">
        <f t="shared" si="45"/>
        <v>2.2593044861245575E-4</v>
      </c>
      <c r="S281" s="92">
        <f t="shared" si="46"/>
        <v>0.10741703790995974</v>
      </c>
      <c r="T281" s="92">
        <f t="shared" si="49"/>
        <v>36.481583747874488</v>
      </c>
      <c r="U281" s="92">
        <f t="shared" si="47"/>
        <v>1.4322271721327966E-4</v>
      </c>
      <c r="V281" s="92">
        <f t="shared" si="50"/>
        <v>4.8642111663832491E-2</v>
      </c>
    </row>
    <row r="282" spans="1:22" x14ac:dyDescent="0.45">
      <c r="A282" s="88">
        <f>MIN('Gearing and Output'!$H$7,(SQRT((A281^2)+2*K281*1)))</f>
        <v>13.752388632941413</v>
      </c>
      <c r="B282" s="90">
        <f t="shared" si="48"/>
        <v>24.564764755252934</v>
      </c>
      <c r="C282" s="90">
        <f>0.5*'Gearing and Output'!$G$15*'Gearing and Output'!$G$16*'Gearing and Output'!$G$14*(A282)^2</f>
        <v>111.2073775495362</v>
      </c>
      <c r="D282" s="90">
        <f>'Gearing and Output'!$G$26</f>
        <v>133.66125</v>
      </c>
      <c r="E282" s="90">
        <f>'Gearing and Output'!$C$14-C282-D282</f>
        <v>239.23840140594046</v>
      </c>
      <c r="F282" s="90">
        <f>0.5*'Gearing and Output'!$J$27*A282^2</f>
        <v>53594.201722958889</v>
      </c>
      <c r="G282" s="90">
        <f>A282/('Gearing and Output'!$J$35/1000)</f>
        <v>47.081097682100008</v>
      </c>
      <c r="H282" s="90">
        <f t="shared" si="42"/>
        <v>59.738955596585342</v>
      </c>
      <c r="I282" s="90">
        <f>'Gearing and Output'!$G$38</f>
        <v>631.72977665344956</v>
      </c>
      <c r="J282" s="90">
        <f t="shared" si="43"/>
        <v>0.37870369618049587</v>
      </c>
      <c r="K282" s="92">
        <f t="shared" si="51"/>
        <v>2.6405868495230767</v>
      </c>
      <c r="L282" s="92">
        <f>IF(A282&lt;'Gearing and Output'!$H$5,1,IF(A282&lt;'Gearing and Output'!$H$6,2,IF(A282&gt;'Gearing and Output'!$H$6,3)))</f>
        <v>3</v>
      </c>
      <c r="M282" s="92">
        <f>IF(L282=1,_xlfn.XLOOKUP(A282,'Dyno Graph'!$E$2:$E$77,'Dyno Graph'!$A$2:$A$77,,1),IF(L282=2,_xlfn.XLOOKUP(A282,'Dyno Graph'!$F$2:$F$77,'Dyno Graph'!$A$2:$A$77,,1),IF(L282=3,_xlfn.XLOOKUP(A282,'Dyno Graph'!$G$2:$G$77,'Dyno Graph'!$A$2:$A$77,,1))))</f>
        <v>7500</v>
      </c>
      <c r="N282" s="92">
        <f>IF(L282=1,_xlfn.XLOOKUP(A282,'Dyno Graph'!$E$2:$E$77,'Dyno Graph'!$D$2:$D$77,,-1),IF(L282=2,_xlfn.XLOOKUP(A282,'Dyno Graph'!$F$2:$F$77,'Dyno Graph'!$D$2:$D$77,,-1),IF(L282=3,_xlfn.XLOOKUP(A282,'Dyno Graph'!$G$2:$G$77,'Dyno Graph'!$D$2:$D$77,,-1))))</f>
        <v>14.254</v>
      </c>
      <c r="O282" s="92">
        <f>IF(L282=1,_xlfn.XLOOKUP(A282,'Dyno Graph'!$E$2:$E$77,'Dyno Graph'!$H$2:$H$77,,-1),IF(Forces!L282=2,_xlfn.XLOOKUP(Forces!A282,'Dyno Graph'!$F$2:$F$77,'Dyno Graph'!$H$2:$H$77,,-1),IF(Forces!L282=3,_xlfn.XLOOKUP(Forces!A282,'Dyno Graph'!$G$2:$G$77,'Dyno Graph'!$H$2:$H$77,,-1))))</f>
        <v>11.185500000000001</v>
      </c>
      <c r="P282" s="92" cm="1">
        <f t="array" ref="P282">_xlfn.XLOOKUP(N282,BSFC!$B$3:$B$25,_xlfn.XLOOKUP(M282,BSFC!$C$2:$P$2,BSFC!$C$3:$P$25,,-1),,-1)</f>
        <v>475.44294525000004</v>
      </c>
      <c r="Q282" s="92">
        <f t="shared" si="44"/>
        <v>1.4772408511371877</v>
      </c>
      <c r="R282" s="92">
        <f t="shared" si="45"/>
        <v>2.2593044861245575E-4</v>
      </c>
      <c r="S282" s="92">
        <f t="shared" si="46"/>
        <v>0.10741703790995974</v>
      </c>
      <c r="T282" s="92">
        <f t="shared" si="49"/>
        <v>36.589000785784449</v>
      </c>
      <c r="U282" s="92">
        <f t="shared" si="47"/>
        <v>1.4322271721327966E-4</v>
      </c>
      <c r="V282" s="92">
        <f t="shared" si="50"/>
        <v>4.8785334381045771E-2</v>
      </c>
    </row>
    <row r="283" spans="1:22" x14ac:dyDescent="0.45">
      <c r="A283" s="88">
        <f>MIN('Gearing and Output'!$H$7,(SQRT((A282^2)+2*K282*1)))</f>
        <v>13.752388632941413</v>
      </c>
      <c r="B283" s="90">
        <f t="shared" si="48"/>
        <v>24.637479396083013</v>
      </c>
      <c r="C283" s="90">
        <f>0.5*'Gearing and Output'!$G$15*'Gearing and Output'!$G$16*'Gearing and Output'!$G$14*(A283)^2</f>
        <v>111.2073775495362</v>
      </c>
      <c r="D283" s="90">
        <f>'Gearing and Output'!$G$26</f>
        <v>133.66125</v>
      </c>
      <c r="E283" s="90">
        <f>'Gearing and Output'!$C$14-C283-D283</f>
        <v>239.23840140594046</v>
      </c>
      <c r="F283" s="90">
        <f>0.5*'Gearing and Output'!$J$27*A283^2</f>
        <v>53594.201722958889</v>
      </c>
      <c r="G283" s="90">
        <f>A283/('Gearing and Output'!$J$35/1000)</f>
        <v>47.081097682100008</v>
      </c>
      <c r="H283" s="90">
        <f t="shared" si="42"/>
        <v>59.738955596585342</v>
      </c>
      <c r="I283" s="90">
        <f>'Gearing and Output'!$G$38</f>
        <v>631.72977665344956</v>
      </c>
      <c r="J283" s="90">
        <f t="shared" si="43"/>
        <v>0.37870369618049587</v>
      </c>
      <c r="K283" s="92">
        <f t="shared" si="51"/>
        <v>2.6405868495230767</v>
      </c>
      <c r="L283" s="92">
        <f>IF(A283&lt;'Gearing and Output'!$H$5,1,IF(A283&lt;'Gearing and Output'!$H$6,2,IF(A283&gt;'Gearing and Output'!$H$6,3)))</f>
        <v>3</v>
      </c>
      <c r="M283" s="92">
        <f>IF(L283=1,_xlfn.XLOOKUP(A283,'Dyno Graph'!$E$2:$E$77,'Dyno Graph'!$A$2:$A$77,,1),IF(L283=2,_xlfn.XLOOKUP(A283,'Dyno Graph'!$F$2:$F$77,'Dyno Graph'!$A$2:$A$77,,1),IF(L283=3,_xlfn.XLOOKUP(A283,'Dyno Graph'!$G$2:$G$77,'Dyno Graph'!$A$2:$A$77,,1))))</f>
        <v>7500</v>
      </c>
      <c r="N283" s="92">
        <f>IF(L283=1,_xlfn.XLOOKUP(A283,'Dyno Graph'!$E$2:$E$77,'Dyno Graph'!$D$2:$D$77,,-1),IF(L283=2,_xlfn.XLOOKUP(A283,'Dyno Graph'!$F$2:$F$77,'Dyno Graph'!$D$2:$D$77,,-1),IF(L283=3,_xlfn.XLOOKUP(A283,'Dyno Graph'!$G$2:$G$77,'Dyno Graph'!$D$2:$D$77,,-1))))</f>
        <v>14.254</v>
      </c>
      <c r="O283" s="92">
        <f>IF(L283=1,_xlfn.XLOOKUP(A283,'Dyno Graph'!$E$2:$E$77,'Dyno Graph'!$H$2:$H$77,,-1),IF(Forces!L283=2,_xlfn.XLOOKUP(Forces!A283,'Dyno Graph'!$F$2:$F$77,'Dyno Graph'!$H$2:$H$77,,-1),IF(Forces!L283=3,_xlfn.XLOOKUP(Forces!A283,'Dyno Graph'!$G$2:$G$77,'Dyno Graph'!$H$2:$H$77,,-1))))</f>
        <v>11.185500000000001</v>
      </c>
      <c r="P283" s="92" cm="1">
        <f t="array" ref="P283">_xlfn.XLOOKUP(N283,BSFC!$B$3:$B$25,_xlfn.XLOOKUP(M283,BSFC!$C$2:$P$2,BSFC!$C$3:$P$25,,-1),,-1)</f>
        <v>475.44294525000004</v>
      </c>
      <c r="Q283" s="92">
        <f t="shared" si="44"/>
        <v>1.4772408511371877</v>
      </c>
      <c r="R283" s="92">
        <f t="shared" si="45"/>
        <v>2.2593044861245575E-4</v>
      </c>
      <c r="S283" s="92">
        <f t="shared" si="46"/>
        <v>0.10741703790995974</v>
      </c>
      <c r="T283" s="92">
        <f t="shared" si="49"/>
        <v>36.696417823694411</v>
      </c>
      <c r="U283" s="92">
        <f t="shared" si="47"/>
        <v>1.4322271721327966E-4</v>
      </c>
      <c r="V283" s="92">
        <f t="shared" si="50"/>
        <v>4.8928557098259051E-2</v>
      </c>
    </row>
    <row r="284" spans="1:22" x14ac:dyDescent="0.45">
      <c r="A284" s="88">
        <f>MIN('Gearing and Output'!$H$7,(SQRT((A283^2)+2*K283*1)))</f>
        <v>13.752388632941413</v>
      </c>
      <c r="B284" s="90">
        <f t="shared" si="48"/>
        <v>24.710194036913091</v>
      </c>
      <c r="C284" s="90">
        <f>0.5*'Gearing and Output'!$G$15*'Gearing and Output'!$G$16*'Gearing and Output'!$G$14*(A284)^2</f>
        <v>111.2073775495362</v>
      </c>
      <c r="D284" s="90">
        <f>'Gearing and Output'!$G$26</f>
        <v>133.66125</v>
      </c>
      <c r="E284" s="90">
        <f>'Gearing and Output'!$C$14-C284-D284</f>
        <v>239.23840140594046</v>
      </c>
      <c r="F284" s="90">
        <f>0.5*'Gearing and Output'!$J$27*A284^2</f>
        <v>53594.201722958889</v>
      </c>
      <c r="G284" s="90">
        <f>A284/('Gearing and Output'!$J$35/1000)</f>
        <v>47.081097682100008</v>
      </c>
      <c r="H284" s="90">
        <f t="shared" si="42"/>
        <v>59.738955596585342</v>
      </c>
      <c r="I284" s="90">
        <f>'Gearing and Output'!$G$38</f>
        <v>631.72977665344956</v>
      </c>
      <c r="J284" s="90">
        <f t="shared" si="43"/>
        <v>0.37870369618049587</v>
      </c>
      <c r="K284" s="92">
        <f t="shared" si="51"/>
        <v>2.6405868495230767</v>
      </c>
      <c r="L284" s="92">
        <f>IF(A284&lt;'Gearing and Output'!$H$5,1,IF(A284&lt;'Gearing and Output'!$H$6,2,IF(A284&gt;'Gearing and Output'!$H$6,3)))</f>
        <v>3</v>
      </c>
      <c r="M284" s="92">
        <f>IF(L284=1,_xlfn.XLOOKUP(A284,'Dyno Graph'!$E$2:$E$77,'Dyno Graph'!$A$2:$A$77,,1),IF(L284=2,_xlfn.XLOOKUP(A284,'Dyno Graph'!$F$2:$F$77,'Dyno Graph'!$A$2:$A$77,,1),IF(L284=3,_xlfn.XLOOKUP(A284,'Dyno Graph'!$G$2:$G$77,'Dyno Graph'!$A$2:$A$77,,1))))</f>
        <v>7500</v>
      </c>
      <c r="N284" s="92">
        <f>IF(L284=1,_xlfn.XLOOKUP(A284,'Dyno Graph'!$E$2:$E$77,'Dyno Graph'!$D$2:$D$77,,-1),IF(L284=2,_xlfn.XLOOKUP(A284,'Dyno Graph'!$F$2:$F$77,'Dyno Graph'!$D$2:$D$77,,-1),IF(L284=3,_xlfn.XLOOKUP(A284,'Dyno Graph'!$G$2:$G$77,'Dyno Graph'!$D$2:$D$77,,-1))))</f>
        <v>14.254</v>
      </c>
      <c r="O284" s="92">
        <f>IF(L284=1,_xlfn.XLOOKUP(A284,'Dyno Graph'!$E$2:$E$77,'Dyno Graph'!$H$2:$H$77,,-1),IF(Forces!L284=2,_xlfn.XLOOKUP(Forces!A284,'Dyno Graph'!$F$2:$F$77,'Dyno Graph'!$H$2:$H$77,,-1),IF(Forces!L284=3,_xlfn.XLOOKUP(Forces!A284,'Dyno Graph'!$G$2:$G$77,'Dyno Graph'!$H$2:$H$77,,-1))))</f>
        <v>11.185500000000001</v>
      </c>
      <c r="P284" s="92" cm="1">
        <f t="array" ref="P284">_xlfn.XLOOKUP(N284,BSFC!$B$3:$B$25,_xlfn.XLOOKUP(M284,BSFC!$C$2:$P$2,BSFC!$C$3:$P$25,,-1),,-1)</f>
        <v>475.44294525000004</v>
      </c>
      <c r="Q284" s="92">
        <f t="shared" si="44"/>
        <v>1.4772408511371877</v>
      </c>
      <c r="R284" s="92">
        <f t="shared" si="45"/>
        <v>2.2593044861245575E-4</v>
      </c>
      <c r="S284" s="92">
        <f t="shared" si="46"/>
        <v>0.10741703790995974</v>
      </c>
      <c r="T284" s="92">
        <f t="shared" si="49"/>
        <v>36.803834861604372</v>
      </c>
      <c r="U284" s="92">
        <f t="shared" si="47"/>
        <v>1.4322271721327966E-4</v>
      </c>
      <c r="V284" s="92">
        <f t="shared" si="50"/>
        <v>4.9071779815472331E-2</v>
      </c>
    </row>
    <row r="285" spans="1:22" x14ac:dyDescent="0.45">
      <c r="A285" s="88">
        <f>MIN('Gearing and Output'!$H$7,(SQRT((A284^2)+2*K284*1)))</f>
        <v>13.752388632941413</v>
      </c>
      <c r="B285" s="90">
        <f t="shared" si="48"/>
        <v>24.782908677743169</v>
      </c>
      <c r="C285" s="90">
        <f>0.5*'Gearing and Output'!$G$15*'Gearing and Output'!$G$16*'Gearing and Output'!$G$14*(A285)^2</f>
        <v>111.2073775495362</v>
      </c>
      <c r="D285" s="90">
        <f>'Gearing and Output'!$G$26</f>
        <v>133.66125</v>
      </c>
      <c r="E285" s="90">
        <f>'Gearing and Output'!$C$14-C285-D285</f>
        <v>239.23840140594046</v>
      </c>
      <c r="F285" s="90">
        <f>0.5*'Gearing and Output'!$J$27*A285^2</f>
        <v>53594.201722958889</v>
      </c>
      <c r="G285" s="90">
        <f>A285/('Gearing and Output'!$J$35/1000)</f>
        <v>47.081097682100008</v>
      </c>
      <c r="H285" s="90">
        <f t="shared" si="42"/>
        <v>59.738955596585342</v>
      </c>
      <c r="I285" s="90">
        <f>'Gearing and Output'!$G$38</f>
        <v>631.72977665344956</v>
      </c>
      <c r="J285" s="90">
        <f t="shared" si="43"/>
        <v>0.37870369618049587</v>
      </c>
      <c r="K285" s="92">
        <f t="shared" si="51"/>
        <v>2.6405868495230767</v>
      </c>
      <c r="L285" s="92">
        <f>IF(A285&lt;'Gearing and Output'!$H$5,1,IF(A285&lt;'Gearing and Output'!$H$6,2,IF(A285&gt;'Gearing and Output'!$H$6,3)))</f>
        <v>3</v>
      </c>
      <c r="M285" s="92">
        <f>IF(L285=1,_xlfn.XLOOKUP(A285,'Dyno Graph'!$E$2:$E$77,'Dyno Graph'!$A$2:$A$77,,1),IF(L285=2,_xlfn.XLOOKUP(A285,'Dyno Graph'!$F$2:$F$77,'Dyno Graph'!$A$2:$A$77,,1),IF(L285=3,_xlfn.XLOOKUP(A285,'Dyno Graph'!$G$2:$G$77,'Dyno Graph'!$A$2:$A$77,,1))))</f>
        <v>7500</v>
      </c>
      <c r="N285" s="92">
        <f>IF(L285=1,_xlfn.XLOOKUP(A285,'Dyno Graph'!$E$2:$E$77,'Dyno Graph'!$D$2:$D$77,,-1),IF(L285=2,_xlfn.XLOOKUP(A285,'Dyno Graph'!$F$2:$F$77,'Dyno Graph'!$D$2:$D$77,,-1),IF(L285=3,_xlfn.XLOOKUP(A285,'Dyno Graph'!$G$2:$G$77,'Dyno Graph'!$D$2:$D$77,,-1))))</f>
        <v>14.254</v>
      </c>
      <c r="O285" s="92">
        <f>IF(L285=1,_xlfn.XLOOKUP(A285,'Dyno Graph'!$E$2:$E$77,'Dyno Graph'!$H$2:$H$77,,-1),IF(Forces!L285=2,_xlfn.XLOOKUP(Forces!A285,'Dyno Graph'!$F$2:$F$77,'Dyno Graph'!$H$2:$H$77,,-1),IF(Forces!L285=3,_xlfn.XLOOKUP(Forces!A285,'Dyno Graph'!$G$2:$G$77,'Dyno Graph'!$H$2:$H$77,,-1))))</f>
        <v>11.185500000000001</v>
      </c>
      <c r="P285" s="92" cm="1">
        <f t="array" ref="P285">_xlfn.XLOOKUP(N285,BSFC!$B$3:$B$25,_xlfn.XLOOKUP(M285,BSFC!$C$2:$P$2,BSFC!$C$3:$P$25,,-1),,-1)</f>
        <v>475.44294525000004</v>
      </c>
      <c r="Q285" s="92">
        <f t="shared" si="44"/>
        <v>1.4772408511371877</v>
      </c>
      <c r="R285" s="92">
        <f t="shared" si="45"/>
        <v>2.2593044861245575E-4</v>
      </c>
      <c r="S285" s="92">
        <f t="shared" si="46"/>
        <v>0.10741703790995974</v>
      </c>
      <c r="T285" s="92">
        <f t="shared" si="49"/>
        <v>36.911251899514333</v>
      </c>
      <c r="U285" s="92">
        <f t="shared" si="47"/>
        <v>1.4322271721327966E-4</v>
      </c>
      <c r="V285" s="92">
        <f t="shared" si="50"/>
        <v>4.9215002532685612E-2</v>
      </c>
    </row>
    <row r="286" spans="1:22" x14ac:dyDescent="0.45">
      <c r="A286" s="88">
        <f>MIN('Gearing and Output'!$H$7,(SQRT((A285^2)+2*K285*1)))</f>
        <v>13.752388632941413</v>
      </c>
      <c r="B286" s="90">
        <f t="shared" si="48"/>
        <v>24.855623318573247</v>
      </c>
      <c r="C286" s="90">
        <f>0.5*'Gearing and Output'!$G$15*'Gearing and Output'!$G$16*'Gearing and Output'!$G$14*(A286)^2</f>
        <v>111.2073775495362</v>
      </c>
      <c r="D286" s="90">
        <f>'Gearing and Output'!$G$26</f>
        <v>133.66125</v>
      </c>
      <c r="E286" s="90">
        <f>'Gearing and Output'!$C$14-C286-D286</f>
        <v>239.23840140594046</v>
      </c>
      <c r="F286" s="90">
        <f>0.5*'Gearing and Output'!$J$27*A286^2</f>
        <v>53594.201722958889</v>
      </c>
      <c r="G286" s="90">
        <f>A286/('Gearing and Output'!$J$35/1000)</f>
        <v>47.081097682100008</v>
      </c>
      <c r="H286" s="90">
        <f t="shared" si="42"/>
        <v>59.738955596585342</v>
      </c>
      <c r="I286" s="90">
        <f>'Gearing and Output'!$G$38</f>
        <v>631.72977665344956</v>
      </c>
      <c r="J286" s="90">
        <f t="shared" si="43"/>
        <v>0.37870369618049587</v>
      </c>
      <c r="K286" s="92">
        <f t="shared" si="51"/>
        <v>2.6405868495230767</v>
      </c>
      <c r="L286" s="92">
        <f>IF(A286&lt;'Gearing and Output'!$H$5,1,IF(A286&lt;'Gearing and Output'!$H$6,2,IF(A286&gt;'Gearing and Output'!$H$6,3)))</f>
        <v>3</v>
      </c>
      <c r="M286" s="92">
        <f>IF(L286=1,_xlfn.XLOOKUP(A286,'Dyno Graph'!$E$2:$E$77,'Dyno Graph'!$A$2:$A$77,,1),IF(L286=2,_xlfn.XLOOKUP(A286,'Dyno Graph'!$F$2:$F$77,'Dyno Graph'!$A$2:$A$77,,1),IF(L286=3,_xlfn.XLOOKUP(A286,'Dyno Graph'!$G$2:$G$77,'Dyno Graph'!$A$2:$A$77,,1))))</f>
        <v>7500</v>
      </c>
      <c r="N286" s="92">
        <f>IF(L286=1,_xlfn.XLOOKUP(A286,'Dyno Graph'!$E$2:$E$77,'Dyno Graph'!$D$2:$D$77,,-1),IF(L286=2,_xlfn.XLOOKUP(A286,'Dyno Graph'!$F$2:$F$77,'Dyno Graph'!$D$2:$D$77,,-1),IF(L286=3,_xlfn.XLOOKUP(A286,'Dyno Graph'!$G$2:$G$77,'Dyno Graph'!$D$2:$D$77,,-1))))</f>
        <v>14.254</v>
      </c>
      <c r="O286" s="92">
        <f>IF(L286=1,_xlfn.XLOOKUP(A286,'Dyno Graph'!$E$2:$E$77,'Dyno Graph'!$H$2:$H$77,,-1),IF(Forces!L286=2,_xlfn.XLOOKUP(Forces!A286,'Dyno Graph'!$F$2:$F$77,'Dyno Graph'!$H$2:$H$77,,-1),IF(Forces!L286=3,_xlfn.XLOOKUP(Forces!A286,'Dyno Graph'!$G$2:$G$77,'Dyno Graph'!$H$2:$H$77,,-1))))</f>
        <v>11.185500000000001</v>
      </c>
      <c r="P286" s="92" cm="1">
        <f t="array" ref="P286">_xlfn.XLOOKUP(N286,BSFC!$B$3:$B$25,_xlfn.XLOOKUP(M286,BSFC!$C$2:$P$2,BSFC!$C$3:$P$25,,-1),,-1)</f>
        <v>475.44294525000004</v>
      </c>
      <c r="Q286" s="92">
        <f t="shared" si="44"/>
        <v>1.4772408511371877</v>
      </c>
      <c r="R286" s="92">
        <f t="shared" si="45"/>
        <v>2.2593044861245575E-4</v>
      </c>
      <c r="S286" s="92">
        <f t="shared" si="46"/>
        <v>0.10741703790995974</v>
      </c>
      <c r="T286" s="92">
        <f t="shared" si="49"/>
        <v>37.018668937424295</v>
      </c>
      <c r="U286" s="92">
        <f t="shared" si="47"/>
        <v>1.4322271721327966E-4</v>
      </c>
      <c r="V286" s="92">
        <f t="shared" si="50"/>
        <v>4.9358225249898892E-2</v>
      </c>
    </row>
    <row r="287" spans="1:22" x14ac:dyDescent="0.45">
      <c r="A287" s="88">
        <f>MIN('Gearing and Output'!$H$7,(SQRT((A286^2)+2*K286*1)))</f>
        <v>13.752388632941413</v>
      </c>
      <c r="B287" s="90">
        <f t="shared" si="48"/>
        <v>24.928337959403326</v>
      </c>
      <c r="C287" s="90">
        <f>0.5*'Gearing and Output'!$G$15*'Gearing and Output'!$G$16*'Gearing and Output'!$G$14*(A287)^2</f>
        <v>111.2073775495362</v>
      </c>
      <c r="D287" s="90">
        <f>'Gearing and Output'!$G$26</f>
        <v>133.66125</v>
      </c>
      <c r="E287" s="90">
        <f>'Gearing and Output'!$C$14-C287-D287</f>
        <v>239.23840140594046</v>
      </c>
      <c r="F287" s="90">
        <f>0.5*'Gearing and Output'!$J$27*A287^2</f>
        <v>53594.201722958889</v>
      </c>
      <c r="G287" s="90">
        <f>A287/('Gearing and Output'!$J$35/1000)</f>
        <v>47.081097682100008</v>
      </c>
      <c r="H287" s="90">
        <f t="shared" si="42"/>
        <v>59.738955596585342</v>
      </c>
      <c r="I287" s="90">
        <f>'Gearing and Output'!$G$38</f>
        <v>631.72977665344956</v>
      </c>
      <c r="J287" s="90">
        <f t="shared" si="43"/>
        <v>0.37870369618049587</v>
      </c>
      <c r="K287" s="92">
        <f t="shared" si="51"/>
        <v>2.6405868495230767</v>
      </c>
      <c r="L287" s="92">
        <f>IF(A287&lt;'Gearing and Output'!$H$5,1,IF(A287&lt;'Gearing and Output'!$H$6,2,IF(A287&gt;'Gearing and Output'!$H$6,3)))</f>
        <v>3</v>
      </c>
      <c r="M287" s="92">
        <f>IF(L287=1,_xlfn.XLOOKUP(A287,'Dyno Graph'!$E$2:$E$77,'Dyno Graph'!$A$2:$A$77,,1),IF(L287=2,_xlfn.XLOOKUP(A287,'Dyno Graph'!$F$2:$F$77,'Dyno Graph'!$A$2:$A$77,,1),IF(L287=3,_xlfn.XLOOKUP(A287,'Dyno Graph'!$G$2:$G$77,'Dyno Graph'!$A$2:$A$77,,1))))</f>
        <v>7500</v>
      </c>
      <c r="N287" s="92">
        <f>IF(L287=1,_xlfn.XLOOKUP(A287,'Dyno Graph'!$E$2:$E$77,'Dyno Graph'!$D$2:$D$77,,-1),IF(L287=2,_xlfn.XLOOKUP(A287,'Dyno Graph'!$F$2:$F$77,'Dyno Graph'!$D$2:$D$77,,-1),IF(L287=3,_xlfn.XLOOKUP(A287,'Dyno Graph'!$G$2:$G$77,'Dyno Graph'!$D$2:$D$77,,-1))))</f>
        <v>14.254</v>
      </c>
      <c r="O287" s="92">
        <f>IF(L287=1,_xlfn.XLOOKUP(A287,'Dyno Graph'!$E$2:$E$77,'Dyno Graph'!$H$2:$H$77,,-1),IF(Forces!L287=2,_xlfn.XLOOKUP(Forces!A287,'Dyno Graph'!$F$2:$F$77,'Dyno Graph'!$H$2:$H$77,,-1),IF(Forces!L287=3,_xlfn.XLOOKUP(Forces!A287,'Dyno Graph'!$G$2:$G$77,'Dyno Graph'!$H$2:$H$77,,-1))))</f>
        <v>11.185500000000001</v>
      </c>
      <c r="P287" s="92" cm="1">
        <f t="array" ref="P287">_xlfn.XLOOKUP(N287,BSFC!$B$3:$B$25,_xlfn.XLOOKUP(M287,BSFC!$C$2:$P$2,BSFC!$C$3:$P$25,,-1),,-1)</f>
        <v>475.44294525000004</v>
      </c>
      <c r="Q287" s="92">
        <f t="shared" si="44"/>
        <v>1.4772408511371877</v>
      </c>
      <c r="R287" s="92">
        <f t="shared" si="45"/>
        <v>2.2593044861245575E-4</v>
      </c>
      <c r="S287" s="92">
        <f t="shared" si="46"/>
        <v>0.10741703790995974</v>
      </c>
      <c r="T287" s="92">
        <f t="shared" si="49"/>
        <v>37.126085975334256</v>
      </c>
      <c r="U287" s="92">
        <f t="shared" si="47"/>
        <v>1.4322271721327966E-4</v>
      </c>
      <c r="V287" s="92">
        <f t="shared" si="50"/>
        <v>4.9501447967112172E-2</v>
      </c>
    </row>
    <row r="288" spans="1:22" x14ac:dyDescent="0.45">
      <c r="A288" s="88">
        <f>MIN('Gearing and Output'!$H$7,(SQRT((A287^2)+2*K287*1)))</f>
        <v>13.752388632941413</v>
      </c>
      <c r="B288" s="90">
        <f t="shared" si="48"/>
        <v>25.001052600233404</v>
      </c>
      <c r="C288" s="90">
        <f>0.5*'Gearing and Output'!$G$15*'Gearing and Output'!$G$16*'Gearing and Output'!$G$14*(A288)^2</f>
        <v>111.2073775495362</v>
      </c>
      <c r="D288" s="90">
        <f>'Gearing and Output'!$G$26</f>
        <v>133.66125</v>
      </c>
      <c r="E288" s="90">
        <f>'Gearing and Output'!$C$14-C288-D288</f>
        <v>239.23840140594046</v>
      </c>
      <c r="F288" s="90">
        <f>0.5*'Gearing and Output'!$J$27*A288^2</f>
        <v>53594.201722958889</v>
      </c>
      <c r="G288" s="90">
        <f>A288/('Gearing and Output'!$J$35/1000)</f>
        <v>47.081097682100008</v>
      </c>
      <c r="H288" s="90">
        <f t="shared" si="42"/>
        <v>59.738955596585342</v>
      </c>
      <c r="I288" s="90">
        <f>'Gearing and Output'!$G$38</f>
        <v>631.72977665344956</v>
      </c>
      <c r="J288" s="90">
        <f t="shared" si="43"/>
        <v>0.37870369618049587</v>
      </c>
      <c r="K288" s="92">
        <f t="shared" si="51"/>
        <v>2.6405868495230767</v>
      </c>
      <c r="L288" s="92">
        <f>IF(A288&lt;'Gearing and Output'!$H$5,1,IF(A288&lt;'Gearing and Output'!$H$6,2,IF(A288&gt;'Gearing and Output'!$H$6,3)))</f>
        <v>3</v>
      </c>
      <c r="M288" s="92">
        <f>IF(L288=1,_xlfn.XLOOKUP(A288,'Dyno Graph'!$E$2:$E$77,'Dyno Graph'!$A$2:$A$77,,1),IF(L288=2,_xlfn.XLOOKUP(A288,'Dyno Graph'!$F$2:$F$77,'Dyno Graph'!$A$2:$A$77,,1),IF(L288=3,_xlfn.XLOOKUP(A288,'Dyno Graph'!$G$2:$G$77,'Dyno Graph'!$A$2:$A$77,,1))))</f>
        <v>7500</v>
      </c>
      <c r="N288" s="92">
        <f>IF(L288=1,_xlfn.XLOOKUP(A288,'Dyno Graph'!$E$2:$E$77,'Dyno Graph'!$D$2:$D$77,,-1),IF(L288=2,_xlfn.XLOOKUP(A288,'Dyno Graph'!$F$2:$F$77,'Dyno Graph'!$D$2:$D$77,,-1),IF(L288=3,_xlfn.XLOOKUP(A288,'Dyno Graph'!$G$2:$G$77,'Dyno Graph'!$D$2:$D$77,,-1))))</f>
        <v>14.254</v>
      </c>
      <c r="O288" s="92">
        <f>IF(L288=1,_xlfn.XLOOKUP(A288,'Dyno Graph'!$E$2:$E$77,'Dyno Graph'!$H$2:$H$77,,-1),IF(Forces!L288=2,_xlfn.XLOOKUP(Forces!A288,'Dyno Graph'!$F$2:$F$77,'Dyno Graph'!$H$2:$H$77,,-1),IF(Forces!L288=3,_xlfn.XLOOKUP(Forces!A288,'Dyno Graph'!$G$2:$G$77,'Dyno Graph'!$H$2:$H$77,,-1))))</f>
        <v>11.185500000000001</v>
      </c>
      <c r="P288" s="92" cm="1">
        <f t="array" ref="P288">_xlfn.XLOOKUP(N288,BSFC!$B$3:$B$25,_xlfn.XLOOKUP(M288,BSFC!$C$2:$P$2,BSFC!$C$3:$P$25,,-1),,-1)</f>
        <v>475.44294525000004</v>
      </c>
      <c r="Q288" s="92">
        <f t="shared" si="44"/>
        <v>1.4772408511371877</v>
      </c>
      <c r="R288" s="92">
        <f t="shared" si="45"/>
        <v>2.2593044861245575E-4</v>
      </c>
      <c r="S288" s="92">
        <f t="shared" si="46"/>
        <v>0.10741703790995974</v>
      </c>
      <c r="T288" s="92">
        <f t="shared" si="49"/>
        <v>37.233503013244217</v>
      </c>
      <c r="U288" s="92">
        <f t="shared" si="47"/>
        <v>1.4322271721327966E-4</v>
      </c>
      <c r="V288" s="92">
        <f t="shared" si="50"/>
        <v>4.9644670684325452E-2</v>
      </c>
    </row>
    <row r="289" spans="1:22" x14ac:dyDescent="0.45">
      <c r="A289" s="88">
        <f>MIN('Gearing and Output'!$H$7,(SQRT((A288^2)+2*K288*1)))</f>
        <v>13.752388632941413</v>
      </c>
      <c r="B289" s="90">
        <f t="shared" si="48"/>
        <v>25.073767241063482</v>
      </c>
      <c r="C289" s="90">
        <f>0.5*'Gearing and Output'!$G$15*'Gearing and Output'!$G$16*'Gearing and Output'!$G$14*(A289)^2</f>
        <v>111.2073775495362</v>
      </c>
      <c r="D289" s="90">
        <f>'Gearing and Output'!$G$26</f>
        <v>133.66125</v>
      </c>
      <c r="E289" s="90">
        <f>'Gearing and Output'!$C$14-C289-D289</f>
        <v>239.23840140594046</v>
      </c>
      <c r="F289" s="90">
        <f>0.5*'Gearing and Output'!$J$27*A289^2</f>
        <v>53594.201722958889</v>
      </c>
      <c r="G289" s="90">
        <f>A289/('Gearing and Output'!$J$35/1000)</f>
        <v>47.081097682100008</v>
      </c>
      <c r="H289" s="90">
        <f t="shared" si="42"/>
        <v>59.738955596585342</v>
      </c>
      <c r="I289" s="90">
        <f>'Gearing and Output'!$G$38</f>
        <v>631.72977665344956</v>
      </c>
      <c r="J289" s="90">
        <f t="shared" si="43"/>
        <v>0.37870369618049587</v>
      </c>
      <c r="K289" s="92">
        <f t="shared" si="51"/>
        <v>2.6405868495230767</v>
      </c>
      <c r="L289" s="92">
        <f>IF(A289&lt;'Gearing and Output'!$H$5,1,IF(A289&lt;'Gearing and Output'!$H$6,2,IF(A289&gt;'Gearing and Output'!$H$6,3)))</f>
        <v>3</v>
      </c>
      <c r="M289" s="92">
        <f>IF(L289=1,_xlfn.XLOOKUP(A289,'Dyno Graph'!$E$2:$E$77,'Dyno Graph'!$A$2:$A$77,,1),IF(L289=2,_xlfn.XLOOKUP(A289,'Dyno Graph'!$F$2:$F$77,'Dyno Graph'!$A$2:$A$77,,1),IF(L289=3,_xlfn.XLOOKUP(A289,'Dyno Graph'!$G$2:$G$77,'Dyno Graph'!$A$2:$A$77,,1))))</f>
        <v>7500</v>
      </c>
      <c r="N289" s="92">
        <f>IF(L289=1,_xlfn.XLOOKUP(A289,'Dyno Graph'!$E$2:$E$77,'Dyno Graph'!$D$2:$D$77,,-1),IF(L289=2,_xlfn.XLOOKUP(A289,'Dyno Graph'!$F$2:$F$77,'Dyno Graph'!$D$2:$D$77,,-1),IF(L289=3,_xlfn.XLOOKUP(A289,'Dyno Graph'!$G$2:$G$77,'Dyno Graph'!$D$2:$D$77,,-1))))</f>
        <v>14.254</v>
      </c>
      <c r="O289" s="92">
        <f>IF(L289=1,_xlfn.XLOOKUP(A289,'Dyno Graph'!$E$2:$E$77,'Dyno Graph'!$H$2:$H$77,,-1),IF(Forces!L289=2,_xlfn.XLOOKUP(Forces!A289,'Dyno Graph'!$F$2:$F$77,'Dyno Graph'!$H$2:$H$77,,-1),IF(Forces!L289=3,_xlfn.XLOOKUP(Forces!A289,'Dyno Graph'!$G$2:$G$77,'Dyno Graph'!$H$2:$H$77,,-1))))</f>
        <v>11.185500000000001</v>
      </c>
      <c r="P289" s="92" cm="1">
        <f t="array" ref="P289">_xlfn.XLOOKUP(N289,BSFC!$B$3:$B$25,_xlfn.XLOOKUP(M289,BSFC!$C$2:$P$2,BSFC!$C$3:$P$25,,-1),,-1)</f>
        <v>475.44294525000004</v>
      </c>
      <c r="Q289" s="92">
        <f t="shared" si="44"/>
        <v>1.4772408511371877</v>
      </c>
      <c r="R289" s="92">
        <f t="shared" si="45"/>
        <v>2.2593044861245575E-4</v>
      </c>
      <c r="S289" s="92">
        <f t="shared" si="46"/>
        <v>0.10741703790995974</v>
      </c>
      <c r="T289" s="92">
        <f t="shared" si="49"/>
        <v>37.340920051154178</v>
      </c>
      <c r="U289" s="92">
        <f t="shared" si="47"/>
        <v>1.4322271721327966E-4</v>
      </c>
      <c r="V289" s="92">
        <f t="shared" si="50"/>
        <v>4.9787893401538733E-2</v>
      </c>
    </row>
    <row r="290" spans="1:22" x14ac:dyDescent="0.45">
      <c r="A290" s="88">
        <f>MIN('Gearing and Output'!$H$7,(SQRT((A289^2)+2*K289*1)))</f>
        <v>13.752388632941413</v>
      </c>
      <c r="B290" s="90">
        <f t="shared" si="48"/>
        <v>25.14648188189356</v>
      </c>
      <c r="C290" s="90">
        <f>0.5*'Gearing and Output'!$G$15*'Gearing and Output'!$G$16*'Gearing and Output'!$G$14*(A290)^2</f>
        <v>111.2073775495362</v>
      </c>
      <c r="D290" s="90">
        <f>'Gearing and Output'!$G$26</f>
        <v>133.66125</v>
      </c>
      <c r="E290" s="90">
        <f>'Gearing and Output'!$C$14-C290-D290</f>
        <v>239.23840140594046</v>
      </c>
      <c r="F290" s="90">
        <f>0.5*'Gearing and Output'!$J$27*A290^2</f>
        <v>53594.201722958889</v>
      </c>
      <c r="G290" s="90">
        <f>A290/('Gearing and Output'!$J$35/1000)</f>
        <v>47.081097682100008</v>
      </c>
      <c r="H290" s="90">
        <f t="shared" si="42"/>
        <v>59.738955596585342</v>
      </c>
      <c r="I290" s="90">
        <f>'Gearing and Output'!$G$38</f>
        <v>631.72977665344956</v>
      </c>
      <c r="J290" s="90">
        <f t="shared" si="43"/>
        <v>0.37870369618049587</v>
      </c>
      <c r="K290" s="92">
        <f t="shared" si="51"/>
        <v>2.6405868495230767</v>
      </c>
      <c r="L290" s="92">
        <f>IF(A290&lt;'Gearing and Output'!$H$5,1,IF(A290&lt;'Gearing and Output'!$H$6,2,IF(A290&gt;'Gearing and Output'!$H$6,3)))</f>
        <v>3</v>
      </c>
      <c r="M290" s="92">
        <f>IF(L290=1,_xlfn.XLOOKUP(A290,'Dyno Graph'!$E$2:$E$77,'Dyno Graph'!$A$2:$A$77,,1),IF(L290=2,_xlfn.XLOOKUP(A290,'Dyno Graph'!$F$2:$F$77,'Dyno Graph'!$A$2:$A$77,,1),IF(L290=3,_xlfn.XLOOKUP(A290,'Dyno Graph'!$G$2:$G$77,'Dyno Graph'!$A$2:$A$77,,1))))</f>
        <v>7500</v>
      </c>
      <c r="N290" s="92">
        <f>IF(L290=1,_xlfn.XLOOKUP(A290,'Dyno Graph'!$E$2:$E$77,'Dyno Graph'!$D$2:$D$77,,-1),IF(L290=2,_xlfn.XLOOKUP(A290,'Dyno Graph'!$F$2:$F$77,'Dyno Graph'!$D$2:$D$77,,-1),IF(L290=3,_xlfn.XLOOKUP(A290,'Dyno Graph'!$G$2:$G$77,'Dyno Graph'!$D$2:$D$77,,-1))))</f>
        <v>14.254</v>
      </c>
      <c r="O290" s="92">
        <f>IF(L290=1,_xlfn.XLOOKUP(A290,'Dyno Graph'!$E$2:$E$77,'Dyno Graph'!$H$2:$H$77,,-1),IF(Forces!L290=2,_xlfn.XLOOKUP(Forces!A290,'Dyno Graph'!$F$2:$F$77,'Dyno Graph'!$H$2:$H$77,,-1),IF(Forces!L290=3,_xlfn.XLOOKUP(Forces!A290,'Dyno Graph'!$G$2:$G$77,'Dyno Graph'!$H$2:$H$77,,-1))))</f>
        <v>11.185500000000001</v>
      </c>
      <c r="P290" s="92" cm="1">
        <f t="array" ref="P290">_xlfn.XLOOKUP(N290,BSFC!$B$3:$B$25,_xlfn.XLOOKUP(M290,BSFC!$C$2:$P$2,BSFC!$C$3:$P$25,,-1),,-1)</f>
        <v>475.44294525000004</v>
      </c>
      <c r="Q290" s="92">
        <f t="shared" si="44"/>
        <v>1.4772408511371877</v>
      </c>
      <c r="R290" s="92">
        <f t="shared" si="45"/>
        <v>2.2593044861245575E-4</v>
      </c>
      <c r="S290" s="92">
        <f t="shared" si="46"/>
        <v>0.10741703790995974</v>
      </c>
      <c r="T290" s="92">
        <f t="shared" si="49"/>
        <v>37.44833708906414</v>
      </c>
      <c r="U290" s="92">
        <f t="shared" si="47"/>
        <v>1.4322271721327966E-4</v>
      </c>
      <c r="V290" s="92">
        <f t="shared" si="50"/>
        <v>4.9931116118752013E-2</v>
      </c>
    </row>
    <row r="291" spans="1:22" x14ac:dyDescent="0.45">
      <c r="A291" s="88">
        <f>MIN('Gearing and Output'!$H$7,(SQRT((A290^2)+2*K290*1)))</f>
        <v>13.752388632941413</v>
      </c>
      <c r="B291" s="90">
        <f t="shared" si="48"/>
        <v>25.219196522723639</v>
      </c>
      <c r="C291" s="90">
        <f>0.5*'Gearing and Output'!$G$15*'Gearing and Output'!$G$16*'Gearing and Output'!$G$14*(A291)^2</f>
        <v>111.2073775495362</v>
      </c>
      <c r="D291" s="90">
        <f>'Gearing and Output'!$G$26</f>
        <v>133.66125</v>
      </c>
      <c r="E291" s="90">
        <f>'Gearing and Output'!$C$14-C291-D291</f>
        <v>239.23840140594046</v>
      </c>
      <c r="F291" s="90">
        <f>0.5*'Gearing and Output'!$J$27*A291^2</f>
        <v>53594.201722958889</v>
      </c>
      <c r="G291" s="90">
        <f>A291/('Gearing and Output'!$J$35/1000)</f>
        <v>47.081097682100008</v>
      </c>
      <c r="H291" s="90">
        <f t="shared" si="42"/>
        <v>59.738955596585342</v>
      </c>
      <c r="I291" s="90">
        <f>'Gearing and Output'!$G$38</f>
        <v>631.72977665344956</v>
      </c>
      <c r="J291" s="90">
        <f t="shared" si="43"/>
        <v>0.37870369618049587</v>
      </c>
      <c r="K291" s="92">
        <f t="shared" si="51"/>
        <v>2.6405868495230767</v>
      </c>
      <c r="L291" s="92">
        <f>IF(A291&lt;'Gearing and Output'!$H$5,1,IF(A291&lt;'Gearing and Output'!$H$6,2,IF(A291&gt;'Gearing and Output'!$H$6,3)))</f>
        <v>3</v>
      </c>
      <c r="M291" s="92">
        <f>IF(L291=1,_xlfn.XLOOKUP(A291,'Dyno Graph'!$E$2:$E$77,'Dyno Graph'!$A$2:$A$77,,1),IF(L291=2,_xlfn.XLOOKUP(A291,'Dyno Graph'!$F$2:$F$77,'Dyno Graph'!$A$2:$A$77,,1),IF(L291=3,_xlfn.XLOOKUP(A291,'Dyno Graph'!$G$2:$G$77,'Dyno Graph'!$A$2:$A$77,,1))))</f>
        <v>7500</v>
      </c>
      <c r="N291" s="92">
        <f>IF(L291=1,_xlfn.XLOOKUP(A291,'Dyno Graph'!$E$2:$E$77,'Dyno Graph'!$D$2:$D$77,,-1),IF(L291=2,_xlfn.XLOOKUP(A291,'Dyno Graph'!$F$2:$F$77,'Dyno Graph'!$D$2:$D$77,,-1),IF(L291=3,_xlfn.XLOOKUP(A291,'Dyno Graph'!$G$2:$G$77,'Dyno Graph'!$D$2:$D$77,,-1))))</f>
        <v>14.254</v>
      </c>
      <c r="O291" s="92">
        <f>IF(L291=1,_xlfn.XLOOKUP(A291,'Dyno Graph'!$E$2:$E$77,'Dyno Graph'!$H$2:$H$77,,-1),IF(Forces!L291=2,_xlfn.XLOOKUP(Forces!A291,'Dyno Graph'!$F$2:$F$77,'Dyno Graph'!$H$2:$H$77,,-1),IF(Forces!L291=3,_xlfn.XLOOKUP(Forces!A291,'Dyno Graph'!$G$2:$G$77,'Dyno Graph'!$H$2:$H$77,,-1))))</f>
        <v>11.185500000000001</v>
      </c>
      <c r="P291" s="92" cm="1">
        <f t="array" ref="P291">_xlfn.XLOOKUP(N291,BSFC!$B$3:$B$25,_xlfn.XLOOKUP(M291,BSFC!$C$2:$P$2,BSFC!$C$3:$P$25,,-1),,-1)</f>
        <v>475.44294525000004</v>
      </c>
      <c r="Q291" s="92">
        <f t="shared" si="44"/>
        <v>1.4772408511371877</v>
      </c>
      <c r="R291" s="92">
        <f t="shared" si="45"/>
        <v>2.2593044861245575E-4</v>
      </c>
      <c r="S291" s="92">
        <f t="shared" si="46"/>
        <v>0.10741703790995974</v>
      </c>
      <c r="T291" s="92">
        <f t="shared" si="49"/>
        <v>37.555754126974101</v>
      </c>
      <c r="U291" s="92">
        <f t="shared" si="47"/>
        <v>1.4322271721327966E-4</v>
      </c>
      <c r="V291" s="92">
        <f t="shared" si="50"/>
        <v>5.0074338835965293E-2</v>
      </c>
    </row>
    <row r="292" spans="1:22" x14ac:dyDescent="0.45">
      <c r="A292" s="88">
        <f>MIN('Gearing and Output'!$H$7,(SQRT((A291^2)+2*K291*1)))</f>
        <v>13.752388632941413</v>
      </c>
      <c r="B292" s="90">
        <f t="shared" si="48"/>
        <v>25.291911163553717</v>
      </c>
      <c r="C292" s="90">
        <f>0.5*'Gearing and Output'!$G$15*'Gearing and Output'!$G$16*'Gearing and Output'!$G$14*(A292)^2</f>
        <v>111.2073775495362</v>
      </c>
      <c r="D292" s="90">
        <f>'Gearing and Output'!$G$26</f>
        <v>133.66125</v>
      </c>
      <c r="E292" s="90">
        <f>'Gearing and Output'!$C$14-C292-D292</f>
        <v>239.23840140594046</v>
      </c>
      <c r="F292" s="90">
        <f>0.5*'Gearing and Output'!$J$27*A292^2</f>
        <v>53594.201722958889</v>
      </c>
      <c r="G292" s="90">
        <f>A292/('Gearing and Output'!$J$35/1000)</f>
        <v>47.081097682100008</v>
      </c>
      <c r="H292" s="90">
        <f t="shared" si="42"/>
        <v>59.738955596585342</v>
      </c>
      <c r="I292" s="90">
        <f>'Gearing and Output'!$G$38</f>
        <v>631.72977665344956</v>
      </c>
      <c r="J292" s="90">
        <f t="shared" si="43"/>
        <v>0.37870369618049587</v>
      </c>
      <c r="K292" s="92">
        <f t="shared" si="51"/>
        <v>2.6405868495230767</v>
      </c>
      <c r="L292" s="92">
        <f>IF(A292&lt;'Gearing and Output'!$H$5,1,IF(A292&lt;'Gearing and Output'!$H$6,2,IF(A292&gt;'Gearing and Output'!$H$6,3)))</f>
        <v>3</v>
      </c>
      <c r="M292" s="92">
        <f>IF(L292=1,_xlfn.XLOOKUP(A292,'Dyno Graph'!$E$2:$E$77,'Dyno Graph'!$A$2:$A$77,,1),IF(L292=2,_xlfn.XLOOKUP(A292,'Dyno Graph'!$F$2:$F$77,'Dyno Graph'!$A$2:$A$77,,1),IF(L292=3,_xlfn.XLOOKUP(A292,'Dyno Graph'!$G$2:$G$77,'Dyno Graph'!$A$2:$A$77,,1))))</f>
        <v>7500</v>
      </c>
      <c r="N292" s="92">
        <f>IF(L292=1,_xlfn.XLOOKUP(A292,'Dyno Graph'!$E$2:$E$77,'Dyno Graph'!$D$2:$D$77,,-1),IF(L292=2,_xlfn.XLOOKUP(A292,'Dyno Graph'!$F$2:$F$77,'Dyno Graph'!$D$2:$D$77,,-1),IF(L292=3,_xlfn.XLOOKUP(A292,'Dyno Graph'!$G$2:$G$77,'Dyno Graph'!$D$2:$D$77,,-1))))</f>
        <v>14.254</v>
      </c>
      <c r="O292" s="92">
        <f>IF(L292=1,_xlfn.XLOOKUP(A292,'Dyno Graph'!$E$2:$E$77,'Dyno Graph'!$H$2:$H$77,,-1),IF(Forces!L292=2,_xlfn.XLOOKUP(Forces!A292,'Dyno Graph'!$F$2:$F$77,'Dyno Graph'!$H$2:$H$77,,-1),IF(Forces!L292=3,_xlfn.XLOOKUP(Forces!A292,'Dyno Graph'!$G$2:$G$77,'Dyno Graph'!$H$2:$H$77,,-1))))</f>
        <v>11.185500000000001</v>
      </c>
      <c r="P292" s="92" cm="1">
        <f t="array" ref="P292">_xlfn.XLOOKUP(N292,BSFC!$B$3:$B$25,_xlfn.XLOOKUP(M292,BSFC!$C$2:$P$2,BSFC!$C$3:$P$25,,-1),,-1)</f>
        <v>475.44294525000004</v>
      </c>
      <c r="Q292" s="92">
        <f t="shared" si="44"/>
        <v>1.4772408511371877</v>
      </c>
      <c r="R292" s="92">
        <f t="shared" si="45"/>
        <v>2.2593044861245575E-4</v>
      </c>
      <c r="S292" s="92">
        <f t="shared" si="46"/>
        <v>0.10741703790995974</v>
      </c>
      <c r="T292" s="92">
        <f t="shared" si="49"/>
        <v>37.663171164884062</v>
      </c>
      <c r="U292" s="92">
        <f t="shared" si="47"/>
        <v>1.4322271721327966E-4</v>
      </c>
      <c r="V292" s="92">
        <f t="shared" si="50"/>
        <v>5.0217561553178573E-2</v>
      </c>
    </row>
    <row r="293" spans="1:22" x14ac:dyDescent="0.45">
      <c r="A293" s="88">
        <f>MIN('Gearing and Output'!$H$7,(SQRT((A292^2)+2*K292*1)))</f>
        <v>13.752388632941413</v>
      </c>
      <c r="B293" s="90">
        <f t="shared" si="48"/>
        <v>25.364625804383795</v>
      </c>
      <c r="C293" s="90">
        <f>0.5*'Gearing and Output'!$G$15*'Gearing and Output'!$G$16*'Gearing and Output'!$G$14*(A293)^2</f>
        <v>111.2073775495362</v>
      </c>
      <c r="D293" s="90">
        <f>'Gearing and Output'!$G$26</f>
        <v>133.66125</v>
      </c>
      <c r="E293" s="90">
        <f>'Gearing and Output'!$C$14-C293-D293</f>
        <v>239.23840140594046</v>
      </c>
      <c r="F293" s="90">
        <f>0.5*'Gearing and Output'!$J$27*A293^2</f>
        <v>53594.201722958889</v>
      </c>
      <c r="G293" s="90">
        <f>A293/('Gearing and Output'!$J$35/1000)</f>
        <v>47.081097682100008</v>
      </c>
      <c r="H293" s="90">
        <f t="shared" si="42"/>
        <v>59.738955596585342</v>
      </c>
      <c r="I293" s="90">
        <f>'Gearing and Output'!$G$38</f>
        <v>631.72977665344956</v>
      </c>
      <c r="J293" s="90">
        <f t="shared" si="43"/>
        <v>0.37870369618049587</v>
      </c>
      <c r="K293" s="92">
        <f t="shared" si="51"/>
        <v>2.6405868495230767</v>
      </c>
      <c r="L293" s="92">
        <f>IF(A293&lt;'Gearing and Output'!$H$5,1,IF(A293&lt;'Gearing and Output'!$H$6,2,IF(A293&gt;'Gearing and Output'!$H$6,3)))</f>
        <v>3</v>
      </c>
      <c r="M293" s="92">
        <f>IF(L293=1,_xlfn.XLOOKUP(A293,'Dyno Graph'!$E$2:$E$77,'Dyno Graph'!$A$2:$A$77,,1),IF(L293=2,_xlfn.XLOOKUP(A293,'Dyno Graph'!$F$2:$F$77,'Dyno Graph'!$A$2:$A$77,,1),IF(L293=3,_xlfn.XLOOKUP(A293,'Dyno Graph'!$G$2:$G$77,'Dyno Graph'!$A$2:$A$77,,1))))</f>
        <v>7500</v>
      </c>
      <c r="N293" s="92">
        <f>IF(L293=1,_xlfn.XLOOKUP(A293,'Dyno Graph'!$E$2:$E$77,'Dyno Graph'!$D$2:$D$77,,-1),IF(L293=2,_xlfn.XLOOKUP(A293,'Dyno Graph'!$F$2:$F$77,'Dyno Graph'!$D$2:$D$77,,-1),IF(L293=3,_xlfn.XLOOKUP(A293,'Dyno Graph'!$G$2:$G$77,'Dyno Graph'!$D$2:$D$77,,-1))))</f>
        <v>14.254</v>
      </c>
      <c r="O293" s="92">
        <f>IF(L293=1,_xlfn.XLOOKUP(A293,'Dyno Graph'!$E$2:$E$77,'Dyno Graph'!$H$2:$H$77,,-1),IF(Forces!L293=2,_xlfn.XLOOKUP(Forces!A293,'Dyno Graph'!$F$2:$F$77,'Dyno Graph'!$H$2:$H$77,,-1),IF(Forces!L293=3,_xlfn.XLOOKUP(Forces!A293,'Dyno Graph'!$G$2:$G$77,'Dyno Graph'!$H$2:$H$77,,-1))))</f>
        <v>11.185500000000001</v>
      </c>
      <c r="P293" s="92" cm="1">
        <f t="array" ref="P293">_xlfn.XLOOKUP(N293,BSFC!$B$3:$B$25,_xlfn.XLOOKUP(M293,BSFC!$C$2:$P$2,BSFC!$C$3:$P$25,,-1),,-1)</f>
        <v>475.44294525000004</v>
      </c>
      <c r="Q293" s="92">
        <f t="shared" si="44"/>
        <v>1.4772408511371877</v>
      </c>
      <c r="R293" s="92">
        <f t="shared" si="45"/>
        <v>2.2593044861245575E-4</v>
      </c>
      <c r="S293" s="92">
        <f t="shared" si="46"/>
        <v>0.10741703790995974</v>
      </c>
      <c r="T293" s="92">
        <f t="shared" si="49"/>
        <v>37.770588202794023</v>
      </c>
      <c r="U293" s="92">
        <f t="shared" si="47"/>
        <v>1.4322271721327966E-4</v>
      </c>
      <c r="V293" s="92">
        <f t="shared" si="50"/>
        <v>5.0360784270391853E-2</v>
      </c>
    </row>
    <row r="294" spans="1:22" x14ac:dyDescent="0.45">
      <c r="A294" s="88">
        <f>MIN('Gearing and Output'!$H$7,(SQRT((A293^2)+2*K293*1)))</f>
        <v>13.752388632941413</v>
      </c>
      <c r="B294" s="90">
        <f t="shared" si="48"/>
        <v>25.437340445213874</v>
      </c>
      <c r="C294" s="90">
        <f>0.5*'Gearing and Output'!$G$15*'Gearing and Output'!$G$16*'Gearing and Output'!$G$14*(A294)^2</f>
        <v>111.2073775495362</v>
      </c>
      <c r="D294" s="90">
        <f>'Gearing and Output'!$G$26</f>
        <v>133.66125</v>
      </c>
      <c r="E294" s="90">
        <f>'Gearing and Output'!$C$14-C294-D294</f>
        <v>239.23840140594046</v>
      </c>
      <c r="F294" s="90">
        <f>0.5*'Gearing and Output'!$J$27*A294^2</f>
        <v>53594.201722958889</v>
      </c>
      <c r="G294" s="90">
        <f>A294/('Gearing and Output'!$J$35/1000)</f>
        <v>47.081097682100008</v>
      </c>
      <c r="H294" s="90">
        <f t="shared" si="42"/>
        <v>59.738955596585342</v>
      </c>
      <c r="I294" s="90">
        <f>'Gearing and Output'!$G$38</f>
        <v>631.72977665344956</v>
      </c>
      <c r="J294" s="90">
        <f t="shared" si="43"/>
        <v>0.37870369618049587</v>
      </c>
      <c r="K294" s="92">
        <f t="shared" si="51"/>
        <v>2.6405868495230767</v>
      </c>
      <c r="L294" s="92">
        <f>IF(A294&lt;'Gearing and Output'!$H$5,1,IF(A294&lt;'Gearing and Output'!$H$6,2,IF(A294&gt;'Gearing and Output'!$H$6,3)))</f>
        <v>3</v>
      </c>
      <c r="M294" s="92">
        <f>IF(L294=1,_xlfn.XLOOKUP(A294,'Dyno Graph'!$E$2:$E$77,'Dyno Graph'!$A$2:$A$77,,1),IF(L294=2,_xlfn.XLOOKUP(A294,'Dyno Graph'!$F$2:$F$77,'Dyno Graph'!$A$2:$A$77,,1),IF(L294=3,_xlfn.XLOOKUP(A294,'Dyno Graph'!$G$2:$G$77,'Dyno Graph'!$A$2:$A$77,,1))))</f>
        <v>7500</v>
      </c>
      <c r="N294" s="92">
        <f>IF(L294=1,_xlfn.XLOOKUP(A294,'Dyno Graph'!$E$2:$E$77,'Dyno Graph'!$D$2:$D$77,,-1),IF(L294=2,_xlfn.XLOOKUP(A294,'Dyno Graph'!$F$2:$F$77,'Dyno Graph'!$D$2:$D$77,,-1),IF(L294=3,_xlfn.XLOOKUP(A294,'Dyno Graph'!$G$2:$G$77,'Dyno Graph'!$D$2:$D$77,,-1))))</f>
        <v>14.254</v>
      </c>
      <c r="O294" s="92">
        <f>IF(L294=1,_xlfn.XLOOKUP(A294,'Dyno Graph'!$E$2:$E$77,'Dyno Graph'!$H$2:$H$77,,-1),IF(Forces!L294=2,_xlfn.XLOOKUP(Forces!A294,'Dyno Graph'!$F$2:$F$77,'Dyno Graph'!$H$2:$H$77,,-1),IF(Forces!L294=3,_xlfn.XLOOKUP(Forces!A294,'Dyno Graph'!$G$2:$G$77,'Dyno Graph'!$H$2:$H$77,,-1))))</f>
        <v>11.185500000000001</v>
      </c>
      <c r="P294" s="92" cm="1">
        <f t="array" ref="P294">_xlfn.XLOOKUP(N294,BSFC!$B$3:$B$25,_xlfn.XLOOKUP(M294,BSFC!$C$2:$P$2,BSFC!$C$3:$P$25,,-1),,-1)</f>
        <v>475.44294525000004</v>
      </c>
      <c r="Q294" s="92">
        <f t="shared" si="44"/>
        <v>1.4772408511371877</v>
      </c>
      <c r="R294" s="92">
        <f t="shared" si="45"/>
        <v>2.2593044861245575E-4</v>
      </c>
      <c r="S294" s="92">
        <f t="shared" si="46"/>
        <v>0.10741703790995974</v>
      </c>
      <c r="T294" s="92">
        <f t="shared" si="49"/>
        <v>37.878005240703985</v>
      </c>
      <c r="U294" s="92">
        <f t="shared" si="47"/>
        <v>1.4322271721327966E-4</v>
      </c>
      <c r="V294" s="92">
        <f t="shared" si="50"/>
        <v>5.0504006987605134E-2</v>
      </c>
    </row>
    <row r="295" spans="1:22" x14ac:dyDescent="0.45">
      <c r="A295" s="88">
        <f>MIN('Gearing and Output'!$H$7,(SQRT((A294^2)+2*K294*1)))</f>
        <v>13.752388632941413</v>
      </c>
      <c r="B295" s="90">
        <f t="shared" si="48"/>
        <v>25.510055086043952</v>
      </c>
      <c r="C295" s="90">
        <f>0.5*'Gearing and Output'!$G$15*'Gearing and Output'!$G$16*'Gearing and Output'!$G$14*(A295)^2</f>
        <v>111.2073775495362</v>
      </c>
      <c r="D295" s="90">
        <f>'Gearing and Output'!$G$26</f>
        <v>133.66125</v>
      </c>
      <c r="E295" s="90">
        <f>'Gearing and Output'!$C$14-C295-D295</f>
        <v>239.23840140594046</v>
      </c>
      <c r="F295" s="90">
        <f>0.5*'Gearing and Output'!$J$27*A295^2</f>
        <v>53594.201722958889</v>
      </c>
      <c r="G295" s="90">
        <f>A295/('Gearing and Output'!$J$35/1000)</f>
        <v>47.081097682100008</v>
      </c>
      <c r="H295" s="90">
        <f t="shared" si="42"/>
        <v>59.738955596585342</v>
      </c>
      <c r="I295" s="90">
        <f>'Gearing and Output'!$G$38</f>
        <v>631.72977665344956</v>
      </c>
      <c r="J295" s="90">
        <f t="shared" si="43"/>
        <v>0.37870369618049587</v>
      </c>
      <c r="K295" s="92">
        <f t="shared" si="51"/>
        <v>2.6405868495230767</v>
      </c>
      <c r="L295" s="92">
        <f>IF(A295&lt;'Gearing and Output'!$H$5,1,IF(A295&lt;'Gearing and Output'!$H$6,2,IF(A295&gt;'Gearing and Output'!$H$6,3)))</f>
        <v>3</v>
      </c>
      <c r="M295" s="92">
        <f>IF(L295=1,_xlfn.XLOOKUP(A295,'Dyno Graph'!$E$2:$E$77,'Dyno Graph'!$A$2:$A$77,,1),IF(L295=2,_xlfn.XLOOKUP(A295,'Dyno Graph'!$F$2:$F$77,'Dyno Graph'!$A$2:$A$77,,1),IF(L295=3,_xlfn.XLOOKUP(A295,'Dyno Graph'!$G$2:$G$77,'Dyno Graph'!$A$2:$A$77,,1))))</f>
        <v>7500</v>
      </c>
      <c r="N295" s="92">
        <f>IF(L295=1,_xlfn.XLOOKUP(A295,'Dyno Graph'!$E$2:$E$77,'Dyno Graph'!$D$2:$D$77,,-1),IF(L295=2,_xlfn.XLOOKUP(A295,'Dyno Graph'!$F$2:$F$77,'Dyno Graph'!$D$2:$D$77,,-1),IF(L295=3,_xlfn.XLOOKUP(A295,'Dyno Graph'!$G$2:$G$77,'Dyno Graph'!$D$2:$D$77,,-1))))</f>
        <v>14.254</v>
      </c>
      <c r="O295" s="92">
        <f>IF(L295=1,_xlfn.XLOOKUP(A295,'Dyno Graph'!$E$2:$E$77,'Dyno Graph'!$H$2:$H$77,,-1),IF(Forces!L295=2,_xlfn.XLOOKUP(Forces!A295,'Dyno Graph'!$F$2:$F$77,'Dyno Graph'!$H$2:$H$77,,-1),IF(Forces!L295=3,_xlfn.XLOOKUP(Forces!A295,'Dyno Graph'!$G$2:$G$77,'Dyno Graph'!$H$2:$H$77,,-1))))</f>
        <v>11.185500000000001</v>
      </c>
      <c r="P295" s="92" cm="1">
        <f t="array" ref="P295">_xlfn.XLOOKUP(N295,BSFC!$B$3:$B$25,_xlfn.XLOOKUP(M295,BSFC!$C$2:$P$2,BSFC!$C$3:$P$25,,-1),,-1)</f>
        <v>475.44294525000004</v>
      </c>
      <c r="Q295" s="92">
        <f t="shared" si="44"/>
        <v>1.4772408511371877</v>
      </c>
      <c r="R295" s="92">
        <f t="shared" si="45"/>
        <v>2.2593044861245575E-4</v>
      </c>
      <c r="S295" s="92">
        <f t="shared" si="46"/>
        <v>0.10741703790995974</v>
      </c>
      <c r="T295" s="92">
        <f t="shared" si="49"/>
        <v>37.985422278613946</v>
      </c>
      <c r="U295" s="92">
        <f t="shared" si="47"/>
        <v>1.4322271721327966E-4</v>
      </c>
      <c r="V295" s="92">
        <f t="shared" si="50"/>
        <v>5.0647229704818414E-2</v>
      </c>
    </row>
    <row r="296" spans="1:22" x14ac:dyDescent="0.45">
      <c r="A296" s="88">
        <f>MIN('Gearing and Output'!$H$7,(SQRT((A295^2)+2*K295*1)))</f>
        <v>13.752388632941413</v>
      </c>
      <c r="B296" s="90">
        <f t="shared" si="48"/>
        <v>25.58276972687403</v>
      </c>
      <c r="C296" s="90">
        <f>0.5*'Gearing and Output'!$G$15*'Gearing and Output'!$G$16*'Gearing and Output'!$G$14*(A296)^2</f>
        <v>111.2073775495362</v>
      </c>
      <c r="D296" s="90">
        <f>'Gearing and Output'!$G$26</f>
        <v>133.66125</v>
      </c>
      <c r="E296" s="90">
        <f>'Gearing and Output'!$C$14-C296-D296</f>
        <v>239.23840140594046</v>
      </c>
      <c r="F296" s="90">
        <f>0.5*'Gearing and Output'!$J$27*A296^2</f>
        <v>53594.201722958889</v>
      </c>
      <c r="G296" s="90">
        <f>A296/('Gearing and Output'!$J$35/1000)</f>
        <v>47.081097682100008</v>
      </c>
      <c r="H296" s="90">
        <f t="shared" si="42"/>
        <v>59.738955596585342</v>
      </c>
      <c r="I296" s="90">
        <f>'Gearing and Output'!$G$38</f>
        <v>631.72977665344956</v>
      </c>
      <c r="J296" s="90">
        <f t="shared" si="43"/>
        <v>0.37870369618049587</v>
      </c>
      <c r="K296" s="92">
        <f t="shared" si="51"/>
        <v>2.6405868495230767</v>
      </c>
      <c r="L296" s="92">
        <f>IF(A296&lt;'Gearing and Output'!$H$5,1,IF(A296&lt;'Gearing and Output'!$H$6,2,IF(A296&gt;'Gearing and Output'!$H$6,3)))</f>
        <v>3</v>
      </c>
      <c r="M296" s="92">
        <f>IF(L296=1,_xlfn.XLOOKUP(A296,'Dyno Graph'!$E$2:$E$77,'Dyno Graph'!$A$2:$A$77,,1),IF(L296=2,_xlfn.XLOOKUP(A296,'Dyno Graph'!$F$2:$F$77,'Dyno Graph'!$A$2:$A$77,,1),IF(L296=3,_xlfn.XLOOKUP(A296,'Dyno Graph'!$G$2:$G$77,'Dyno Graph'!$A$2:$A$77,,1))))</f>
        <v>7500</v>
      </c>
      <c r="N296" s="92">
        <f>IF(L296=1,_xlfn.XLOOKUP(A296,'Dyno Graph'!$E$2:$E$77,'Dyno Graph'!$D$2:$D$77,,-1),IF(L296=2,_xlfn.XLOOKUP(A296,'Dyno Graph'!$F$2:$F$77,'Dyno Graph'!$D$2:$D$77,,-1),IF(L296=3,_xlfn.XLOOKUP(A296,'Dyno Graph'!$G$2:$G$77,'Dyno Graph'!$D$2:$D$77,,-1))))</f>
        <v>14.254</v>
      </c>
      <c r="O296" s="92">
        <f>IF(L296=1,_xlfn.XLOOKUP(A296,'Dyno Graph'!$E$2:$E$77,'Dyno Graph'!$H$2:$H$77,,-1),IF(Forces!L296=2,_xlfn.XLOOKUP(Forces!A296,'Dyno Graph'!$F$2:$F$77,'Dyno Graph'!$H$2:$H$77,,-1),IF(Forces!L296=3,_xlfn.XLOOKUP(Forces!A296,'Dyno Graph'!$G$2:$G$77,'Dyno Graph'!$H$2:$H$77,,-1))))</f>
        <v>11.185500000000001</v>
      </c>
      <c r="P296" s="92" cm="1">
        <f t="array" ref="P296">_xlfn.XLOOKUP(N296,BSFC!$B$3:$B$25,_xlfn.XLOOKUP(M296,BSFC!$C$2:$P$2,BSFC!$C$3:$P$25,,-1),,-1)</f>
        <v>475.44294525000004</v>
      </c>
      <c r="Q296" s="92">
        <f t="shared" si="44"/>
        <v>1.4772408511371877</v>
      </c>
      <c r="R296" s="92">
        <f t="shared" si="45"/>
        <v>2.2593044861245575E-4</v>
      </c>
      <c r="S296" s="92">
        <f t="shared" si="46"/>
        <v>0.10741703790995974</v>
      </c>
      <c r="T296" s="92">
        <f t="shared" si="49"/>
        <v>38.092839316523907</v>
      </c>
      <c r="U296" s="92">
        <f t="shared" si="47"/>
        <v>1.4322271721327966E-4</v>
      </c>
      <c r="V296" s="92">
        <f t="shared" si="50"/>
        <v>5.0790452422031694E-2</v>
      </c>
    </row>
    <row r="297" spans="1:22" x14ac:dyDescent="0.45">
      <c r="A297" s="88">
        <f>MIN('Gearing and Output'!$H$7,(SQRT((A296^2)+2*K296*1)))</f>
        <v>13.752388632941413</v>
      </c>
      <c r="B297" s="90">
        <f t="shared" si="48"/>
        <v>25.655484367704108</v>
      </c>
      <c r="C297" s="90">
        <f>0.5*'Gearing and Output'!$G$15*'Gearing and Output'!$G$16*'Gearing and Output'!$G$14*(A297)^2</f>
        <v>111.2073775495362</v>
      </c>
      <c r="D297" s="90">
        <f>'Gearing and Output'!$G$26</f>
        <v>133.66125</v>
      </c>
      <c r="E297" s="90">
        <f>'Gearing and Output'!$C$14-C297-D297</f>
        <v>239.23840140594046</v>
      </c>
      <c r="F297" s="90">
        <f>0.5*'Gearing and Output'!$J$27*A297^2</f>
        <v>53594.201722958889</v>
      </c>
      <c r="G297" s="90">
        <f>A297/('Gearing and Output'!$J$35/1000)</f>
        <v>47.081097682100008</v>
      </c>
      <c r="H297" s="90">
        <f t="shared" si="42"/>
        <v>59.738955596585342</v>
      </c>
      <c r="I297" s="90">
        <f>'Gearing and Output'!$G$38</f>
        <v>631.72977665344956</v>
      </c>
      <c r="J297" s="90">
        <f t="shared" si="43"/>
        <v>0.37870369618049587</v>
      </c>
      <c r="K297" s="92">
        <f t="shared" si="51"/>
        <v>2.6405868495230767</v>
      </c>
      <c r="L297" s="92">
        <f>IF(A297&lt;'Gearing and Output'!$H$5,1,IF(A297&lt;'Gearing and Output'!$H$6,2,IF(A297&gt;'Gearing and Output'!$H$6,3)))</f>
        <v>3</v>
      </c>
      <c r="M297" s="92">
        <f>IF(L297=1,_xlfn.XLOOKUP(A297,'Dyno Graph'!$E$2:$E$77,'Dyno Graph'!$A$2:$A$77,,1),IF(L297=2,_xlfn.XLOOKUP(A297,'Dyno Graph'!$F$2:$F$77,'Dyno Graph'!$A$2:$A$77,,1),IF(L297=3,_xlfn.XLOOKUP(A297,'Dyno Graph'!$G$2:$G$77,'Dyno Graph'!$A$2:$A$77,,1))))</f>
        <v>7500</v>
      </c>
      <c r="N297" s="92">
        <f>IF(L297=1,_xlfn.XLOOKUP(A297,'Dyno Graph'!$E$2:$E$77,'Dyno Graph'!$D$2:$D$77,,-1),IF(L297=2,_xlfn.XLOOKUP(A297,'Dyno Graph'!$F$2:$F$77,'Dyno Graph'!$D$2:$D$77,,-1),IF(L297=3,_xlfn.XLOOKUP(A297,'Dyno Graph'!$G$2:$G$77,'Dyno Graph'!$D$2:$D$77,,-1))))</f>
        <v>14.254</v>
      </c>
      <c r="O297" s="92">
        <f>IF(L297=1,_xlfn.XLOOKUP(A297,'Dyno Graph'!$E$2:$E$77,'Dyno Graph'!$H$2:$H$77,,-1),IF(Forces!L297=2,_xlfn.XLOOKUP(Forces!A297,'Dyno Graph'!$F$2:$F$77,'Dyno Graph'!$H$2:$H$77,,-1),IF(Forces!L297=3,_xlfn.XLOOKUP(Forces!A297,'Dyno Graph'!$G$2:$G$77,'Dyno Graph'!$H$2:$H$77,,-1))))</f>
        <v>11.185500000000001</v>
      </c>
      <c r="P297" s="92" cm="1">
        <f t="array" ref="P297">_xlfn.XLOOKUP(N297,BSFC!$B$3:$B$25,_xlfn.XLOOKUP(M297,BSFC!$C$2:$P$2,BSFC!$C$3:$P$25,,-1),,-1)</f>
        <v>475.44294525000004</v>
      </c>
      <c r="Q297" s="92">
        <f t="shared" si="44"/>
        <v>1.4772408511371877</v>
      </c>
      <c r="R297" s="92">
        <f t="shared" si="45"/>
        <v>2.2593044861245575E-4</v>
      </c>
      <c r="S297" s="92">
        <f t="shared" si="46"/>
        <v>0.10741703790995974</v>
      </c>
      <c r="T297" s="92">
        <f t="shared" si="49"/>
        <v>38.200256354433868</v>
      </c>
      <c r="U297" s="92">
        <f t="shared" si="47"/>
        <v>1.4322271721327966E-4</v>
      </c>
      <c r="V297" s="92">
        <f t="shared" si="50"/>
        <v>5.0933675139244974E-2</v>
      </c>
    </row>
    <row r="298" spans="1:22" x14ac:dyDescent="0.45">
      <c r="A298" s="88">
        <f>MIN('Gearing and Output'!$H$7,(SQRT((A297^2)+2*K297*1)))</f>
        <v>13.752388632941413</v>
      </c>
      <c r="B298" s="90">
        <f t="shared" si="48"/>
        <v>25.728199008534187</v>
      </c>
      <c r="C298" s="90">
        <f>0.5*'Gearing and Output'!$G$15*'Gearing and Output'!$G$16*'Gearing and Output'!$G$14*(A298)^2</f>
        <v>111.2073775495362</v>
      </c>
      <c r="D298" s="90">
        <f>'Gearing and Output'!$G$26</f>
        <v>133.66125</v>
      </c>
      <c r="E298" s="90">
        <f>'Gearing and Output'!$C$14-C298-D298</f>
        <v>239.23840140594046</v>
      </c>
      <c r="F298" s="90">
        <f>0.5*'Gearing and Output'!$J$27*A298^2</f>
        <v>53594.201722958889</v>
      </c>
      <c r="G298" s="90">
        <f>A298/('Gearing and Output'!$J$35/1000)</f>
        <v>47.081097682100008</v>
      </c>
      <c r="H298" s="90">
        <f t="shared" si="42"/>
        <v>59.738955596585342</v>
      </c>
      <c r="I298" s="90">
        <f>'Gearing and Output'!$G$38</f>
        <v>631.72977665344956</v>
      </c>
      <c r="J298" s="90">
        <f t="shared" si="43"/>
        <v>0.37870369618049587</v>
      </c>
      <c r="K298" s="92">
        <f t="shared" si="51"/>
        <v>2.6405868495230767</v>
      </c>
      <c r="L298" s="92">
        <f>IF(A298&lt;'Gearing and Output'!$H$5,1,IF(A298&lt;'Gearing and Output'!$H$6,2,IF(A298&gt;'Gearing and Output'!$H$6,3)))</f>
        <v>3</v>
      </c>
      <c r="M298" s="92">
        <f>IF(L298=1,_xlfn.XLOOKUP(A298,'Dyno Graph'!$E$2:$E$77,'Dyno Graph'!$A$2:$A$77,,1),IF(L298=2,_xlfn.XLOOKUP(A298,'Dyno Graph'!$F$2:$F$77,'Dyno Graph'!$A$2:$A$77,,1),IF(L298=3,_xlfn.XLOOKUP(A298,'Dyno Graph'!$G$2:$G$77,'Dyno Graph'!$A$2:$A$77,,1))))</f>
        <v>7500</v>
      </c>
      <c r="N298" s="92">
        <f>IF(L298=1,_xlfn.XLOOKUP(A298,'Dyno Graph'!$E$2:$E$77,'Dyno Graph'!$D$2:$D$77,,-1),IF(L298=2,_xlfn.XLOOKUP(A298,'Dyno Graph'!$F$2:$F$77,'Dyno Graph'!$D$2:$D$77,,-1),IF(L298=3,_xlfn.XLOOKUP(A298,'Dyno Graph'!$G$2:$G$77,'Dyno Graph'!$D$2:$D$77,,-1))))</f>
        <v>14.254</v>
      </c>
      <c r="O298" s="92">
        <f>IF(L298=1,_xlfn.XLOOKUP(A298,'Dyno Graph'!$E$2:$E$77,'Dyno Graph'!$H$2:$H$77,,-1),IF(Forces!L298=2,_xlfn.XLOOKUP(Forces!A298,'Dyno Graph'!$F$2:$F$77,'Dyno Graph'!$H$2:$H$77,,-1),IF(Forces!L298=3,_xlfn.XLOOKUP(Forces!A298,'Dyno Graph'!$G$2:$G$77,'Dyno Graph'!$H$2:$H$77,,-1))))</f>
        <v>11.185500000000001</v>
      </c>
      <c r="P298" s="92" cm="1">
        <f t="array" ref="P298">_xlfn.XLOOKUP(N298,BSFC!$B$3:$B$25,_xlfn.XLOOKUP(M298,BSFC!$C$2:$P$2,BSFC!$C$3:$P$25,,-1),,-1)</f>
        <v>475.44294525000004</v>
      </c>
      <c r="Q298" s="92">
        <f t="shared" si="44"/>
        <v>1.4772408511371877</v>
      </c>
      <c r="R298" s="92">
        <f t="shared" si="45"/>
        <v>2.2593044861245575E-4</v>
      </c>
      <c r="S298" s="92">
        <f t="shared" si="46"/>
        <v>0.10741703790995974</v>
      </c>
      <c r="T298" s="92">
        <f t="shared" si="49"/>
        <v>38.30767339234383</v>
      </c>
      <c r="U298" s="92">
        <f t="shared" si="47"/>
        <v>1.4322271721327966E-4</v>
      </c>
      <c r="V298" s="92">
        <f t="shared" si="50"/>
        <v>5.1076897856458255E-2</v>
      </c>
    </row>
    <row r="299" spans="1:22" x14ac:dyDescent="0.45">
      <c r="A299" s="88">
        <f>MIN('Gearing and Output'!$H$7,(SQRT((A298^2)+2*K298*1)))</f>
        <v>13.752388632941413</v>
      </c>
      <c r="B299" s="90">
        <f t="shared" si="48"/>
        <v>25.800913649364265</v>
      </c>
      <c r="C299" s="90">
        <f>0.5*'Gearing and Output'!$G$15*'Gearing and Output'!$G$16*'Gearing and Output'!$G$14*(A299)^2</f>
        <v>111.2073775495362</v>
      </c>
      <c r="D299" s="90">
        <f>'Gearing and Output'!$G$26</f>
        <v>133.66125</v>
      </c>
      <c r="E299" s="90">
        <f>'Gearing and Output'!$C$14-C299-D299</f>
        <v>239.23840140594046</v>
      </c>
      <c r="F299" s="90">
        <f>0.5*'Gearing and Output'!$J$27*A299^2</f>
        <v>53594.201722958889</v>
      </c>
      <c r="G299" s="90">
        <f>A299/('Gearing and Output'!$J$35/1000)</f>
        <v>47.081097682100008</v>
      </c>
      <c r="H299" s="90">
        <f t="shared" si="42"/>
        <v>59.738955596585342</v>
      </c>
      <c r="I299" s="90">
        <f>'Gearing and Output'!$G$38</f>
        <v>631.72977665344956</v>
      </c>
      <c r="J299" s="90">
        <f t="shared" si="43"/>
        <v>0.37870369618049587</v>
      </c>
      <c r="K299" s="92">
        <f t="shared" si="51"/>
        <v>2.6405868495230767</v>
      </c>
      <c r="L299" s="92">
        <f>IF(A299&lt;'Gearing and Output'!$H$5,1,IF(A299&lt;'Gearing and Output'!$H$6,2,IF(A299&gt;'Gearing and Output'!$H$6,3)))</f>
        <v>3</v>
      </c>
      <c r="M299" s="92">
        <f>IF(L299=1,_xlfn.XLOOKUP(A299,'Dyno Graph'!$E$2:$E$77,'Dyno Graph'!$A$2:$A$77,,1),IF(L299=2,_xlfn.XLOOKUP(A299,'Dyno Graph'!$F$2:$F$77,'Dyno Graph'!$A$2:$A$77,,1),IF(L299=3,_xlfn.XLOOKUP(A299,'Dyno Graph'!$G$2:$G$77,'Dyno Graph'!$A$2:$A$77,,1))))</f>
        <v>7500</v>
      </c>
      <c r="N299" s="92">
        <f>IF(L299=1,_xlfn.XLOOKUP(A299,'Dyno Graph'!$E$2:$E$77,'Dyno Graph'!$D$2:$D$77,,-1),IF(L299=2,_xlfn.XLOOKUP(A299,'Dyno Graph'!$F$2:$F$77,'Dyno Graph'!$D$2:$D$77,,-1),IF(L299=3,_xlfn.XLOOKUP(A299,'Dyno Graph'!$G$2:$G$77,'Dyno Graph'!$D$2:$D$77,,-1))))</f>
        <v>14.254</v>
      </c>
      <c r="O299" s="92">
        <f>IF(L299=1,_xlfn.XLOOKUP(A299,'Dyno Graph'!$E$2:$E$77,'Dyno Graph'!$H$2:$H$77,,-1),IF(Forces!L299=2,_xlfn.XLOOKUP(Forces!A299,'Dyno Graph'!$F$2:$F$77,'Dyno Graph'!$H$2:$H$77,,-1),IF(Forces!L299=3,_xlfn.XLOOKUP(Forces!A299,'Dyno Graph'!$G$2:$G$77,'Dyno Graph'!$H$2:$H$77,,-1))))</f>
        <v>11.185500000000001</v>
      </c>
      <c r="P299" s="92" cm="1">
        <f t="array" ref="P299">_xlfn.XLOOKUP(N299,BSFC!$B$3:$B$25,_xlfn.XLOOKUP(M299,BSFC!$C$2:$P$2,BSFC!$C$3:$P$25,,-1),,-1)</f>
        <v>475.44294525000004</v>
      </c>
      <c r="Q299" s="92">
        <f t="shared" si="44"/>
        <v>1.4772408511371877</v>
      </c>
      <c r="R299" s="92">
        <f t="shared" si="45"/>
        <v>2.2593044861245575E-4</v>
      </c>
      <c r="S299" s="92">
        <f t="shared" si="46"/>
        <v>0.10741703790995974</v>
      </c>
      <c r="T299" s="92">
        <f t="shared" si="49"/>
        <v>38.415090430253791</v>
      </c>
      <c r="U299" s="92">
        <f t="shared" si="47"/>
        <v>1.4322271721327966E-4</v>
      </c>
      <c r="V299" s="92">
        <f t="shared" si="50"/>
        <v>5.1220120573671535E-2</v>
      </c>
    </row>
    <row r="300" spans="1:22" x14ac:dyDescent="0.45">
      <c r="A300" s="88">
        <f>MIN('Gearing and Output'!$H$7,(SQRT((A299^2)+2*K299*1)))</f>
        <v>13.752388632941413</v>
      </c>
      <c r="B300" s="90">
        <f t="shared" si="48"/>
        <v>25.873628290194343</v>
      </c>
      <c r="C300" s="90">
        <f>0.5*'Gearing and Output'!$G$15*'Gearing and Output'!$G$16*'Gearing and Output'!$G$14*(A300)^2</f>
        <v>111.2073775495362</v>
      </c>
      <c r="D300" s="90">
        <f>'Gearing and Output'!$G$26</f>
        <v>133.66125</v>
      </c>
      <c r="E300" s="90">
        <f>'Gearing and Output'!$C$14-C300-D300</f>
        <v>239.23840140594046</v>
      </c>
      <c r="F300" s="90">
        <f>0.5*'Gearing and Output'!$J$27*A300^2</f>
        <v>53594.201722958889</v>
      </c>
      <c r="G300" s="90">
        <f>A300/('Gearing and Output'!$J$35/1000)</f>
        <v>47.081097682100008</v>
      </c>
      <c r="H300" s="90">
        <f t="shared" si="42"/>
        <v>59.738955596585342</v>
      </c>
      <c r="I300" s="90">
        <f>'Gearing and Output'!$G$38</f>
        <v>631.72977665344956</v>
      </c>
      <c r="J300" s="90">
        <f t="shared" si="43"/>
        <v>0.37870369618049587</v>
      </c>
      <c r="K300" s="92">
        <f t="shared" si="51"/>
        <v>2.6405868495230767</v>
      </c>
      <c r="L300" s="92">
        <f>IF(A300&lt;'Gearing and Output'!$H$5,1,IF(A300&lt;'Gearing and Output'!$H$6,2,IF(A300&gt;'Gearing and Output'!$H$6,3)))</f>
        <v>3</v>
      </c>
      <c r="M300" s="92">
        <f>IF(L300=1,_xlfn.XLOOKUP(A300,'Dyno Graph'!$E$2:$E$77,'Dyno Graph'!$A$2:$A$77,,1),IF(L300=2,_xlfn.XLOOKUP(A300,'Dyno Graph'!$F$2:$F$77,'Dyno Graph'!$A$2:$A$77,,1),IF(L300=3,_xlfn.XLOOKUP(A300,'Dyno Graph'!$G$2:$G$77,'Dyno Graph'!$A$2:$A$77,,1))))</f>
        <v>7500</v>
      </c>
      <c r="N300" s="92">
        <f>IF(L300=1,_xlfn.XLOOKUP(A300,'Dyno Graph'!$E$2:$E$77,'Dyno Graph'!$D$2:$D$77,,-1),IF(L300=2,_xlfn.XLOOKUP(A300,'Dyno Graph'!$F$2:$F$77,'Dyno Graph'!$D$2:$D$77,,-1),IF(L300=3,_xlfn.XLOOKUP(A300,'Dyno Graph'!$G$2:$G$77,'Dyno Graph'!$D$2:$D$77,,-1))))</f>
        <v>14.254</v>
      </c>
      <c r="O300" s="92">
        <f>IF(L300=1,_xlfn.XLOOKUP(A300,'Dyno Graph'!$E$2:$E$77,'Dyno Graph'!$H$2:$H$77,,-1),IF(Forces!L300=2,_xlfn.XLOOKUP(Forces!A300,'Dyno Graph'!$F$2:$F$77,'Dyno Graph'!$H$2:$H$77,,-1),IF(Forces!L300=3,_xlfn.XLOOKUP(Forces!A300,'Dyno Graph'!$G$2:$G$77,'Dyno Graph'!$H$2:$H$77,,-1))))</f>
        <v>11.185500000000001</v>
      </c>
      <c r="P300" s="92" cm="1">
        <f t="array" ref="P300">_xlfn.XLOOKUP(N300,BSFC!$B$3:$B$25,_xlfn.XLOOKUP(M300,BSFC!$C$2:$P$2,BSFC!$C$3:$P$25,,-1),,-1)</f>
        <v>475.44294525000004</v>
      </c>
      <c r="Q300" s="92">
        <f t="shared" si="44"/>
        <v>1.4772408511371877</v>
      </c>
      <c r="R300" s="92">
        <f t="shared" si="45"/>
        <v>2.2593044861245575E-4</v>
      </c>
      <c r="S300" s="92">
        <f t="shared" si="46"/>
        <v>0.10741703790995974</v>
      </c>
      <c r="T300" s="92">
        <f t="shared" si="49"/>
        <v>38.522507468163752</v>
      </c>
      <c r="U300" s="92">
        <f t="shared" si="47"/>
        <v>1.4322271721327966E-4</v>
      </c>
      <c r="V300" s="92">
        <f t="shared" si="50"/>
        <v>5.1363343290884815E-2</v>
      </c>
    </row>
    <row r="301" spans="1:22" x14ac:dyDescent="0.45">
      <c r="A301" s="88">
        <f>MIN('Gearing and Output'!$H$7,(SQRT((A300^2)+2*K300*1)))</f>
        <v>13.752388632941413</v>
      </c>
      <c r="B301" s="90">
        <f t="shared" si="48"/>
        <v>25.946342931024422</v>
      </c>
      <c r="C301" s="90">
        <f>0.5*'Gearing and Output'!$G$15*'Gearing and Output'!$G$16*'Gearing and Output'!$G$14*(A301)^2</f>
        <v>111.2073775495362</v>
      </c>
      <c r="D301" s="90">
        <f>'Gearing and Output'!$G$26</f>
        <v>133.66125</v>
      </c>
      <c r="E301" s="90">
        <f>'Gearing and Output'!$C$14-C301-D301</f>
        <v>239.23840140594046</v>
      </c>
      <c r="F301" s="90">
        <f>0.5*'Gearing and Output'!$J$27*A301^2</f>
        <v>53594.201722958889</v>
      </c>
      <c r="G301" s="90">
        <f>A301/('Gearing and Output'!$J$35/1000)</f>
        <v>47.081097682100008</v>
      </c>
      <c r="H301" s="90">
        <f t="shared" si="42"/>
        <v>59.738955596585342</v>
      </c>
      <c r="I301" s="90">
        <f>'Gearing and Output'!$G$38</f>
        <v>631.72977665344956</v>
      </c>
      <c r="J301" s="90">
        <f t="shared" si="43"/>
        <v>0.37870369618049587</v>
      </c>
      <c r="K301" s="92">
        <f t="shared" si="51"/>
        <v>2.6405868495230767</v>
      </c>
      <c r="L301" s="92">
        <f>IF(A301&lt;'Gearing and Output'!$H$5,1,IF(A301&lt;'Gearing and Output'!$H$6,2,IF(A301&gt;'Gearing and Output'!$H$6,3)))</f>
        <v>3</v>
      </c>
      <c r="M301" s="92">
        <f>IF(L301=1,_xlfn.XLOOKUP(A301,'Dyno Graph'!$E$2:$E$77,'Dyno Graph'!$A$2:$A$77,,1),IF(L301=2,_xlfn.XLOOKUP(A301,'Dyno Graph'!$F$2:$F$77,'Dyno Graph'!$A$2:$A$77,,1),IF(L301=3,_xlfn.XLOOKUP(A301,'Dyno Graph'!$G$2:$G$77,'Dyno Graph'!$A$2:$A$77,,1))))</f>
        <v>7500</v>
      </c>
      <c r="N301" s="92">
        <f>IF(L301=1,_xlfn.XLOOKUP(A301,'Dyno Graph'!$E$2:$E$77,'Dyno Graph'!$D$2:$D$77,,-1),IF(L301=2,_xlfn.XLOOKUP(A301,'Dyno Graph'!$F$2:$F$77,'Dyno Graph'!$D$2:$D$77,,-1),IF(L301=3,_xlfn.XLOOKUP(A301,'Dyno Graph'!$G$2:$G$77,'Dyno Graph'!$D$2:$D$77,,-1))))</f>
        <v>14.254</v>
      </c>
      <c r="O301" s="92">
        <f>IF(L301=1,_xlfn.XLOOKUP(A301,'Dyno Graph'!$E$2:$E$77,'Dyno Graph'!$H$2:$H$77,,-1),IF(Forces!L301=2,_xlfn.XLOOKUP(Forces!A301,'Dyno Graph'!$F$2:$F$77,'Dyno Graph'!$H$2:$H$77,,-1),IF(Forces!L301=3,_xlfn.XLOOKUP(Forces!A301,'Dyno Graph'!$G$2:$G$77,'Dyno Graph'!$H$2:$H$77,,-1))))</f>
        <v>11.185500000000001</v>
      </c>
      <c r="P301" s="92" cm="1">
        <f t="array" ref="P301">_xlfn.XLOOKUP(N301,BSFC!$B$3:$B$25,_xlfn.XLOOKUP(M301,BSFC!$C$2:$P$2,BSFC!$C$3:$P$25,,-1),,-1)</f>
        <v>475.44294525000004</v>
      </c>
      <c r="Q301" s="92">
        <f t="shared" si="44"/>
        <v>1.4772408511371877</v>
      </c>
      <c r="R301" s="92">
        <f t="shared" si="45"/>
        <v>2.2593044861245575E-4</v>
      </c>
      <c r="S301" s="92">
        <f t="shared" si="46"/>
        <v>0.10741703790995974</v>
      </c>
      <c r="T301" s="92">
        <f t="shared" si="49"/>
        <v>38.629924506073714</v>
      </c>
      <c r="U301" s="92">
        <f t="shared" si="47"/>
        <v>1.4322271721327966E-4</v>
      </c>
      <c r="V301" s="92">
        <f t="shared" si="50"/>
        <v>5.1506566008098095E-2</v>
      </c>
    </row>
    <row r="302" spans="1:22" x14ac:dyDescent="0.45">
      <c r="A302" s="88">
        <f>MIN('Gearing and Output'!$H$7,(SQRT((A301^2)+2*K301*1)))</f>
        <v>13.752388632941413</v>
      </c>
      <c r="B302" s="90">
        <f t="shared" si="48"/>
        <v>26.0190575718545</v>
      </c>
      <c r="C302" s="90">
        <f>0.5*'Gearing and Output'!$G$15*'Gearing and Output'!$G$16*'Gearing and Output'!$G$14*(A302)^2</f>
        <v>111.2073775495362</v>
      </c>
      <c r="D302" s="90">
        <f>'Gearing and Output'!$G$26</f>
        <v>133.66125</v>
      </c>
      <c r="E302" s="90">
        <f>'Gearing and Output'!$C$14-C302-D302</f>
        <v>239.23840140594046</v>
      </c>
      <c r="F302" s="90">
        <f>0.5*'Gearing and Output'!$J$27*A302^2</f>
        <v>53594.201722958889</v>
      </c>
      <c r="G302" s="90">
        <f>A302/('Gearing and Output'!$J$35/1000)</f>
        <v>47.081097682100008</v>
      </c>
      <c r="H302" s="90">
        <f t="shared" si="42"/>
        <v>59.738955596585342</v>
      </c>
      <c r="I302" s="90">
        <f>'Gearing and Output'!$G$38</f>
        <v>631.72977665344956</v>
      </c>
      <c r="J302" s="90">
        <f t="shared" si="43"/>
        <v>0.37870369618049587</v>
      </c>
      <c r="K302" s="92">
        <f t="shared" si="51"/>
        <v>2.6405868495230767</v>
      </c>
      <c r="L302" s="92">
        <f>IF(A302&lt;'Gearing and Output'!$H$5,1,IF(A302&lt;'Gearing and Output'!$H$6,2,IF(A302&gt;'Gearing and Output'!$H$6,3)))</f>
        <v>3</v>
      </c>
      <c r="M302" s="92">
        <f>IF(L302=1,_xlfn.XLOOKUP(A302,'Dyno Graph'!$E$2:$E$77,'Dyno Graph'!$A$2:$A$77,,1),IF(L302=2,_xlfn.XLOOKUP(A302,'Dyno Graph'!$F$2:$F$77,'Dyno Graph'!$A$2:$A$77,,1),IF(L302=3,_xlfn.XLOOKUP(A302,'Dyno Graph'!$G$2:$G$77,'Dyno Graph'!$A$2:$A$77,,1))))</f>
        <v>7500</v>
      </c>
      <c r="N302" s="92">
        <f>IF(L302=1,_xlfn.XLOOKUP(A302,'Dyno Graph'!$E$2:$E$77,'Dyno Graph'!$D$2:$D$77,,-1),IF(L302=2,_xlfn.XLOOKUP(A302,'Dyno Graph'!$F$2:$F$77,'Dyno Graph'!$D$2:$D$77,,-1),IF(L302=3,_xlfn.XLOOKUP(A302,'Dyno Graph'!$G$2:$G$77,'Dyno Graph'!$D$2:$D$77,,-1))))</f>
        <v>14.254</v>
      </c>
      <c r="O302" s="92">
        <f>IF(L302=1,_xlfn.XLOOKUP(A302,'Dyno Graph'!$E$2:$E$77,'Dyno Graph'!$H$2:$H$77,,-1),IF(Forces!L302=2,_xlfn.XLOOKUP(Forces!A302,'Dyno Graph'!$F$2:$F$77,'Dyno Graph'!$H$2:$H$77,,-1),IF(Forces!L302=3,_xlfn.XLOOKUP(Forces!A302,'Dyno Graph'!$G$2:$G$77,'Dyno Graph'!$H$2:$H$77,,-1))))</f>
        <v>11.185500000000001</v>
      </c>
      <c r="P302" s="92" cm="1">
        <f t="array" ref="P302">_xlfn.XLOOKUP(N302,BSFC!$B$3:$B$25,_xlfn.XLOOKUP(M302,BSFC!$C$2:$P$2,BSFC!$C$3:$P$25,,-1),,-1)</f>
        <v>475.44294525000004</v>
      </c>
      <c r="Q302" s="92">
        <f t="shared" si="44"/>
        <v>1.4772408511371877</v>
      </c>
      <c r="R302" s="92">
        <f t="shared" si="45"/>
        <v>2.2593044861245575E-4</v>
      </c>
      <c r="S302" s="92">
        <f t="shared" si="46"/>
        <v>0.10741703790995974</v>
      </c>
      <c r="T302" s="92">
        <f t="shared" si="49"/>
        <v>38.737341543983675</v>
      </c>
      <c r="U302" s="92">
        <f t="shared" si="47"/>
        <v>1.4322271721327966E-4</v>
      </c>
      <c r="V302" s="92">
        <f t="shared" si="50"/>
        <v>5.1649788725311375E-2</v>
      </c>
    </row>
    <row r="303" spans="1:22" x14ac:dyDescent="0.45">
      <c r="A303" s="88">
        <f>MIN('Gearing and Output'!$H$7,(SQRT((A302^2)+2*K302*1)))</f>
        <v>13.752388632941413</v>
      </c>
      <c r="B303" s="90">
        <f t="shared" si="48"/>
        <v>26.091772212684578</v>
      </c>
      <c r="C303" s="90">
        <f>0.5*'Gearing and Output'!$G$15*'Gearing and Output'!$G$16*'Gearing and Output'!$G$14*(A303)^2</f>
        <v>111.2073775495362</v>
      </c>
      <c r="D303" s="90">
        <f>'Gearing and Output'!$G$26</f>
        <v>133.66125</v>
      </c>
      <c r="E303" s="90">
        <f>'Gearing and Output'!$C$14-C303-D303</f>
        <v>239.23840140594046</v>
      </c>
      <c r="F303" s="90">
        <f>0.5*'Gearing and Output'!$J$27*A303^2</f>
        <v>53594.201722958889</v>
      </c>
      <c r="G303" s="90">
        <f>A303/('Gearing and Output'!$J$35/1000)</f>
        <v>47.081097682100008</v>
      </c>
      <c r="H303" s="90">
        <f t="shared" si="42"/>
        <v>59.738955596585342</v>
      </c>
      <c r="I303" s="90">
        <f>'Gearing and Output'!$G$38</f>
        <v>631.72977665344956</v>
      </c>
      <c r="J303" s="90">
        <f t="shared" si="43"/>
        <v>0.37870369618049587</v>
      </c>
      <c r="K303" s="92">
        <f t="shared" si="51"/>
        <v>2.6405868495230767</v>
      </c>
      <c r="L303" s="92">
        <f>IF(A303&lt;'Gearing and Output'!$H$5,1,IF(A303&lt;'Gearing and Output'!$H$6,2,IF(A303&gt;'Gearing and Output'!$H$6,3)))</f>
        <v>3</v>
      </c>
      <c r="M303" s="92">
        <f>IF(L303=1,_xlfn.XLOOKUP(A303,'Dyno Graph'!$E$2:$E$77,'Dyno Graph'!$A$2:$A$77,,1),IF(L303=2,_xlfn.XLOOKUP(A303,'Dyno Graph'!$F$2:$F$77,'Dyno Graph'!$A$2:$A$77,,1),IF(L303=3,_xlfn.XLOOKUP(A303,'Dyno Graph'!$G$2:$G$77,'Dyno Graph'!$A$2:$A$77,,1))))</f>
        <v>7500</v>
      </c>
      <c r="N303" s="92">
        <f>IF(L303=1,_xlfn.XLOOKUP(A303,'Dyno Graph'!$E$2:$E$77,'Dyno Graph'!$D$2:$D$77,,-1),IF(L303=2,_xlfn.XLOOKUP(A303,'Dyno Graph'!$F$2:$F$77,'Dyno Graph'!$D$2:$D$77,,-1),IF(L303=3,_xlfn.XLOOKUP(A303,'Dyno Graph'!$G$2:$G$77,'Dyno Graph'!$D$2:$D$77,,-1))))</f>
        <v>14.254</v>
      </c>
      <c r="O303" s="92">
        <f>IF(L303=1,_xlfn.XLOOKUP(A303,'Dyno Graph'!$E$2:$E$77,'Dyno Graph'!$H$2:$H$77,,-1),IF(Forces!L303=2,_xlfn.XLOOKUP(Forces!A303,'Dyno Graph'!$F$2:$F$77,'Dyno Graph'!$H$2:$H$77,,-1),IF(Forces!L303=3,_xlfn.XLOOKUP(Forces!A303,'Dyno Graph'!$G$2:$G$77,'Dyno Graph'!$H$2:$H$77,,-1))))</f>
        <v>11.185500000000001</v>
      </c>
      <c r="P303" s="92" cm="1">
        <f t="array" ref="P303">_xlfn.XLOOKUP(N303,BSFC!$B$3:$B$25,_xlfn.XLOOKUP(M303,BSFC!$C$2:$P$2,BSFC!$C$3:$P$25,,-1),,-1)</f>
        <v>475.44294525000004</v>
      </c>
      <c r="Q303" s="92">
        <f t="shared" si="44"/>
        <v>1.4772408511371877</v>
      </c>
      <c r="R303" s="92">
        <f t="shared" si="45"/>
        <v>2.2593044861245575E-4</v>
      </c>
      <c r="S303" s="92">
        <f t="shared" si="46"/>
        <v>0.10741703790995974</v>
      </c>
      <c r="T303" s="92">
        <f t="shared" si="49"/>
        <v>38.844758581893636</v>
      </c>
      <c r="U303" s="92">
        <f t="shared" si="47"/>
        <v>1.4322271721327966E-4</v>
      </c>
      <c r="V303" s="92">
        <f t="shared" si="50"/>
        <v>5.1793011442524656E-2</v>
      </c>
    </row>
    <row r="304" spans="1:22" x14ac:dyDescent="0.45">
      <c r="A304" s="88">
        <f>MIN('Gearing and Output'!$H$7,(SQRT((A303^2)+2*K303*1)))</f>
        <v>13.752388632941413</v>
      </c>
      <c r="B304" s="90">
        <f t="shared" si="48"/>
        <v>26.164486853514656</v>
      </c>
      <c r="C304" s="90">
        <f>0.5*'Gearing and Output'!$G$15*'Gearing and Output'!$G$16*'Gearing and Output'!$G$14*(A304)^2</f>
        <v>111.2073775495362</v>
      </c>
      <c r="D304" s="90">
        <f>'Gearing and Output'!$G$26</f>
        <v>133.66125</v>
      </c>
      <c r="E304" s="90">
        <f>'Gearing and Output'!$C$14-C304-D304</f>
        <v>239.23840140594046</v>
      </c>
      <c r="F304" s="90">
        <f>0.5*'Gearing and Output'!$J$27*A304^2</f>
        <v>53594.201722958889</v>
      </c>
      <c r="G304" s="90">
        <f>A304/('Gearing and Output'!$J$35/1000)</f>
        <v>47.081097682100008</v>
      </c>
      <c r="H304" s="90">
        <f t="shared" si="42"/>
        <v>59.738955596585342</v>
      </c>
      <c r="I304" s="90">
        <f>'Gearing and Output'!$G$38</f>
        <v>631.72977665344956</v>
      </c>
      <c r="J304" s="90">
        <f t="shared" si="43"/>
        <v>0.37870369618049587</v>
      </c>
      <c r="K304" s="92">
        <f t="shared" si="51"/>
        <v>2.6405868495230767</v>
      </c>
      <c r="L304" s="92">
        <f>IF(A304&lt;'Gearing and Output'!$H$5,1,IF(A304&lt;'Gearing and Output'!$H$6,2,IF(A304&gt;'Gearing and Output'!$H$6,3)))</f>
        <v>3</v>
      </c>
      <c r="M304" s="92">
        <f>IF(L304=1,_xlfn.XLOOKUP(A304,'Dyno Graph'!$E$2:$E$77,'Dyno Graph'!$A$2:$A$77,,1),IF(L304=2,_xlfn.XLOOKUP(A304,'Dyno Graph'!$F$2:$F$77,'Dyno Graph'!$A$2:$A$77,,1),IF(L304=3,_xlfn.XLOOKUP(A304,'Dyno Graph'!$G$2:$G$77,'Dyno Graph'!$A$2:$A$77,,1))))</f>
        <v>7500</v>
      </c>
      <c r="N304" s="92">
        <f>IF(L304=1,_xlfn.XLOOKUP(A304,'Dyno Graph'!$E$2:$E$77,'Dyno Graph'!$D$2:$D$77,,-1),IF(L304=2,_xlfn.XLOOKUP(A304,'Dyno Graph'!$F$2:$F$77,'Dyno Graph'!$D$2:$D$77,,-1),IF(L304=3,_xlfn.XLOOKUP(A304,'Dyno Graph'!$G$2:$G$77,'Dyno Graph'!$D$2:$D$77,,-1))))</f>
        <v>14.254</v>
      </c>
      <c r="O304" s="92">
        <f>IF(L304=1,_xlfn.XLOOKUP(A304,'Dyno Graph'!$E$2:$E$77,'Dyno Graph'!$H$2:$H$77,,-1),IF(Forces!L304=2,_xlfn.XLOOKUP(Forces!A304,'Dyno Graph'!$F$2:$F$77,'Dyno Graph'!$H$2:$H$77,,-1),IF(Forces!L304=3,_xlfn.XLOOKUP(Forces!A304,'Dyno Graph'!$G$2:$G$77,'Dyno Graph'!$H$2:$H$77,,-1))))</f>
        <v>11.185500000000001</v>
      </c>
      <c r="P304" s="92" cm="1">
        <f t="array" ref="P304">_xlfn.XLOOKUP(N304,BSFC!$B$3:$B$25,_xlfn.XLOOKUP(M304,BSFC!$C$2:$P$2,BSFC!$C$3:$P$25,,-1),,-1)</f>
        <v>475.44294525000004</v>
      </c>
      <c r="Q304" s="92">
        <f t="shared" si="44"/>
        <v>1.4772408511371877</v>
      </c>
      <c r="R304" s="92">
        <f t="shared" si="45"/>
        <v>2.2593044861245575E-4</v>
      </c>
      <c r="S304" s="92">
        <f t="shared" si="46"/>
        <v>0.10741703790995974</v>
      </c>
      <c r="T304" s="92">
        <f t="shared" si="49"/>
        <v>38.952175619803597</v>
      </c>
      <c r="U304" s="92">
        <f t="shared" si="47"/>
        <v>1.4322271721327966E-4</v>
      </c>
      <c r="V304" s="92">
        <f t="shared" si="50"/>
        <v>5.1936234159737936E-2</v>
      </c>
    </row>
    <row r="305" spans="1:22" x14ac:dyDescent="0.45">
      <c r="A305" s="88">
        <f>MIN('Gearing and Output'!$H$7,(SQRT((A304^2)+2*K304*1)))</f>
        <v>13.752388632941413</v>
      </c>
      <c r="B305" s="90">
        <f t="shared" si="48"/>
        <v>26.237201494344735</v>
      </c>
      <c r="C305" s="90">
        <f>0.5*'Gearing and Output'!$G$15*'Gearing and Output'!$G$16*'Gearing and Output'!$G$14*(A305)^2</f>
        <v>111.2073775495362</v>
      </c>
      <c r="D305" s="90">
        <f>'Gearing and Output'!$G$26</f>
        <v>133.66125</v>
      </c>
      <c r="E305" s="90">
        <f>'Gearing and Output'!$C$14-C305-D305</f>
        <v>239.23840140594046</v>
      </c>
      <c r="F305" s="90">
        <f>0.5*'Gearing and Output'!$J$27*A305^2</f>
        <v>53594.201722958889</v>
      </c>
      <c r="G305" s="90">
        <f>A305/('Gearing and Output'!$J$35/1000)</f>
        <v>47.081097682100008</v>
      </c>
      <c r="H305" s="90">
        <f t="shared" si="42"/>
        <v>59.738955596585342</v>
      </c>
      <c r="I305" s="90">
        <f>'Gearing and Output'!$G$38</f>
        <v>631.72977665344956</v>
      </c>
      <c r="J305" s="90">
        <f t="shared" si="43"/>
        <v>0.37870369618049587</v>
      </c>
      <c r="K305" s="92">
        <f t="shared" si="51"/>
        <v>2.6405868495230767</v>
      </c>
      <c r="L305" s="92">
        <f>IF(A305&lt;'Gearing and Output'!$H$5,1,IF(A305&lt;'Gearing and Output'!$H$6,2,IF(A305&gt;'Gearing and Output'!$H$6,3)))</f>
        <v>3</v>
      </c>
      <c r="M305" s="92">
        <f>IF(L305=1,_xlfn.XLOOKUP(A305,'Dyno Graph'!$E$2:$E$77,'Dyno Graph'!$A$2:$A$77,,1),IF(L305=2,_xlfn.XLOOKUP(A305,'Dyno Graph'!$F$2:$F$77,'Dyno Graph'!$A$2:$A$77,,1),IF(L305=3,_xlfn.XLOOKUP(A305,'Dyno Graph'!$G$2:$G$77,'Dyno Graph'!$A$2:$A$77,,1))))</f>
        <v>7500</v>
      </c>
      <c r="N305" s="92">
        <f>IF(L305=1,_xlfn.XLOOKUP(A305,'Dyno Graph'!$E$2:$E$77,'Dyno Graph'!$D$2:$D$77,,-1),IF(L305=2,_xlfn.XLOOKUP(A305,'Dyno Graph'!$F$2:$F$77,'Dyno Graph'!$D$2:$D$77,,-1),IF(L305=3,_xlfn.XLOOKUP(A305,'Dyno Graph'!$G$2:$G$77,'Dyno Graph'!$D$2:$D$77,,-1))))</f>
        <v>14.254</v>
      </c>
      <c r="O305" s="92">
        <f>IF(L305=1,_xlfn.XLOOKUP(A305,'Dyno Graph'!$E$2:$E$77,'Dyno Graph'!$H$2:$H$77,,-1),IF(Forces!L305=2,_xlfn.XLOOKUP(Forces!A305,'Dyno Graph'!$F$2:$F$77,'Dyno Graph'!$H$2:$H$77,,-1),IF(Forces!L305=3,_xlfn.XLOOKUP(Forces!A305,'Dyno Graph'!$G$2:$G$77,'Dyno Graph'!$H$2:$H$77,,-1))))</f>
        <v>11.185500000000001</v>
      </c>
      <c r="P305" s="92" cm="1">
        <f t="array" ref="P305">_xlfn.XLOOKUP(N305,BSFC!$B$3:$B$25,_xlfn.XLOOKUP(M305,BSFC!$C$2:$P$2,BSFC!$C$3:$P$25,,-1),,-1)</f>
        <v>475.44294525000004</v>
      </c>
      <c r="Q305" s="92">
        <f t="shared" si="44"/>
        <v>1.4772408511371877</v>
      </c>
      <c r="R305" s="92">
        <f t="shared" si="45"/>
        <v>2.2593044861245575E-4</v>
      </c>
      <c r="S305" s="92">
        <f t="shared" si="46"/>
        <v>0.10741703790995974</v>
      </c>
      <c r="T305" s="92">
        <f t="shared" si="49"/>
        <v>39.059592657713559</v>
      </c>
      <c r="U305" s="92">
        <f t="shared" si="47"/>
        <v>1.4322271721327966E-4</v>
      </c>
      <c r="V305" s="92">
        <f t="shared" si="50"/>
        <v>5.2079456876951216E-2</v>
      </c>
    </row>
    <row r="306" spans="1:22" x14ac:dyDescent="0.45">
      <c r="A306" s="88">
        <f>MIN('Gearing and Output'!$H$7,(SQRT((A305^2)+2*K305*1)))</f>
        <v>13.752388632941413</v>
      </c>
      <c r="B306" s="90">
        <f t="shared" si="48"/>
        <v>26.309916135174813</v>
      </c>
      <c r="C306" s="90">
        <f>0.5*'Gearing and Output'!$G$15*'Gearing and Output'!$G$16*'Gearing and Output'!$G$14*(A306)^2</f>
        <v>111.2073775495362</v>
      </c>
      <c r="D306" s="90">
        <f>'Gearing and Output'!$G$26</f>
        <v>133.66125</v>
      </c>
      <c r="E306" s="90">
        <f>'Gearing and Output'!$C$14-C306-D306</f>
        <v>239.23840140594046</v>
      </c>
      <c r="F306" s="90">
        <f>0.5*'Gearing and Output'!$J$27*A306^2</f>
        <v>53594.201722958889</v>
      </c>
      <c r="G306" s="90">
        <f>A306/('Gearing and Output'!$J$35/1000)</f>
        <v>47.081097682100008</v>
      </c>
      <c r="H306" s="90">
        <f t="shared" si="42"/>
        <v>59.738955596585342</v>
      </c>
      <c r="I306" s="90">
        <f>'Gearing and Output'!$G$38</f>
        <v>631.72977665344956</v>
      </c>
      <c r="J306" s="90">
        <f t="shared" si="43"/>
        <v>0.37870369618049587</v>
      </c>
      <c r="K306" s="92">
        <f t="shared" si="51"/>
        <v>2.6405868495230767</v>
      </c>
      <c r="L306" s="92">
        <f>IF(A306&lt;'Gearing and Output'!$H$5,1,IF(A306&lt;'Gearing and Output'!$H$6,2,IF(A306&gt;'Gearing and Output'!$H$6,3)))</f>
        <v>3</v>
      </c>
      <c r="M306" s="92">
        <f>IF(L306=1,_xlfn.XLOOKUP(A306,'Dyno Graph'!$E$2:$E$77,'Dyno Graph'!$A$2:$A$77,,1),IF(L306=2,_xlfn.XLOOKUP(A306,'Dyno Graph'!$F$2:$F$77,'Dyno Graph'!$A$2:$A$77,,1),IF(L306=3,_xlfn.XLOOKUP(A306,'Dyno Graph'!$G$2:$G$77,'Dyno Graph'!$A$2:$A$77,,1))))</f>
        <v>7500</v>
      </c>
      <c r="N306" s="92">
        <f>IF(L306=1,_xlfn.XLOOKUP(A306,'Dyno Graph'!$E$2:$E$77,'Dyno Graph'!$D$2:$D$77,,-1),IF(L306=2,_xlfn.XLOOKUP(A306,'Dyno Graph'!$F$2:$F$77,'Dyno Graph'!$D$2:$D$77,,-1),IF(L306=3,_xlfn.XLOOKUP(A306,'Dyno Graph'!$G$2:$G$77,'Dyno Graph'!$D$2:$D$77,,-1))))</f>
        <v>14.254</v>
      </c>
      <c r="O306" s="92">
        <f>IF(L306=1,_xlfn.XLOOKUP(A306,'Dyno Graph'!$E$2:$E$77,'Dyno Graph'!$H$2:$H$77,,-1),IF(Forces!L306=2,_xlfn.XLOOKUP(Forces!A306,'Dyno Graph'!$F$2:$F$77,'Dyno Graph'!$H$2:$H$77,,-1),IF(Forces!L306=3,_xlfn.XLOOKUP(Forces!A306,'Dyno Graph'!$G$2:$G$77,'Dyno Graph'!$H$2:$H$77,,-1))))</f>
        <v>11.185500000000001</v>
      </c>
      <c r="P306" s="92" cm="1">
        <f t="array" ref="P306">_xlfn.XLOOKUP(N306,BSFC!$B$3:$B$25,_xlfn.XLOOKUP(M306,BSFC!$C$2:$P$2,BSFC!$C$3:$P$25,,-1),,-1)</f>
        <v>475.44294525000004</v>
      </c>
      <c r="Q306" s="92">
        <f t="shared" si="44"/>
        <v>1.4772408511371877</v>
      </c>
      <c r="R306" s="92">
        <f t="shared" si="45"/>
        <v>2.2593044861245575E-4</v>
      </c>
      <c r="S306" s="92">
        <f t="shared" si="46"/>
        <v>0.10741703790995974</v>
      </c>
      <c r="T306" s="92">
        <f t="shared" si="49"/>
        <v>39.16700969562352</v>
      </c>
      <c r="U306" s="92">
        <f t="shared" si="47"/>
        <v>1.4322271721327966E-4</v>
      </c>
      <c r="V306" s="92">
        <f t="shared" si="50"/>
        <v>5.2222679594164496E-2</v>
      </c>
    </row>
    <row r="307" spans="1:22" x14ac:dyDescent="0.45">
      <c r="A307" s="88">
        <f>MIN('Gearing and Output'!$H$7,(SQRT((A306^2)+2*K306*1)))</f>
        <v>13.752388632941413</v>
      </c>
      <c r="B307" s="90">
        <f t="shared" si="48"/>
        <v>26.382630776004891</v>
      </c>
      <c r="C307" s="90">
        <f>0.5*'Gearing and Output'!$G$15*'Gearing and Output'!$G$16*'Gearing and Output'!$G$14*(A307)^2</f>
        <v>111.2073775495362</v>
      </c>
      <c r="D307" s="90">
        <f>'Gearing and Output'!$G$26</f>
        <v>133.66125</v>
      </c>
      <c r="E307" s="90">
        <f>'Gearing and Output'!$C$14-C307-D307</f>
        <v>239.23840140594046</v>
      </c>
      <c r="F307" s="90">
        <f>0.5*'Gearing and Output'!$J$27*A307^2</f>
        <v>53594.201722958889</v>
      </c>
      <c r="G307" s="90">
        <f>A307/('Gearing and Output'!$J$35/1000)</f>
        <v>47.081097682100008</v>
      </c>
      <c r="H307" s="90">
        <f t="shared" si="42"/>
        <v>59.738955596585342</v>
      </c>
      <c r="I307" s="90">
        <f>'Gearing and Output'!$G$38</f>
        <v>631.72977665344956</v>
      </c>
      <c r="J307" s="90">
        <f t="shared" si="43"/>
        <v>0.37870369618049587</v>
      </c>
      <c r="K307" s="92">
        <f t="shared" si="51"/>
        <v>2.6405868495230767</v>
      </c>
      <c r="L307" s="92">
        <f>IF(A307&lt;'Gearing and Output'!$H$5,1,IF(A307&lt;'Gearing and Output'!$H$6,2,IF(A307&gt;'Gearing and Output'!$H$6,3)))</f>
        <v>3</v>
      </c>
      <c r="M307" s="92">
        <f>IF(L307=1,_xlfn.XLOOKUP(A307,'Dyno Graph'!$E$2:$E$77,'Dyno Graph'!$A$2:$A$77,,1),IF(L307=2,_xlfn.XLOOKUP(A307,'Dyno Graph'!$F$2:$F$77,'Dyno Graph'!$A$2:$A$77,,1),IF(L307=3,_xlfn.XLOOKUP(A307,'Dyno Graph'!$G$2:$G$77,'Dyno Graph'!$A$2:$A$77,,1))))</f>
        <v>7500</v>
      </c>
      <c r="N307" s="92">
        <f>IF(L307=1,_xlfn.XLOOKUP(A307,'Dyno Graph'!$E$2:$E$77,'Dyno Graph'!$D$2:$D$77,,-1),IF(L307=2,_xlfn.XLOOKUP(A307,'Dyno Graph'!$F$2:$F$77,'Dyno Graph'!$D$2:$D$77,,-1),IF(L307=3,_xlfn.XLOOKUP(A307,'Dyno Graph'!$G$2:$G$77,'Dyno Graph'!$D$2:$D$77,,-1))))</f>
        <v>14.254</v>
      </c>
      <c r="O307" s="92">
        <f>IF(L307=1,_xlfn.XLOOKUP(A307,'Dyno Graph'!$E$2:$E$77,'Dyno Graph'!$H$2:$H$77,,-1),IF(Forces!L307=2,_xlfn.XLOOKUP(Forces!A307,'Dyno Graph'!$F$2:$F$77,'Dyno Graph'!$H$2:$H$77,,-1),IF(Forces!L307=3,_xlfn.XLOOKUP(Forces!A307,'Dyno Graph'!$G$2:$G$77,'Dyno Graph'!$H$2:$H$77,,-1))))</f>
        <v>11.185500000000001</v>
      </c>
      <c r="P307" s="92" cm="1">
        <f t="array" ref="P307">_xlfn.XLOOKUP(N307,BSFC!$B$3:$B$25,_xlfn.XLOOKUP(M307,BSFC!$C$2:$P$2,BSFC!$C$3:$P$25,,-1),,-1)</f>
        <v>475.44294525000004</v>
      </c>
      <c r="Q307" s="92">
        <f t="shared" si="44"/>
        <v>1.4772408511371877</v>
      </c>
      <c r="R307" s="92">
        <f t="shared" si="45"/>
        <v>2.2593044861245575E-4</v>
      </c>
      <c r="S307" s="92">
        <f t="shared" si="46"/>
        <v>0.10741703790995974</v>
      </c>
      <c r="T307" s="92">
        <f t="shared" si="49"/>
        <v>39.274426733533481</v>
      </c>
      <c r="U307" s="92">
        <f t="shared" si="47"/>
        <v>1.4322271721327966E-4</v>
      </c>
      <c r="V307" s="92">
        <f t="shared" si="50"/>
        <v>5.2365902311377777E-2</v>
      </c>
    </row>
    <row r="308" spans="1:22" x14ac:dyDescent="0.45">
      <c r="A308" s="88">
        <f>MIN('Gearing and Output'!$H$7,(SQRT((A307^2)+2*K307*1)))</f>
        <v>13.752388632941413</v>
      </c>
      <c r="B308" s="90">
        <f t="shared" si="48"/>
        <v>26.45534541683497</v>
      </c>
      <c r="C308" s="90">
        <f>0.5*'Gearing and Output'!$G$15*'Gearing and Output'!$G$16*'Gearing and Output'!$G$14*(A308)^2</f>
        <v>111.2073775495362</v>
      </c>
      <c r="D308" s="90">
        <f>'Gearing and Output'!$G$26</f>
        <v>133.66125</v>
      </c>
      <c r="E308" s="90">
        <f>'Gearing and Output'!$C$14-C308-D308</f>
        <v>239.23840140594046</v>
      </c>
      <c r="F308" s="90">
        <f>0.5*'Gearing and Output'!$J$27*A308^2</f>
        <v>53594.201722958889</v>
      </c>
      <c r="G308" s="90">
        <f>A308/('Gearing and Output'!$J$35/1000)</f>
        <v>47.081097682100008</v>
      </c>
      <c r="H308" s="90">
        <f t="shared" si="42"/>
        <v>59.738955596585342</v>
      </c>
      <c r="I308" s="90">
        <f>'Gearing and Output'!$G$38</f>
        <v>631.72977665344956</v>
      </c>
      <c r="J308" s="90">
        <f t="shared" si="43"/>
        <v>0.37870369618049587</v>
      </c>
      <c r="K308" s="92">
        <f t="shared" si="51"/>
        <v>2.6405868495230767</v>
      </c>
      <c r="L308" s="92">
        <f>IF(A308&lt;'Gearing and Output'!$H$5,1,IF(A308&lt;'Gearing and Output'!$H$6,2,IF(A308&gt;'Gearing and Output'!$H$6,3)))</f>
        <v>3</v>
      </c>
      <c r="M308" s="92">
        <f>IF(L308=1,_xlfn.XLOOKUP(A308,'Dyno Graph'!$E$2:$E$77,'Dyno Graph'!$A$2:$A$77,,1),IF(L308=2,_xlfn.XLOOKUP(A308,'Dyno Graph'!$F$2:$F$77,'Dyno Graph'!$A$2:$A$77,,1),IF(L308=3,_xlfn.XLOOKUP(A308,'Dyno Graph'!$G$2:$G$77,'Dyno Graph'!$A$2:$A$77,,1))))</f>
        <v>7500</v>
      </c>
      <c r="N308" s="92">
        <f>IF(L308=1,_xlfn.XLOOKUP(A308,'Dyno Graph'!$E$2:$E$77,'Dyno Graph'!$D$2:$D$77,,-1),IF(L308=2,_xlfn.XLOOKUP(A308,'Dyno Graph'!$F$2:$F$77,'Dyno Graph'!$D$2:$D$77,,-1),IF(L308=3,_xlfn.XLOOKUP(A308,'Dyno Graph'!$G$2:$G$77,'Dyno Graph'!$D$2:$D$77,,-1))))</f>
        <v>14.254</v>
      </c>
      <c r="O308" s="92">
        <f>IF(L308=1,_xlfn.XLOOKUP(A308,'Dyno Graph'!$E$2:$E$77,'Dyno Graph'!$H$2:$H$77,,-1),IF(Forces!L308=2,_xlfn.XLOOKUP(Forces!A308,'Dyno Graph'!$F$2:$F$77,'Dyno Graph'!$H$2:$H$77,,-1),IF(Forces!L308=3,_xlfn.XLOOKUP(Forces!A308,'Dyno Graph'!$G$2:$G$77,'Dyno Graph'!$H$2:$H$77,,-1))))</f>
        <v>11.185500000000001</v>
      </c>
      <c r="P308" s="92" cm="1">
        <f t="array" ref="P308">_xlfn.XLOOKUP(N308,BSFC!$B$3:$B$25,_xlfn.XLOOKUP(M308,BSFC!$C$2:$P$2,BSFC!$C$3:$P$25,,-1),,-1)</f>
        <v>475.44294525000004</v>
      </c>
      <c r="Q308" s="92">
        <f t="shared" si="44"/>
        <v>1.4772408511371877</v>
      </c>
      <c r="R308" s="92">
        <f t="shared" si="45"/>
        <v>2.2593044861245575E-4</v>
      </c>
      <c r="S308" s="92">
        <f t="shared" si="46"/>
        <v>0.10741703790995974</v>
      </c>
      <c r="T308" s="92">
        <f t="shared" si="49"/>
        <v>39.381843771443442</v>
      </c>
      <c r="U308" s="92">
        <f t="shared" si="47"/>
        <v>1.4322271721327966E-4</v>
      </c>
      <c r="V308" s="92">
        <f t="shared" si="50"/>
        <v>5.2509125028591057E-2</v>
      </c>
    </row>
    <row r="309" spans="1:22" x14ac:dyDescent="0.45">
      <c r="A309" s="88">
        <f>MIN('Gearing and Output'!$H$7,(SQRT((A308^2)+2*K308*1)))</f>
        <v>13.752388632941413</v>
      </c>
      <c r="B309" s="90">
        <f t="shared" si="48"/>
        <v>26.528060057665048</v>
      </c>
      <c r="C309" s="90">
        <f>0.5*'Gearing and Output'!$G$15*'Gearing and Output'!$G$16*'Gearing and Output'!$G$14*(A309)^2</f>
        <v>111.2073775495362</v>
      </c>
      <c r="D309" s="90">
        <f>'Gearing and Output'!$G$26</f>
        <v>133.66125</v>
      </c>
      <c r="E309" s="90">
        <f>'Gearing and Output'!$C$14-C309-D309</f>
        <v>239.23840140594046</v>
      </c>
      <c r="F309" s="90">
        <f>0.5*'Gearing and Output'!$J$27*A309^2</f>
        <v>53594.201722958889</v>
      </c>
      <c r="G309" s="90">
        <f>A309/('Gearing and Output'!$J$35/1000)</f>
        <v>47.081097682100008</v>
      </c>
      <c r="H309" s="90">
        <f t="shared" si="42"/>
        <v>59.738955596585342</v>
      </c>
      <c r="I309" s="90">
        <f>'Gearing and Output'!$G$38</f>
        <v>631.72977665344956</v>
      </c>
      <c r="J309" s="90">
        <f t="shared" si="43"/>
        <v>0.37870369618049587</v>
      </c>
      <c r="K309" s="92">
        <f t="shared" si="51"/>
        <v>2.6405868495230767</v>
      </c>
      <c r="L309" s="92">
        <f>IF(A309&lt;'Gearing and Output'!$H$5,1,IF(A309&lt;'Gearing and Output'!$H$6,2,IF(A309&gt;'Gearing and Output'!$H$6,3)))</f>
        <v>3</v>
      </c>
      <c r="M309" s="92">
        <f>IF(L309=1,_xlfn.XLOOKUP(A309,'Dyno Graph'!$E$2:$E$77,'Dyno Graph'!$A$2:$A$77,,1),IF(L309=2,_xlfn.XLOOKUP(A309,'Dyno Graph'!$F$2:$F$77,'Dyno Graph'!$A$2:$A$77,,1),IF(L309=3,_xlfn.XLOOKUP(A309,'Dyno Graph'!$G$2:$G$77,'Dyno Graph'!$A$2:$A$77,,1))))</f>
        <v>7500</v>
      </c>
      <c r="N309" s="92">
        <f>IF(L309=1,_xlfn.XLOOKUP(A309,'Dyno Graph'!$E$2:$E$77,'Dyno Graph'!$D$2:$D$77,,-1),IF(L309=2,_xlfn.XLOOKUP(A309,'Dyno Graph'!$F$2:$F$77,'Dyno Graph'!$D$2:$D$77,,-1),IF(L309=3,_xlfn.XLOOKUP(A309,'Dyno Graph'!$G$2:$G$77,'Dyno Graph'!$D$2:$D$77,,-1))))</f>
        <v>14.254</v>
      </c>
      <c r="O309" s="92">
        <f>IF(L309=1,_xlfn.XLOOKUP(A309,'Dyno Graph'!$E$2:$E$77,'Dyno Graph'!$H$2:$H$77,,-1),IF(Forces!L309=2,_xlfn.XLOOKUP(Forces!A309,'Dyno Graph'!$F$2:$F$77,'Dyno Graph'!$H$2:$H$77,,-1),IF(Forces!L309=3,_xlfn.XLOOKUP(Forces!A309,'Dyno Graph'!$G$2:$G$77,'Dyno Graph'!$H$2:$H$77,,-1))))</f>
        <v>11.185500000000001</v>
      </c>
      <c r="P309" s="92" cm="1">
        <f t="array" ref="P309">_xlfn.XLOOKUP(N309,BSFC!$B$3:$B$25,_xlfn.XLOOKUP(M309,BSFC!$C$2:$P$2,BSFC!$C$3:$P$25,,-1),,-1)</f>
        <v>475.44294525000004</v>
      </c>
      <c r="Q309" s="92">
        <f t="shared" si="44"/>
        <v>1.4772408511371877</v>
      </c>
      <c r="R309" s="92">
        <f t="shared" si="45"/>
        <v>2.2593044861245575E-4</v>
      </c>
      <c r="S309" s="92">
        <f t="shared" si="46"/>
        <v>0.10741703790995974</v>
      </c>
      <c r="T309" s="92">
        <f t="shared" si="49"/>
        <v>39.489260809353404</v>
      </c>
      <c r="U309" s="92">
        <f t="shared" si="47"/>
        <v>1.4322271721327966E-4</v>
      </c>
      <c r="V309" s="92">
        <f t="shared" si="50"/>
        <v>5.2652347745804337E-2</v>
      </c>
    </row>
    <row r="310" spans="1:22" x14ac:dyDescent="0.45">
      <c r="A310" s="88">
        <f>MIN('Gearing and Output'!$H$7,(SQRT((A309^2)+2*K309*1)))</f>
        <v>13.752388632941413</v>
      </c>
      <c r="B310" s="90">
        <f t="shared" si="48"/>
        <v>26.600774698495126</v>
      </c>
      <c r="C310" s="90">
        <f>0.5*'Gearing and Output'!$G$15*'Gearing and Output'!$G$16*'Gearing and Output'!$G$14*(A310)^2</f>
        <v>111.2073775495362</v>
      </c>
      <c r="D310" s="90">
        <f>'Gearing and Output'!$G$26</f>
        <v>133.66125</v>
      </c>
      <c r="E310" s="90">
        <f>'Gearing and Output'!$C$14-C310-D310</f>
        <v>239.23840140594046</v>
      </c>
      <c r="F310" s="90">
        <f>0.5*'Gearing and Output'!$J$27*A310^2</f>
        <v>53594.201722958889</v>
      </c>
      <c r="G310" s="90">
        <f>A310/('Gearing and Output'!$J$35/1000)</f>
        <v>47.081097682100008</v>
      </c>
      <c r="H310" s="90">
        <f t="shared" si="42"/>
        <v>59.738955596585342</v>
      </c>
      <c r="I310" s="90">
        <f>'Gearing and Output'!$G$38</f>
        <v>631.72977665344956</v>
      </c>
      <c r="J310" s="90">
        <f t="shared" si="43"/>
        <v>0.37870369618049587</v>
      </c>
      <c r="K310" s="92">
        <f t="shared" si="51"/>
        <v>2.6405868495230767</v>
      </c>
      <c r="L310" s="92">
        <f>IF(A310&lt;'Gearing and Output'!$H$5,1,IF(A310&lt;'Gearing and Output'!$H$6,2,IF(A310&gt;'Gearing and Output'!$H$6,3)))</f>
        <v>3</v>
      </c>
      <c r="M310" s="92">
        <f>IF(L310=1,_xlfn.XLOOKUP(A310,'Dyno Graph'!$E$2:$E$77,'Dyno Graph'!$A$2:$A$77,,1),IF(L310=2,_xlfn.XLOOKUP(A310,'Dyno Graph'!$F$2:$F$77,'Dyno Graph'!$A$2:$A$77,,1),IF(L310=3,_xlfn.XLOOKUP(A310,'Dyno Graph'!$G$2:$G$77,'Dyno Graph'!$A$2:$A$77,,1))))</f>
        <v>7500</v>
      </c>
      <c r="N310" s="92">
        <f>IF(L310=1,_xlfn.XLOOKUP(A310,'Dyno Graph'!$E$2:$E$77,'Dyno Graph'!$D$2:$D$77,,-1),IF(L310=2,_xlfn.XLOOKUP(A310,'Dyno Graph'!$F$2:$F$77,'Dyno Graph'!$D$2:$D$77,,-1),IF(L310=3,_xlfn.XLOOKUP(A310,'Dyno Graph'!$G$2:$G$77,'Dyno Graph'!$D$2:$D$77,,-1))))</f>
        <v>14.254</v>
      </c>
      <c r="O310" s="92">
        <f>IF(L310=1,_xlfn.XLOOKUP(A310,'Dyno Graph'!$E$2:$E$77,'Dyno Graph'!$H$2:$H$77,,-1),IF(Forces!L310=2,_xlfn.XLOOKUP(Forces!A310,'Dyno Graph'!$F$2:$F$77,'Dyno Graph'!$H$2:$H$77,,-1),IF(Forces!L310=3,_xlfn.XLOOKUP(Forces!A310,'Dyno Graph'!$G$2:$G$77,'Dyno Graph'!$H$2:$H$77,,-1))))</f>
        <v>11.185500000000001</v>
      </c>
      <c r="P310" s="92" cm="1">
        <f t="array" ref="P310">_xlfn.XLOOKUP(N310,BSFC!$B$3:$B$25,_xlfn.XLOOKUP(M310,BSFC!$C$2:$P$2,BSFC!$C$3:$P$25,,-1),,-1)</f>
        <v>475.44294525000004</v>
      </c>
      <c r="Q310" s="92">
        <f t="shared" si="44"/>
        <v>1.4772408511371877</v>
      </c>
      <c r="R310" s="92">
        <f t="shared" si="45"/>
        <v>2.2593044861245575E-4</v>
      </c>
      <c r="S310" s="92">
        <f t="shared" si="46"/>
        <v>0.10741703790995974</v>
      </c>
      <c r="T310" s="92">
        <f t="shared" si="49"/>
        <v>39.596677847263365</v>
      </c>
      <c r="U310" s="92">
        <f t="shared" si="47"/>
        <v>1.4322271721327966E-4</v>
      </c>
      <c r="V310" s="92">
        <f t="shared" si="50"/>
        <v>5.2795570463017617E-2</v>
      </c>
    </row>
    <row r="311" spans="1:22" x14ac:dyDescent="0.45">
      <c r="A311" s="88">
        <f>MIN('Gearing and Output'!$H$7,(SQRT((A310^2)+2*K310*1)))</f>
        <v>13.752388632941413</v>
      </c>
      <c r="B311" s="90">
        <f t="shared" si="48"/>
        <v>26.673489339325204</v>
      </c>
      <c r="C311" s="90">
        <f>0.5*'Gearing and Output'!$G$15*'Gearing and Output'!$G$16*'Gearing and Output'!$G$14*(A311)^2</f>
        <v>111.2073775495362</v>
      </c>
      <c r="D311" s="90">
        <f>'Gearing and Output'!$G$26</f>
        <v>133.66125</v>
      </c>
      <c r="E311" s="90">
        <f>'Gearing and Output'!$C$14-C311-D311</f>
        <v>239.23840140594046</v>
      </c>
      <c r="F311" s="90">
        <f>0.5*'Gearing and Output'!$J$27*A311^2</f>
        <v>53594.201722958889</v>
      </c>
      <c r="G311" s="90">
        <f>A311/('Gearing and Output'!$J$35/1000)</f>
        <v>47.081097682100008</v>
      </c>
      <c r="H311" s="90">
        <f t="shared" si="42"/>
        <v>59.738955596585342</v>
      </c>
      <c r="I311" s="90">
        <f>'Gearing and Output'!$G$38</f>
        <v>631.72977665344956</v>
      </c>
      <c r="J311" s="90">
        <f t="shared" si="43"/>
        <v>0.37870369618049587</v>
      </c>
      <c r="K311" s="92">
        <f t="shared" si="51"/>
        <v>2.6405868495230767</v>
      </c>
      <c r="L311" s="92">
        <f>IF(A311&lt;'Gearing and Output'!$H$5,1,IF(A311&lt;'Gearing and Output'!$H$6,2,IF(A311&gt;'Gearing and Output'!$H$6,3)))</f>
        <v>3</v>
      </c>
      <c r="M311" s="92">
        <f>IF(L311=1,_xlfn.XLOOKUP(A311,'Dyno Graph'!$E$2:$E$77,'Dyno Graph'!$A$2:$A$77,,1),IF(L311=2,_xlfn.XLOOKUP(A311,'Dyno Graph'!$F$2:$F$77,'Dyno Graph'!$A$2:$A$77,,1),IF(L311=3,_xlfn.XLOOKUP(A311,'Dyno Graph'!$G$2:$G$77,'Dyno Graph'!$A$2:$A$77,,1))))</f>
        <v>7500</v>
      </c>
      <c r="N311" s="92">
        <f>IF(L311=1,_xlfn.XLOOKUP(A311,'Dyno Graph'!$E$2:$E$77,'Dyno Graph'!$D$2:$D$77,,-1),IF(L311=2,_xlfn.XLOOKUP(A311,'Dyno Graph'!$F$2:$F$77,'Dyno Graph'!$D$2:$D$77,,-1),IF(L311=3,_xlfn.XLOOKUP(A311,'Dyno Graph'!$G$2:$G$77,'Dyno Graph'!$D$2:$D$77,,-1))))</f>
        <v>14.254</v>
      </c>
      <c r="O311" s="92">
        <f>IF(L311=1,_xlfn.XLOOKUP(A311,'Dyno Graph'!$E$2:$E$77,'Dyno Graph'!$H$2:$H$77,,-1),IF(Forces!L311=2,_xlfn.XLOOKUP(Forces!A311,'Dyno Graph'!$F$2:$F$77,'Dyno Graph'!$H$2:$H$77,,-1),IF(Forces!L311=3,_xlfn.XLOOKUP(Forces!A311,'Dyno Graph'!$G$2:$G$77,'Dyno Graph'!$H$2:$H$77,,-1))))</f>
        <v>11.185500000000001</v>
      </c>
      <c r="P311" s="92" cm="1">
        <f t="array" ref="P311">_xlfn.XLOOKUP(N311,BSFC!$B$3:$B$25,_xlfn.XLOOKUP(M311,BSFC!$C$2:$P$2,BSFC!$C$3:$P$25,,-1),,-1)</f>
        <v>475.44294525000004</v>
      </c>
      <c r="Q311" s="92">
        <f t="shared" si="44"/>
        <v>1.4772408511371877</v>
      </c>
      <c r="R311" s="92">
        <f t="shared" si="45"/>
        <v>2.2593044861245575E-4</v>
      </c>
      <c r="S311" s="92">
        <f t="shared" si="46"/>
        <v>0.10741703790995974</v>
      </c>
      <c r="T311" s="92">
        <f t="shared" si="49"/>
        <v>39.704094885173326</v>
      </c>
      <c r="U311" s="92">
        <f t="shared" si="47"/>
        <v>1.4322271721327966E-4</v>
      </c>
      <c r="V311" s="92">
        <f t="shared" si="50"/>
        <v>5.2938793180230898E-2</v>
      </c>
    </row>
    <row r="312" spans="1:22" x14ac:dyDescent="0.45">
      <c r="A312" s="88">
        <f>MIN('Gearing and Output'!$H$7,(SQRT((A311^2)+2*K311*1)))</f>
        <v>13.752388632941413</v>
      </c>
      <c r="B312" s="90">
        <f t="shared" si="48"/>
        <v>26.746203980155283</v>
      </c>
      <c r="C312" s="90">
        <f>0.5*'Gearing and Output'!$G$15*'Gearing and Output'!$G$16*'Gearing and Output'!$G$14*(A312)^2</f>
        <v>111.2073775495362</v>
      </c>
      <c r="D312" s="90">
        <f>'Gearing and Output'!$G$26</f>
        <v>133.66125</v>
      </c>
      <c r="E312" s="90">
        <f>'Gearing and Output'!$C$14-C312-D312</f>
        <v>239.23840140594046</v>
      </c>
      <c r="F312" s="90">
        <f>0.5*'Gearing and Output'!$J$27*A312^2</f>
        <v>53594.201722958889</v>
      </c>
      <c r="G312" s="90">
        <f>A312/('Gearing and Output'!$J$35/1000)</f>
        <v>47.081097682100008</v>
      </c>
      <c r="H312" s="90">
        <f t="shared" si="42"/>
        <v>59.738955596585342</v>
      </c>
      <c r="I312" s="90">
        <f>'Gearing and Output'!$G$38</f>
        <v>631.72977665344956</v>
      </c>
      <c r="J312" s="90">
        <f t="shared" si="43"/>
        <v>0.37870369618049587</v>
      </c>
      <c r="K312" s="92">
        <f t="shared" si="51"/>
        <v>2.6405868495230767</v>
      </c>
      <c r="L312" s="92">
        <f>IF(A312&lt;'Gearing and Output'!$H$5,1,IF(A312&lt;'Gearing and Output'!$H$6,2,IF(A312&gt;'Gearing and Output'!$H$6,3)))</f>
        <v>3</v>
      </c>
      <c r="M312" s="92">
        <f>IF(L312=1,_xlfn.XLOOKUP(A312,'Dyno Graph'!$E$2:$E$77,'Dyno Graph'!$A$2:$A$77,,1),IF(L312=2,_xlfn.XLOOKUP(A312,'Dyno Graph'!$F$2:$F$77,'Dyno Graph'!$A$2:$A$77,,1),IF(L312=3,_xlfn.XLOOKUP(A312,'Dyno Graph'!$G$2:$G$77,'Dyno Graph'!$A$2:$A$77,,1))))</f>
        <v>7500</v>
      </c>
      <c r="N312" s="92">
        <f>IF(L312=1,_xlfn.XLOOKUP(A312,'Dyno Graph'!$E$2:$E$77,'Dyno Graph'!$D$2:$D$77,,-1),IF(L312=2,_xlfn.XLOOKUP(A312,'Dyno Graph'!$F$2:$F$77,'Dyno Graph'!$D$2:$D$77,,-1),IF(L312=3,_xlfn.XLOOKUP(A312,'Dyno Graph'!$G$2:$G$77,'Dyno Graph'!$D$2:$D$77,,-1))))</f>
        <v>14.254</v>
      </c>
      <c r="O312" s="92">
        <f>IF(L312=1,_xlfn.XLOOKUP(A312,'Dyno Graph'!$E$2:$E$77,'Dyno Graph'!$H$2:$H$77,,-1),IF(Forces!L312=2,_xlfn.XLOOKUP(Forces!A312,'Dyno Graph'!$F$2:$F$77,'Dyno Graph'!$H$2:$H$77,,-1),IF(Forces!L312=3,_xlfn.XLOOKUP(Forces!A312,'Dyno Graph'!$G$2:$G$77,'Dyno Graph'!$H$2:$H$77,,-1))))</f>
        <v>11.185500000000001</v>
      </c>
      <c r="P312" s="92" cm="1">
        <f t="array" ref="P312">_xlfn.XLOOKUP(N312,BSFC!$B$3:$B$25,_xlfn.XLOOKUP(M312,BSFC!$C$2:$P$2,BSFC!$C$3:$P$25,,-1),,-1)</f>
        <v>475.44294525000004</v>
      </c>
      <c r="Q312" s="92">
        <f t="shared" si="44"/>
        <v>1.4772408511371877</v>
      </c>
      <c r="R312" s="92">
        <f t="shared" si="45"/>
        <v>2.2593044861245575E-4</v>
      </c>
      <c r="S312" s="92">
        <f t="shared" si="46"/>
        <v>0.10741703790995974</v>
      </c>
      <c r="T312" s="92">
        <f t="shared" si="49"/>
        <v>39.811511923083287</v>
      </c>
      <c r="U312" s="92">
        <f t="shared" si="47"/>
        <v>1.4322271721327966E-4</v>
      </c>
      <c r="V312" s="92">
        <f t="shared" si="50"/>
        <v>5.3082015897444178E-2</v>
      </c>
    </row>
    <row r="313" spans="1:22" x14ac:dyDescent="0.45">
      <c r="A313" s="88">
        <f>MIN('Gearing and Output'!$H$7,(SQRT((A312^2)+2*K312*1)))</f>
        <v>13.752388632941413</v>
      </c>
      <c r="B313" s="90">
        <f t="shared" si="48"/>
        <v>26.818918620985361</v>
      </c>
      <c r="C313" s="90">
        <f>0.5*'Gearing and Output'!$G$15*'Gearing and Output'!$G$16*'Gearing and Output'!$G$14*(A313)^2</f>
        <v>111.2073775495362</v>
      </c>
      <c r="D313" s="90">
        <f>'Gearing and Output'!$G$26</f>
        <v>133.66125</v>
      </c>
      <c r="E313" s="90">
        <f>'Gearing and Output'!$C$14-C313-D313</f>
        <v>239.23840140594046</v>
      </c>
      <c r="F313" s="90">
        <f>0.5*'Gearing and Output'!$J$27*A313^2</f>
        <v>53594.201722958889</v>
      </c>
      <c r="G313" s="90">
        <f>A313/('Gearing and Output'!$J$35/1000)</f>
        <v>47.081097682100008</v>
      </c>
      <c r="H313" s="90">
        <f t="shared" si="42"/>
        <v>59.738955596585342</v>
      </c>
      <c r="I313" s="90">
        <f>'Gearing and Output'!$G$38</f>
        <v>631.72977665344956</v>
      </c>
      <c r="J313" s="90">
        <f t="shared" si="43"/>
        <v>0.37870369618049587</v>
      </c>
      <c r="K313" s="92">
        <f t="shared" si="51"/>
        <v>2.6405868495230767</v>
      </c>
      <c r="L313" s="92">
        <f>IF(A313&lt;'Gearing and Output'!$H$5,1,IF(A313&lt;'Gearing and Output'!$H$6,2,IF(A313&gt;'Gearing and Output'!$H$6,3)))</f>
        <v>3</v>
      </c>
      <c r="M313" s="92">
        <f>IF(L313=1,_xlfn.XLOOKUP(A313,'Dyno Graph'!$E$2:$E$77,'Dyno Graph'!$A$2:$A$77,,1),IF(L313=2,_xlfn.XLOOKUP(A313,'Dyno Graph'!$F$2:$F$77,'Dyno Graph'!$A$2:$A$77,,1),IF(L313=3,_xlfn.XLOOKUP(A313,'Dyno Graph'!$G$2:$G$77,'Dyno Graph'!$A$2:$A$77,,1))))</f>
        <v>7500</v>
      </c>
      <c r="N313" s="92">
        <f>IF(L313=1,_xlfn.XLOOKUP(A313,'Dyno Graph'!$E$2:$E$77,'Dyno Graph'!$D$2:$D$77,,-1),IF(L313=2,_xlfn.XLOOKUP(A313,'Dyno Graph'!$F$2:$F$77,'Dyno Graph'!$D$2:$D$77,,-1),IF(L313=3,_xlfn.XLOOKUP(A313,'Dyno Graph'!$G$2:$G$77,'Dyno Graph'!$D$2:$D$77,,-1))))</f>
        <v>14.254</v>
      </c>
      <c r="O313" s="92">
        <f>IF(L313=1,_xlfn.XLOOKUP(A313,'Dyno Graph'!$E$2:$E$77,'Dyno Graph'!$H$2:$H$77,,-1),IF(Forces!L313=2,_xlfn.XLOOKUP(Forces!A313,'Dyno Graph'!$F$2:$F$77,'Dyno Graph'!$H$2:$H$77,,-1),IF(Forces!L313=3,_xlfn.XLOOKUP(Forces!A313,'Dyno Graph'!$G$2:$G$77,'Dyno Graph'!$H$2:$H$77,,-1))))</f>
        <v>11.185500000000001</v>
      </c>
      <c r="P313" s="92" cm="1">
        <f t="array" ref="P313">_xlfn.XLOOKUP(N313,BSFC!$B$3:$B$25,_xlfn.XLOOKUP(M313,BSFC!$C$2:$P$2,BSFC!$C$3:$P$25,,-1),,-1)</f>
        <v>475.44294525000004</v>
      </c>
      <c r="Q313" s="92">
        <f t="shared" si="44"/>
        <v>1.4772408511371877</v>
      </c>
      <c r="R313" s="92">
        <f t="shared" si="45"/>
        <v>2.2593044861245575E-4</v>
      </c>
      <c r="S313" s="92">
        <f t="shared" si="46"/>
        <v>0.10741703790995974</v>
      </c>
      <c r="T313" s="92">
        <f t="shared" si="49"/>
        <v>39.918928960993249</v>
      </c>
      <c r="U313" s="92">
        <f t="shared" si="47"/>
        <v>1.4322271721327966E-4</v>
      </c>
      <c r="V313" s="92">
        <f t="shared" si="50"/>
        <v>5.3225238614657458E-2</v>
      </c>
    </row>
    <row r="314" spans="1:22" x14ac:dyDescent="0.45">
      <c r="A314" s="88">
        <f>MIN('Gearing and Output'!$H$7,(SQRT((A313^2)+2*K313*1)))</f>
        <v>13.752388632941413</v>
      </c>
      <c r="B314" s="90">
        <f t="shared" si="48"/>
        <v>26.891633261815439</v>
      </c>
      <c r="C314" s="90">
        <f>0.5*'Gearing and Output'!$G$15*'Gearing and Output'!$G$16*'Gearing and Output'!$G$14*(A314)^2</f>
        <v>111.2073775495362</v>
      </c>
      <c r="D314" s="90">
        <f>'Gearing and Output'!$G$26</f>
        <v>133.66125</v>
      </c>
      <c r="E314" s="90">
        <f>'Gearing and Output'!$C$14-C314-D314</f>
        <v>239.23840140594046</v>
      </c>
      <c r="F314" s="90">
        <f>0.5*'Gearing and Output'!$J$27*A314^2</f>
        <v>53594.201722958889</v>
      </c>
      <c r="G314" s="90">
        <f>A314/('Gearing and Output'!$J$35/1000)</f>
        <v>47.081097682100008</v>
      </c>
      <c r="H314" s="90">
        <f t="shared" si="42"/>
        <v>59.738955596585342</v>
      </c>
      <c r="I314" s="90">
        <f>'Gearing and Output'!$G$38</f>
        <v>631.72977665344956</v>
      </c>
      <c r="J314" s="90">
        <f t="shared" si="43"/>
        <v>0.37870369618049587</v>
      </c>
      <c r="K314" s="92">
        <f t="shared" si="51"/>
        <v>2.6405868495230767</v>
      </c>
      <c r="L314" s="92">
        <f>IF(A314&lt;'Gearing and Output'!$H$5,1,IF(A314&lt;'Gearing and Output'!$H$6,2,IF(A314&gt;'Gearing and Output'!$H$6,3)))</f>
        <v>3</v>
      </c>
      <c r="M314" s="92">
        <f>IF(L314=1,_xlfn.XLOOKUP(A314,'Dyno Graph'!$E$2:$E$77,'Dyno Graph'!$A$2:$A$77,,1),IF(L314=2,_xlfn.XLOOKUP(A314,'Dyno Graph'!$F$2:$F$77,'Dyno Graph'!$A$2:$A$77,,1),IF(L314=3,_xlfn.XLOOKUP(A314,'Dyno Graph'!$G$2:$G$77,'Dyno Graph'!$A$2:$A$77,,1))))</f>
        <v>7500</v>
      </c>
      <c r="N314" s="92">
        <f>IF(L314=1,_xlfn.XLOOKUP(A314,'Dyno Graph'!$E$2:$E$77,'Dyno Graph'!$D$2:$D$77,,-1),IF(L314=2,_xlfn.XLOOKUP(A314,'Dyno Graph'!$F$2:$F$77,'Dyno Graph'!$D$2:$D$77,,-1),IF(L314=3,_xlfn.XLOOKUP(A314,'Dyno Graph'!$G$2:$G$77,'Dyno Graph'!$D$2:$D$77,,-1))))</f>
        <v>14.254</v>
      </c>
      <c r="O314" s="92">
        <f>IF(L314=1,_xlfn.XLOOKUP(A314,'Dyno Graph'!$E$2:$E$77,'Dyno Graph'!$H$2:$H$77,,-1),IF(Forces!L314=2,_xlfn.XLOOKUP(Forces!A314,'Dyno Graph'!$F$2:$F$77,'Dyno Graph'!$H$2:$H$77,,-1),IF(Forces!L314=3,_xlfn.XLOOKUP(Forces!A314,'Dyno Graph'!$G$2:$G$77,'Dyno Graph'!$H$2:$H$77,,-1))))</f>
        <v>11.185500000000001</v>
      </c>
      <c r="P314" s="92" cm="1">
        <f t="array" ref="P314">_xlfn.XLOOKUP(N314,BSFC!$B$3:$B$25,_xlfn.XLOOKUP(M314,BSFC!$C$2:$P$2,BSFC!$C$3:$P$25,,-1),,-1)</f>
        <v>475.44294525000004</v>
      </c>
      <c r="Q314" s="92">
        <f t="shared" si="44"/>
        <v>1.4772408511371877</v>
      </c>
      <c r="R314" s="92">
        <f t="shared" si="45"/>
        <v>2.2593044861245575E-4</v>
      </c>
      <c r="S314" s="92">
        <f t="shared" si="46"/>
        <v>0.10741703790995974</v>
      </c>
      <c r="T314" s="92">
        <f t="shared" si="49"/>
        <v>40.02634599890321</v>
      </c>
      <c r="U314" s="92">
        <f t="shared" si="47"/>
        <v>1.4322271721327966E-4</v>
      </c>
      <c r="V314" s="92">
        <f t="shared" si="50"/>
        <v>5.3368461331870738E-2</v>
      </c>
    </row>
    <row r="315" spans="1:22" x14ac:dyDescent="0.45">
      <c r="A315" s="88">
        <f>MIN('Gearing and Output'!$H$7,(SQRT((A314^2)+2*K314*1)))</f>
        <v>13.752388632941413</v>
      </c>
      <c r="B315" s="90">
        <f t="shared" si="48"/>
        <v>26.964347902645518</v>
      </c>
      <c r="C315" s="90">
        <f>0.5*'Gearing and Output'!$G$15*'Gearing and Output'!$G$16*'Gearing and Output'!$G$14*(A315)^2</f>
        <v>111.2073775495362</v>
      </c>
      <c r="D315" s="90">
        <f>'Gearing and Output'!$G$26</f>
        <v>133.66125</v>
      </c>
      <c r="E315" s="90">
        <f>'Gearing and Output'!$C$14-C315-D315</f>
        <v>239.23840140594046</v>
      </c>
      <c r="F315" s="90">
        <f>0.5*'Gearing and Output'!$J$27*A315^2</f>
        <v>53594.201722958889</v>
      </c>
      <c r="G315" s="90">
        <f>A315/('Gearing and Output'!$J$35/1000)</f>
        <v>47.081097682100008</v>
      </c>
      <c r="H315" s="90">
        <f t="shared" si="42"/>
        <v>59.738955596585342</v>
      </c>
      <c r="I315" s="90">
        <f>'Gearing and Output'!$G$38</f>
        <v>631.72977665344956</v>
      </c>
      <c r="J315" s="90">
        <f t="shared" si="43"/>
        <v>0.37870369618049587</v>
      </c>
      <c r="K315" s="92">
        <f t="shared" si="51"/>
        <v>2.6405868495230767</v>
      </c>
      <c r="L315" s="92">
        <f>IF(A315&lt;'Gearing and Output'!$H$5,1,IF(A315&lt;'Gearing and Output'!$H$6,2,IF(A315&gt;'Gearing and Output'!$H$6,3)))</f>
        <v>3</v>
      </c>
      <c r="M315" s="92">
        <f>IF(L315=1,_xlfn.XLOOKUP(A315,'Dyno Graph'!$E$2:$E$77,'Dyno Graph'!$A$2:$A$77,,1),IF(L315=2,_xlfn.XLOOKUP(A315,'Dyno Graph'!$F$2:$F$77,'Dyno Graph'!$A$2:$A$77,,1),IF(L315=3,_xlfn.XLOOKUP(A315,'Dyno Graph'!$G$2:$G$77,'Dyno Graph'!$A$2:$A$77,,1))))</f>
        <v>7500</v>
      </c>
      <c r="N315" s="92">
        <f>IF(L315=1,_xlfn.XLOOKUP(A315,'Dyno Graph'!$E$2:$E$77,'Dyno Graph'!$D$2:$D$77,,-1),IF(L315=2,_xlfn.XLOOKUP(A315,'Dyno Graph'!$F$2:$F$77,'Dyno Graph'!$D$2:$D$77,,-1),IF(L315=3,_xlfn.XLOOKUP(A315,'Dyno Graph'!$G$2:$G$77,'Dyno Graph'!$D$2:$D$77,,-1))))</f>
        <v>14.254</v>
      </c>
      <c r="O315" s="92">
        <f>IF(L315=1,_xlfn.XLOOKUP(A315,'Dyno Graph'!$E$2:$E$77,'Dyno Graph'!$H$2:$H$77,,-1),IF(Forces!L315=2,_xlfn.XLOOKUP(Forces!A315,'Dyno Graph'!$F$2:$F$77,'Dyno Graph'!$H$2:$H$77,,-1),IF(Forces!L315=3,_xlfn.XLOOKUP(Forces!A315,'Dyno Graph'!$G$2:$G$77,'Dyno Graph'!$H$2:$H$77,,-1))))</f>
        <v>11.185500000000001</v>
      </c>
      <c r="P315" s="92" cm="1">
        <f t="array" ref="P315">_xlfn.XLOOKUP(N315,BSFC!$B$3:$B$25,_xlfn.XLOOKUP(M315,BSFC!$C$2:$P$2,BSFC!$C$3:$P$25,,-1),,-1)</f>
        <v>475.44294525000004</v>
      </c>
      <c r="Q315" s="92">
        <f t="shared" si="44"/>
        <v>1.4772408511371877</v>
      </c>
      <c r="R315" s="92">
        <f t="shared" si="45"/>
        <v>2.2593044861245575E-4</v>
      </c>
      <c r="S315" s="92">
        <f t="shared" si="46"/>
        <v>0.10741703790995974</v>
      </c>
      <c r="T315" s="92">
        <f t="shared" si="49"/>
        <v>40.133763036813171</v>
      </c>
      <c r="U315" s="92">
        <f t="shared" si="47"/>
        <v>1.4322271721327966E-4</v>
      </c>
      <c r="V315" s="92">
        <f t="shared" si="50"/>
        <v>5.3511684049084018E-2</v>
      </c>
    </row>
    <row r="316" spans="1:22" x14ac:dyDescent="0.45">
      <c r="A316" s="88">
        <f>MIN('Gearing and Output'!$H$7,(SQRT((A315^2)+2*K315*1)))</f>
        <v>13.752388632941413</v>
      </c>
      <c r="B316" s="90">
        <f t="shared" si="48"/>
        <v>27.037062543475596</v>
      </c>
      <c r="C316" s="90">
        <f>0.5*'Gearing and Output'!$G$15*'Gearing and Output'!$G$16*'Gearing and Output'!$G$14*(A316)^2</f>
        <v>111.2073775495362</v>
      </c>
      <c r="D316" s="90">
        <f>'Gearing and Output'!$G$26</f>
        <v>133.66125</v>
      </c>
      <c r="E316" s="90">
        <f>'Gearing and Output'!$C$14-C316-D316</f>
        <v>239.23840140594046</v>
      </c>
      <c r="F316" s="90">
        <f>0.5*'Gearing and Output'!$J$27*A316^2</f>
        <v>53594.201722958889</v>
      </c>
      <c r="G316" s="90">
        <f>A316/('Gearing and Output'!$J$35/1000)</f>
        <v>47.081097682100008</v>
      </c>
      <c r="H316" s="90">
        <f t="shared" si="42"/>
        <v>59.738955596585342</v>
      </c>
      <c r="I316" s="90">
        <f>'Gearing and Output'!$G$38</f>
        <v>631.72977665344956</v>
      </c>
      <c r="J316" s="90">
        <f t="shared" si="43"/>
        <v>0.37870369618049587</v>
      </c>
      <c r="K316" s="92">
        <f t="shared" si="51"/>
        <v>2.6405868495230767</v>
      </c>
      <c r="L316" s="92">
        <f>IF(A316&lt;'Gearing and Output'!$H$5,1,IF(A316&lt;'Gearing and Output'!$H$6,2,IF(A316&gt;'Gearing and Output'!$H$6,3)))</f>
        <v>3</v>
      </c>
      <c r="M316" s="92">
        <f>IF(L316=1,_xlfn.XLOOKUP(A316,'Dyno Graph'!$E$2:$E$77,'Dyno Graph'!$A$2:$A$77,,1),IF(L316=2,_xlfn.XLOOKUP(A316,'Dyno Graph'!$F$2:$F$77,'Dyno Graph'!$A$2:$A$77,,1),IF(L316=3,_xlfn.XLOOKUP(A316,'Dyno Graph'!$G$2:$G$77,'Dyno Graph'!$A$2:$A$77,,1))))</f>
        <v>7500</v>
      </c>
      <c r="N316" s="92">
        <f>IF(L316=1,_xlfn.XLOOKUP(A316,'Dyno Graph'!$E$2:$E$77,'Dyno Graph'!$D$2:$D$77,,-1),IF(L316=2,_xlfn.XLOOKUP(A316,'Dyno Graph'!$F$2:$F$77,'Dyno Graph'!$D$2:$D$77,,-1),IF(L316=3,_xlfn.XLOOKUP(A316,'Dyno Graph'!$G$2:$G$77,'Dyno Graph'!$D$2:$D$77,,-1))))</f>
        <v>14.254</v>
      </c>
      <c r="O316" s="92">
        <f>IF(L316=1,_xlfn.XLOOKUP(A316,'Dyno Graph'!$E$2:$E$77,'Dyno Graph'!$H$2:$H$77,,-1),IF(Forces!L316=2,_xlfn.XLOOKUP(Forces!A316,'Dyno Graph'!$F$2:$F$77,'Dyno Graph'!$H$2:$H$77,,-1),IF(Forces!L316=3,_xlfn.XLOOKUP(Forces!A316,'Dyno Graph'!$G$2:$G$77,'Dyno Graph'!$H$2:$H$77,,-1))))</f>
        <v>11.185500000000001</v>
      </c>
      <c r="P316" s="92" cm="1">
        <f t="array" ref="P316">_xlfn.XLOOKUP(N316,BSFC!$B$3:$B$25,_xlfn.XLOOKUP(M316,BSFC!$C$2:$P$2,BSFC!$C$3:$P$25,,-1),,-1)</f>
        <v>475.44294525000004</v>
      </c>
      <c r="Q316" s="92">
        <f t="shared" si="44"/>
        <v>1.4772408511371877</v>
      </c>
      <c r="R316" s="92">
        <f t="shared" si="45"/>
        <v>2.2593044861245575E-4</v>
      </c>
      <c r="S316" s="92">
        <f t="shared" si="46"/>
        <v>0.10741703790995974</v>
      </c>
      <c r="T316" s="92">
        <f t="shared" si="49"/>
        <v>40.241180074723133</v>
      </c>
      <c r="U316" s="92">
        <f t="shared" si="47"/>
        <v>1.4322271721327966E-4</v>
      </c>
      <c r="V316" s="92">
        <f t="shared" si="50"/>
        <v>5.3654906766297299E-2</v>
      </c>
    </row>
    <row r="317" spans="1:22" x14ac:dyDescent="0.45">
      <c r="A317" s="88">
        <f>MIN('Gearing and Output'!$H$7,(SQRT((A316^2)+2*K316*1)))</f>
        <v>13.752388632941413</v>
      </c>
      <c r="B317" s="90">
        <f t="shared" si="48"/>
        <v>27.109777184305674</v>
      </c>
      <c r="C317" s="90">
        <f>0.5*'Gearing and Output'!$G$15*'Gearing and Output'!$G$16*'Gearing and Output'!$G$14*(A317)^2</f>
        <v>111.2073775495362</v>
      </c>
      <c r="D317" s="90">
        <f>'Gearing and Output'!$G$26</f>
        <v>133.66125</v>
      </c>
      <c r="E317" s="90">
        <f>'Gearing and Output'!$C$14-C317-D317</f>
        <v>239.23840140594046</v>
      </c>
      <c r="F317" s="90">
        <f>0.5*'Gearing and Output'!$J$27*A317^2</f>
        <v>53594.201722958889</v>
      </c>
      <c r="G317" s="90">
        <f>A317/('Gearing and Output'!$J$35/1000)</f>
        <v>47.081097682100008</v>
      </c>
      <c r="H317" s="90">
        <f t="shared" si="42"/>
        <v>59.738955596585342</v>
      </c>
      <c r="I317" s="90">
        <f>'Gearing and Output'!$G$38</f>
        <v>631.72977665344956</v>
      </c>
      <c r="J317" s="90">
        <f t="shared" si="43"/>
        <v>0.37870369618049587</v>
      </c>
      <c r="K317" s="92">
        <f t="shared" si="51"/>
        <v>2.6405868495230767</v>
      </c>
      <c r="L317" s="92">
        <f>IF(A317&lt;'Gearing and Output'!$H$5,1,IF(A317&lt;'Gearing and Output'!$H$6,2,IF(A317&gt;'Gearing and Output'!$H$6,3)))</f>
        <v>3</v>
      </c>
      <c r="M317" s="92">
        <f>IF(L317=1,_xlfn.XLOOKUP(A317,'Dyno Graph'!$E$2:$E$77,'Dyno Graph'!$A$2:$A$77,,1),IF(L317=2,_xlfn.XLOOKUP(A317,'Dyno Graph'!$F$2:$F$77,'Dyno Graph'!$A$2:$A$77,,1),IF(L317=3,_xlfn.XLOOKUP(A317,'Dyno Graph'!$G$2:$G$77,'Dyno Graph'!$A$2:$A$77,,1))))</f>
        <v>7500</v>
      </c>
      <c r="N317" s="92">
        <f>IF(L317=1,_xlfn.XLOOKUP(A317,'Dyno Graph'!$E$2:$E$77,'Dyno Graph'!$D$2:$D$77,,-1),IF(L317=2,_xlfn.XLOOKUP(A317,'Dyno Graph'!$F$2:$F$77,'Dyno Graph'!$D$2:$D$77,,-1),IF(L317=3,_xlfn.XLOOKUP(A317,'Dyno Graph'!$G$2:$G$77,'Dyno Graph'!$D$2:$D$77,,-1))))</f>
        <v>14.254</v>
      </c>
      <c r="O317" s="92">
        <f>IF(L317=1,_xlfn.XLOOKUP(A317,'Dyno Graph'!$E$2:$E$77,'Dyno Graph'!$H$2:$H$77,,-1),IF(Forces!L317=2,_xlfn.XLOOKUP(Forces!A317,'Dyno Graph'!$F$2:$F$77,'Dyno Graph'!$H$2:$H$77,,-1),IF(Forces!L317=3,_xlfn.XLOOKUP(Forces!A317,'Dyno Graph'!$G$2:$G$77,'Dyno Graph'!$H$2:$H$77,,-1))))</f>
        <v>11.185500000000001</v>
      </c>
      <c r="P317" s="92" cm="1">
        <f t="array" ref="P317">_xlfn.XLOOKUP(N317,BSFC!$B$3:$B$25,_xlfn.XLOOKUP(M317,BSFC!$C$2:$P$2,BSFC!$C$3:$P$25,,-1),,-1)</f>
        <v>475.44294525000004</v>
      </c>
      <c r="Q317" s="92">
        <f t="shared" si="44"/>
        <v>1.4772408511371877</v>
      </c>
      <c r="R317" s="92">
        <f t="shared" si="45"/>
        <v>2.2593044861245575E-4</v>
      </c>
      <c r="S317" s="92">
        <f t="shared" si="46"/>
        <v>0.10741703790995974</v>
      </c>
      <c r="T317" s="92">
        <f t="shared" si="49"/>
        <v>40.348597112633094</v>
      </c>
      <c r="U317" s="92">
        <f t="shared" si="47"/>
        <v>1.4322271721327966E-4</v>
      </c>
      <c r="V317" s="92">
        <f t="shared" si="50"/>
        <v>5.3798129483510579E-2</v>
      </c>
    </row>
    <row r="318" spans="1:22" x14ac:dyDescent="0.45">
      <c r="A318" s="88">
        <f>MIN('Gearing and Output'!$H$7,(SQRT((A317^2)+2*K317*1)))</f>
        <v>13.752388632941413</v>
      </c>
      <c r="B318" s="90">
        <f t="shared" si="48"/>
        <v>27.182491825135752</v>
      </c>
      <c r="C318" s="90">
        <f>0.5*'Gearing and Output'!$G$15*'Gearing and Output'!$G$16*'Gearing and Output'!$G$14*(A318)^2</f>
        <v>111.2073775495362</v>
      </c>
      <c r="D318" s="90">
        <f>'Gearing and Output'!$G$26</f>
        <v>133.66125</v>
      </c>
      <c r="E318" s="90">
        <f>'Gearing and Output'!$C$14-C318-D318</f>
        <v>239.23840140594046</v>
      </c>
      <c r="F318" s="90">
        <f>0.5*'Gearing and Output'!$J$27*A318^2</f>
        <v>53594.201722958889</v>
      </c>
      <c r="G318" s="90">
        <f>A318/('Gearing and Output'!$J$35/1000)</f>
        <v>47.081097682100008</v>
      </c>
      <c r="H318" s="90">
        <f t="shared" si="42"/>
        <v>59.738955596585342</v>
      </c>
      <c r="I318" s="90">
        <f>'Gearing and Output'!$G$38</f>
        <v>631.72977665344956</v>
      </c>
      <c r="J318" s="90">
        <f t="shared" si="43"/>
        <v>0.37870369618049587</v>
      </c>
      <c r="K318" s="92">
        <f t="shared" si="51"/>
        <v>2.6405868495230767</v>
      </c>
      <c r="L318" s="92">
        <f>IF(A318&lt;'Gearing and Output'!$H$5,1,IF(A318&lt;'Gearing and Output'!$H$6,2,IF(A318&gt;'Gearing and Output'!$H$6,3)))</f>
        <v>3</v>
      </c>
      <c r="M318" s="92">
        <f>IF(L318=1,_xlfn.XLOOKUP(A318,'Dyno Graph'!$E$2:$E$77,'Dyno Graph'!$A$2:$A$77,,1),IF(L318=2,_xlfn.XLOOKUP(A318,'Dyno Graph'!$F$2:$F$77,'Dyno Graph'!$A$2:$A$77,,1),IF(L318=3,_xlfn.XLOOKUP(A318,'Dyno Graph'!$G$2:$G$77,'Dyno Graph'!$A$2:$A$77,,1))))</f>
        <v>7500</v>
      </c>
      <c r="N318" s="92">
        <f>IF(L318=1,_xlfn.XLOOKUP(A318,'Dyno Graph'!$E$2:$E$77,'Dyno Graph'!$D$2:$D$77,,-1),IF(L318=2,_xlfn.XLOOKUP(A318,'Dyno Graph'!$F$2:$F$77,'Dyno Graph'!$D$2:$D$77,,-1),IF(L318=3,_xlfn.XLOOKUP(A318,'Dyno Graph'!$G$2:$G$77,'Dyno Graph'!$D$2:$D$77,,-1))))</f>
        <v>14.254</v>
      </c>
      <c r="O318" s="92">
        <f>IF(L318=1,_xlfn.XLOOKUP(A318,'Dyno Graph'!$E$2:$E$77,'Dyno Graph'!$H$2:$H$77,,-1),IF(Forces!L318=2,_xlfn.XLOOKUP(Forces!A318,'Dyno Graph'!$F$2:$F$77,'Dyno Graph'!$H$2:$H$77,,-1),IF(Forces!L318=3,_xlfn.XLOOKUP(Forces!A318,'Dyno Graph'!$G$2:$G$77,'Dyno Graph'!$H$2:$H$77,,-1))))</f>
        <v>11.185500000000001</v>
      </c>
      <c r="P318" s="92" cm="1">
        <f t="array" ref="P318">_xlfn.XLOOKUP(N318,BSFC!$B$3:$B$25,_xlfn.XLOOKUP(M318,BSFC!$C$2:$P$2,BSFC!$C$3:$P$25,,-1),,-1)</f>
        <v>475.44294525000004</v>
      </c>
      <c r="Q318" s="92">
        <f t="shared" si="44"/>
        <v>1.4772408511371877</v>
      </c>
      <c r="R318" s="92">
        <f t="shared" si="45"/>
        <v>2.2593044861245575E-4</v>
      </c>
      <c r="S318" s="92">
        <f t="shared" si="46"/>
        <v>0.10741703790995974</v>
      </c>
      <c r="T318" s="92">
        <f t="shared" si="49"/>
        <v>40.456014150543055</v>
      </c>
      <c r="U318" s="92">
        <f t="shared" si="47"/>
        <v>1.4322271721327966E-4</v>
      </c>
      <c r="V318" s="92">
        <f t="shared" si="50"/>
        <v>5.3941352200723859E-2</v>
      </c>
    </row>
    <row r="319" spans="1:22" x14ac:dyDescent="0.45">
      <c r="A319" s="88">
        <f>MIN('Gearing and Output'!$H$7,(SQRT((A318^2)+2*K318*1)))</f>
        <v>13.752388632941413</v>
      </c>
      <c r="B319" s="90">
        <f t="shared" si="48"/>
        <v>27.255206465965831</v>
      </c>
      <c r="C319" s="90">
        <f>0.5*'Gearing and Output'!$G$15*'Gearing and Output'!$G$16*'Gearing and Output'!$G$14*(A319)^2</f>
        <v>111.2073775495362</v>
      </c>
      <c r="D319" s="90">
        <f>'Gearing and Output'!$G$26</f>
        <v>133.66125</v>
      </c>
      <c r="E319" s="90">
        <f>'Gearing and Output'!$C$14-C319-D319</f>
        <v>239.23840140594046</v>
      </c>
      <c r="F319" s="90">
        <f>0.5*'Gearing and Output'!$J$27*A319^2</f>
        <v>53594.201722958889</v>
      </c>
      <c r="G319" s="90">
        <f>A319/('Gearing and Output'!$J$35/1000)</f>
        <v>47.081097682100008</v>
      </c>
      <c r="H319" s="90">
        <f t="shared" si="42"/>
        <v>59.738955596585342</v>
      </c>
      <c r="I319" s="90">
        <f>'Gearing and Output'!$G$38</f>
        <v>631.72977665344956</v>
      </c>
      <c r="J319" s="90">
        <f t="shared" si="43"/>
        <v>0.37870369618049587</v>
      </c>
      <c r="K319" s="92">
        <f t="shared" si="51"/>
        <v>2.6405868495230767</v>
      </c>
      <c r="L319" s="92">
        <f>IF(A319&lt;'Gearing and Output'!$H$5,1,IF(A319&lt;'Gearing and Output'!$H$6,2,IF(A319&gt;'Gearing and Output'!$H$6,3)))</f>
        <v>3</v>
      </c>
      <c r="M319" s="92">
        <f>IF(L319=1,_xlfn.XLOOKUP(A319,'Dyno Graph'!$E$2:$E$77,'Dyno Graph'!$A$2:$A$77,,1),IF(L319=2,_xlfn.XLOOKUP(A319,'Dyno Graph'!$F$2:$F$77,'Dyno Graph'!$A$2:$A$77,,1),IF(L319=3,_xlfn.XLOOKUP(A319,'Dyno Graph'!$G$2:$G$77,'Dyno Graph'!$A$2:$A$77,,1))))</f>
        <v>7500</v>
      </c>
      <c r="N319" s="92">
        <f>IF(L319=1,_xlfn.XLOOKUP(A319,'Dyno Graph'!$E$2:$E$77,'Dyno Graph'!$D$2:$D$77,,-1),IF(L319=2,_xlfn.XLOOKUP(A319,'Dyno Graph'!$F$2:$F$77,'Dyno Graph'!$D$2:$D$77,,-1),IF(L319=3,_xlfn.XLOOKUP(A319,'Dyno Graph'!$G$2:$G$77,'Dyno Graph'!$D$2:$D$77,,-1))))</f>
        <v>14.254</v>
      </c>
      <c r="O319" s="92">
        <f>IF(L319=1,_xlfn.XLOOKUP(A319,'Dyno Graph'!$E$2:$E$77,'Dyno Graph'!$H$2:$H$77,,-1),IF(Forces!L319=2,_xlfn.XLOOKUP(Forces!A319,'Dyno Graph'!$F$2:$F$77,'Dyno Graph'!$H$2:$H$77,,-1),IF(Forces!L319=3,_xlfn.XLOOKUP(Forces!A319,'Dyno Graph'!$G$2:$G$77,'Dyno Graph'!$H$2:$H$77,,-1))))</f>
        <v>11.185500000000001</v>
      </c>
      <c r="P319" s="92" cm="1">
        <f t="array" ref="P319">_xlfn.XLOOKUP(N319,BSFC!$B$3:$B$25,_xlfn.XLOOKUP(M319,BSFC!$C$2:$P$2,BSFC!$C$3:$P$25,,-1),,-1)</f>
        <v>475.44294525000004</v>
      </c>
      <c r="Q319" s="92">
        <f t="shared" si="44"/>
        <v>1.4772408511371877</v>
      </c>
      <c r="R319" s="92">
        <f t="shared" si="45"/>
        <v>2.2593044861245575E-4</v>
      </c>
      <c r="S319" s="92">
        <f t="shared" si="46"/>
        <v>0.10741703790995974</v>
      </c>
      <c r="T319" s="92">
        <f t="shared" si="49"/>
        <v>40.563431188453016</v>
      </c>
      <c r="U319" s="92">
        <f t="shared" si="47"/>
        <v>1.4322271721327966E-4</v>
      </c>
      <c r="V319" s="92">
        <f t="shared" si="50"/>
        <v>5.4084574917937139E-2</v>
      </c>
    </row>
    <row r="320" spans="1:22" x14ac:dyDescent="0.45">
      <c r="A320" s="88">
        <f>MIN('Gearing and Output'!$H$7,(SQRT((A319^2)+2*K319*1)))</f>
        <v>13.752388632941413</v>
      </c>
      <c r="B320" s="90">
        <f t="shared" si="48"/>
        <v>27.327921106795909</v>
      </c>
      <c r="C320" s="90">
        <f>0.5*'Gearing and Output'!$G$15*'Gearing and Output'!$G$16*'Gearing and Output'!$G$14*(A320)^2</f>
        <v>111.2073775495362</v>
      </c>
      <c r="D320" s="90">
        <f>'Gearing and Output'!$G$26</f>
        <v>133.66125</v>
      </c>
      <c r="E320" s="90">
        <f>'Gearing and Output'!$C$14-C320-D320</f>
        <v>239.23840140594046</v>
      </c>
      <c r="F320" s="90">
        <f>0.5*'Gearing and Output'!$J$27*A320^2</f>
        <v>53594.201722958889</v>
      </c>
      <c r="G320" s="90">
        <f>A320/('Gearing and Output'!$J$35/1000)</f>
        <v>47.081097682100008</v>
      </c>
      <c r="H320" s="90">
        <f t="shared" si="42"/>
        <v>59.738955596585342</v>
      </c>
      <c r="I320" s="90">
        <f>'Gearing and Output'!$G$38</f>
        <v>631.72977665344956</v>
      </c>
      <c r="J320" s="90">
        <f t="shared" si="43"/>
        <v>0.37870369618049587</v>
      </c>
      <c r="K320" s="92">
        <f t="shared" si="51"/>
        <v>2.6405868495230767</v>
      </c>
      <c r="L320" s="92">
        <f>IF(A320&lt;'Gearing and Output'!$H$5,1,IF(A320&lt;'Gearing and Output'!$H$6,2,IF(A320&gt;'Gearing and Output'!$H$6,3)))</f>
        <v>3</v>
      </c>
      <c r="M320" s="92">
        <f>IF(L320=1,_xlfn.XLOOKUP(A320,'Dyno Graph'!$E$2:$E$77,'Dyno Graph'!$A$2:$A$77,,1),IF(L320=2,_xlfn.XLOOKUP(A320,'Dyno Graph'!$F$2:$F$77,'Dyno Graph'!$A$2:$A$77,,1),IF(L320=3,_xlfn.XLOOKUP(A320,'Dyno Graph'!$G$2:$G$77,'Dyno Graph'!$A$2:$A$77,,1))))</f>
        <v>7500</v>
      </c>
      <c r="N320" s="92">
        <f>IF(L320=1,_xlfn.XLOOKUP(A320,'Dyno Graph'!$E$2:$E$77,'Dyno Graph'!$D$2:$D$77,,-1),IF(L320=2,_xlfn.XLOOKUP(A320,'Dyno Graph'!$F$2:$F$77,'Dyno Graph'!$D$2:$D$77,,-1),IF(L320=3,_xlfn.XLOOKUP(A320,'Dyno Graph'!$G$2:$G$77,'Dyno Graph'!$D$2:$D$77,,-1))))</f>
        <v>14.254</v>
      </c>
      <c r="O320" s="92">
        <f>IF(L320=1,_xlfn.XLOOKUP(A320,'Dyno Graph'!$E$2:$E$77,'Dyno Graph'!$H$2:$H$77,,-1),IF(Forces!L320=2,_xlfn.XLOOKUP(Forces!A320,'Dyno Graph'!$F$2:$F$77,'Dyno Graph'!$H$2:$H$77,,-1),IF(Forces!L320=3,_xlfn.XLOOKUP(Forces!A320,'Dyno Graph'!$G$2:$G$77,'Dyno Graph'!$H$2:$H$77,,-1))))</f>
        <v>11.185500000000001</v>
      </c>
      <c r="P320" s="92" cm="1">
        <f t="array" ref="P320">_xlfn.XLOOKUP(N320,BSFC!$B$3:$B$25,_xlfn.XLOOKUP(M320,BSFC!$C$2:$P$2,BSFC!$C$3:$P$25,,-1),,-1)</f>
        <v>475.44294525000004</v>
      </c>
      <c r="Q320" s="92">
        <f t="shared" si="44"/>
        <v>1.4772408511371877</v>
      </c>
      <c r="R320" s="92">
        <f t="shared" si="45"/>
        <v>2.2593044861245575E-4</v>
      </c>
      <c r="S320" s="92">
        <f t="shared" si="46"/>
        <v>0.10741703790995974</v>
      </c>
      <c r="T320" s="92">
        <f t="shared" si="49"/>
        <v>40.670848226362978</v>
      </c>
      <c r="U320" s="92">
        <f t="shared" si="47"/>
        <v>1.4322271721327966E-4</v>
      </c>
      <c r="V320" s="92">
        <f t="shared" si="50"/>
        <v>5.422779763515042E-2</v>
      </c>
    </row>
    <row r="321" spans="1:22" x14ac:dyDescent="0.45">
      <c r="A321" s="88">
        <f>MIN('Gearing and Output'!$H$7,(SQRT((A320^2)+2*K320*1)))</f>
        <v>13.752388632941413</v>
      </c>
      <c r="B321" s="90">
        <f t="shared" si="48"/>
        <v>27.400635747625987</v>
      </c>
      <c r="C321" s="90">
        <f>0.5*'Gearing and Output'!$G$15*'Gearing and Output'!$G$16*'Gearing and Output'!$G$14*(A321)^2</f>
        <v>111.2073775495362</v>
      </c>
      <c r="D321" s="90">
        <f>'Gearing and Output'!$G$26</f>
        <v>133.66125</v>
      </c>
      <c r="E321" s="90">
        <f>'Gearing and Output'!$C$14-C321-D321</f>
        <v>239.23840140594046</v>
      </c>
      <c r="F321" s="90">
        <f>0.5*'Gearing and Output'!$J$27*A321^2</f>
        <v>53594.201722958889</v>
      </c>
      <c r="G321" s="90">
        <f>A321/('Gearing and Output'!$J$35/1000)</f>
        <v>47.081097682100008</v>
      </c>
      <c r="H321" s="90">
        <f t="shared" si="42"/>
        <v>59.738955596585342</v>
      </c>
      <c r="I321" s="90">
        <f>'Gearing and Output'!$G$38</f>
        <v>631.72977665344956</v>
      </c>
      <c r="J321" s="90">
        <f t="shared" si="43"/>
        <v>0.37870369618049587</v>
      </c>
      <c r="K321" s="92">
        <f t="shared" si="51"/>
        <v>2.6405868495230767</v>
      </c>
      <c r="L321" s="92">
        <f>IF(A321&lt;'Gearing and Output'!$H$5,1,IF(A321&lt;'Gearing and Output'!$H$6,2,IF(A321&gt;'Gearing and Output'!$H$6,3)))</f>
        <v>3</v>
      </c>
      <c r="M321" s="92">
        <f>IF(L321=1,_xlfn.XLOOKUP(A321,'Dyno Graph'!$E$2:$E$77,'Dyno Graph'!$A$2:$A$77,,1),IF(L321=2,_xlfn.XLOOKUP(A321,'Dyno Graph'!$F$2:$F$77,'Dyno Graph'!$A$2:$A$77,,1),IF(L321=3,_xlfn.XLOOKUP(A321,'Dyno Graph'!$G$2:$G$77,'Dyno Graph'!$A$2:$A$77,,1))))</f>
        <v>7500</v>
      </c>
      <c r="N321" s="92">
        <f>IF(L321=1,_xlfn.XLOOKUP(A321,'Dyno Graph'!$E$2:$E$77,'Dyno Graph'!$D$2:$D$77,,-1),IF(L321=2,_xlfn.XLOOKUP(A321,'Dyno Graph'!$F$2:$F$77,'Dyno Graph'!$D$2:$D$77,,-1),IF(L321=3,_xlfn.XLOOKUP(A321,'Dyno Graph'!$G$2:$G$77,'Dyno Graph'!$D$2:$D$77,,-1))))</f>
        <v>14.254</v>
      </c>
      <c r="O321" s="92">
        <f>IF(L321=1,_xlfn.XLOOKUP(A321,'Dyno Graph'!$E$2:$E$77,'Dyno Graph'!$H$2:$H$77,,-1),IF(Forces!L321=2,_xlfn.XLOOKUP(Forces!A321,'Dyno Graph'!$F$2:$F$77,'Dyno Graph'!$H$2:$H$77,,-1),IF(Forces!L321=3,_xlfn.XLOOKUP(Forces!A321,'Dyno Graph'!$G$2:$G$77,'Dyno Graph'!$H$2:$H$77,,-1))))</f>
        <v>11.185500000000001</v>
      </c>
      <c r="P321" s="92" cm="1">
        <f t="array" ref="P321">_xlfn.XLOOKUP(N321,BSFC!$B$3:$B$25,_xlfn.XLOOKUP(M321,BSFC!$C$2:$P$2,BSFC!$C$3:$P$25,,-1),,-1)</f>
        <v>475.44294525000004</v>
      </c>
      <c r="Q321" s="92">
        <f t="shared" si="44"/>
        <v>1.4772408511371877</v>
      </c>
      <c r="R321" s="92">
        <f t="shared" si="45"/>
        <v>2.2593044861245575E-4</v>
      </c>
      <c r="S321" s="92">
        <f t="shared" si="46"/>
        <v>0.10741703790995974</v>
      </c>
      <c r="T321" s="92">
        <f t="shared" si="49"/>
        <v>40.778265264272939</v>
      </c>
      <c r="U321" s="92">
        <f t="shared" si="47"/>
        <v>1.4322271721327966E-4</v>
      </c>
      <c r="V321" s="92">
        <f t="shared" si="50"/>
        <v>5.43710203523637E-2</v>
      </c>
    </row>
    <row r="322" spans="1:22" x14ac:dyDescent="0.45">
      <c r="A322" s="88">
        <f>MIN('Gearing and Output'!$H$7,(SQRT((A321^2)+2*K321*1)))</f>
        <v>13.752388632941413</v>
      </c>
      <c r="B322" s="90">
        <f t="shared" si="48"/>
        <v>27.473350388456065</v>
      </c>
      <c r="C322" s="90">
        <f>0.5*'Gearing and Output'!$G$15*'Gearing and Output'!$G$16*'Gearing and Output'!$G$14*(A322)^2</f>
        <v>111.2073775495362</v>
      </c>
      <c r="D322" s="90">
        <f>'Gearing and Output'!$G$26</f>
        <v>133.66125</v>
      </c>
      <c r="E322" s="90">
        <f>'Gearing and Output'!$C$14-C322-D322</f>
        <v>239.23840140594046</v>
      </c>
      <c r="F322" s="90">
        <f>0.5*'Gearing and Output'!$J$27*A322^2</f>
        <v>53594.201722958889</v>
      </c>
      <c r="G322" s="90">
        <f>A322/('Gearing and Output'!$J$35/1000)</f>
        <v>47.081097682100008</v>
      </c>
      <c r="H322" s="90">
        <f t="shared" ref="H322:H385" si="52">(0.5*I322*A322^2)/1000</f>
        <v>59.738955596585342</v>
      </c>
      <c r="I322" s="90">
        <f>'Gearing and Output'!$G$38</f>
        <v>631.72977665344956</v>
      </c>
      <c r="J322" s="90">
        <f t="shared" ref="J322:J385" si="53">E322/I322</f>
        <v>0.37870369618049587</v>
      </c>
      <c r="K322" s="92">
        <f t="shared" si="51"/>
        <v>2.6405868495230767</v>
      </c>
      <c r="L322" s="92">
        <f>IF(A322&lt;'Gearing and Output'!$H$5,1,IF(A322&lt;'Gearing and Output'!$H$6,2,IF(A322&gt;'Gearing and Output'!$H$6,3)))</f>
        <v>3</v>
      </c>
      <c r="M322" s="92">
        <f>IF(L322=1,_xlfn.XLOOKUP(A322,'Dyno Graph'!$E$2:$E$77,'Dyno Graph'!$A$2:$A$77,,1),IF(L322=2,_xlfn.XLOOKUP(A322,'Dyno Graph'!$F$2:$F$77,'Dyno Graph'!$A$2:$A$77,,1),IF(L322=3,_xlfn.XLOOKUP(A322,'Dyno Graph'!$G$2:$G$77,'Dyno Graph'!$A$2:$A$77,,1))))</f>
        <v>7500</v>
      </c>
      <c r="N322" s="92">
        <f>IF(L322=1,_xlfn.XLOOKUP(A322,'Dyno Graph'!$E$2:$E$77,'Dyno Graph'!$D$2:$D$77,,-1),IF(L322=2,_xlfn.XLOOKUP(A322,'Dyno Graph'!$F$2:$F$77,'Dyno Graph'!$D$2:$D$77,,-1),IF(L322=3,_xlfn.XLOOKUP(A322,'Dyno Graph'!$G$2:$G$77,'Dyno Graph'!$D$2:$D$77,,-1))))</f>
        <v>14.254</v>
      </c>
      <c r="O322" s="92">
        <f>IF(L322=1,_xlfn.XLOOKUP(A322,'Dyno Graph'!$E$2:$E$77,'Dyno Graph'!$H$2:$H$77,,-1),IF(Forces!L322=2,_xlfn.XLOOKUP(Forces!A322,'Dyno Graph'!$F$2:$F$77,'Dyno Graph'!$H$2:$H$77,,-1),IF(Forces!L322=3,_xlfn.XLOOKUP(Forces!A322,'Dyno Graph'!$G$2:$G$77,'Dyno Graph'!$H$2:$H$77,,-1))))</f>
        <v>11.185500000000001</v>
      </c>
      <c r="P322" s="92" cm="1">
        <f t="array" ref="P322">_xlfn.XLOOKUP(N322,BSFC!$B$3:$B$25,_xlfn.XLOOKUP(M322,BSFC!$C$2:$P$2,BSFC!$C$3:$P$25,,-1),,-1)</f>
        <v>475.44294525000004</v>
      </c>
      <c r="Q322" s="92">
        <f t="shared" si="44"/>
        <v>1.4772408511371877</v>
      </c>
      <c r="R322" s="92">
        <f t="shared" si="45"/>
        <v>2.2593044861245575E-4</v>
      </c>
      <c r="S322" s="92">
        <f t="shared" si="46"/>
        <v>0.10741703790995974</v>
      </c>
      <c r="T322" s="92">
        <f t="shared" si="49"/>
        <v>40.8856823021829</v>
      </c>
      <c r="U322" s="92">
        <f t="shared" si="47"/>
        <v>1.4322271721327966E-4</v>
      </c>
      <c r="V322" s="92">
        <f t="shared" si="50"/>
        <v>5.451424306957698E-2</v>
      </c>
    </row>
    <row r="323" spans="1:22" x14ac:dyDescent="0.45">
      <c r="A323" s="88">
        <f>MIN('Gearing and Output'!$H$7,(SQRT((A322^2)+2*K322*1)))</f>
        <v>13.752388632941413</v>
      </c>
      <c r="B323" s="90">
        <f t="shared" si="48"/>
        <v>27.546065029286144</v>
      </c>
      <c r="C323" s="90">
        <f>0.5*'Gearing and Output'!$G$15*'Gearing and Output'!$G$16*'Gearing and Output'!$G$14*(A323)^2</f>
        <v>111.2073775495362</v>
      </c>
      <c r="D323" s="90">
        <f>'Gearing and Output'!$G$26</f>
        <v>133.66125</v>
      </c>
      <c r="E323" s="90">
        <f>'Gearing and Output'!$C$14-C323-D323</f>
        <v>239.23840140594046</v>
      </c>
      <c r="F323" s="90">
        <f>0.5*'Gearing and Output'!$J$27*A323^2</f>
        <v>53594.201722958889</v>
      </c>
      <c r="G323" s="90">
        <f>A323/('Gearing and Output'!$J$35/1000)</f>
        <v>47.081097682100008</v>
      </c>
      <c r="H323" s="90">
        <f t="shared" si="52"/>
        <v>59.738955596585342</v>
      </c>
      <c r="I323" s="90">
        <f>'Gearing and Output'!$G$38</f>
        <v>631.72977665344956</v>
      </c>
      <c r="J323" s="90">
        <f t="shared" si="53"/>
        <v>0.37870369618049587</v>
      </c>
      <c r="K323" s="92">
        <f t="shared" si="51"/>
        <v>2.6405868495230767</v>
      </c>
      <c r="L323" s="92">
        <f>IF(A323&lt;'Gearing and Output'!$H$5,1,IF(A323&lt;'Gearing and Output'!$H$6,2,IF(A323&gt;'Gearing and Output'!$H$6,3)))</f>
        <v>3</v>
      </c>
      <c r="M323" s="92">
        <f>IF(L323=1,_xlfn.XLOOKUP(A323,'Dyno Graph'!$E$2:$E$77,'Dyno Graph'!$A$2:$A$77,,1),IF(L323=2,_xlfn.XLOOKUP(A323,'Dyno Graph'!$F$2:$F$77,'Dyno Graph'!$A$2:$A$77,,1),IF(L323=3,_xlfn.XLOOKUP(A323,'Dyno Graph'!$G$2:$G$77,'Dyno Graph'!$A$2:$A$77,,1))))</f>
        <v>7500</v>
      </c>
      <c r="N323" s="92">
        <f>IF(L323=1,_xlfn.XLOOKUP(A323,'Dyno Graph'!$E$2:$E$77,'Dyno Graph'!$D$2:$D$77,,-1),IF(L323=2,_xlfn.XLOOKUP(A323,'Dyno Graph'!$F$2:$F$77,'Dyno Graph'!$D$2:$D$77,,-1),IF(L323=3,_xlfn.XLOOKUP(A323,'Dyno Graph'!$G$2:$G$77,'Dyno Graph'!$D$2:$D$77,,-1))))</f>
        <v>14.254</v>
      </c>
      <c r="O323" s="92">
        <f>IF(L323=1,_xlfn.XLOOKUP(A323,'Dyno Graph'!$E$2:$E$77,'Dyno Graph'!$H$2:$H$77,,-1),IF(Forces!L323=2,_xlfn.XLOOKUP(Forces!A323,'Dyno Graph'!$F$2:$F$77,'Dyno Graph'!$H$2:$H$77,,-1),IF(Forces!L323=3,_xlfn.XLOOKUP(Forces!A323,'Dyno Graph'!$G$2:$G$77,'Dyno Graph'!$H$2:$H$77,,-1))))</f>
        <v>11.185500000000001</v>
      </c>
      <c r="P323" s="92" cm="1">
        <f t="array" ref="P323">_xlfn.XLOOKUP(N323,BSFC!$B$3:$B$25,_xlfn.XLOOKUP(M323,BSFC!$C$2:$P$2,BSFC!$C$3:$P$25,,-1),,-1)</f>
        <v>475.44294525000004</v>
      </c>
      <c r="Q323" s="92">
        <f t="shared" ref="Q323:Q386" si="54">(O323*P323)/(60*60)</f>
        <v>1.4772408511371877</v>
      </c>
      <c r="R323" s="92">
        <f t="shared" ref="R323:R386" si="55">((B324-B323)/3600)*O323</f>
        <v>2.2593044861245575E-4</v>
      </c>
      <c r="S323" s="92">
        <f t="shared" ref="S323:S386" si="56">R323*P323</f>
        <v>0.10741703790995974</v>
      </c>
      <c r="T323" s="92">
        <f t="shared" si="49"/>
        <v>40.993099340092861</v>
      </c>
      <c r="U323" s="92">
        <f t="shared" ref="U323:U386" si="57">((R323*P323)/1000)/0.75</f>
        <v>1.4322271721327966E-4</v>
      </c>
      <c r="V323" s="92">
        <f t="shared" si="50"/>
        <v>5.465746578679026E-2</v>
      </c>
    </row>
    <row r="324" spans="1:22" x14ac:dyDescent="0.45">
      <c r="A324" s="88">
        <f>MIN('Gearing and Output'!$H$7,(SQRT((A323^2)+2*K323*1)))</f>
        <v>13.752388632941413</v>
      </c>
      <c r="B324" s="90">
        <f t="shared" si="48"/>
        <v>27.618779670116222</v>
      </c>
      <c r="C324" s="90">
        <f>0.5*'Gearing and Output'!$G$15*'Gearing and Output'!$G$16*'Gearing and Output'!$G$14*(A324)^2</f>
        <v>111.2073775495362</v>
      </c>
      <c r="D324" s="90">
        <f>'Gearing and Output'!$G$26</f>
        <v>133.66125</v>
      </c>
      <c r="E324" s="90">
        <f>'Gearing and Output'!$C$14-C324-D324</f>
        <v>239.23840140594046</v>
      </c>
      <c r="F324" s="90">
        <f>0.5*'Gearing and Output'!$J$27*A324^2</f>
        <v>53594.201722958889</v>
      </c>
      <c r="G324" s="90">
        <f>A324/('Gearing and Output'!$J$35/1000)</f>
        <v>47.081097682100008</v>
      </c>
      <c r="H324" s="90">
        <f t="shared" si="52"/>
        <v>59.738955596585342</v>
      </c>
      <c r="I324" s="90">
        <f>'Gearing and Output'!$G$38</f>
        <v>631.72977665344956</v>
      </c>
      <c r="J324" s="90">
        <f t="shared" si="53"/>
        <v>0.37870369618049587</v>
      </c>
      <c r="K324" s="92">
        <f t="shared" si="51"/>
        <v>2.6405868495230767</v>
      </c>
      <c r="L324" s="92">
        <f>IF(A324&lt;'Gearing and Output'!$H$5,1,IF(A324&lt;'Gearing and Output'!$H$6,2,IF(A324&gt;'Gearing and Output'!$H$6,3)))</f>
        <v>3</v>
      </c>
      <c r="M324" s="92">
        <f>IF(L324=1,_xlfn.XLOOKUP(A324,'Dyno Graph'!$E$2:$E$77,'Dyno Graph'!$A$2:$A$77,,1),IF(L324=2,_xlfn.XLOOKUP(A324,'Dyno Graph'!$F$2:$F$77,'Dyno Graph'!$A$2:$A$77,,1),IF(L324=3,_xlfn.XLOOKUP(A324,'Dyno Graph'!$G$2:$G$77,'Dyno Graph'!$A$2:$A$77,,1))))</f>
        <v>7500</v>
      </c>
      <c r="N324" s="92">
        <f>IF(L324=1,_xlfn.XLOOKUP(A324,'Dyno Graph'!$E$2:$E$77,'Dyno Graph'!$D$2:$D$77,,-1),IF(L324=2,_xlfn.XLOOKUP(A324,'Dyno Graph'!$F$2:$F$77,'Dyno Graph'!$D$2:$D$77,,-1),IF(L324=3,_xlfn.XLOOKUP(A324,'Dyno Graph'!$G$2:$G$77,'Dyno Graph'!$D$2:$D$77,,-1))))</f>
        <v>14.254</v>
      </c>
      <c r="O324" s="92">
        <f>IF(L324=1,_xlfn.XLOOKUP(A324,'Dyno Graph'!$E$2:$E$77,'Dyno Graph'!$H$2:$H$77,,-1),IF(Forces!L324=2,_xlfn.XLOOKUP(Forces!A324,'Dyno Graph'!$F$2:$F$77,'Dyno Graph'!$H$2:$H$77,,-1),IF(Forces!L324=3,_xlfn.XLOOKUP(Forces!A324,'Dyno Graph'!$G$2:$G$77,'Dyno Graph'!$H$2:$H$77,,-1))))</f>
        <v>11.185500000000001</v>
      </c>
      <c r="P324" s="92" cm="1">
        <f t="array" ref="P324">_xlfn.XLOOKUP(N324,BSFC!$B$3:$B$25,_xlfn.XLOOKUP(M324,BSFC!$C$2:$P$2,BSFC!$C$3:$P$25,,-1),,-1)</f>
        <v>475.44294525000004</v>
      </c>
      <c r="Q324" s="92">
        <f t="shared" si="54"/>
        <v>1.4772408511371877</v>
      </c>
      <c r="R324" s="92">
        <f t="shared" si="55"/>
        <v>2.2593044861245575E-4</v>
      </c>
      <c r="S324" s="92">
        <f t="shared" si="56"/>
        <v>0.10741703790995974</v>
      </c>
      <c r="T324" s="92">
        <f t="shared" si="49"/>
        <v>41.100516378002823</v>
      </c>
      <c r="U324" s="92">
        <f t="shared" si="57"/>
        <v>1.4322271721327966E-4</v>
      </c>
      <c r="V324" s="92">
        <f t="shared" si="50"/>
        <v>5.480068850400354E-2</v>
      </c>
    </row>
    <row r="325" spans="1:22" x14ac:dyDescent="0.45">
      <c r="A325" s="88">
        <f>MIN('Gearing and Output'!$H$7,(SQRT((A324^2)+2*K324*1)))</f>
        <v>13.752388632941413</v>
      </c>
      <c r="B325" s="90">
        <f t="shared" ref="B325:B388" si="58">(1/A325)+B324</f>
        <v>27.6914943109463</v>
      </c>
      <c r="C325" s="90">
        <f>0.5*'Gearing and Output'!$G$15*'Gearing and Output'!$G$16*'Gearing and Output'!$G$14*(A325)^2</f>
        <v>111.2073775495362</v>
      </c>
      <c r="D325" s="90">
        <f>'Gearing and Output'!$G$26</f>
        <v>133.66125</v>
      </c>
      <c r="E325" s="90">
        <f>'Gearing and Output'!$C$14-C325-D325</f>
        <v>239.23840140594046</v>
      </c>
      <c r="F325" s="90">
        <f>0.5*'Gearing and Output'!$J$27*A325^2</f>
        <v>53594.201722958889</v>
      </c>
      <c r="G325" s="90">
        <f>A325/('Gearing and Output'!$J$35/1000)</f>
        <v>47.081097682100008</v>
      </c>
      <c r="H325" s="90">
        <f t="shared" si="52"/>
        <v>59.738955596585342</v>
      </c>
      <c r="I325" s="90">
        <f>'Gearing and Output'!$G$38</f>
        <v>631.72977665344956</v>
      </c>
      <c r="J325" s="90">
        <f t="shared" si="53"/>
        <v>0.37870369618049587</v>
      </c>
      <c r="K325" s="92">
        <f t="shared" si="51"/>
        <v>2.6405868495230767</v>
      </c>
      <c r="L325" s="92">
        <f>IF(A325&lt;'Gearing and Output'!$H$5,1,IF(A325&lt;'Gearing and Output'!$H$6,2,IF(A325&gt;'Gearing and Output'!$H$6,3)))</f>
        <v>3</v>
      </c>
      <c r="M325" s="92">
        <f>IF(L325=1,_xlfn.XLOOKUP(A325,'Dyno Graph'!$E$2:$E$77,'Dyno Graph'!$A$2:$A$77,,1),IF(L325=2,_xlfn.XLOOKUP(A325,'Dyno Graph'!$F$2:$F$77,'Dyno Graph'!$A$2:$A$77,,1),IF(L325=3,_xlfn.XLOOKUP(A325,'Dyno Graph'!$G$2:$G$77,'Dyno Graph'!$A$2:$A$77,,1))))</f>
        <v>7500</v>
      </c>
      <c r="N325" s="92">
        <f>IF(L325=1,_xlfn.XLOOKUP(A325,'Dyno Graph'!$E$2:$E$77,'Dyno Graph'!$D$2:$D$77,,-1),IF(L325=2,_xlfn.XLOOKUP(A325,'Dyno Graph'!$F$2:$F$77,'Dyno Graph'!$D$2:$D$77,,-1),IF(L325=3,_xlfn.XLOOKUP(A325,'Dyno Graph'!$G$2:$G$77,'Dyno Graph'!$D$2:$D$77,,-1))))</f>
        <v>14.254</v>
      </c>
      <c r="O325" s="92">
        <f>IF(L325=1,_xlfn.XLOOKUP(A325,'Dyno Graph'!$E$2:$E$77,'Dyno Graph'!$H$2:$H$77,,-1),IF(Forces!L325=2,_xlfn.XLOOKUP(Forces!A325,'Dyno Graph'!$F$2:$F$77,'Dyno Graph'!$H$2:$H$77,,-1),IF(Forces!L325=3,_xlfn.XLOOKUP(Forces!A325,'Dyno Graph'!$G$2:$G$77,'Dyno Graph'!$H$2:$H$77,,-1))))</f>
        <v>11.185500000000001</v>
      </c>
      <c r="P325" s="92" cm="1">
        <f t="array" ref="P325">_xlfn.XLOOKUP(N325,BSFC!$B$3:$B$25,_xlfn.XLOOKUP(M325,BSFC!$C$2:$P$2,BSFC!$C$3:$P$25,,-1),,-1)</f>
        <v>475.44294525000004</v>
      </c>
      <c r="Q325" s="92">
        <f t="shared" si="54"/>
        <v>1.4772408511371877</v>
      </c>
      <c r="R325" s="92">
        <f t="shared" si="55"/>
        <v>2.2593044861245575E-4</v>
      </c>
      <c r="S325" s="92">
        <f t="shared" si="56"/>
        <v>0.10741703790995974</v>
      </c>
      <c r="T325" s="92">
        <f t="shared" ref="T325:T388" si="59">S325+T324</f>
        <v>41.207933415912784</v>
      </c>
      <c r="U325" s="92">
        <f t="shared" si="57"/>
        <v>1.4322271721327966E-4</v>
      </c>
      <c r="V325" s="92">
        <f t="shared" ref="V325:V388" si="60">U325+V324</f>
        <v>5.4943911221216821E-2</v>
      </c>
    </row>
    <row r="326" spans="1:22" x14ac:dyDescent="0.45">
      <c r="A326" s="88">
        <f>MIN('Gearing and Output'!$H$7,(SQRT((A325^2)+2*K325*1)))</f>
        <v>13.752388632941413</v>
      </c>
      <c r="B326" s="90">
        <f t="shared" si="58"/>
        <v>27.764208951776379</v>
      </c>
      <c r="C326" s="90">
        <f>0.5*'Gearing and Output'!$G$15*'Gearing and Output'!$G$16*'Gearing and Output'!$G$14*(A326)^2</f>
        <v>111.2073775495362</v>
      </c>
      <c r="D326" s="90">
        <f>'Gearing and Output'!$G$26</f>
        <v>133.66125</v>
      </c>
      <c r="E326" s="90">
        <f>'Gearing and Output'!$C$14-C326-D326</f>
        <v>239.23840140594046</v>
      </c>
      <c r="F326" s="90">
        <f>0.5*'Gearing and Output'!$J$27*A326^2</f>
        <v>53594.201722958889</v>
      </c>
      <c r="G326" s="90">
        <f>A326/('Gearing and Output'!$J$35/1000)</f>
        <v>47.081097682100008</v>
      </c>
      <c r="H326" s="90">
        <f t="shared" si="52"/>
        <v>59.738955596585342</v>
      </c>
      <c r="I326" s="90">
        <f>'Gearing and Output'!$G$38</f>
        <v>631.72977665344956</v>
      </c>
      <c r="J326" s="90">
        <f t="shared" si="53"/>
        <v>0.37870369618049587</v>
      </c>
      <c r="K326" s="92">
        <f t="shared" si="51"/>
        <v>2.6405868495230767</v>
      </c>
      <c r="L326" s="92">
        <f>IF(A326&lt;'Gearing and Output'!$H$5,1,IF(A326&lt;'Gearing and Output'!$H$6,2,IF(A326&gt;'Gearing and Output'!$H$6,3)))</f>
        <v>3</v>
      </c>
      <c r="M326" s="92">
        <f>IF(L326=1,_xlfn.XLOOKUP(A326,'Dyno Graph'!$E$2:$E$77,'Dyno Graph'!$A$2:$A$77,,1),IF(L326=2,_xlfn.XLOOKUP(A326,'Dyno Graph'!$F$2:$F$77,'Dyno Graph'!$A$2:$A$77,,1),IF(L326=3,_xlfn.XLOOKUP(A326,'Dyno Graph'!$G$2:$G$77,'Dyno Graph'!$A$2:$A$77,,1))))</f>
        <v>7500</v>
      </c>
      <c r="N326" s="92">
        <f>IF(L326=1,_xlfn.XLOOKUP(A326,'Dyno Graph'!$E$2:$E$77,'Dyno Graph'!$D$2:$D$77,,-1),IF(L326=2,_xlfn.XLOOKUP(A326,'Dyno Graph'!$F$2:$F$77,'Dyno Graph'!$D$2:$D$77,,-1),IF(L326=3,_xlfn.XLOOKUP(A326,'Dyno Graph'!$G$2:$G$77,'Dyno Graph'!$D$2:$D$77,,-1))))</f>
        <v>14.254</v>
      </c>
      <c r="O326" s="92">
        <f>IF(L326=1,_xlfn.XLOOKUP(A326,'Dyno Graph'!$E$2:$E$77,'Dyno Graph'!$H$2:$H$77,,-1),IF(Forces!L326=2,_xlfn.XLOOKUP(Forces!A326,'Dyno Graph'!$F$2:$F$77,'Dyno Graph'!$H$2:$H$77,,-1),IF(Forces!L326=3,_xlfn.XLOOKUP(Forces!A326,'Dyno Graph'!$G$2:$G$77,'Dyno Graph'!$H$2:$H$77,,-1))))</f>
        <v>11.185500000000001</v>
      </c>
      <c r="P326" s="92" cm="1">
        <f t="array" ref="P326">_xlfn.XLOOKUP(N326,BSFC!$B$3:$B$25,_xlfn.XLOOKUP(M326,BSFC!$C$2:$P$2,BSFC!$C$3:$P$25,,-1),,-1)</f>
        <v>475.44294525000004</v>
      </c>
      <c r="Q326" s="92">
        <f t="shared" si="54"/>
        <v>1.4772408511371877</v>
      </c>
      <c r="R326" s="92">
        <f t="shared" si="55"/>
        <v>2.2593044861245575E-4</v>
      </c>
      <c r="S326" s="92">
        <f t="shared" si="56"/>
        <v>0.10741703790995974</v>
      </c>
      <c r="T326" s="92">
        <f t="shared" si="59"/>
        <v>41.315350453822745</v>
      </c>
      <c r="U326" s="92">
        <f t="shared" si="57"/>
        <v>1.4322271721327966E-4</v>
      </c>
      <c r="V326" s="92">
        <f t="shared" si="60"/>
        <v>5.5087133938430101E-2</v>
      </c>
    </row>
    <row r="327" spans="1:22" x14ac:dyDescent="0.45">
      <c r="A327" s="88">
        <f>MIN('Gearing and Output'!$H$7,(SQRT((A326^2)+2*K326*1)))</f>
        <v>13.752388632941413</v>
      </c>
      <c r="B327" s="90">
        <f t="shared" si="58"/>
        <v>27.836923592606457</v>
      </c>
      <c r="C327" s="90">
        <f>0.5*'Gearing and Output'!$G$15*'Gearing and Output'!$G$16*'Gearing and Output'!$G$14*(A327)^2</f>
        <v>111.2073775495362</v>
      </c>
      <c r="D327" s="90">
        <f>'Gearing and Output'!$G$26</f>
        <v>133.66125</v>
      </c>
      <c r="E327" s="90">
        <f>'Gearing and Output'!$C$14-C327-D327</f>
        <v>239.23840140594046</v>
      </c>
      <c r="F327" s="90">
        <f>0.5*'Gearing and Output'!$J$27*A327^2</f>
        <v>53594.201722958889</v>
      </c>
      <c r="G327" s="90">
        <f>A327/('Gearing and Output'!$J$35/1000)</f>
        <v>47.081097682100008</v>
      </c>
      <c r="H327" s="90">
        <f t="shared" si="52"/>
        <v>59.738955596585342</v>
      </c>
      <c r="I327" s="90">
        <f>'Gearing and Output'!$G$38</f>
        <v>631.72977665344956</v>
      </c>
      <c r="J327" s="90">
        <f t="shared" si="53"/>
        <v>0.37870369618049587</v>
      </c>
      <c r="K327" s="92">
        <f t="shared" si="51"/>
        <v>2.6405868495230767</v>
      </c>
      <c r="L327" s="92">
        <f>IF(A327&lt;'Gearing and Output'!$H$5,1,IF(A327&lt;'Gearing and Output'!$H$6,2,IF(A327&gt;'Gearing and Output'!$H$6,3)))</f>
        <v>3</v>
      </c>
      <c r="M327" s="92">
        <f>IF(L327=1,_xlfn.XLOOKUP(A327,'Dyno Graph'!$E$2:$E$77,'Dyno Graph'!$A$2:$A$77,,1),IF(L327=2,_xlfn.XLOOKUP(A327,'Dyno Graph'!$F$2:$F$77,'Dyno Graph'!$A$2:$A$77,,1),IF(L327=3,_xlfn.XLOOKUP(A327,'Dyno Graph'!$G$2:$G$77,'Dyno Graph'!$A$2:$A$77,,1))))</f>
        <v>7500</v>
      </c>
      <c r="N327" s="92">
        <f>IF(L327=1,_xlfn.XLOOKUP(A327,'Dyno Graph'!$E$2:$E$77,'Dyno Graph'!$D$2:$D$77,,-1),IF(L327=2,_xlfn.XLOOKUP(A327,'Dyno Graph'!$F$2:$F$77,'Dyno Graph'!$D$2:$D$77,,-1),IF(L327=3,_xlfn.XLOOKUP(A327,'Dyno Graph'!$G$2:$G$77,'Dyno Graph'!$D$2:$D$77,,-1))))</f>
        <v>14.254</v>
      </c>
      <c r="O327" s="92">
        <f>IF(L327=1,_xlfn.XLOOKUP(A327,'Dyno Graph'!$E$2:$E$77,'Dyno Graph'!$H$2:$H$77,,-1),IF(Forces!L327=2,_xlfn.XLOOKUP(Forces!A327,'Dyno Graph'!$F$2:$F$77,'Dyno Graph'!$H$2:$H$77,,-1),IF(Forces!L327=3,_xlfn.XLOOKUP(Forces!A327,'Dyno Graph'!$G$2:$G$77,'Dyno Graph'!$H$2:$H$77,,-1))))</f>
        <v>11.185500000000001</v>
      </c>
      <c r="P327" s="92" cm="1">
        <f t="array" ref="P327">_xlfn.XLOOKUP(N327,BSFC!$B$3:$B$25,_xlfn.XLOOKUP(M327,BSFC!$C$2:$P$2,BSFC!$C$3:$P$25,,-1),,-1)</f>
        <v>475.44294525000004</v>
      </c>
      <c r="Q327" s="92">
        <f t="shared" si="54"/>
        <v>1.4772408511371877</v>
      </c>
      <c r="R327" s="92">
        <f t="shared" si="55"/>
        <v>2.2593044861245575E-4</v>
      </c>
      <c r="S327" s="92">
        <f t="shared" si="56"/>
        <v>0.10741703790995974</v>
      </c>
      <c r="T327" s="92">
        <f t="shared" si="59"/>
        <v>41.422767491732706</v>
      </c>
      <c r="U327" s="92">
        <f t="shared" si="57"/>
        <v>1.4322271721327966E-4</v>
      </c>
      <c r="V327" s="92">
        <f t="shared" si="60"/>
        <v>5.5230356655643381E-2</v>
      </c>
    </row>
    <row r="328" spans="1:22" x14ac:dyDescent="0.45">
      <c r="A328" s="88">
        <f>MIN('Gearing and Output'!$H$7,(SQRT((A327^2)+2*K327*1)))</f>
        <v>13.752388632941413</v>
      </c>
      <c r="B328" s="90">
        <f t="shared" si="58"/>
        <v>27.909638233436535</v>
      </c>
      <c r="C328" s="90">
        <f>0.5*'Gearing and Output'!$G$15*'Gearing and Output'!$G$16*'Gearing and Output'!$G$14*(A328)^2</f>
        <v>111.2073775495362</v>
      </c>
      <c r="D328" s="90">
        <f>'Gearing and Output'!$G$26</f>
        <v>133.66125</v>
      </c>
      <c r="E328" s="90">
        <f>'Gearing and Output'!$C$14-C328-D328</f>
        <v>239.23840140594046</v>
      </c>
      <c r="F328" s="90">
        <f>0.5*'Gearing and Output'!$J$27*A328^2</f>
        <v>53594.201722958889</v>
      </c>
      <c r="G328" s="90">
        <f>A328/('Gearing and Output'!$J$35/1000)</f>
        <v>47.081097682100008</v>
      </c>
      <c r="H328" s="90">
        <f t="shared" si="52"/>
        <v>59.738955596585342</v>
      </c>
      <c r="I328" s="90">
        <f>'Gearing and Output'!$G$38</f>
        <v>631.72977665344956</v>
      </c>
      <c r="J328" s="90">
        <f t="shared" si="53"/>
        <v>0.37870369618049587</v>
      </c>
      <c r="K328" s="92">
        <f t="shared" si="51"/>
        <v>2.6405868495230767</v>
      </c>
      <c r="L328" s="92">
        <f>IF(A328&lt;'Gearing and Output'!$H$5,1,IF(A328&lt;'Gearing and Output'!$H$6,2,IF(A328&gt;'Gearing and Output'!$H$6,3)))</f>
        <v>3</v>
      </c>
      <c r="M328" s="92">
        <f>IF(L328=1,_xlfn.XLOOKUP(A328,'Dyno Graph'!$E$2:$E$77,'Dyno Graph'!$A$2:$A$77,,1),IF(L328=2,_xlfn.XLOOKUP(A328,'Dyno Graph'!$F$2:$F$77,'Dyno Graph'!$A$2:$A$77,,1),IF(L328=3,_xlfn.XLOOKUP(A328,'Dyno Graph'!$G$2:$G$77,'Dyno Graph'!$A$2:$A$77,,1))))</f>
        <v>7500</v>
      </c>
      <c r="N328" s="92">
        <f>IF(L328=1,_xlfn.XLOOKUP(A328,'Dyno Graph'!$E$2:$E$77,'Dyno Graph'!$D$2:$D$77,,-1),IF(L328=2,_xlfn.XLOOKUP(A328,'Dyno Graph'!$F$2:$F$77,'Dyno Graph'!$D$2:$D$77,,-1),IF(L328=3,_xlfn.XLOOKUP(A328,'Dyno Graph'!$G$2:$G$77,'Dyno Graph'!$D$2:$D$77,,-1))))</f>
        <v>14.254</v>
      </c>
      <c r="O328" s="92">
        <f>IF(L328=1,_xlfn.XLOOKUP(A328,'Dyno Graph'!$E$2:$E$77,'Dyno Graph'!$H$2:$H$77,,-1),IF(Forces!L328=2,_xlfn.XLOOKUP(Forces!A328,'Dyno Graph'!$F$2:$F$77,'Dyno Graph'!$H$2:$H$77,,-1),IF(Forces!L328=3,_xlfn.XLOOKUP(Forces!A328,'Dyno Graph'!$G$2:$G$77,'Dyno Graph'!$H$2:$H$77,,-1))))</f>
        <v>11.185500000000001</v>
      </c>
      <c r="P328" s="92" cm="1">
        <f t="array" ref="P328">_xlfn.XLOOKUP(N328,BSFC!$B$3:$B$25,_xlfn.XLOOKUP(M328,BSFC!$C$2:$P$2,BSFC!$C$3:$P$25,,-1),,-1)</f>
        <v>475.44294525000004</v>
      </c>
      <c r="Q328" s="92">
        <f t="shared" si="54"/>
        <v>1.4772408511371877</v>
      </c>
      <c r="R328" s="92">
        <f t="shared" si="55"/>
        <v>2.2593044861245575E-4</v>
      </c>
      <c r="S328" s="92">
        <f t="shared" si="56"/>
        <v>0.10741703790995974</v>
      </c>
      <c r="T328" s="92">
        <f t="shared" si="59"/>
        <v>41.530184529642668</v>
      </c>
      <c r="U328" s="92">
        <f t="shared" si="57"/>
        <v>1.4322271721327966E-4</v>
      </c>
      <c r="V328" s="92">
        <f t="shared" si="60"/>
        <v>5.5373579372856661E-2</v>
      </c>
    </row>
    <row r="329" spans="1:22" x14ac:dyDescent="0.45">
      <c r="A329" s="88">
        <f>MIN('Gearing and Output'!$H$7,(SQRT((A328^2)+2*K328*1)))</f>
        <v>13.752388632941413</v>
      </c>
      <c r="B329" s="90">
        <f t="shared" si="58"/>
        <v>27.982352874266613</v>
      </c>
      <c r="C329" s="90">
        <f>0.5*'Gearing and Output'!$G$15*'Gearing and Output'!$G$16*'Gearing and Output'!$G$14*(A329)^2</f>
        <v>111.2073775495362</v>
      </c>
      <c r="D329" s="90">
        <f>'Gearing and Output'!$G$26</f>
        <v>133.66125</v>
      </c>
      <c r="E329" s="90">
        <f>'Gearing and Output'!$C$14-C329-D329</f>
        <v>239.23840140594046</v>
      </c>
      <c r="F329" s="90">
        <f>0.5*'Gearing and Output'!$J$27*A329^2</f>
        <v>53594.201722958889</v>
      </c>
      <c r="G329" s="90">
        <f>A329/('Gearing and Output'!$J$35/1000)</f>
        <v>47.081097682100008</v>
      </c>
      <c r="H329" s="90">
        <f t="shared" si="52"/>
        <v>59.738955596585342</v>
      </c>
      <c r="I329" s="90">
        <f>'Gearing and Output'!$G$38</f>
        <v>631.72977665344956</v>
      </c>
      <c r="J329" s="90">
        <f t="shared" si="53"/>
        <v>0.37870369618049587</v>
      </c>
      <c r="K329" s="92">
        <f t="shared" si="51"/>
        <v>2.6405868495230767</v>
      </c>
      <c r="L329" s="92">
        <f>IF(A329&lt;'Gearing and Output'!$H$5,1,IF(A329&lt;'Gearing and Output'!$H$6,2,IF(A329&gt;'Gearing and Output'!$H$6,3)))</f>
        <v>3</v>
      </c>
      <c r="M329" s="92">
        <f>IF(L329=1,_xlfn.XLOOKUP(A329,'Dyno Graph'!$E$2:$E$77,'Dyno Graph'!$A$2:$A$77,,1),IF(L329=2,_xlfn.XLOOKUP(A329,'Dyno Graph'!$F$2:$F$77,'Dyno Graph'!$A$2:$A$77,,1),IF(L329=3,_xlfn.XLOOKUP(A329,'Dyno Graph'!$G$2:$G$77,'Dyno Graph'!$A$2:$A$77,,1))))</f>
        <v>7500</v>
      </c>
      <c r="N329" s="92">
        <f>IF(L329=1,_xlfn.XLOOKUP(A329,'Dyno Graph'!$E$2:$E$77,'Dyno Graph'!$D$2:$D$77,,-1),IF(L329=2,_xlfn.XLOOKUP(A329,'Dyno Graph'!$F$2:$F$77,'Dyno Graph'!$D$2:$D$77,,-1),IF(L329=3,_xlfn.XLOOKUP(A329,'Dyno Graph'!$G$2:$G$77,'Dyno Graph'!$D$2:$D$77,,-1))))</f>
        <v>14.254</v>
      </c>
      <c r="O329" s="92">
        <f>IF(L329=1,_xlfn.XLOOKUP(A329,'Dyno Graph'!$E$2:$E$77,'Dyno Graph'!$H$2:$H$77,,-1),IF(Forces!L329=2,_xlfn.XLOOKUP(Forces!A329,'Dyno Graph'!$F$2:$F$77,'Dyno Graph'!$H$2:$H$77,,-1),IF(Forces!L329=3,_xlfn.XLOOKUP(Forces!A329,'Dyno Graph'!$G$2:$G$77,'Dyno Graph'!$H$2:$H$77,,-1))))</f>
        <v>11.185500000000001</v>
      </c>
      <c r="P329" s="92" cm="1">
        <f t="array" ref="P329">_xlfn.XLOOKUP(N329,BSFC!$B$3:$B$25,_xlfn.XLOOKUP(M329,BSFC!$C$2:$P$2,BSFC!$C$3:$P$25,,-1),,-1)</f>
        <v>475.44294525000004</v>
      </c>
      <c r="Q329" s="92">
        <f t="shared" si="54"/>
        <v>1.4772408511371877</v>
      </c>
      <c r="R329" s="92">
        <f t="shared" si="55"/>
        <v>2.2593044861245575E-4</v>
      </c>
      <c r="S329" s="92">
        <f t="shared" si="56"/>
        <v>0.10741703790995974</v>
      </c>
      <c r="T329" s="92">
        <f t="shared" si="59"/>
        <v>41.637601567552629</v>
      </c>
      <c r="U329" s="92">
        <f t="shared" si="57"/>
        <v>1.4322271721327966E-4</v>
      </c>
      <c r="V329" s="92">
        <f t="shared" si="60"/>
        <v>5.5516802090069942E-2</v>
      </c>
    </row>
    <row r="330" spans="1:22" x14ac:dyDescent="0.45">
      <c r="A330" s="88">
        <f>MIN('Gearing and Output'!$H$7,(SQRT((A329^2)+2*K329*1)))</f>
        <v>13.752388632941413</v>
      </c>
      <c r="B330" s="90">
        <f t="shared" si="58"/>
        <v>28.055067515096692</v>
      </c>
      <c r="C330" s="90">
        <f>0.5*'Gearing and Output'!$G$15*'Gearing and Output'!$G$16*'Gearing and Output'!$G$14*(A330)^2</f>
        <v>111.2073775495362</v>
      </c>
      <c r="D330" s="90">
        <f>'Gearing and Output'!$G$26</f>
        <v>133.66125</v>
      </c>
      <c r="E330" s="90">
        <f>'Gearing and Output'!$C$14-C330-D330</f>
        <v>239.23840140594046</v>
      </c>
      <c r="F330" s="90">
        <f>0.5*'Gearing and Output'!$J$27*A330^2</f>
        <v>53594.201722958889</v>
      </c>
      <c r="G330" s="90">
        <f>A330/('Gearing and Output'!$J$35/1000)</f>
        <v>47.081097682100008</v>
      </c>
      <c r="H330" s="90">
        <f t="shared" si="52"/>
        <v>59.738955596585342</v>
      </c>
      <c r="I330" s="90">
        <f>'Gearing and Output'!$G$38</f>
        <v>631.72977665344956</v>
      </c>
      <c r="J330" s="90">
        <f t="shared" si="53"/>
        <v>0.37870369618049587</v>
      </c>
      <c r="K330" s="92">
        <f t="shared" si="51"/>
        <v>2.6405868495230767</v>
      </c>
      <c r="L330" s="92">
        <f>IF(A330&lt;'Gearing and Output'!$H$5,1,IF(A330&lt;'Gearing and Output'!$H$6,2,IF(A330&gt;'Gearing and Output'!$H$6,3)))</f>
        <v>3</v>
      </c>
      <c r="M330" s="92">
        <f>IF(L330=1,_xlfn.XLOOKUP(A330,'Dyno Graph'!$E$2:$E$77,'Dyno Graph'!$A$2:$A$77,,1),IF(L330=2,_xlfn.XLOOKUP(A330,'Dyno Graph'!$F$2:$F$77,'Dyno Graph'!$A$2:$A$77,,1),IF(L330=3,_xlfn.XLOOKUP(A330,'Dyno Graph'!$G$2:$G$77,'Dyno Graph'!$A$2:$A$77,,1))))</f>
        <v>7500</v>
      </c>
      <c r="N330" s="92">
        <f>IF(L330=1,_xlfn.XLOOKUP(A330,'Dyno Graph'!$E$2:$E$77,'Dyno Graph'!$D$2:$D$77,,-1),IF(L330=2,_xlfn.XLOOKUP(A330,'Dyno Graph'!$F$2:$F$77,'Dyno Graph'!$D$2:$D$77,,-1),IF(L330=3,_xlfn.XLOOKUP(A330,'Dyno Graph'!$G$2:$G$77,'Dyno Graph'!$D$2:$D$77,,-1))))</f>
        <v>14.254</v>
      </c>
      <c r="O330" s="92">
        <f>IF(L330=1,_xlfn.XLOOKUP(A330,'Dyno Graph'!$E$2:$E$77,'Dyno Graph'!$H$2:$H$77,,-1),IF(Forces!L330=2,_xlfn.XLOOKUP(Forces!A330,'Dyno Graph'!$F$2:$F$77,'Dyno Graph'!$H$2:$H$77,,-1),IF(Forces!L330=3,_xlfn.XLOOKUP(Forces!A330,'Dyno Graph'!$G$2:$G$77,'Dyno Graph'!$H$2:$H$77,,-1))))</f>
        <v>11.185500000000001</v>
      </c>
      <c r="P330" s="92" cm="1">
        <f t="array" ref="P330">_xlfn.XLOOKUP(N330,BSFC!$B$3:$B$25,_xlfn.XLOOKUP(M330,BSFC!$C$2:$P$2,BSFC!$C$3:$P$25,,-1),,-1)</f>
        <v>475.44294525000004</v>
      </c>
      <c r="Q330" s="92">
        <f t="shared" si="54"/>
        <v>1.4772408511371877</v>
      </c>
      <c r="R330" s="92">
        <f t="shared" si="55"/>
        <v>2.2593044861245575E-4</v>
      </c>
      <c r="S330" s="92">
        <f t="shared" si="56"/>
        <v>0.10741703790995974</v>
      </c>
      <c r="T330" s="92">
        <f t="shared" si="59"/>
        <v>41.74501860546259</v>
      </c>
      <c r="U330" s="92">
        <f t="shared" si="57"/>
        <v>1.4322271721327966E-4</v>
      </c>
      <c r="V330" s="92">
        <f t="shared" si="60"/>
        <v>5.5660024807283222E-2</v>
      </c>
    </row>
    <row r="331" spans="1:22" x14ac:dyDescent="0.45">
      <c r="A331" s="88">
        <f>MIN('Gearing and Output'!$H$7,(SQRT((A330^2)+2*K330*1)))</f>
        <v>13.752388632941413</v>
      </c>
      <c r="B331" s="90">
        <f t="shared" si="58"/>
        <v>28.12778215592677</v>
      </c>
      <c r="C331" s="90">
        <f>0.5*'Gearing and Output'!$G$15*'Gearing and Output'!$G$16*'Gearing and Output'!$G$14*(A331)^2</f>
        <v>111.2073775495362</v>
      </c>
      <c r="D331" s="90">
        <f>'Gearing and Output'!$G$26</f>
        <v>133.66125</v>
      </c>
      <c r="E331" s="90">
        <f>'Gearing and Output'!$C$14-C331-D331</f>
        <v>239.23840140594046</v>
      </c>
      <c r="F331" s="90">
        <f>0.5*'Gearing and Output'!$J$27*A331^2</f>
        <v>53594.201722958889</v>
      </c>
      <c r="G331" s="90">
        <f>A331/('Gearing and Output'!$J$35/1000)</f>
        <v>47.081097682100008</v>
      </c>
      <c r="H331" s="90">
        <f t="shared" si="52"/>
        <v>59.738955596585342</v>
      </c>
      <c r="I331" s="90">
        <f>'Gearing and Output'!$G$38</f>
        <v>631.72977665344956</v>
      </c>
      <c r="J331" s="90">
        <f t="shared" si="53"/>
        <v>0.37870369618049587</v>
      </c>
      <c r="K331" s="92">
        <f t="shared" si="51"/>
        <v>2.6405868495230767</v>
      </c>
      <c r="L331" s="92">
        <f>IF(A331&lt;'Gearing and Output'!$H$5,1,IF(A331&lt;'Gearing and Output'!$H$6,2,IF(A331&gt;'Gearing and Output'!$H$6,3)))</f>
        <v>3</v>
      </c>
      <c r="M331" s="92">
        <f>IF(L331=1,_xlfn.XLOOKUP(A331,'Dyno Graph'!$E$2:$E$77,'Dyno Graph'!$A$2:$A$77,,1),IF(L331=2,_xlfn.XLOOKUP(A331,'Dyno Graph'!$F$2:$F$77,'Dyno Graph'!$A$2:$A$77,,1),IF(L331=3,_xlfn.XLOOKUP(A331,'Dyno Graph'!$G$2:$G$77,'Dyno Graph'!$A$2:$A$77,,1))))</f>
        <v>7500</v>
      </c>
      <c r="N331" s="92">
        <f>IF(L331=1,_xlfn.XLOOKUP(A331,'Dyno Graph'!$E$2:$E$77,'Dyno Graph'!$D$2:$D$77,,-1),IF(L331=2,_xlfn.XLOOKUP(A331,'Dyno Graph'!$F$2:$F$77,'Dyno Graph'!$D$2:$D$77,,-1),IF(L331=3,_xlfn.XLOOKUP(A331,'Dyno Graph'!$G$2:$G$77,'Dyno Graph'!$D$2:$D$77,,-1))))</f>
        <v>14.254</v>
      </c>
      <c r="O331" s="92">
        <f>IF(L331=1,_xlfn.XLOOKUP(A331,'Dyno Graph'!$E$2:$E$77,'Dyno Graph'!$H$2:$H$77,,-1),IF(Forces!L331=2,_xlfn.XLOOKUP(Forces!A331,'Dyno Graph'!$F$2:$F$77,'Dyno Graph'!$H$2:$H$77,,-1),IF(Forces!L331=3,_xlfn.XLOOKUP(Forces!A331,'Dyno Graph'!$G$2:$G$77,'Dyno Graph'!$H$2:$H$77,,-1))))</f>
        <v>11.185500000000001</v>
      </c>
      <c r="P331" s="92" cm="1">
        <f t="array" ref="P331">_xlfn.XLOOKUP(N331,BSFC!$B$3:$B$25,_xlfn.XLOOKUP(M331,BSFC!$C$2:$P$2,BSFC!$C$3:$P$25,,-1),,-1)</f>
        <v>475.44294525000004</v>
      </c>
      <c r="Q331" s="92">
        <f t="shared" si="54"/>
        <v>1.4772408511371877</v>
      </c>
      <c r="R331" s="92">
        <f t="shared" si="55"/>
        <v>2.2593044861245575E-4</v>
      </c>
      <c r="S331" s="92">
        <f t="shared" si="56"/>
        <v>0.10741703790995974</v>
      </c>
      <c r="T331" s="92">
        <f t="shared" si="59"/>
        <v>41.852435643372552</v>
      </c>
      <c r="U331" s="92">
        <f t="shared" si="57"/>
        <v>1.4322271721327966E-4</v>
      </c>
      <c r="V331" s="92">
        <f t="shared" si="60"/>
        <v>5.5803247524496502E-2</v>
      </c>
    </row>
    <row r="332" spans="1:22" x14ac:dyDescent="0.45">
      <c r="A332" s="88">
        <f>MIN('Gearing and Output'!$H$7,(SQRT((A331^2)+2*K331*1)))</f>
        <v>13.752388632941413</v>
      </c>
      <c r="B332" s="90">
        <f t="shared" si="58"/>
        <v>28.200496796756848</v>
      </c>
      <c r="C332" s="90">
        <f>0.5*'Gearing and Output'!$G$15*'Gearing and Output'!$G$16*'Gearing and Output'!$G$14*(A332)^2</f>
        <v>111.2073775495362</v>
      </c>
      <c r="D332" s="90">
        <f>'Gearing and Output'!$G$26</f>
        <v>133.66125</v>
      </c>
      <c r="E332" s="90">
        <f>'Gearing and Output'!$C$14-C332-D332</f>
        <v>239.23840140594046</v>
      </c>
      <c r="F332" s="90">
        <f>0.5*'Gearing and Output'!$J$27*A332^2</f>
        <v>53594.201722958889</v>
      </c>
      <c r="G332" s="90">
        <f>A332/('Gearing and Output'!$J$35/1000)</f>
        <v>47.081097682100008</v>
      </c>
      <c r="H332" s="90">
        <f t="shared" si="52"/>
        <v>59.738955596585342</v>
      </c>
      <c r="I332" s="90">
        <f>'Gearing and Output'!$G$38</f>
        <v>631.72977665344956</v>
      </c>
      <c r="J332" s="90">
        <f t="shared" si="53"/>
        <v>0.37870369618049587</v>
      </c>
      <c r="K332" s="92">
        <f t="shared" si="51"/>
        <v>2.6405868495230767</v>
      </c>
      <c r="L332" s="92">
        <f>IF(A332&lt;'Gearing and Output'!$H$5,1,IF(A332&lt;'Gearing and Output'!$H$6,2,IF(A332&gt;'Gearing and Output'!$H$6,3)))</f>
        <v>3</v>
      </c>
      <c r="M332" s="92">
        <f>IF(L332=1,_xlfn.XLOOKUP(A332,'Dyno Graph'!$E$2:$E$77,'Dyno Graph'!$A$2:$A$77,,1),IF(L332=2,_xlfn.XLOOKUP(A332,'Dyno Graph'!$F$2:$F$77,'Dyno Graph'!$A$2:$A$77,,1),IF(L332=3,_xlfn.XLOOKUP(A332,'Dyno Graph'!$G$2:$G$77,'Dyno Graph'!$A$2:$A$77,,1))))</f>
        <v>7500</v>
      </c>
      <c r="N332" s="92">
        <f>IF(L332=1,_xlfn.XLOOKUP(A332,'Dyno Graph'!$E$2:$E$77,'Dyno Graph'!$D$2:$D$77,,-1),IF(L332=2,_xlfn.XLOOKUP(A332,'Dyno Graph'!$F$2:$F$77,'Dyno Graph'!$D$2:$D$77,,-1),IF(L332=3,_xlfn.XLOOKUP(A332,'Dyno Graph'!$G$2:$G$77,'Dyno Graph'!$D$2:$D$77,,-1))))</f>
        <v>14.254</v>
      </c>
      <c r="O332" s="92">
        <f>IF(L332=1,_xlfn.XLOOKUP(A332,'Dyno Graph'!$E$2:$E$77,'Dyno Graph'!$H$2:$H$77,,-1),IF(Forces!L332=2,_xlfn.XLOOKUP(Forces!A332,'Dyno Graph'!$F$2:$F$77,'Dyno Graph'!$H$2:$H$77,,-1),IF(Forces!L332=3,_xlfn.XLOOKUP(Forces!A332,'Dyno Graph'!$G$2:$G$77,'Dyno Graph'!$H$2:$H$77,,-1))))</f>
        <v>11.185500000000001</v>
      </c>
      <c r="P332" s="92" cm="1">
        <f t="array" ref="P332">_xlfn.XLOOKUP(N332,BSFC!$B$3:$B$25,_xlfn.XLOOKUP(M332,BSFC!$C$2:$P$2,BSFC!$C$3:$P$25,,-1),,-1)</f>
        <v>475.44294525000004</v>
      </c>
      <c r="Q332" s="92">
        <f t="shared" si="54"/>
        <v>1.4772408511371877</v>
      </c>
      <c r="R332" s="92">
        <f t="shared" si="55"/>
        <v>2.2593044861245575E-4</v>
      </c>
      <c r="S332" s="92">
        <f t="shared" si="56"/>
        <v>0.10741703790995974</v>
      </c>
      <c r="T332" s="92">
        <f t="shared" si="59"/>
        <v>41.959852681282513</v>
      </c>
      <c r="U332" s="92">
        <f t="shared" si="57"/>
        <v>1.4322271721327966E-4</v>
      </c>
      <c r="V332" s="92">
        <f t="shared" si="60"/>
        <v>5.5946470241709782E-2</v>
      </c>
    </row>
    <row r="333" spans="1:22" x14ac:dyDescent="0.45">
      <c r="A333" s="88">
        <f>MIN('Gearing and Output'!$H$7,(SQRT((A332^2)+2*K332*1)))</f>
        <v>13.752388632941413</v>
      </c>
      <c r="B333" s="90">
        <f t="shared" si="58"/>
        <v>28.273211437586927</v>
      </c>
      <c r="C333" s="90">
        <f>0.5*'Gearing and Output'!$G$15*'Gearing and Output'!$G$16*'Gearing and Output'!$G$14*(A333)^2</f>
        <v>111.2073775495362</v>
      </c>
      <c r="D333" s="90">
        <f>'Gearing and Output'!$G$26</f>
        <v>133.66125</v>
      </c>
      <c r="E333" s="90">
        <f>'Gearing and Output'!$C$14-C333-D333</f>
        <v>239.23840140594046</v>
      </c>
      <c r="F333" s="90">
        <f>0.5*'Gearing and Output'!$J$27*A333^2</f>
        <v>53594.201722958889</v>
      </c>
      <c r="G333" s="90">
        <f>A333/('Gearing and Output'!$J$35/1000)</f>
        <v>47.081097682100008</v>
      </c>
      <c r="H333" s="90">
        <f t="shared" si="52"/>
        <v>59.738955596585342</v>
      </c>
      <c r="I333" s="90">
        <f>'Gearing and Output'!$G$38</f>
        <v>631.72977665344956</v>
      </c>
      <c r="J333" s="90">
        <f t="shared" si="53"/>
        <v>0.37870369618049587</v>
      </c>
      <c r="K333" s="92">
        <f t="shared" si="51"/>
        <v>2.6405868495230767</v>
      </c>
      <c r="L333" s="92">
        <f>IF(A333&lt;'Gearing and Output'!$H$5,1,IF(A333&lt;'Gearing and Output'!$H$6,2,IF(A333&gt;'Gearing and Output'!$H$6,3)))</f>
        <v>3</v>
      </c>
      <c r="M333" s="92">
        <f>IF(L333=1,_xlfn.XLOOKUP(A333,'Dyno Graph'!$E$2:$E$77,'Dyno Graph'!$A$2:$A$77,,1),IF(L333=2,_xlfn.XLOOKUP(A333,'Dyno Graph'!$F$2:$F$77,'Dyno Graph'!$A$2:$A$77,,1),IF(L333=3,_xlfn.XLOOKUP(A333,'Dyno Graph'!$G$2:$G$77,'Dyno Graph'!$A$2:$A$77,,1))))</f>
        <v>7500</v>
      </c>
      <c r="N333" s="92">
        <f>IF(L333=1,_xlfn.XLOOKUP(A333,'Dyno Graph'!$E$2:$E$77,'Dyno Graph'!$D$2:$D$77,,-1),IF(L333=2,_xlfn.XLOOKUP(A333,'Dyno Graph'!$F$2:$F$77,'Dyno Graph'!$D$2:$D$77,,-1),IF(L333=3,_xlfn.XLOOKUP(A333,'Dyno Graph'!$G$2:$G$77,'Dyno Graph'!$D$2:$D$77,,-1))))</f>
        <v>14.254</v>
      </c>
      <c r="O333" s="92">
        <f>IF(L333=1,_xlfn.XLOOKUP(A333,'Dyno Graph'!$E$2:$E$77,'Dyno Graph'!$H$2:$H$77,,-1),IF(Forces!L333=2,_xlfn.XLOOKUP(Forces!A333,'Dyno Graph'!$F$2:$F$77,'Dyno Graph'!$H$2:$H$77,,-1),IF(Forces!L333=3,_xlfn.XLOOKUP(Forces!A333,'Dyno Graph'!$G$2:$G$77,'Dyno Graph'!$H$2:$H$77,,-1))))</f>
        <v>11.185500000000001</v>
      </c>
      <c r="P333" s="92" cm="1">
        <f t="array" ref="P333">_xlfn.XLOOKUP(N333,BSFC!$B$3:$B$25,_xlfn.XLOOKUP(M333,BSFC!$C$2:$P$2,BSFC!$C$3:$P$25,,-1),,-1)</f>
        <v>475.44294525000004</v>
      </c>
      <c r="Q333" s="92">
        <f t="shared" si="54"/>
        <v>1.4772408511371877</v>
      </c>
      <c r="R333" s="92">
        <f t="shared" si="55"/>
        <v>2.2593044861245575E-4</v>
      </c>
      <c r="S333" s="92">
        <f t="shared" si="56"/>
        <v>0.10741703790995974</v>
      </c>
      <c r="T333" s="92">
        <f t="shared" si="59"/>
        <v>42.067269719192474</v>
      </c>
      <c r="U333" s="92">
        <f t="shared" si="57"/>
        <v>1.4322271721327966E-4</v>
      </c>
      <c r="V333" s="92">
        <f t="shared" si="60"/>
        <v>5.6089692958923063E-2</v>
      </c>
    </row>
    <row r="334" spans="1:22" x14ac:dyDescent="0.45">
      <c r="A334" s="88">
        <f>MIN('Gearing and Output'!$H$7,(SQRT((A333^2)+2*K333*1)))</f>
        <v>13.752388632941413</v>
      </c>
      <c r="B334" s="90">
        <f t="shared" si="58"/>
        <v>28.345926078417005</v>
      </c>
      <c r="C334" s="90">
        <f>0.5*'Gearing and Output'!$G$15*'Gearing and Output'!$G$16*'Gearing and Output'!$G$14*(A334)^2</f>
        <v>111.2073775495362</v>
      </c>
      <c r="D334" s="90">
        <f>'Gearing and Output'!$G$26</f>
        <v>133.66125</v>
      </c>
      <c r="E334" s="90">
        <f>'Gearing and Output'!$C$14-C334-D334</f>
        <v>239.23840140594046</v>
      </c>
      <c r="F334" s="90">
        <f>0.5*'Gearing and Output'!$J$27*A334^2</f>
        <v>53594.201722958889</v>
      </c>
      <c r="G334" s="90">
        <f>A334/('Gearing and Output'!$J$35/1000)</f>
        <v>47.081097682100008</v>
      </c>
      <c r="H334" s="90">
        <f t="shared" si="52"/>
        <v>59.738955596585342</v>
      </c>
      <c r="I334" s="90">
        <f>'Gearing and Output'!$G$38</f>
        <v>631.72977665344956</v>
      </c>
      <c r="J334" s="90">
        <f t="shared" si="53"/>
        <v>0.37870369618049587</v>
      </c>
      <c r="K334" s="92">
        <f t="shared" si="51"/>
        <v>2.6405868495230767</v>
      </c>
      <c r="L334" s="92">
        <f>IF(A334&lt;'Gearing and Output'!$H$5,1,IF(A334&lt;'Gearing and Output'!$H$6,2,IF(A334&gt;'Gearing and Output'!$H$6,3)))</f>
        <v>3</v>
      </c>
      <c r="M334" s="92">
        <f>IF(L334=1,_xlfn.XLOOKUP(A334,'Dyno Graph'!$E$2:$E$77,'Dyno Graph'!$A$2:$A$77,,1),IF(L334=2,_xlfn.XLOOKUP(A334,'Dyno Graph'!$F$2:$F$77,'Dyno Graph'!$A$2:$A$77,,1),IF(L334=3,_xlfn.XLOOKUP(A334,'Dyno Graph'!$G$2:$G$77,'Dyno Graph'!$A$2:$A$77,,1))))</f>
        <v>7500</v>
      </c>
      <c r="N334" s="92">
        <f>IF(L334=1,_xlfn.XLOOKUP(A334,'Dyno Graph'!$E$2:$E$77,'Dyno Graph'!$D$2:$D$77,,-1),IF(L334=2,_xlfn.XLOOKUP(A334,'Dyno Graph'!$F$2:$F$77,'Dyno Graph'!$D$2:$D$77,,-1),IF(L334=3,_xlfn.XLOOKUP(A334,'Dyno Graph'!$G$2:$G$77,'Dyno Graph'!$D$2:$D$77,,-1))))</f>
        <v>14.254</v>
      </c>
      <c r="O334" s="92">
        <f>IF(L334=1,_xlfn.XLOOKUP(A334,'Dyno Graph'!$E$2:$E$77,'Dyno Graph'!$H$2:$H$77,,-1),IF(Forces!L334=2,_xlfn.XLOOKUP(Forces!A334,'Dyno Graph'!$F$2:$F$77,'Dyno Graph'!$H$2:$H$77,,-1),IF(Forces!L334=3,_xlfn.XLOOKUP(Forces!A334,'Dyno Graph'!$G$2:$G$77,'Dyno Graph'!$H$2:$H$77,,-1))))</f>
        <v>11.185500000000001</v>
      </c>
      <c r="P334" s="92" cm="1">
        <f t="array" ref="P334">_xlfn.XLOOKUP(N334,BSFC!$B$3:$B$25,_xlfn.XLOOKUP(M334,BSFC!$C$2:$P$2,BSFC!$C$3:$P$25,,-1),,-1)</f>
        <v>475.44294525000004</v>
      </c>
      <c r="Q334" s="92">
        <f t="shared" si="54"/>
        <v>1.4772408511371877</v>
      </c>
      <c r="R334" s="92">
        <f t="shared" si="55"/>
        <v>2.2593044861245575E-4</v>
      </c>
      <c r="S334" s="92">
        <f t="shared" si="56"/>
        <v>0.10741703790995974</v>
      </c>
      <c r="T334" s="92">
        <f t="shared" si="59"/>
        <v>42.174686757102435</v>
      </c>
      <c r="U334" s="92">
        <f t="shared" si="57"/>
        <v>1.4322271721327966E-4</v>
      </c>
      <c r="V334" s="92">
        <f t="shared" si="60"/>
        <v>5.6232915676136343E-2</v>
      </c>
    </row>
    <row r="335" spans="1:22" x14ac:dyDescent="0.45">
      <c r="A335" s="88">
        <f>MIN('Gearing and Output'!$H$7,(SQRT((A334^2)+2*K334*1)))</f>
        <v>13.752388632941413</v>
      </c>
      <c r="B335" s="90">
        <f t="shared" si="58"/>
        <v>28.418640719247083</v>
      </c>
      <c r="C335" s="90">
        <f>0.5*'Gearing and Output'!$G$15*'Gearing and Output'!$G$16*'Gearing and Output'!$G$14*(A335)^2</f>
        <v>111.2073775495362</v>
      </c>
      <c r="D335" s="90">
        <f>'Gearing and Output'!$G$26</f>
        <v>133.66125</v>
      </c>
      <c r="E335" s="90">
        <f>'Gearing and Output'!$C$14-C335-D335</f>
        <v>239.23840140594046</v>
      </c>
      <c r="F335" s="90">
        <f>0.5*'Gearing and Output'!$J$27*A335^2</f>
        <v>53594.201722958889</v>
      </c>
      <c r="G335" s="90">
        <f>A335/('Gearing and Output'!$J$35/1000)</f>
        <v>47.081097682100008</v>
      </c>
      <c r="H335" s="90">
        <f t="shared" si="52"/>
        <v>59.738955596585342</v>
      </c>
      <c r="I335" s="90">
        <f>'Gearing and Output'!$G$38</f>
        <v>631.72977665344956</v>
      </c>
      <c r="J335" s="90">
        <f t="shared" si="53"/>
        <v>0.37870369618049587</v>
      </c>
      <c r="K335" s="92">
        <f t="shared" ref="K335:K398" si="61">I335/E335</f>
        <v>2.6405868495230767</v>
      </c>
      <c r="L335" s="92">
        <f>IF(A335&lt;'Gearing and Output'!$H$5,1,IF(A335&lt;'Gearing and Output'!$H$6,2,IF(A335&gt;'Gearing and Output'!$H$6,3)))</f>
        <v>3</v>
      </c>
      <c r="M335" s="92">
        <f>IF(L335=1,_xlfn.XLOOKUP(A335,'Dyno Graph'!$E$2:$E$77,'Dyno Graph'!$A$2:$A$77,,1),IF(L335=2,_xlfn.XLOOKUP(A335,'Dyno Graph'!$F$2:$F$77,'Dyno Graph'!$A$2:$A$77,,1),IF(L335=3,_xlfn.XLOOKUP(A335,'Dyno Graph'!$G$2:$G$77,'Dyno Graph'!$A$2:$A$77,,1))))</f>
        <v>7500</v>
      </c>
      <c r="N335" s="92">
        <f>IF(L335=1,_xlfn.XLOOKUP(A335,'Dyno Graph'!$E$2:$E$77,'Dyno Graph'!$D$2:$D$77,,-1),IF(L335=2,_xlfn.XLOOKUP(A335,'Dyno Graph'!$F$2:$F$77,'Dyno Graph'!$D$2:$D$77,,-1),IF(L335=3,_xlfn.XLOOKUP(A335,'Dyno Graph'!$G$2:$G$77,'Dyno Graph'!$D$2:$D$77,,-1))))</f>
        <v>14.254</v>
      </c>
      <c r="O335" s="92">
        <f>IF(L335=1,_xlfn.XLOOKUP(A335,'Dyno Graph'!$E$2:$E$77,'Dyno Graph'!$H$2:$H$77,,-1),IF(Forces!L335=2,_xlfn.XLOOKUP(Forces!A335,'Dyno Graph'!$F$2:$F$77,'Dyno Graph'!$H$2:$H$77,,-1),IF(Forces!L335=3,_xlfn.XLOOKUP(Forces!A335,'Dyno Graph'!$G$2:$G$77,'Dyno Graph'!$H$2:$H$77,,-1))))</f>
        <v>11.185500000000001</v>
      </c>
      <c r="P335" s="92" cm="1">
        <f t="array" ref="P335">_xlfn.XLOOKUP(N335,BSFC!$B$3:$B$25,_xlfn.XLOOKUP(M335,BSFC!$C$2:$P$2,BSFC!$C$3:$P$25,,-1),,-1)</f>
        <v>475.44294525000004</v>
      </c>
      <c r="Q335" s="92">
        <f t="shared" si="54"/>
        <v>1.4772408511371877</v>
      </c>
      <c r="R335" s="92">
        <f t="shared" si="55"/>
        <v>2.2593044861245575E-4</v>
      </c>
      <c r="S335" s="92">
        <f t="shared" si="56"/>
        <v>0.10741703790995974</v>
      </c>
      <c r="T335" s="92">
        <f t="shared" si="59"/>
        <v>42.282103795012397</v>
      </c>
      <c r="U335" s="92">
        <f t="shared" si="57"/>
        <v>1.4322271721327966E-4</v>
      </c>
      <c r="V335" s="92">
        <f t="shared" si="60"/>
        <v>5.6376138393349623E-2</v>
      </c>
    </row>
    <row r="336" spans="1:22" x14ac:dyDescent="0.45">
      <c r="A336" s="88">
        <f>MIN('Gearing and Output'!$H$7,(SQRT((A335^2)+2*K335*1)))</f>
        <v>13.752388632941413</v>
      </c>
      <c r="B336" s="90">
        <f t="shared" si="58"/>
        <v>28.491355360077161</v>
      </c>
      <c r="C336" s="90">
        <f>0.5*'Gearing and Output'!$G$15*'Gearing and Output'!$G$16*'Gearing and Output'!$G$14*(A336)^2</f>
        <v>111.2073775495362</v>
      </c>
      <c r="D336" s="90">
        <f>'Gearing and Output'!$G$26</f>
        <v>133.66125</v>
      </c>
      <c r="E336" s="90">
        <f>'Gearing and Output'!$C$14-C336-D336</f>
        <v>239.23840140594046</v>
      </c>
      <c r="F336" s="90">
        <f>0.5*'Gearing and Output'!$J$27*A336^2</f>
        <v>53594.201722958889</v>
      </c>
      <c r="G336" s="90">
        <f>A336/('Gearing and Output'!$J$35/1000)</f>
        <v>47.081097682100008</v>
      </c>
      <c r="H336" s="90">
        <f t="shared" si="52"/>
        <v>59.738955596585342</v>
      </c>
      <c r="I336" s="90">
        <f>'Gearing and Output'!$G$38</f>
        <v>631.72977665344956</v>
      </c>
      <c r="J336" s="90">
        <f t="shared" si="53"/>
        <v>0.37870369618049587</v>
      </c>
      <c r="K336" s="92">
        <f t="shared" si="61"/>
        <v>2.6405868495230767</v>
      </c>
      <c r="L336" s="92">
        <f>IF(A336&lt;'Gearing and Output'!$H$5,1,IF(A336&lt;'Gearing and Output'!$H$6,2,IF(A336&gt;'Gearing and Output'!$H$6,3)))</f>
        <v>3</v>
      </c>
      <c r="M336" s="92">
        <f>IF(L336=1,_xlfn.XLOOKUP(A336,'Dyno Graph'!$E$2:$E$77,'Dyno Graph'!$A$2:$A$77,,1),IF(L336=2,_xlfn.XLOOKUP(A336,'Dyno Graph'!$F$2:$F$77,'Dyno Graph'!$A$2:$A$77,,1),IF(L336=3,_xlfn.XLOOKUP(A336,'Dyno Graph'!$G$2:$G$77,'Dyno Graph'!$A$2:$A$77,,1))))</f>
        <v>7500</v>
      </c>
      <c r="N336" s="92">
        <f>IF(L336=1,_xlfn.XLOOKUP(A336,'Dyno Graph'!$E$2:$E$77,'Dyno Graph'!$D$2:$D$77,,-1),IF(L336=2,_xlfn.XLOOKUP(A336,'Dyno Graph'!$F$2:$F$77,'Dyno Graph'!$D$2:$D$77,,-1),IF(L336=3,_xlfn.XLOOKUP(A336,'Dyno Graph'!$G$2:$G$77,'Dyno Graph'!$D$2:$D$77,,-1))))</f>
        <v>14.254</v>
      </c>
      <c r="O336" s="92">
        <f>IF(L336=1,_xlfn.XLOOKUP(A336,'Dyno Graph'!$E$2:$E$77,'Dyno Graph'!$H$2:$H$77,,-1),IF(Forces!L336=2,_xlfn.XLOOKUP(Forces!A336,'Dyno Graph'!$F$2:$F$77,'Dyno Graph'!$H$2:$H$77,,-1),IF(Forces!L336=3,_xlfn.XLOOKUP(Forces!A336,'Dyno Graph'!$G$2:$G$77,'Dyno Graph'!$H$2:$H$77,,-1))))</f>
        <v>11.185500000000001</v>
      </c>
      <c r="P336" s="92" cm="1">
        <f t="array" ref="P336">_xlfn.XLOOKUP(N336,BSFC!$B$3:$B$25,_xlfn.XLOOKUP(M336,BSFC!$C$2:$P$2,BSFC!$C$3:$P$25,,-1),,-1)</f>
        <v>475.44294525000004</v>
      </c>
      <c r="Q336" s="92">
        <f t="shared" si="54"/>
        <v>1.4772408511371877</v>
      </c>
      <c r="R336" s="92">
        <f t="shared" si="55"/>
        <v>2.2593044861245575E-4</v>
      </c>
      <c r="S336" s="92">
        <f t="shared" si="56"/>
        <v>0.10741703790995974</v>
      </c>
      <c r="T336" s="92">
        <f t="shared" si="59"/>
        <v>42.389520832922358</v>
      </c>
      <c r="U336" s="92">
        <f t="shared" si="57"/>
        <v>1.4322271721327966E-4</v>
      </c>
      <c r="V336" s="92">
        <f t="shared" si="60"/>
        <v>5.6519361110562903E-2</v>
      </c>
    </row>
    <row r="337" spans="1:22" x14ac:dyDescent="0.45">
      <c r="A337" s="88">
        <f>MIN('Gearing and Output'!$H$7,(SQRT((A336^2)+2*K336*1)))</f>
        <v>13.752388632941413</v>
      </c>
      <c r="B337" s="90">
        <f t="shared" si="58"/>
        <v>28.56407000090724</v>
      </c>
      <c r="C337" s="90">
        <f>0.5*'Gearing and Output'!$G$15*'Gearing and Output'!$G$16*'Gearing and Output'!$G$14*(A337)^2</f>
        <v>111.2073775495362</v>
      </c>
      <c r="D337" s="90">
        <f>'Gearing and Output'!$G$26</f>
        <v>133.66125</v>
      </c>
      <c r="E337" s="90">
        <f>'Gearing and Output'!$C$14-C337-D337</f>
        <v>239.23840140594046</v>
      </c>
      <c r="F337" s="90">
        <f>0.5*'Gearing and Output'!$J$27*A337^2</f>
        <v>53594.201722958889</v>
      </c>
      <c r="G337" s="90">
        <f>A337/('Gearing and Output'!$J$35/1000)</f>
        <v>47.081097682100008</v>
      </c>
      <c r="H337" s="90">
        <f t="shared" si="52"/>
        <v>59.738955596585342</v>
      </c>
      <c r="I337" s="90">
        <f>'Gearing and Output'!$G$38</f>
        <v>631.72977665344956</v>
      </c>
      <c r="J337" s="90">
        <f t="shared" si="53"/>
        <v>0.37870369618049587</v>
      </c>
      <c r="K337" s="92">
        <f t="shared" si="61"/>
        <v>2.6405868495230767</v>
      </c>
      <c r="L337" s="92">
        <f>IF(A337&lt;'Gearing and Output'!$H$5,1,IF(A337&lt;'Gearing and Output'!$H$6,2,IF(A337&gt;'Gearing and Output'!$H$6,3)))</f>
        <v>3</v>
      </c>
      <c r="M337" s="92">
        <f>IF(L337=1,_xlfn.XLOOKUP(A337,'Dyno Graph'!$E$2:$E$77,'Dyno Graph'!$A$2:$A$77,,1),IF(L337=2,_xlfn.XLOOKUP(A337,'Dyno Graph'!$F$2:$F$77,'Dyno Graph'!$A$2:$A$77,,1),IF(L337=3,_xlfn.XLOOKUP(A337,'Dyno Graph'!$G$2:$G$77,'Dyno Graph'!$A$2:$A$77,,1))))</f>
        <v>7500</v>
      </c>
      <c r="N337" s="92">
        <f>IF(L337=1,_xlfn.XLOOKUP(A337,'Dyno Graph'!$E$2:$E$77,'Dyno Graph'!$D$2:$D$77,,-1),IF(L337=2,_xlfn.XLOOKUP(A337,'Dyno Graph'!$F$2:$F$77,'Dyno Graph'!$D$2:$D$77,,-1),IF(L337=3,_xlfn.XLOOKUP(A337,'Dyno Graph'!$G$2:$G$77,'Dyno Graph'!$D$2:$D$77,,-1))))</f>
        <v>14.254</v>
      </c>
      <c r="O337" s="92">
        <f>IF(L337=1,_xlfn.XLOOKUP(A337,'Dyno Graph'!$E$2:$E$77,'Dyno Graph'!$H$2:$H$77,,-1),IF(Forces!L337=2,_xlfn.XLOOKUP(Forces!A337,'Dyno Graph'!$F$2:$F$77,'Dyno Graph'!$H$2:$H$77,,-1),IF(Forces!L337=3,_xlfn.XLOOKUP(Forces!A337,'Dyno Graph'!$G$2:$G$77,'Dyno Graph'!$H$2:$H$77,,-1))))</f>
        <v>11.185500000000001</v>
      </c>
      <c r="P337" s="92" cm="1">
        <f t="array" ref="P337">_xlfn.XLOOKUP(N337,BSFC!$B$3:$B$25,_xlfn.XLOOKUP(M337,BSFC!$C$2:$P$2,BSFC!$C$3:$P$25,,-1),,-1)</f>
        <v>475.44294525000004</v>
      </c>
      <c r="Q337" s="92">
        <f t="shared" si="54"/>
        <v>1.4772408511371877</v>
      </c>
      <c r="R337" s="92">
        <f t="shared" si="55"/>
        <v>2.2593044861245575E-4</v>
      </c>
      <c r="S337" s="92">
        <f t="shared" si="56"/>
        <v>0.10741703790995974</v>
      </c>
      <c r="T337" s="92">
        <f t="shared" si="59"/>
        <v>42.496937870832319</v>
      </c>
      <c r="U337" s="92">
        <f t="shared" si="57"/>
        <v>1.4322271721327966E-4</v>
      </c>
      <c r="V337" s="92">
        <f t="shared" si="60"/>
        <v>5.6662583827776183E-2</v>
      </c>
    </row>
    <row r="338" spans="1:22" x14ac:dyDescent="0.45">
      <c r="A338" s="88">
        <f>MIN('Gearing and Output'!$H$7,(SQRT((A337^2)+2*K337*1)))</f>
        <v>13.752388632941413</v>
      </c>
      <c r="B338" s="90">
        <f t="shared" si="58"/>
        <v>28.636784641737318</v>
      </c>
      <c r="C338" s="90">
        <f>0.5*'Gearing and Output'!$G$15*'Gearing and Output'!$G$16*'Gearing and Output'!$G$14*(A338)^2</f>
        <v>111.2073775495362</v>
      </c>
      <c r="D338" s="90">
        <f>'Gearing and Output'!$G$26</f>
        <v>133.66125</v>
      </c>
      <c r="E338" s="90">
        <f>'Gearing and Output'!$C$14-C338-D338</f>
        <v>239.23840140594046</v>
      </c>
      <c r="F338" s="90">
        <f>0.5*'Gearing and Output'!$J$27*A338^2</f>
        <v>53594.201722958889</v>
      </c>
      <c r="G338" s="90">
        <f>A338/('Gearing and Output'!$J$35/1000)</f>
        <v>47.081097682100008</v>
      </c>
      <c r="H338" s="90">
        <f t="shared" si="52"/>
        <v>59.738955596585342</v>
      </c>
      <c r="I338" s="90">
        <f>'Gearing and Output'!$G$38</f>
        <v>631.72977665344956</v>
      </c>
      <c r="J338" s="90">
        <f t="shared" si="53"/>
        <v>0.37870369618049587</v>
      </c>
      <c r="K338" s="92">
        <f t="shared" si="61"/>
        <v>2.6405868495230767</v>
      </c>
      <c r="L338" s="92">
        <f>IF(A338&lt;'Gearing and Output'!$H$5,1,IF(A338&lt;'Gearing and Output'!$H$6,2,IF(A338&gt;'Gearing and Output'!$H$6,3)))</f>
        <v>3</v>
      </c>
      <c r="M338" s="92">
        <f>IF(L338=1,_xlfn.XLOOKUP(A338,'Dyno Graph'!$E$2:$E$77,'Dyno Graph'!$A$2:$A$77,,1),IF(L338=2,_xlfn.XLOOKUP(A338,'Dyno Graph'!$F$2:$F$77,'Dyno Graph'!$A$2:$A$77,,1),IF(L338=3,_xlfn.XLOOKUP(A338,'Dyno Graph'!$G$2:$G$77,'Dyno Graph'!$A$2:$A$77,,1))))</f>
        <v>7500</v>
      </c>
      <c r="N338" s="92">
        <f>IF(L338=1,_xlfn.XLOOKUP(A338,'Dyno Graph'!$E$2:$E$77,'Dyno Graph'!$D$2:$D$77,,-1),IF(L338=2,_xlfn.XLOOKUP(A338,'Dyno Graph'!$F$2:$F$77,'Dyno Graph'!$D$2:$D$77,,-1),IF(L338=3,_xlfn.XLOOKUP(A338,'Dyno Graph'!$G$2:$G$77,'Dyno Graph'!$D$2:$D$77,,-1))))</f>
        <v>14.254</v>
      </c>
      <c r="O338" s="92">
        <f>IF(L338=1,_xlfn.XLOOKUP(A338,'Dyno Graph'!$E$2:$E$77,'Dyno Graph'!$H$2:$H$77,,-1),IF(Forces!L338=2,_xlfn.XLOOKUP(Forces!A338,'Dyno Graph'!$F$2:$F$77,'Dyno Graph'!$H$2:$H$77,,-1),IF(Forces!L338=3,_xlfn.XLOOKUP(Forces!A338,'Dyno Graph'!$G$2:$G$77,'Dyno Graph'!$H$2:$H$77,,-1))))</f>
        <v>11.185500000000001</v>
      </c>
      <c r="P338" s="92" cm="1">
        <f t="array" ref="P338">_xlfn.XLOOKUP(N338,BSFC!$B$3:$B$25,_xlfn.XLOOKUP(M338,BSFC!$C$2:$P$2,BSFC!$C$3:$P$25,,-1),,-1)</f>
        <v>475.44294525000004</v>
      </c>
      <c r="Q338" s="92">
        <f t="shared" si="54"/>
        <v>1.4772408511371877</v>
      </c>
      <c r="R338" s="92">
        <f t="shared" si="55"/>
        <v>2.2593044861245575E-4</v>
      </c>
      <c r="S338" s="92">
        <f t="shared" si="56"/>
        <v>0.10741703790995974</v>
      </c>
      <c r="T338" s="92">
        <f t="shared" si="59"/>
        <v>42.60435490874228</v>
      </c>
      <c r="U338" s="92">
        <f t="shared" si="57"/>
        <v>1.4322271721327966E-4</v>
      </c>
      <c r="V338" s="92">
        <f t="shared" si="60"/>
        <v>5.6805806544989464E-2</v>
      </c>
    </row>
    <row r="339" spans="1:22" x14ac:dyDescent="0.45">
      <c r="A339" s="88">
        <f>MIN('Gearing and Output'!$H$7,(SQRT((A338^2)+2*K338*1)))</f>
        <v>13.752388632941413</v>
      </c>
      <c r="B339" s="90">
        <f t="shared" si="58"/>
        <v>28.709499282567396</v>
      </c>
      <c r="C339" s="90">
        <f>0.5*'Gearing and Output'!$G$15*'Gearing and Output'!$G$16*'Gearing and Output'!$G$14*(A339)^2</f>
        <v>111.2073775495362</v>
      </c>
      <c r="D339" s="90">
        <f>'Gearing and Output'!$G$26</f>
        <v>133.66125</v>
      </c>
      <c r="E339" s="90">
        <f>'Gearing and Output'!$C$14-C339-D339</f>
        <v>239.23840140594046</v>
      </c>
      <c r="F339" s="90">
        <f>0.5*'Gearing and Output'!$J$27*A339^2</f>
        <v>53594.201722958889</v>
      </c>
      <c r="G339" s="90">
        <f>A339/('Gearing and Output'!$J$35/1000)</f>
        <v>47.081097682100008</v>
      </c>
      <c r="H339" s="90">
        <f t="shared" si="52"/>
        <v>59.738955596585342</v>
      </c>
      <c r="I339" s="90">
        <f>'Gearing and Output'!$G$38</f>
        <v>631.72977665344956</v>
      </c>
      <c r="J339" s="90">
        <f t="shared" si="53"/>
        <v>0.37870369618049587</v>
      </c>
      <c r="K339" s="92">
        <f t="shared" si="61"/>
        <v>2.6405868495230767</v>
      </c>
      <c r="L339" s="92">
        <f>IF(A339&lt;'Gearing and Output'!$H$5,1,IF(A339&lt;'Gearing and Output'!$H$6,2,IF(A339&gt;'Gearing and Output'!$H$6,3)))</f>
        <v>3</v>
      </c>
      <c r="M339" s="92">
        <f>IF(L339=1,_xlfn.XLOOKUP(A339,'Dyno Graph'!$E$2:$E$77,'Dyno Graph'!$A$2:$A$77,,1),IF(L339=2,_xlfn.XLOOKUP(A339,'Dyno Graph'!$F$2:$F$77,'Dyno Graph'!$A$2:$A$77,,1),IF(L339=3,_xlfn.XLOOKUP(A339,'Dyno Graph'!$G$2:$G$77,'Dyno Graph'!$A$2:$A$77,,1))))</f>
        <v>7500</v>
      </c>
      <c r="N339" s="92">
        <f>IF(L339=1,_xlfn.XLOOKUP(A339,'Dyno Graph'!$E$2:$E$77,'Dyno Graph'!$D$2:$D$77,,-1),IF(L339=2,_xlfn.XLOOKUP(A339,'Dyno Graph'!$F$2:$F$77,'Dyno Graph'!$D$2:$D$77,,-1),IF(L339=3,_xlfn.XLOOKUP(A339,'Dyno Graph'!$G$2:$G$77,'Dyno Graph'!$D$2:$D$77,,-1))))</f>
        <v>14.254</v>
      </c>
      <c r="O339" s="92">
        <f>IF(L339=1,_xlfn.XLOOKUP(A339,'Dyno Graph'!$E$2:$E$77,'Dyno Graph'!$H$2:$H$77,,-1),IF(Forces!L339=2,_xlfn.XLOOKUP(Forces!A339,'Dyno Graph'!$F$2:$F$77,'Dyno Graph'!$H$2:$H$77,,-1),IF(Forces!L339=3,_xlfn.XLOOKUP(Forces!A339,'Dyno Graph'!$G$2:$G$77,'Dyno Graph'!$H$2:$H$77,,-1))))</f>
        <v>11.185500000000001</v>
      </c>
      <c r="P339" s="92" cm="1">
        <f t="array" ref="P339">_xlfn.XLOOKUP(N339,BSFC!$B$3:$B$25,_xlfn.XLOOKUP(M339,BSFC!$C$2:$P$2,BSFC!$C$3:$P$25,,-1),,-1)</f>
        <v>475.44294525000004</v>
      </c>
      <c r="Q339" s="92">
        <f t="shared" si="54"/>
        <v>1.4772408511371877</v>
      </c>
      <c r="R339" s="92">
        <f t="shared" si="55"/>
        <v>2.2593044861245575E-4</v>
      </c>
      <c r="S339" s="92">
        <f t="shared" si="56"/>
        <v>0.10741703790995974</v>
      </c>
      <c r="T339" s="92">
        <f t="shared" si="59"/>
        <v>42.711771946652242</v>
      </c>
      <c r="U339" s="92">
        <f t="shared" si="57"/>
        <v>1.4322271721327966E-4</v>
      </c>
      <c r="V339" s="92">
        <f t="shared" si="60"/>
        <v>5.6949029262202744E-2</v>
      </c>
    </row>
    <row r="340" spans="1:22" x14ac:dyDescent="0.45">
      <c r="A340" s="88">
        <f>MIN('Gearing and Output'!$H$7,(SQRT((A339^2)+2*K339*1)))</f>
        <v>13.752388632941413</v>
      </c>
      <c r="B340" s="90">
        <f t="shared" si="58"/>
        <v>28.782213923397475</v>
      </c>
      <c r="C340" s="90">
        <f>0.5*'Gearing and Output'!$G$15*'Gearing and Output'!$G$16*'Gearing and Output'!$G$14*(A340)^2</f>
        <v>111.2073775495362</v>
      </c>
      <c r="D340" s="90">
        <f>'Gearing and Output'!$G$26</f>
        <v>133.66125</v>
      </c>
      <c r="E340" s="90">
        <f>'Gearing and Output'!$C$14-C340-D340</f>
        <v>239.23840140594046</v>
      </c>
      <c r="F340" s="90">
        <f>0.5*'Gearing and Output'!$J$27*A340^2</f>
        <v>53594.201722958889</v>
      </c>
      <c r="G340" s="90">
        <f>A340/('Gearing and Output'!$J$35/1000)</f>
        <v>47.081097682100008</v>
      </c>
      <c r="H340" s="90">
        <f t="shared" si="52"/>
        <v>59.738955596585342</v>
      </c>
      <c r="I340" s="90">
        <f>'Gearing and Output'!$G$38</f>
        <v>631.72977665344956</v>
      </c>
      <c r="J340" s="90">
        <f t="shared" si="53"/>
        <v>0.37870369618049587</v>
      </c>
      <c r="K340" s="92">
        <f t="shared" si="61"/>
        <v>2.6405868495230767</v>
      </c>
      <c r="L340" s="92">
        <f>IF(A340&lt;'Gearing and Output'!$H$5,1,IF(A340&lt;'Gearing and Output'!$H$6,2,IF(A340&gt;'Gearing and Output'!$H$6,3)))</f>
        <v>3</v>
      </c>
      <c r="M340" s="92">
        <f>IF(L340=1,_xlfn.XLOOKUP(A340,'Dyno Graph'!$E$2:$E$77,'Dyno Graph'!$A$2:$A$77,,1),IF(L340=2,_xlfn.XLOOKUP(A340,'Dyno Graph'!$F$2:$F$77,'Dyno Graph'!$A$2:$A$77,,1),IF(L340=3,_xlfn.XLOOKUP(A340,'Dyno Graph'!$G$2:$G$77,'Dyno Graph'!$A$2:$A$77,,1))))</f>
        <v>7500</v>
      </c>
      <c r="N340" s="92">
        <f>IF(L340=1,_xlfn.XLOOKUP(A340,'Dyno Graph'!$E$2:$E$77,'Dyno Graph'!$D$2:$D$77,,-1),IF(L340=2,_xlfn.XLOOKUP(A340,'Dyno Graph'!$F$2:$F$77,'Dyno Graph'!$D$2:$D$77,,-1),IF(L340=3,_xlfn.XLOOKUP(A340,'Dyno Graph'!$G$2:$G$77,'Dyno Graph'!$D$2:$D$77,,-1))))</f>
        <v>14.254</v>
      </c>
      <c r="O340" s="92">
        <f>IF(L340=1,_xlfn.XLOOKUP(A340,'Dyno Graph'!$E$2:$E$77,'Dyno Graph'!$H$2:$H$77,,-1),IF(Forces!L340=2,_xlfn.XLOOKUP(Forces!A340,'Dyno Graph'!$F$2:$F$77,'Dyno Graph'!$H$2:$H$77,,-1),IF(Forces!L340=3,_xlfn.XLOOKUP(Forces!A340,'Dyno Graph'!$G$2:$G$77,'Dyno Graph'!$H$2:$H$77,,-1))))</f>
        <v>11.185500000000001</v>
      </c>
      <c r="P340" s="92" cm="1">
        <f t="array" ref="P340">_xlfn.XLOOKUP(N340,BSFC!$B$3:$B$25,_xlfn.XLOOKUP(M340,BSFC!$C$2:$P$2,BSFC!$C$3:$P$25,,-1),,-1)</f>
        <v>475.44294525000004</v>
      </c>
      <c r="Q340" s="92">
        <f t="shared" si="54"/>
        <v>1.4772408511371877</v>
      </c>
      <c r="R340" s="92">
        <f t="shared" si="55"/>
        <v>2.2593044861245575E-4</v>
      </c>
      <c r="S340" s="92">
        <f t="shared" si="56"/>
        <v>0.10741703790995974</v>
      </c>
      <c r="T340" s="92">
        <f t="shared" si="59"/>
        <v>42.819188984562203</v>
      </c>
      <c r="U340" s="92">
        <f t="shared" si="57"/>
        <v>1.4322271721327966E-4</v>
      </c>
      <c r="V340" s="92">
        <f t="shared" si="60"/>
        <v>5.7092251979416024E-2</v>
      </c>
    </row>
    <row r="341" spans="1:22" x14ac:dyDescent="0.45">
      <c r="A341" s="88">
        <f>MIN('Gearing and Output'!$H$7,(SQRT((A340^2)+2*K340*1)))</f>
        <v>13.752388632941413</v>
      </c>
      <c r="B341" s="90">
        <f t="shared" si="58"/>
        <v>28.854928564227553</v>
      </c>
      <c r="C341" s="90">
        <f>0.5*'Gearing and Output'!$G$15*'Gearing and Output'!$G$16*'Gearing and Output'!$G$14*(A341)^2</f>
        <v>111.2073775495362</v>
      </c>
      <c r="D341" s="90">
        <f>'Gearing and Output'!$G$26</f>
        <v>133.66125</v>
      </c>
      <c r="E341" s="90">
        <f>'Gearing and Output'!$C$14-C341-D341</f>
        <v>239.23840140594046</v>
      </c>
      <c r="F341" s="90">
        <f>0.5*'Gearing and Output'!$J$27*A341^2</f>
        <v>53594.201722958889</v>
      </c>
      <c r="G341" s="90">
        <f>A341/('Gearing and Output'!$J$35/1000)</f>
        <v>47.081097682100008</v>
      </c>
      <c r="H341" s="90">
        <f t="shared" si="52"/>
        <v>59.738955596585342</v>
      </c>
      <c r="I341" s="90">
        <f>'Gearing and Output'!$G$38</f>
        <v>631.72977665344956</v>
      </c>
      <c r="J341" s="90">
        <f t="shared" si="53"/>
        <v>0.37870369618049587</v>
      </c>
      <c r="K341" s="92">
        <f t="shared" si="61"/>
        <v>2.6405868495230767</v>
      </c>
      <c r="L341" s="92">
        <f>IF(A341&lt;'Gearing and Output'!$H$5,1,IF(A341&lt;'Gearing and Output'!$H$6,2,IF(A341&gt;'Gearing and Output'!$H$6,3)))</f>
        <v>3</v>
      </c>
      <c r="M341" s="92">
        <f>IF(L341=1,_xlfn.XLOOKUP(A341,'Dyno Graph'!$E$2:$E$77,'Dyno Graph'!$A$2:$A$77,,1),IF(L341=2,_xlfn.XLOOKUP(A341,'Dyno Graph'!$F$2:$F$77,'Dyno Graph'!$A$2:$A$77,,1),IF(L341=3,_xlfn.XLOOKUP(A341,'Dyno Graph'!$G$2:$G$77,'Dyno Graph'!$A$2:$A$77,,1))))</f>
        <v>7500</v>
      </c>
      <c r="N341" s="92">
        <f>IF(L341=1,_xlfn.XLOOKUP(A341,'Dyno Graph'!$E$2:$E$77,'Dyno Graph'!$D$2:$D$77,,-1),IF(L341=2,_xlfn.XLOOKUP(A341,'Dyno Graph'!$F$2:$F$77,'Dyno Graph'!$D$2:$D$77,,-1),IF(L341=3,_xlfn.XLOOKUP(A341,'Dyno Graph'!$G$2:$G$77,'Dyno Graph'!$D$2:$D$77,,-1))))</f>
        <v>14.254</v>
      </c>
      <c r="O341" s="92">
        <f>IF(L341=1,_xlfn.XLOOKUP(A341,'Dyno Graph'!$E$2:$E$77,'Dyno Graph'!$H$2:$H$77,,-1),IF(Forces!L341=2,_xlfn.XLOOKUP(Forces!A341,'Dyno Graph'!$F$2:$F$77,'Dyno Graph'!$H$2:$H$77,,-1),IF(Forces!L341=3,_xlfn.XLOOKUP(Forces!A341,'Dyno Graph'!$G$2:$G$77,'Dyno Graph'!$H$2:$H$77,,-1))))</f>
        <v>11.185500000000001</v>
      </c>
      <c r="P341" s="92" cm="1">
        <f t="array" ref="P341">_xlfn.XLOOKUP(N341,BSFC!$B$3:$B$25,_xlfn.XLOOKUP(M341,BSFC!$C$2:$P$2,BSFC!$C$3:$P$25,,-1),,-1)</f>
        <v>475.44294525000004</v>
      </c>
      <c r="Q341" s="92">
        <f t="shared" si="54"/>
        <v>1.4772408511371877</v>
      </c>
      <c r="R341" s="92">
        <f t="shared" si="55"/>
        <v>2.2593044861245575E-4</v>
      </c>
      <c r="S341" s="92">
        <f t="shared" si="56"/>
        <v>0.10741703790995974</v>
      </c>
      <c r="T341" s="92">
        <f t="shared" si="59"/>
        <v>42.926606022472164</v>
      </c>
      <c r="U341" s="92">
        <f t="shared" si="57"/>
        <v>1.4322271721327966E-4</v>
      </c>
      <c r="V341" s="92">
        <f t="shared" si="60"/>
        <v>5.7235474696629304E-2</v>
      </c>
    </row>
    <row r="342" spans="1:22" x14ac:dyDescent="0.45">
      <c r="A342" s="88">
        <f>MIN('Gearing and Output'!$H$7,(SQRT((A341^2)+2*K341*1)))</f>
        <v>13.752388632941413</v>
      </c>
      <c r="B342" s="90">
        <f t="shared" si="58"/>
        <v>28.927643205057631</v>
      </c>
      <c r="C342" s="90">
        <f>0.5*'Gearing and Output'!$G$15*'Gearing and Output'!$G$16*'Gearing and Output'!$G$14*(A342)^2</f>
        <v>111.2073775495362</v>
      </c>
      <c r="D342" s="90">
        <f>'Gearing and Output'!$G$26</f>
        <v>133.66125</v>
      </c>
      <c r="E342" s="90">
        <f>'Gearing and Output'!$C$14-C342-D342</f>
        <v>239.23840140594046</v>
      </c>
      <c r="F342" s="90">
        <f>0.5*'Gearing and Output'!$J$27*A342^2</f>
        <v>53594.201722958889</v>
      </c>
      <c r="G342" s="90">
        <f>A342/('Gearing and Output'!$J$35/1000)</f>
        <v>47.081097682100008</v>
      </c>
      <c r="H342" s="90">
        <f t="shared" si="52"/>
        <v>59.738955596585342</v>
      </c>
      <c r="I342" s="90">
        <f>'Gearing and Output'!$G$38</f>
        <v>631.72977665344956</v>
      </c>
      <c r="J342" s="90">
        <f t="shared" si="53"/>
        <v>0.37870369618049587</v>
      </c>
      <c r="K342" s="92">
        <f t="shared" si="61"/>
        <v>2.6405868495230767</v>
      </c>
      <c r="L342" s="92">
        <f>IF(A342&lt;'Gearing and Output'!$H$5,1,IF(A342&lt;'Gearing and Output'!$H$6,2,IF(A342&gt;'Gearing and Output'!$H$6,3)))</f>
        <v>3</v>
      </c>
      <c r="M342" s="92">
        <f>IF(L342=1,_xlfn.XLOOKUP(A342,'Dyno Graph'!$E$2:$E$77,'Dyno Graph'!$A$2:$A$77,,1),IF(L342=2,_xlfn.XLOOKUP(A342,'Dyno Graph'!$F$2:$F$77,'Dyno Graph'!$A$2:$A$77,,1),IF(L342=3,_xlfn.XLOOKUP(A342,'Dyno Graph'!$G$2:$G$77,'Dyno Graph'!$A$2:$A$77,,1))))</f>
        <v>7500</v>
      </c>
      <c r="N342" s="92">
        <f>IF(L342=1,_xlfn.XLOOKUP(A342,'Dyno Graph'!$E$2:$E$77,'Dyno Graph'!$D$2:$D$77,,-1),IF(L342=2,_xlfn.XLOOKUP(A342,'Dyno Graph'!$F$2:$F$77,'Dyno Graph'!$D$2:$D$77,,-1),IF(L342=3,_xlfn.XLOOKUP(A342,'Dyno Graph'!$G$2:$G$77,'Dyno Graph'!$D$2:$D$77,,-1))))</f>
        <v>14.254</v>
      </c>
      <c r="O342" s="92">
        <f>IF(L342=1,_xlfn.XLOOKUP(A342,'Dyno Graph'!$E$2:$E$77,'Dyno Graph'!$H$2:$H$77,,-1),IF(Forces!L342=2,_xlfn.XLOOKUP(Forces!A342,'Dyno Graph'!$F$2:$F$77,'Dyno Graph'!$H$2:$H$77,,-1),IF(Forces!L342=3,_xlfn.XLOOKUP(Forces!A342,'Dyno Graph'!$G$2:$G$77,'Dyno Graph'!$H$2:$H$77,,-1))))</f>
        <v>11.185500000000001</v>
      </c>
      <c r="P342" s="92" cm="1">
        <f t="array" ref="P342">_xlfn.XLOOKUP(N342,BSFC!$B$3:$B$25,_xlfn.XLOOKUP(M342,BSFC!$C$2:$P$2,BSFC!$C$3:$P$25,,-1),,-1)</f>
        <v>475.44294525000004</v>
      </c>
      <c r="Q342" s="92">
        <f t="shared" si="54"/>
        <v>1.4772408511371877</v>
      </c>
      <c r="R342" s="92">
        <f t="shared" si="55"/>
        <v>2.2593044861245575E-4</v>
      </c>
      <c r="S342" s="92">
        <f t="shared" si="56"/>
        <v>0.10741703790995974</v>
      </c>
      <c r="T342" s="92">
        <f t="shared" si="59"/>
        <v>43.034023060382125</v>
      </c>
      <c r="U342" s="92">
        <f t="shared" si="57"/>
        <v>1.4322271721327966E-4</v>
      </c>
      <c r="V342" s="92">
        <f t="shared" si="60"/>
        <v>5.7378697413842585E-2</v>
      </c>
    </row>
    <row r="343" spans="1:22" x14ac:dyDescent="0.45">
      <c r="A343" s="88">
        <f>MIN('Gearing and Output'!$H$7,(SQRT((A342^2)+2*K342*1)))</f>
        <v>13.752388632941413</v>
      </c>
      <c r="B343" s="90">
        <f t="shared" si="58"/>
        <v>29.000357845887709</v>
      </c>
      <c r="C343" s="90">
        <f>0.5*'Gearing and Output'!$G$15*'Gearing and Output'!$G$16*'Gearing and Output'!$G$14*(A343)^2</f>
        <v>111.2073775495362</v>
      </c>
      <c r="D343" s="90">
        <f>'Gearing and Output'!$G$26</f>
        <v>133.66125</v>
      </c>
      <c r="E343" s="90">
        <f>'Gearing and Output'!$C$14-C343-D343</f>
        <v>239.23840140594046</v>
      </c>
      <c r="F343" s="90">
        <f>0.5*'Gearing and Output'!$J$27*A343^2</f>
        <v>53594.201722958889</v>
      </c>
      <c r="G343" s="90">
        <f>A343/('Gearing and Output'!$J$35/1000)</f>
        <v>47.081097682100008</v>
      </c>
      <c r="H343" s="90">
        <f t="shared" si="52"/>
        <v>59.738955596585342</v>
      </c>
      <c r="I343" s="90">
        <f>'Gearing and Output'!$G$38</f>
        <v>631.72977665344956</v>
      </c>
      <c r="J343" s="90">
        <f t="shared" si="53"/>
        <v>0.37870369618049587</v>
      </c>
      <c r="K343" s="92">
        <f t="shared" si="61"/>
        <v>2.6405868495230767</v>
      </c>
      <c r="L343" s="92">
        <f>IF(A343&lt;'Gearing and Output'!$H$5,1,IF(A343&lt;'Gearing and Output'!$H$6,2,IF(A343&gt;'Gearing and Output'!$H$6,3)))</f>
        <v>3</v>
      </c>
      <c r="M343" s="92">
        <f>IF(L343=1,_xlfn.XLOOKUP(A343,'Dyno Graph'!$E$2:$E$77,'Dyno Graph'!$A$2:$A$77,,1),IF(L343=2,_xlfn.XLOOKUP(A343,'Dyno Graph'!$F$2:$F$77,'Dyno Graph'!$A$2:$A$77,,1),IF(L343=3,_xlfn.XLOOKUP(A343,'Dyno Graph'!$G$2:$G$77,'Dyno Graph'!$A$2:$A$77,,1))))</f>
        <v>7500</v>
      </c>
      <c r="N343" s="92">
        <f>IF(L343=1,_xlfn.XLOOKUP(A343,'Dyno Graph'!$E$2:$E$77,'Dyno Graph'!$D$2:$D$77,,-1),IF(L343=2,_xlfn.XLOOKUP(A343,'Dyno Graph'!$F$2:$F$77,'Dyno Graph'!$D$2:$D$77,,-1),IF(L343=3,_xlfn.XLOOKUP(A343,'Dyno Graph'!$G$2:$G$77,'Dyno Graph'!$D$2:$D$77,,-1))))</f>
        <v>14.254</v>
      </c>
      <c r="O343" s="92">
        <f>IF(L343=1,_xlfn.XLOOKUP(A343,'Dyno Graph'!$E$2:$E$77,'Dyno Graph'!$H$2:$H$77,,-1),IF(Forces!L343=2,_xlfn.XLOOKUP(Forces!A343,'Dyno Graph'!$F$2:$F$77,'Dyno Graph'!$H$2:$H$77,,-1),IF(Forces!L343=3,_xlfn.XLOOKUP(Forces!A343,'Dyno Graph'!$G$2:$G$77,'Dyno Graph'!$H$2:$H$77,,-1))))</f>
        <v>11.185500000000001</v>
      </c>
      <c r="P343" s="92" cm="1">
        <f t="array" ref="P343">_xlfn.XLOOKUP(N343,BSFC!$B$3:$B$25,_xlfn.XLOOKUP(M343,BSFC!$C$2:$P$2,BSFC!$C$3:$P$25,,-1),,-1)</f>
        <v>475.44294525000004</v>
      </c>
      <c r="Q343" s="92">
        <f t="shared" si="54"/>
        <v>1.4772408511371877</v>
      </c>
      <c r="R343" s="92">
        <f t="shared" si="55"/>
        <v>2.2593044861245575E-4</v>
      </c>
      <c r="S343" s="92">
        <f t="shared" si="56"/>
        <v>0.10741703790995974</v>
      </c>
      <c r="T343" s="92">
        <f t="shared" si="59"/>
        <v>43.141440098292087</v>
      </c>
      <c r="U343" s="92">
        <f t="shared" si="57"/>
        <v>1.4322271721327966E-4</v>
      </c>
      <c r="V343" s="92">
        <f t="shared" si="60"/>
        <v>5.7521920131055865E-2</v>
      </c>
    </row>
    <row r="344" spans="1:22" x14ac:dyDescent="0.45">
      <c r="A344" s="88">
        <f>MIN('Gearing and Output'!$H$7,(SQRT((A343^2)+2*K343*1)))</f>
        <v>13.752388632941413</v>
      </c>
      <c r="B344" s="90">
        <f t="shared" si="58"/>
        <v>29.073072486717788</v>
      </c>
      <c r="C344" s="90">
        <f>0.5*'Gearing and Output'!$G$15*'Gearing and Output'!$G$16*'Gearing and Output'!$G$14*(A344)^2</f>
        <v>111.2073775495362</v>
      </c>
      <c r="D344" s="90">
        <f>'Gearing and Output'!$G$26</f>
        <v>133.66125</v>
      </c>
      <c r="E344" s="90">
        <f>'Gearing and Output'!$C$14-C344-D344</f>
        <v>239.23840140594046</v>
      </c>
      <c r="F344" s="90">
        <f>0.5*'Gearing and Output'!$J$27*A344^2</f>
        <v>53594.201722958889</v>
      </c>
      <c r="G344" s="90">
        <f>A344/('Gearing and Output'!$J$35/1000)</f>
        <v>47.081097682100008</v>
      </c>
      <c r="H344" s="90">
        <f t="shared" si="52"/>
        <v>59.738955596585342</v>
      </c>
      <c r="I344" s="90">
        <f>'Gearing and Output'!$G$38</f>
        <v>631.72977665344956</v>
      </c>
      <c r="J344" s="90">
        <f t="shared" si="53"/>
        <v>0.37870369618049587</v>
      </c>
      <c r="K344" s="92">
        <f t="shared" si="61"/>
        <v>2.6405868495230767</v>
      </c>
      <c r="L344" s="92">
        <f>IF(A344&lt;'Gearing and Output'!$H$5,1,IF(A344&lt;'Gearing and Output'!$H$6,2,IF(A344&gt;'Gearing and Output'!$H$6,3)))</f>
        <v>3</v>
      </c>
      <c r="M344" s="92">
        <f>IF(L344=1,_xlfn.XLOOKUP(A344,'Dyno Graph'!$E$2:$E$77,'Dyno Graph'!$A$2:$A$77,,1),IF(L344=2,_xlfn.XLOOKUP(A344,'Dyno Graph'!$F$2:$F$77,'Dyno Graph'!$A$2:$A$77,,1),IF(L344=3,_xlfn.XLOOKUP(A344,'Dyno Graph'!$G$2:$G$77,'Dyno Graph'!$A$2:$A$77,,1))))</f>
        <v>7500</v>
      </c>
      <c r="N344" s="92">
        <f>IF(L344=1,_xlfn.XLOOKUP(A344,'Dyno Graph'!$E$2:$E$77,'Dyno Graph'!$D$2:$D$77,,-1),IF(L344=2,_xlfn.XLOOKUP(A344,'Dyno Graph'!$F$2:$F$77,'Dyno Graph'!$D$2:$D$77,,-1),IF(L344=3,_xlfn.XLOOKUP(A344,'Dyno Graph'!$G$2:$G$77,'Dyno Graph'!$D$2:$D$77,,-1))))</f>
        <v>14.254</v>
      </c>
      <c r="O344" s="92">
        <f>IF(L344=1,_xlfn.XLOOKUP(A344,'Dyno Graph'!$E$2:$E$77,'Dyno Graph'!$H$2:$H$77,,-1),IF(Forces!L344=2,_xlfn.XLOOKUP(Forces!A344,'Dyno Graph'!$F$2:$F$77,'Dyno Graph'!$H$2:$H$77,,-1),IF(Forces!L344=3,_xlfn.XLOOKUP(Forces!A344,'Dyno Graph'!$G$2:$G$77,'Dyno Graph'!$H$2:$H$77,,-1))))</f>
        <v>11.185500000000001</v>
      </c>
      <c r="P344" s="92" cm="1">
        <f t="array" ref="P344">_xlfn.XLOOKUP(N344,BSFC!$B$3:$B$25,_xlfn.XLOOKUP(M344,BSFC!$C$2:$P$2,BSFC!$C$3:$P$25,,-1),,-1)</f>
        <v>475.44294525000004</v>
      </c>
      <c r="Q344" s="92">
        <f t="shared" si="54"/>
        <v>1.4772408511371877</v>
      </c>
      <c r="R344" s="92">
        <f t="shared" si="55"/>
        <v>2.2593044861245575E-4</v>
      </c>
      <c r="S344" s="92">
        <f t="shared" si="56"/>
        <v>0.10741703790995974</v>
      </c>
      <c r="T344" s="92">
        <f t="shared" si="59"/>
        <v>43.248857136202048</v>
      </c>
      <c r="U344" s="92">
        <f t="shared" si="57"/>
        <v>1.4322271721327966E-4</v>
      </c>
      <c r="V344" s="92">
        <f t="shared" si="60"/>
        <v>5.7665142848269145E-2</v>
      </c>
    </row>
    <row r="345" spans="1:22" x14ac:dyDescent="0.45">
      <c r="A345" s="88">
        <f>MIN('Gearing and Output'!$H$7,(SQRT((A344^2)+2*K344*1)))</f>
        <v>13.752388632941413</v>
      </c>
      <c r="B345" s="90">
        <f t="shared" si="58"/>
        <v>29.145787127547866</v>
      </c>
      <c r="C345" s="90">
        <f>0.5*'Gearing and Output'!$G$15*'Gearing and Output'!$G$16*'Gearing and Output'!$G$14*(A345)^2</f>
        <v>111.2073775495362</v>
      </c>
      <c r="D345" s="90">
        <f>'Gearing and Output'!$G$26</f>
        <v>133.66125</v>
      </c>
      <c r="E345" s="90">
        <f>'Gearing and Output'!$C$14-C345-D345</f>
        <v>239.23840140594046</v>
      </c>
      <c r="F345" s="90">
        <f>0.5*'Gearing and Output'!$J$27*A345^2</f>
        <v>53594.201722958889</v>
      </c>
      <c r="G345" s="90">
        <f>A345/('Gearing and Output'!$J$35/1000)</f>
        <v>47.081097682100008</v>
      </c>
      <c r="H345" s="90">
        <f t="shared" si="52"/>
        <v>59.738955596585342</v>
      </c>
      <c r="I345" s="90">
        <f>'Gearing and Output'!$G$38</f>
        <v>631.72977665344956</v>
      </c>
      <c r="J345" s="90">
        <f t="shared" si="53"/>
        <v>0.37870369618049587</v>
      </c>
      <c r="K345" s="92">
        <f t="shared" si="61"/>
        <v>2.6405868495230767</v>
      </c>
      <c r="L345" s="92">
        <f>IF(A345&lt;'Gearing and Output'!$H$5,1,IF(A345&lt;'Gearing and Output'!$H$6,2,IF(A345&gt;'Gearing and Output'!$H$6,3)))</f>
        <v>3</v>
      </c>
      <c r="M345" s="92">
        <f>IF(L345=1,_xlfn.XLOOKUP(A345,'Dyno Graph'!$E$2:$E$77,'Dyno Graph'!$A$2:$A$77,,1),IF(L345=2,_xlfn.XLOOKUP(A345,'Dyno Graph'!$F$2:$F$77,'Dyno Graph'!$A$2:$A$77,,1),IF(L345=3,_xlfn.XLOOKUP(A345,'Dyno Graph'!$G$2:$G$77,'Dyno Graph'!$A$2:$A$77,,1))))</f>
        <v>7500</v>
      </c>
      <c r="N345" s="92">
        <f>IF(L345=1,_xlfn.XLOOKUP(A345,'Dyno Graph'!$E$2:$E$77,'Dyno Graph'!$D$2:$D$77,,-1),IF(L345=2,_xlfn.XLOOKUP(A345,'Dyno Graph'!$F$2:$F$77,'Dyno Graph'!$D$2:$D$77,,-1),IF(L345=3,_xlfn.XLOOKUP(A345,'Dyno Graph'!$G$2:$G$77,'Dyno Graph'!$D$2:$D$77,,-1))))</f>
        <v>14.254</v>
      </c>
      <c r="O345" s="92">
        <f>IF(L345=1,_xlfn.XLOOKUP(A345,'Dyno Graph'!$E$2:$E$77,'Dyno Graph'!$H$2:$H$77,,-1),IF(Forces!L345=2,_xlfn.XLOOKUP(Forces!A345,'Dyno Graph'!$F$2:$F$77,'Dyno Graph'!$H$2:$H$77,,-1),IF(Forces!L345=3,_xlfn.XLOOKUP(Forces!A345,'Dyno Graph'!$G$2:$G$77,'Dyno Graph'!$H$2:$H$77,,-1))))</f>
        <v>11.185500000000001</v>
      </c>
      <c r="P345" s="92" cm="1">
        <f t="array" ref="P345">_xlfn.XLOOKUP(N345,BSFC!$B$3:$B$25,_xlfn.XLOOKUP(M345,BSFC!$C$2:$P$2,BSFC!$C$3:$P$25,,-1),,-1)</f>
        <v>475.44294525000004</v>
      </c>
      <c r="Q345" s="92">
        <f t="shared" si="54"/>
        <v>1.4772408511371877</v>
      </c>
      <c r="R345" s="92">
        <f t="shared" si="55"/>
        <v>2.2593044861245575E-4</v>
      </c>
      <c r="S345" s="92">
        <f t="shared" si="56"/>
        <v>0.10741703790995974</v>
      </c>
      <c r="T345" s="92">
        <f t="shared" si="59"/>
        <v>43.356274174112009</v>
      </c>
      <c r="U345" s="92">
        <f t="shared" si="57"/>
        <v>1.4322271721327966E-4</v>
      </c>
      <c r="V345" s="92">
        <f t="shared" si="60"/>
        <v>5.7808365565482425E-2</v>
      </c>
    </row>
    <row r="346" spans="1:22" x14ac:dyDescent="0.45">
      <c r="A346" s="88">
        <f>MIN('Gearing and Output'!$H$7,(SQRT((A345^2)+2*K345*1)))</f>
        <v>13.752388632941413</v>
      </c>
      <c r="B346" s="90">
        <f t="shared" si="58"/>
        <v>29.218501768377944</v>
      </c>
      <c r="C346" s="90">
        <f>0.5*'Gearing and Output'!$G$15*'Gearing and Output'!$G$16*'Gearing and Output'!$G$14*(A346)^2</f>
        <v>111.2073775495362</v>
      </c>
      <c r="D346" s="90">
        <f>'Gearing and Output'!$G$26</f>
        <v>133.66125</v>
      </c>
      <c r="E346" s="90">
        <f>'Gearing and Output'!$C$14-C346-D346</f>
        <v>239.23840140594046</v>
      </c>
      <c r="F346" s="90">
        <f>0.5*'Gearing and Output'!$J$27*A346^2</f>
        <v>53594.201722958889</v>
      </c>
      <c r="G346" s="90">
        <f>A346/('Gearing and Output'!$J$35/1000)</f>
        <v>47.081097682100008</v>
      </c>
      <c r="H346" s="90">
        <f t="shared" si="52"/>
        <v>59.738955596585342</v>
      </c>
      <c r="I346" s="90">
        <f>'Gearing and Output'!$G$38</f>
        <v>631.72977665344956</v>
      </c>
      <c r="J346" s="90">
        <f t="shared" si="53"/>
        <v>0.37870369618049587</v>
      </c>
      <c r="K346" s="92">
        <f t="shared" si="61"/>
        <v>2.6405868495230767</v>
      </c>
      <c r="L346" s="92">
        <f>IF(A346&lt;'Gearing and Output'!$H$5,1,IF(A346&lt;'Gearing and Output'!$H$6,2,IF(A346&gt;'Gearing and Output'!$H$6,3)))</f>
        <v>3</v>
      </c>
      <c r="M346" s="92">
        <f>IF(L346=1,_xlfn.XLOOKUP(A346,'Dyno Graph'!$E$2:$E$77,'Dyno Graph'!$A$2:$A$77,,1),IF(L346=2,_xlfn.XLOOKUP(A346,'Dyno Graph'!$F$2:$F$77,'Dyno Graph'!$A$2:$A$77,,1),IF(L346=3,_xlfn.XLOOKUP(A346,'Dyno Graph'!$G$2:$G$77,'Dyno Graph'!$A$2:$A$77,,1))))</f>
        <v>7500</v>
      </c>
      <c r="N346" s="92">
        <f>IF(L346=1,_xlfn.XLOOKUP(A346,'Dyno Graph'!$E$2:$E$77,'Dyno Graph'!$D$2:$D$77,,-1),IF(L346=2,_xlfn.XLOOKUP(A346,'Dyno Graph'!$F$2:$F$77,'Dyno Graph'!$D$2:$D$77,,-1),IF(L346=3,_xlfn.XLOOKUP(A346,'Dyno Graph'!$G$2:$G$77,'Dyno Graph'!$D$2:$D$77,,-1))))</f>
        <v>14.254</v>
      </c>
      <c r="O346" s="92">
        <f>IF(L346=1,_xlfn.XLOOKUP(A346,'Dyno Graph'!$E$2:$E$77,'Dyno Graph'!$H$2:$H$77,,-1),IF(Forces!L346=2,_xlfn.XLOOKUP(Forces!A346,'Dyno Graph'!$F$2:$F$77,'Dyno Graph'!$H$2:$H$77,,-1),IF(Forces!L346=3,_xlfn.XLOOKUP(Forces!A346,'Dyno Graph'!$G$2:$G$77,'Dyno Graph'!$H$2:$H$77,,-1))))</f>
        <v>11.185500000000001</v>
      </c>
      <c r="P346" s="92" cm="1">
        <f t="array" ref="P346">_xlfn.XLOOKUP(N346,BSFC!$B$3:$B$25,_xlfn.XLOOKUP(M346,BSFC!$C$2:$P$2,BSFC!$C$3:$P$25,,-1),,-1)</f>
        <v>475.44294525000004</v>
      </c>
      <c r="Q346" s="92">
        <f t="shared" si="54"/>
        <v>1.4772408511371877</v>
      </c>
      <c r="R346" s="92">
        <f t="shared" si="55"/>
        <v>2.2593044861245575E-4</v>
      </c>
      <c r="S346" s="92">
        <f t="shared" si="56"/>
        <v>0.10741703790995974</v>
      </c>
      <c r="T346" s="92">
        <f t="shared" si="59"/>
        <v>43.463691212021971</v>
      </c>
      <c r="U346" s="92">
        <f t="shared" si="57"/>
        <v>1.4322271721327966E-4</v>
      </c>
      <c r="V346" s="92">
        <f t="shared" si="60"/>
        <v>5.7951588282695705E-2</v>
      </c>
    </row>
    <row r="347" spans="1:22" x14ac:dyDescent="0.45">
      <c r="A347" s="88">
        <f>MIN('Gearing and Output'!$H$7,(SQRT((A346^2)+2*K346*1)))</f>
        <v>13.752388632941413</v>
      </c>
      <c r="B347" s="90">
        <f t="shared" si="58"/>
        <v>29.291216409208022</v>
      </c>
      <c r="C347" s="90">
        <f>0.5*'Gearing and Output'!$G$15*'Gearing and Output'!$G$16*'Gearing and Output'!$G$14*(A347)^2</f>
        <v>111.2073775495362</v>
      </c>
      <c r="D347" s="90">
        <f>'Gearing and Output'!$G$26</f>
        <v>133.66125</v>
      </c>
      <c r="E347" s="90">
        <f>'Gearing and Output'!$C$14-C347-D347</f>
        <v>239.23840140594046</v>
      </c>
      <c r="F347" s="90">
        <f>0.5*'Gearing and Output'!$J$27*A347^2</f>
        <v>53594.201722958889</v>
      </c>
      <c r="G347" s="90">
        <f>A347/('Gearing and Output'!$J$35/1000)</f>
        <v>47.081097682100008</v>
      </c>
      <c r="H347" s="90">
        <f t="shared" si="52"/>
        <v>59.738955596585342</v>
      </c>
      <c r="I347" s="90">
        <f>'Gearing and Output'!$G$38</f>
        <v>631.72977665344956</v>
      </c>
      <c r="J347" s="90">
        <f t="shared" si="53"/>
        <v>0.37870369618049587</v>
      </c>
      <c r="K347" s="92">
        <f t="shared" si="61"/>
        <v>2.6405868495230767</v>
      </c>
      <c r="L347" s="92">
        <f>IF(A347&lt;'Gearing and Output'!$H$5,1,IF(A347&lt;'Gearing and Output'!$H$6,2,IF(A347&gt;'Gearing and Output'!$H$6,3)))</f>
        <v>3</v>
      </c>
      <c r="M347" s="92">
        <f>IF(L347=1,_xlfn.XLOOKUP(A347,'Dyno Graph'!$E$2:$E$77,'Dyno Graph'!$A$2:$A$77,,1),IF(L347=2,_xlfn.XLOOKUP(A347,'Dyno Graph'!$F$2:$F$77,'Dyno Graph'!$A$2:$A$77,,1),IF(L347=3,_xlfn.XLOOKUP(A347,'Dyno Graph'!$G$2:$G$77,'Dyno Graph'!$A$2:$A$77,,1))))</f>
        <v>7500</v>
      </c>
      <c r="N347" s="92">
        <f>IF(L347=1,_xlfn.XLOOKUP(A347,'Dyno Graph'!$E$2:$E$77,'Dyno Graph'!$D$2:$D$77,,-1),IF(L347=2,_xlfn.XLOOKUP(A347,'Dyno Graph'!$F$2:$F$77,'Dyno Graph'!$D$2:$D$77,,-1),IF(L347=3,_xlfn.XLOOKUP(A347,'Dyno Graph'!$G$2:$G$77,'Dyno Graph'!$D$2:$D$77,,-1))))</f>
        <v>14.254</v>
      </c>
      <c r="O347" s="92">
        <f>IF(L347=1,_xlfn.XLOOKUP(A347,'Dyno Graph'!$E$2:$E$77,'Dyno Graph'!$H$2:$H$77,,-1),IF(Forces!L347=2,_xlfn.XLOOKUP(Forces!A347,'Dyno Graph'!$F$2:$F$77,'Dyno Graph'!$H$2:$H$77,,-1),IF(Forces!L347=3,_xlfn.XLOOKUP(Forces!A347,'Dyno Graph'!$G$2:$G$77,'Dyno Graph'!$H$2:$H$77,,-1))))</f>
        <v>11.185500000000001</v>
      </c>
      <c r="P347" s="92" cm="1">
        <f t="array" ref="P347">_xlfn.XLOOKUP(N347,BSFC!$B$3:$B$25,_xlfn.XLOOKUP(M347,BSFC!$C$2:$P$2,BSFC!$C$3:$P$25,,-1),,-1)</f>
        <v>475.44294525000004</v>
      </c>
      <c r="Q347" s="92">
        <f t="shared" si="54"/>
        <v>1.4772408511371877</v>
      </c>
      <c r="R347" s="92">
        <f t="shared" si="55"/>
        <v>2.2593044861245575E-4</v>
      </c>
      <c r="S347" s="92">
        <f t="shared" si="56"/>
        <v>0.10741703790995974</v>
      </c>
      <c r="T347" s="92">
        <f t="shared" si="59"/>
        <v>43.571108249931932</v>
      </c>
      <c r="U347" s="92">
        <f t="shared" si="57"/>
        <v>1.4322271721327966E-4</v>
      </c>
      <c r="V347" s="92">
        <f t="shared" si="60"/>
        <v>5.8094810999908986E-2</v>
      </c>
    </row>
    <row r="348" spans="1:22" x14ac:dyDescent="0.45">
      <c r="A348" s="88">
        <f>MIN('Gearing and Output'!$H$7,(SQRT((A347^2)+2*K347*1)))</f>
        <v>13.752388632941413</v>
      </c>
      <c r="B348" s="90">
        <f t="shared" si="58"/>
        <v>29.363931050038101</v>
      </c>
      <c r="C348" s="90">
        <f>0.5*'Gearing and Output'!$G$15*'Gearing and Output'!$G$16*'Gearing and Output'!$G$14*(A348)^2</f>
        <v>111.2073775495362</v>
      </c>
      <c r="D348" s="90">
        <f>'Gearing and Output'!$G$26</f>
        <v>133.66125</v>
      </c>
      <c r="E348" s="90">
        <f>'Gearing and Output'!$C$14-C348-D348</f>
        <v>239.23840140594046</v>
      </c>
      <c r="F348" s="90">
        <f>0.5*'Gearing and Output'!$J$27*A348^2</f>
        <v>53594.201722958889</v>
      </c>
      <c r="G348" s="90">
        <f>A348/('Gearing and Output'!$J$35/1000)</f>
        <v>47.081097682100008</v>
      </c>
      <c r="H348" s="90">
        <f t="shared" si="52"/>
        <v>59.738955596585342</v>
      </c>
      <c r="I348" s="90">
        <f>'Gearing and Output'!$G$38</f>
        <v>631.72977665344956</v>
      </c>
      <c r="J348" s="90">
        <f t="shared" si="53"/>
        <v>0.37870369618049587</v>
      </c>
      <c r="K348" s="92">
        <f t="shared" si="61"/>
        <v>2.6405868495230767</v>
      </c>
      <c r="L348" s="92">
        <f>IF(A348&lt;'Gearing and Output'!$H$5,1,IF(A348&lt;'Gearing and Output'!$H$6,2,IF(A348&gt;'Gearing and Output'!$H$6,3)))</f>
        <v>3</v>
      </c>
      <c r="M348" s="92">
        <f>IF(L348=1,_xlfn.XLOOKUP(A348,'Dyno Graph'!$E$2:$E$77,'Dyno Graph'!$A$2:$A$77,,1),IF(L348=2,_xlfn.XLOOKUP(A348,'Dyno Graph'!$F$2:$F$77,'Dyno Graph'!$A$2:$A$77,,1),IF(L348=3,_xlfn.XLOOKUP(A348,'Dyno Graph'!$G$2:$G$77,'Dyno Graph'!$A$2:$A$77,,1))))</f>
        <v>7500</v>
      </c>
      <c r="N348" s="92">
        <f>IF(L348=1,_xlfn.XLOOKUP(A348,'Dyno Graph'!$E$2:$E$77,'Dyno Graph'!$D$2:$D$77,,-1),IF(L348=2,_xlfn.XLOOKUP(A348,'Dyno Graph'!$F$2:$F$77,'Dyno Graph'!$D$2:$D$77,,-1),IF(L348=3,_xlfn.XLOOKUP(A348,'Dyno Graph'!$G$2:$G$77,'Dyno Graph'!$D$2:$D$77,,-1))))</f>
        <v>14.254</v>
      </c>
      <c r="O348" s="92">
        <f>IF(L348=1,_xlfn.XLOOKUP(A348,'Dyno Graph'!$E$2:$E$77,'Dyno Graph'!$H$2:$H$77,,-1),IF(Forces!L348=2,_xlfn.XLOOKUP(Forces!A348,'Dyno Graph'!$F$2:$F$77,'Dyno Graph'!$H$2:$H$77,,-1),IF(Forces!L348=3,_xlfn.XLOOKUP(Forces!A348,'Dyno Graph'!$G$2:$G$77,'Dyno Graph'!$H$2:$H$77,,-1))))</f>
        <v>11.185500000000001</v>
      </c>
      <c r="P348" s="92" cm="1">
        <f t="array" ref="P348">_xlfn.XLOOKUP(N348,BSFC!$B$3:$B$25,_xlfn.XLOOKUP(M348,BSFC!$C$2:$P$2,BSFC!$C$3:$P$25,,-1),,-1)</f>
        <v>475.44294525000004</v>
      </c>
      <c r="Q348" s="92">
        <f t="shared" si="54"/>
        <v>1.4772408511371877</v>
      </c>
      <c r="R348" s="92">
        <f t="shared" si="55"/>
        <v>2.2593044861245575E-4</v>
      </c>
      <c r="S348" s="92">
        <f t="shared" si="56"/>
        <v>0.10741703790995974</v>
      </c>
      <c r="T348" s="92">
        <f t="shared" si="59"/>
        <v>43.678525287841893</v>
      </c>
      <c r="U348" s="92">
        <f t="shared" si="57"/>
        <v>1.4322271721327966E-4</v>
      </c>
      <c r="V348" s="92">
        <f t="shared" si="60"/>
        <v>5.8238033717122266E-2</v>
      </c>
    </row>
    <row r="349" spans="1:22" x14ac:dyDescent="0.45">
      <c r="A349" s="88">
        <f>MIN('Gearing and Output'!$H$7,(SQRT((A348^2)+2*K348*1)))</f>
        <v>13.752388632941413</v>
      </c>
      <c r="B349" s="90">
        <f t="shared" si="58"/>
        <v>29.436645690868179</v>
      </c>
      <c r="C349" s="90">
        <f>0.5*'Gearing and Output'!$G$15*'Gearing and Output'!$G$16*'Gearing and Output'!$G$14*(A349)^2</f>
        <v>111.2073775495362</v>
      </c>
      <c r="D349" s="90">
        <f>'Gearing and Output'!$G$26</f>
        <v>133.66125</v>
      </c>
      <c r="E349" s="90">
        <f>'Gearing and Output'!$C$14-C349-D349</f>
        <v>239.23840140594046</v>
      </c>
      <c r="F349" s="90">
        <f>0.5*'Gearing and Output'!$J$27*A349^2</f>
        <v>53594.201722958889</v>
      </c>
      <c r="G349" s="90">
        <f>A349/('Gearing and Output'!$J$35/1000)</f>
        <v>47.081097682100008</v>
      </c>
      <c r="H349" s="90">
        <f t="shared" si="52"/>
        <v>59.738955596585342</v>
      </c>
      <c r="I349" s="90">
        <f>'Gearing and Output'!$G$38</f>
        <v>631.72977665344956</v>
      </c>
      <c r="J349" s="90">
        <f t="shared" si="53"/>
        <v>0.37870369618049587</v>
      </c>
      <c r="K349" s="92">
        <f t="shared" si="61"/>
        <v>2.6405868495230767</v>
      </c>
      <c r="L349" s="92">
        <f>IF(A349&lt;'Gearing and Output'!$H$5,1,IF(A349&lt;'Gearing and Output'!$H$6,2,IF(A349&gt;'Gearing and Output'!$H$6,3)))</f>
        <v>3</v>
      </c>
      <c r="M349" s="92">
        <f>IF(L349=1,_xlfn.XLOOKUP(A349,'Dyno Graph'!$E$2:$E$77,'Dyno Graph'!$A$2:$A$77,,1),IF(L349=2,_xlfn.XLOOKUP(A349,'Dyno Graph'!$F$2:$F$77,'Dyno Graph'!$A$2:$A$77,,1),IF(L349=3,_xlfn.XLOOKUP(A349,'Dyno Graph'!$G$2:$G$77,'Dyno Graph'!$A$2:$A$77,,1))))</f>
        <v>7500</v>
      </c>
      <c r="N349" s="92">
        <f>IF(L349=1,_xlfn.XLOOKUP(A349,'Dyno Graph'!$E$2:$E$77,'Dyno Graph'!$D$2:$D$77,,-1),IF(L349=2,_xlfn.XLOOKUP(A349,'Dyno Graph'!$F$2:$F$77,'Dyno Graph'!$D$2:$D$77,,-1),IF(L349=3,_xlfn.XLOOKUP(A349,'Dyno Graph'!$G$2:$G$77,'Dyno Graph'!$D$2:$D$77,,-1))))</f>
        <v>14.254</v>
      </c>
      <c r="O349" s="92">
        <f>IF(L349=1,_xlfn.XLOOKUP(A349,'Dyno Graph'!$E$2:$E$77,'Dyno Graph'!$H$2:$H$77,,-1),IF(Forces!L349=2,_xlfn.XLOOKUP(Forces!A349,'Dyno Graph'!$F$2:$F$77,'Dyno Graph'!$H$2:$H$77,,-1),IF(Forces!L349=3,_xlfn.XLOOKUP(Forces!A349,'Dyno Graph'!$G$2:$G$77,'Dyno Graph'!$H$2:$H$77,,-1))))</f>
        <v>11.185500000000001</v>
      </c>
      <c r="P349" s="92" cm="1">
        <f t="array" ref="P349">_xlfn.XLOOKUP(N349,BSFC!$B$3:$B$25,_xlfn.XLOOKUP(M349,BSFC!$C$2:$P$2,BSFC!$C$3:$P$25,,-1),,-1)</f>
        <v>475.44294525000004</v>
      </c>
      <c r="Q349" s="92">
        <f t="shared" si="54"/>
        <v>1.4772408511371877</v>
      </c>
      <c r="R349" s="92">
        <f t="shared" si="55"/>
        <v>2.2593044861245575E-4</v>
      </c>
      <c r="S349" s="92">
        <f t="shared" si="56"/>
        <v>0.10741703790995974</v>
      </c>
      <c r="T349" s="92">
        <f t="shared" si="59"/>
        <v>43.785942325751854</v>
      </c>
      <c r="U349" s="92">
        <f t="shared" si="57"/>
        <v>1.4322271721327966E-4</v>
      </c>
      <c r="V349" s="92">
        <f t="shared" si="60"/>
        <v>5.8381256434335546E-2</v>
      </c>
    </row>
    <row r="350" spans="1:22" x14ac:dyDescent="0.45">
      <c r="A350" s="88">
        <f>MIN('Gearing and Output'!$H$7,(SQRT((A349^2)+2*K349*1)))</f>
        <v>13.752388632941413</v>
      </c>
      <c r="B350" s="90">
        <f t="shared" si="58"/>
        <v>29.509360331698257</v>
      </c>
      <c r="C350" s="90">
        <f>0.5*'Gearing and Output'!$G$15*'Gearing and Output'!$G$16*'Gearing and Output'!$G$14*(A350)^2</f>
        <v>111.2073775495362</v>
      </c>
      <c r="D350" s="90">
        <f>'Gearing and Output'!$G$26</f>
        <v>133.66125</v>
      </c>
      <c r="E350" s="90">
        <f>'Gearing and Output'!$C$14-C350-D350</f>
        <v>239.23840140594046</v>
      </c>
      <c r="F350" s="90">
        <f>0.5*'Gearing and Output'!$J$27*A350^2</f>
        <v>53594.201722958889</v>
      </c>
      <c r="G350" s="90">
        <f>A350/('Gearing and Output'!$J$35/1000)</f>
        <v>47.081097682100008</v>
      </c>
      <c r="H350" s="90">
        <f t="shared" si="52"/>
        <v>59.738955596585342</v>
      </c>
      <c r="I350" s="90">
        <f>'Gearing and Output'!$G$38</f>
        <v>631.72977665344956</v>
      </c>
      <c r="J350" s="90">
        <f t="shared" si="53"/>
        <v>0.37870369618049587</v>
      </c>
      <c r="K350" s="92">
        <f t="shared" si="61"/>
        <v>2.6405868495230767</v>
      </c>
      <c r="L350" s="92">
        <f>IF(A350&lt;'Gearing and Output'!$H$5,1,IF(A350&lt;'Gearing and Output'!$H$6,2,IF(A350&gt;'Gearing and Output'!$H$6,3)))</f>
        <v>3</v>
      </c>
      <c r="M350" s="92">
        <f>IF(L350=1,_xlfn.XLOOKUP(A350,'Dyno Graph'!$E$2:$E$77,'Dyno Graph'!$A$2:$A$77,,1),IF(L350=2,_xlfn.XLOOKUP(A350,'Dyno Graph'!$F$2:$F$77,'Dyno Graph'!$A$2:$A$77,,1),IF(L350=3,_xlfn.XLOOKUP(A350,'Dyno Graph'!$G$2:$G$77,'Dyno Graph'!$A$2:$A$77,,1))))</f>
        <v>7500</v>
      </c>
      <c r="N350" s="92">
        <f>IF(L350=1,_xlfn.XLOOKUP(A350,'Dyno Graph'!$E$2:$E$77,'Dyno Graph'!$D$2:$D$77,,-1),IF(L350=2,_xlfn.XLOOKUP(A350,'Dyno Graph'!$F$2:$F$77,'Dyno Graph'!$D$2:$D$77,,-1),IF(L350=3,_xlfn.XLOOKUP(A350,'Dyno Graph'!$G$2:$G$77,'Dyno Graph'!$D$2:$D$77,,-1))))</f>
        <v>14.254</v>
      </c>
      <c r="O350" s="92">
        <f>IF(L350=1,_xlfn.XLOOKUP(A350,'Dyno Graph'!$E$2:$E$77,'Dyno Graph'!$H$2:$H$77,,-1),IF(Forces!L350=2,_xlfn.XLOOKUP(Forces!A350,'Dyno Graph'!$F$2:$F$77,'Dyno Graph'!$H$2:$H$77,,-1),IF(Forces!L350=3,_xlfn.XLOOKUP(Forces!A350,'Dyno Graph'!$G$2:$G$77,'Dyno Graph'!$H$2:$H$77,,-1))))</f>
        <v>11.185500000000001</v>
      </c>
      <c r="P350" s="92" cm="1">
        <f t="array" ref="P350">_xlfn.XLOOKUP(N350,BSFC!$B$3:$B$25,_xlfn.XLOOKUP(M350,BSFC!$C$2:$P$2,BSFC!$C$3:$P$25,,-1),,-1)</f>
        <v>475.44294525000004</v>
      </c>
      <c r="Q350" s="92">
        <f t="shared" si="54"/>
        <v>1.4772408511371877</v>
      </c>
      <c r="R350" s="92">
        <f t="shared" si="55"/>
        <v>2.2593044861245575E-4</v>
      </c>
      <c r="S350" s="92">
        <f t="shared" si="56"/>
        <v>0.10741703790995974</v>
      </c>
      <c r="T350" s="92">
        <f t="shared" si="59"/>
        <v>43.893359363661816</v>
      </c>
      <c r="U350" s="92">
        <f t="shared" si="57"/>
        <v>1.4322271721327966E-4</v>
      </c>
      <c r="V350" s="92">
        <f t="shared" si="60"/>
        <v>5.8524479151548826E-2</v>
      </c>
    </row>
    <row r="351" spans="1:22" x14ac:dyDescent="0.45">
      <c r="A351" s="88">
        <f>MIN('Gearing and Output'!$H$7,(SQRT((A350^2)+2*K350*1)))</f>
        <v>13.752388632941413</v>
      </c>
      <c r="B351" s="90">
        <f t="shared" si="58"/>
        <v>29.582074972528336</v>
      </c>
      <c r="C351" s="90">
        <f>0.5*'Gearing and Output'!$G$15*'Gearing and Output'!$G$16*'Gearing and Output'!$G$14*(A351)^2</f>
        <v>111.2073775495362</v>
      </c>
      <c r="D351" s="90">
        <f>'Gearing and Output'!$G$26</f>
        <v>133.66125</v>
      </c>
      <c r="E351" s="90">
        <f>'Gearing and Output'!$C$14-C351-D351</f>
        <v>239.23840140594046</v>
      </c>
      <c r="F351" s="90">
        <f>0.5*'Gearing and Output'!$J$27*A351^2</f>
        <v>53594.201722958889</v>
      </c>
      <c r="G351" s="90">
        <f>A351/('Gearing and Output'!$J$35/1000)</f>
        <v>47.081097682100008</v>
      </c>
      <c r="H351" s="90">
        <f t="shared" si="52"/>
        <v>59.738955596585342</v>
      </c>
      <c r="I351" s="90">
        <f>'Gearing and Output'!$G$38</f>
        <v>631.72977665344956</v>
      </c>
      <c r="J351" s="90">
        <f t="shared" si="53"/>
        <v>0.37870369618049587</v>
      </c>
      <c r="K351" s="92">
        <f t="shared" si="61"/>
        <v>2.6405868495230767</v>
      </c>
      <c r="L351" s="92">
        <f>IF(A351&lt;'Gearing and Output'!$H$5,1,IF(A351&lt;'Gearing and Output'!$H$6,2,IF(A351&gt;'Gearing and Output'!$H$6,3)))</f>
        <v>3</v>
      </c>
      <c r="M351" s="92">
        <f>IF(L351=1,_xlfn.XLOOKUP(A351,'Dyno Graph'!$E$2:$E$77,'Dyno Graph'!$A$2:$A$77,,1),IF(L351=2,_xlfn.XLOOKUP(A351,'Dyno Graph'!$F$2:$F$77,'Dyno Graph'!$A$2:$A$77,,1),IF(L351=3,_xlfn.XLOOKUP(A351,'Dyno Graph'!$G$2:$G$77,'Dyno Graph'!$A$2:$A$77,,1))))</f>
        <v>7500</v>
      </c>
      <c r="N351" s="92">
        <f>IF(L351=1,_xlfn.XLOOKUP(A351,'Dyno Graph'!$E$2:$E$77,'Dyno Graph'!$D$2:$D$77,,-1),IF(L351=2,_xlfn.XLOOKUP(A351,'Dyno Graph'!$F$2:$F$77,'Dyno Graph'!$D$2:$D$77,,-1),IF(L351=3,_xlfn.XLOOKUP(A351,'Dyno Graph'!$G$2:$G$77,'Dyno Graph'!$D$2:$D$77,,-1))))</f>
        <v>14.254</v>
      </c>
      <c r="O351" s="92">
        <f>IF(L351=1,_xlfn.XLOOKUP(A351,'Dyno Graph'!$E$2:$E$77,'Dyno Graph'!$H$2:$H$77,,-1),IF(Forces!L351=2,_xlfn.XLOOKUP(Forces!A351,'Dyno Graph'!$F$2:$F$77,'Dyno Graph'!$H$2:$H$77,,-1),IF(Forces!L351=3,_xlfn.XLOOKUP(Forces!A351,'Dyno Graph'!$G$2:$G$77,'Dyno Graph'!$H$2:$H$77,,-1))))</f>
        <v>11.185500000000001</v>
      </c>
      <c r="P351" s="92" cm="1">
        <f t="array" ref="P351">_xlfn.XLOOKUP(N351,BSFC!$B$3:$B$25,_xlfn.XLOOKUP(M351,BSFC!$C$2:$P$2,BSFC!$C$3:$P$25,,-1),,-1)</f>
        <v>475.44294525000004</v>
      </c>
      <c r="Q351" s="92">
        <f t="shared" si="54"/>
        <v>1.4772408511371877</v>
      </c>
      <c r="R351" s="92">
        <f t="shared" si="55"/>
        <v>2.2593044861245575E-4</v>
      </c>
      <c r="S351" s="92">
        <f t="shared" si="56"/>
        <v>0.10741703790995974</v>
      </c>
      <c r="T351" s="92">
        <f t="shared" si="59"/>
        <v>44.000776401571777</v>
      </c>
      <c r="U351" s="92">
        <f t="shared" si="57"/>
        <v>1.4322271721327966E-4</v>
      </c>
      <c r="V351" s="92">
        <f t="shared" si="60"/>
        <v>5.8667701868762107E-2</v>
      </c>
    </row>
    <row r="352" spans="1:22" x14ac:dyDescent="0.45">
      <c r="A352" s="88">
        <f>MIN('Gearing and Output'!$H$7,(SQRT((A351^2)+2*K351*1)))</f>
        <v>13.752388632941413</v>
      </c>
      <c r="B352" s="90">
        <f t="shared" si="58"/>
        <v>29.654789613358414</v>
      </c>
      <c r="C352" s="90">
        <f>0.5*'Gearing and Output'!$G$15*'Gearing and Output'!$G$16*'Gearing and Output'!$G$14*(A352)^2</f>
        <v>111.2073775495362</v>
      </c>
      <c r="D352" s="90">
        <f>'Gearing and Output'!$G$26</f>
        <v>133.66125</v>
      </c>
      <c r="E352" s="90">
        <f>'Gearing and Output'!$C$14-C352-D352</f>
        <v>239.23840140594046</v>
      </c>
      <c r="F352" s="90">
        <f>0.5*'Gearing and Output'!$J$27*A352^2</f>
        <v>53594.201722958889</v>
      </c>
      <c r="G352" s="90">
        <f>A352/('Gearing and Output'!$J$35/1000)</f>
        <v>47.081097682100008</v>
      </c>
      <c r="H352" s="90">
        <f t="shared" si="52"/>
        <v>59.738955596585342</v>
      </c>
      <c r="I352" s="90">
        <f>'Gearing and Output'!$G$38</f>
        <v>631.72977665344956</v>
      </c>
      <c r="J352" s="90">
        <f t="shared" si="53"/>
        <v>0.37870369618049587</v>
      </c>
      <c r="K352" s="92">
        <f t="shared" si="61"/>
        <v>2.6405868495230767</v>
      </c>
      <c r="L352" s="92">
        <f>IF(A352&lt;'Gearing and Output'!$H$5,1,IF(A352&lt;'Gearing and Output'!$H$6,2,IF(A352&gt;'Gearing and Output'!$H$6,3)))</f>
        <v>3</v>
      </c>
      <c r="M352" s="92">
        <f>IF(L352=1,_xlfn.XLOOKUP(A352,'Dyno Graph'!$E$2:$E$77,'Dyno Graph'!$A$2:$A$77,,1),IF(L352=2,_xlfn.XLOOKUP(A352,'Dyno Graph'!$F$2:$F$77,'Dyno Graph'!$A$2:$A$77,,1),IF(L352=3,_xlfn.XLOOKUP(A352,'Dyno Graph'!$G$2:$G$77,'Dyno Graph'!$A$2:$A$77,,1))))</f>
        <v>7500</v>
      </c>
      <c r="N352" s="92">
        <f>IF(L352=1,_xlfn.XLOOKUP(A352,'Dyno Graph'!$E$2:$E$77,'Dyno Graph'!$D$2:$D$77,,-1),IF(L352=2,_xlfn.XLOOKUP(A352,'Dyno Graph'!$F$2:$F$77,'Dyno Graph'!$D$2:$D$77,,-1),IF(L352=3,_xlfn.XLOOKUP(A352,'Dyno Graph'!$G$2:$G$77,'Dyno Graph'!$D$2:$D$77,,-1))))</f>
        <v>14.254</v>
      </c>
      <c r="O352" s="92">
        <f>IF(L352=1,_xlfn.XLOOKUP(A352,'Dyno Graph'!$E$2:$E$77,'Dyno Graph'!$H$2:$H$77,,-1),IF(Forces!L352=2,_xlfn.XLOOKUP(Forces!A352,'Dyno Graph'!$F$2:$F$77,'Dyno Graph'!$H$2:$H$77,,-1),IF(Forces!L352=3,_xlfn.XLOOKUP(Forces!A352,'Dyno Graph'!$G$2:$G$77,'Dyno Graph'!$H$2:$H$77,,-1))))</f>
        <v>11.185500000000001</v>
      </c>
      <c r="P352" s="92" cm="1">
        <f t="array" ref="P352">_xlfn.XLOOKUP(N352,BSFC!$B$3:$B$25,_xlfn.XLOOKUP(M352,BSFC!$C$2:$P$2,BSFC!$C$3:$P$25,,-1),,-1)</f>
        <v>475.44294525000004</v>
      </c>
      <c r="Q352" s="92">
        <f t="shared" si="54"/>
        <v>1.4772408511371877</v>
      </c>
      <c r="R352" s="92">
        <f t="shared" si="55"/>
        <v>2.2593044861245575E-4</v>
      </c>
      <c r="S352" s="92">
        <f t="shared" si="56"/>
        <v>0.10741703790995974</v>
      </c>
      <c r="T352" s="92">
        <f t="shared" si="59"/>
        <v>44.108193439481738</v>
      </c>
      <c r="U352" s="92">
        <f t="shared" si="57"/>
        <v>1.4322271721327966E-4</v>
      </c>
      <c r="V352" s="92">
        <f t="shared" si="60"/>
        <v>5.8810924585975387E-2</v>
      </c>
    </row>
    <row r="353" spans="1:22" x14ac:dyDescent="0.45">
      <c r="A353" s="88">
        <f>MIN('Gearing and Output'!$H$7,(SQRT((A352^2)+2*K352*1)))</f>
        <v>13.752388632941413</v>
      </c>
      <c r="B353" s="90">
        <f t="shared" si="58"/>
        <v>29.727504254188492</v>
      </c>
      <c r="C353" s="90">
        <f>0.5*'Gearing and Output'!$G$15*'Gearing and Output'!$G$16*'Gearing and Output'!$G$14*(A353)^2</f>
        <v>111.2073775495362</v>
      </c>
      <c r="D353" s="90">
        <f>'Gearing and Output'!$G$26</f>
        <v>133.66125</v>
      </c>
      <c r="E353" s="90">
        <f>'Gearing and Output'!$C$14-C353-D353</f>
        <v>239.23840140594046</v>
      </c>
      <c r="F353" s="90">
        <f>0.5*'Gearing and Output'!$J$27*A353^2</f>
        <v>53594.201722958889</v>
      </c>
      <c r="G353" s="90">
        <f>A353/('Gearing and Output'!$J$35/1000)</f>
        <v>47.081097682100008</v>
      </c>
      <c r="H353" s="90">
        <f t="shared" si="52"/>
        <v>59.738955596585342</v>
      </c>
      <c r="I353" s="90">
        <f>'Gearing and Output'!$G$38</f>
        <v>631.72977665344956</v>
      </c>
      <c r="J353" s="90">
        <f t="shared" si="53"/>
        <v>0.37870369618049587</v>
      </c>
      <c r="K353" s="92">
        <f t="shared" si="61"/>
        <v>2.6405868495230767</v>
      </c>
      <c r="L353" s="92">
        <f>IF(A353&lt;'Gearing and Output'!$H$5,1,IF(A353&lt;'Gearing and Output'!$H$6,2,IF(A353&gt;'Gearing and Output'!$H$6,3)))</f>
        <v>3</v>
      </c>
      <c r="M353" s="92">
        <f>IF(L353=1,_xlfn.XLOOKUP(A353,'Dyno Graph'!$E$2:$E$77,'Dyno Graph'!$A$2:$A$77,,1),IF(L353=2,_xlfn.XLOOKUP(A353,'Dyno Graph'!$F$2:$F$77,'Dyno Graph'!$A$2:$A$77,,1),IF(L353=3,_xlfn.XLOOKUP(A353,'Dyno Graph'!$G$2:$G$77,'Dyno Graph'!$A$2:$A$77,,1))))</f>
        <v>7500</v>
      </c>
      <c r="N353" s="92">
        <f>IF(L353=1,_xlfn.XLOOKUP(A353,'Dyno Graph'!$E$2:$E$77,'Dyno Graph'!$D$2:$D$77,,-1),IF(L353=2,_xlfn.XLOOKUP(A353,'Dyno Graph'!$F$2:$F$77,'Dyno Graph'!$D$2:$D$77,,-1),IF(L353=3,_xlfn.XLOOKUP(A353,'Dyno Graph'!$G$2:$G$77,'Dyno Graph'!$D$2:$D$77,,-1))))</f>
        <v>14.254</v>
      </c>
      <c r="O353" s="92">
        <f>IF(L353=1,_xlfn.XLOOKUP(A353,'Dyno Graph'!$E$2:$E$77,'Dyno Graph'!$H$2:$H$77,,-1),IF(Forces!L353=2,_xlfn.XLOOKUP(Forces!A353,'Dyno Graph'!$F$2:$F$77,'Dyno Graph'!$H$2:$H$77,,-1),IF(Forces!L353=3,_xlfn.XLOOKUP(Forces!A353,'Dyno Graph'!$G$2:$G$77,'Dyno Graph'!$H$2:$H$77,,-1))))</f>
        <v>11.185500000000001</v>
      </c>
      <c r="P353" s="92" cm="1">
        <f t="array" ref="P353">_xlfn.XLOOKUP(N353,BSFC!$B$3:$B$25,_xlfn.XLOOKUP(M353,BSFC!$C$2:$P$2,BSFC!$C$3:$P$25,,-1),,-1)</f>
        <v>475.44294525000004</v>
      </c>
      <c r="Q353" s="92">
        <f t="shared" si="54"/>
        <v>1.4772408511371877</v>
      </c>
      <c r="R353" s="92">
        <f t="shared" si="55"/>
        <v>2.2593044861245575E-4</v>
      </c>
      <c r="S353" s="92">
        <f t="shared" si="56"/>
        <v>0.10741703790995974</v>
      </c>
      <c r="T353" s="92">
        <f t="shared" si="59"/>
        <v>44.215610477391699</v>
      </c>
      <c r="U353" s="92">
        <f t="shared" si="57"/>
        <v>1.4322271721327966E-4</v>
      </c>
      <c r="V353" s="92">
        <f t="shared" si="60"/>
        <v>5.8954147303188667E-2</v>
      </c>
    </row>
    <row r="354" spans="1:22" x14ac:dyDescent="0.45">
      <c r="A354" s="88">
        <f>MIN('Gearing and Output'!$H$7,(SQRT((A353^2)+2*K353*1)))</f>
        <v>13.752388632941413</v>
      </c>
      <c r="B354" s="90">
        <f t="shared" si="58"/>
        <v>29.80021889501857</v>
      </c>
      <c r="C354" s="90">
        <f>0.5*'Gearing and Output'!$G$15*'Gearing and Output'!$G$16*'Gearing and Output'!$G$14*(A354)^2</f>
        <v>111.2073775495362</v>
      </c>
      <c r="D354" s="90">
        <f>'Gearing and Output'!$G$26</f>
        <v>133.66125</v>
      </c>
      <c r="E354" s="90">
        <f>'Gearing and Output'!$C$14-C354-D354</f>
        <v>239.23840140594046</v>
      </c>
      <c r="F354" s="90">
        <f>0.5*'Gearing and Output'!$J$27*A354^2</f>
        <v>53594.201722958889</v>
      </c>
      <c r="G354" s="90">
        <f>A354/('Gearing and Output'!$J$35/1000)</f>
        <v>47.081097682100008</v>
      </c>
      <c r="H354" s="90">
        <f t="shared" si="52"/>
        <v>59.738955596585342</v>
      </c>
      <c r="I354" s="90">
        <f>'Gearing and Output'!$G$38</f>
        <v>631.72977665344956</v>
      </c>
      <c r="J354" s="90">
        <f t="shared" si="53"/>
        <v>0.37870369618049587</v>
      </c>
      <c r="K354" s="92">
        <f t="shared" si="61"/>
        <v>2.6405868495230767</v>
      </c>
      <c r="L354" s="92">
        <f>IF(A354&lt;'Gearing and Output'!$H$5,1,IF(A354&lt;'Gearing and Output'!$H$6,2,IF(A354&gt;'Gearing and Output'!$H$6,3)))</f>
        <v>3</v>
      </c>
      <c r="M354" s="92">
        <f>IF(L354=1,_xlfn.XLOOKUP(A354,'Dyno Graph'!$E$2:$E$77,'Dyno Graph'!$A$2:$A$77,,1),IF(L354=2,_xlfn.XLOOKUP(A354,'Dyno Graph'!$F$2:$F$77,'Dyno Graph'!$A$2:$A$77,,1),IF(L354=3,_xlfn.XLOOKUP(A354,'Dyno Graph'!$G$2:$G$77,'Dyno Graph'!$A$2:$A$77,,1))))</f>
        <v>7500</v>
      </c>
      <c r="N354" s="92">
        <f>IF(L354=1,_xlfn.XLOOKUP(A354,'Dyno Graph'!$E$2:$E$77,'Dyno Graph'!$D$2:$D$77,,-1),IF(L354=2,_xlfn.XLOOKUP(A354,'Dyno Graph'!$F$2:$F$77,'Dyno Graph'!$D$2:$D$77,,-1),IF(L354=3,_xlfn.XLOOKUP(A354,'Dyno Graph'!$G$2:$G$77,'Dyno Graph'!$D$2:$D$77,,-1))))</f>
        <v>14.254</v>
      </c>
      <c r="O354" s="92">
        <f>IF(L354=1,_xlfn.XLOOKUP(A354,'Dyno Graph'!$E$2:$E$77,'Dyno Graph'!$H$2:$H$77,,-1),IF(Forces!L354=2,_xlfn.XLOOKUP(Forces!A354,'Dyno Graph'!$F$2:$F$77,'Dyno Graph'!$H$2:$H$77,,-1),IF(Forces!L354=3,_xlfn.XLOOKUP(Forces!A354,'Dyno Graph'!$G$2:$G$77,'Dyno Graph'!$H$2:$H$77,,-1))))</f>
        <v>11.185500000000001</v>
      </c>
      <c r="P354" s="92" cm="1">
        <f t="array" ref="P354">_xlfn.XLOOKUP(N354,BSFC!$B$3:$B$25,_xlfn.XLOOKUP(M354,BSFC!$C$2:$P$2,BSFC!$C$3:$P$25,,-1),,-1)</f>
        <v>475.44294525000004</v>
      </c>
      <c r="Q354" s="92">
        <f t="shared" si="54"/>
        <v>1.4772408511371877</v>
      </c>
      <c r="R354" s="92">
        <f t="shared" si="55"/>
        <v>2.2593044861245575E-4</v>
      </c>
      <c r="S354" s="92">
        <f t="shared" si="56"/>
        <v>0.10741703790995974</v>
      </c>
      <c r="T354" s="92">
        <f t="shared" si="59"/>
        <v>44.323027515301661</v>
      </c>
      <c r="U354" s="92">
        <f t="shared" si="57"/>
        <v>1.4322271721327966E-4</v>
      </c>
      <c r="V354" s="92">
        <f t="shared" si="60"/>
        <v>5.9097370020401947E-2</v>
      </c>
    </row>
    <row r="355" spans="1:22" x14ac:dyDescent="0.45">
      <c r="A355" s="88">
        <f>MIN('Gearing and Output'!$H$7,(SQRT((A354^2)+2*K354*1)))</f>
        <v>13.752388632941413</v>
      </c>
      <c r="B355" s="90">
        <f t="shared" si="58"/>
        <v>29.872933535848649</v>
      </c>
      <c r="C355" s="90">
        <f>0.5*'Gearing and Output'!$G$15*'Gearing and Output'!$G$16*'Gearing and Output'!$G$14*(A355)^2</f>
        <v>111.2073775495362</v>
      </c>
      <c r="D355" s="90">
        <f>'Gearing and Output'!$G$26</f>
        <v>133.66125</v>
      </c>
      <c r="E355" s="90">
        <f>'Gearing and Output'!$C$14-C355-D355</f>
        <v>239.23840140594046</v>
      </c>
      <c r="F355" s="90">
        <f>0.5*'Gearing and Output'!$J$27*A355^2</f>
        <v>53594.201722958889</v>
      </c>
      <c r="G355" s="90">
        <f>A355/('Gearing and Output'!$J$35/1000)</f>
        <v>47.081097682100008</v>
      </c>
      <c r="H355" s="90">
        <f t="shared" si="52"/>
        <v>59.738955596585342</v>
      </c>
      <c r="I355" s="90">
        <f>'Gearing and Output'!$G$38</f>
        <v>631.72977665344956</v>
      </c>
      <c r="J355" s="90">
        <f t="shared" si="53"/>
        <v>0.37870369618049587</v>
      </c>
      <c r="K355" s="92">
        <f t="shared" si="61"/>
        <v>2.6405868495230767</v>
      </c>
      <c r="L355" s="92">
        <f>IF(A355&lt;'Gearing and Output'!$H$5,1,IF(A355&lt;'Gearing and Output'!$H$6,2,IF(A355&gt;'Gearing and Output'!$H$6,3)))</f>
        <v>3</v>
      </c>
      <c r="M355" s="92">
        <f>IF(L355=1,_xlfn.XLOOKUP(A355,'Dyno Graph'!$E$2:$E$77,'Dyno Graph'!$A$2:$A$77,,1),IF(L355=2,_xlfn.XLOOKUP(A355,'Dyno Graph'!$F$2:$F$77,'Dyno Graph'!$A$2:$A$77,,1),IF(L355=3,_xlfn.XLOOKUP(A355,'Dyno Graph'!$G$2:$G$77,'Dyno Graph'!$A$2:$A$77,,1))))</f>
        <v>7500</v>
      </c>
      <c r="N355" s="92">
        <f>IF(L355=1,_xlfn.XLOOKUP(A355,'Dyno Graph'!$E$2:$E$77,'Dyno Graph'!$D$2:$D$77,,-1),IF(L355=2,_xlfn.XLOOKUP(A355,'Dyno Graph'!$F$2:$F$77,'Dyno Graph'!$D$2:$D$77,,-1),IF(L355=3,_xlfn.XLOOKUP(A355,'Dyno Graph'!$G$2:$G$77,'Dyno Graph'!$D$2:$D$77,,-1))))</f>
        <v>14.254</v>
      </c>
      <c r="O355" s="92">
        <f>IF(L355=1,_xlfn.XLOOKUP(A355,'Dyno Graph'!$E$2:$E$77,'Dyno Graph'!$H$2:$H$77,,-1),IF(Forces!L355=2,_xlfn.XLOOKUP(Forces!A355,'Dyno Graph'!$F$2:$F$77,'Dyno Graph'!$H$2:$H$77,,-1),IF(Forces!L355=3,_xlfn.XLOOKUP(Forces!A355,'Dyno Graph'!$G$2:$G$77,'Dyno Graph'!$H$2:$H$77,,-1))))</f>
        <v>11.185500000000001</v>
      </c>
      <c r="P355" s="92" cm="1">
        <f t="array" ref="P355">_xlfn.XLOOKUP(N355,BSFC!$B$3:$B$25,_xlfn.XLOOKUP(M355,BSFC!$C$2:$P$2,BSFC!$C$3:$P$25,,-1),,-1)</f>
        <v>475.44294525000004</v>
      </c>
      <c r="Q355" s="92">
        <f t="shared" si="54"/>
        <v>1.4772408511371877</v>
      </c>
      <c r="R355" s="92">
        <f t="shared" si="55"/>
        <v>2.2593044861245575E-4</v>
      </c>
      <c r="S355" s="92">
        <f t="shared" si="56"/>
        <v>0.10741703790995974</v>
      </c>
      <c r="T355" s="92">
        <f t="shared" si="59"/>
        <v>44.430444553211622</v>
      </c>
      <c r="U355" s="92">
        <f t="shared" si="57"/>
        <v>1.4322271721327966E-4</v>
      </c>
      <c r="V355" s="92">
        <f t="shared" si="60"/>
        <v>5.9240592737615227E-2</v>
      </c>
    </row>
    <row r="356" spans="1:22" x14ac:dyDescent="0.45">
      <c r="A356" s="88">
        <f>MIN('Gearing and Output'!$H$7,(SQRT((A355^2)+2*K355*1)))</f>
        <v>13.752388632941413</v>
      </c>
      <c r="B356" s="90">
        <f t="shared" si="58"/>
        <v>29.945648176678727</v>
      </c>
      <c r="C356" s="90">
        <f>0.5*'Gearing and Output'!$G$15*'Gearing and Output'!$G$16*'Gearing and Output'!$G$14*(A356)^2</f>
        <v>111.2073775495362</v>
      </c>
      <c r="D356" s="90">
        <f>'Gearing and Output'!$G$26</f>
        <v>133.66125</v>
      </c>
      <c r="E356" s="90">
        <f>'Gearing and Output'!$C$14-C356-D356</f>
        <v>239.23840140594046</v>
      </c>
      <c r="F356" s="90">
        <f>0.5*'Gearing and Output'!$J$27*A356^2</f>
        <v>53594.201722958889</v>
      </c>
      <c r="G356" s="90">
        <f>A356/('Gearing and Output'!$J$35/1000)</f>
        <v>47.081097682100008</v>
      </c>
      <c r="H356" s="90">
        <f t="shared" si="52"/>
        <v>59.738955596585342</v>
      </c>
      <c r="I356" s="90">
        <f>'Gearing and Output'!$G$38</f>
        <v>631.72977665344956</v>
      </c>
      <c r="J356" s="90">
        <f t="shared" si="53"/>
        <v>0.37870369618049587</v>
      </c>
      <c r="K356" s="92">
        <f t="shared" si="61"/>
        <v>2.6405868495230767</v>
      </c>
      <c r="L356" s="92">
        <f>IF(A356&lt;'Gearing and Output'!$H$5,1,IF(A356&lt;'Gearing and Output'!$H$6,2,IF(A356&gt;'Gearing and Output'!$H$6,3)))</f>
        <v>3</v>
      </c>
      <c r="M356" s="92">
        <f>IF(L356=1,_xlfn.XLOOKUP(A356,'Dyno Graph'!$E$2:$E$77,'Dyno Graph'!$A$2:$A$77,,1),IF(L356=2,_xlfn.XLOOKUP(A356,'Dyno Graph'!$F$2:$F$77,'Dyno Graph'!$A$2:$A$77,,1),IF(L356=3,_xlfn.XLOOKUP(A356,'Dyno Graph'!$G$2:$G$77,'Dyno Graph'!$A$2:$A$77,,1))))</f>
        <v>7500</v>
      </c>
      <c r="N356" s="92">
        <f>IF(L356=1,_xlfn.XLOOKUP(A356,'Dyno Graph'!$E$2:$E$77,'Dyno Graph'!$D$2:$D$77,,-1),IF(L356=2,_xlfn.XLOOKUP(A356,'Dyno Graph'!$F$2:$F$77,'Dyno Graph'!$D$2:$D$77,,-1),IF(L356=3,_xlfn.XLOOKUP(A356,'Dyno Graph'!$G$2:$G$77,'Dyno Graph'!$D$2:$D$77,,-1))))</f>
        <v>14.254</v>
      </c>
      <c r="O356" s="92">
        <f>IF(L356=1,_xlfn.XLOOKUP(A356,'Dyno Graph'!$E$2:$E$77,'Dyno Graph'!$H$2:$H$77,,-1),IF(Forces!L356=2,_xlfn.XLOOKUP(Forces!A356,'Dyno Graph'!$F$2:$F$77,'Dyno Graph'!$H$2:$H$77,,-1),IF(Forces!L356=3,_xlfn.XLOOKUP(Forces!A356,'Dyno Graph'!$G$2:$G$77,'Dyno Graph'!$H$2:$H$77,,-1))))</f>
        <v>11.185500000000001</v>
      </c>
      <c r="P356" s="92" cm="1">
        <f t="array" ref="P356">_xlfn.XLOOKUP(N356,BSFC!$B$3:$B$25,_xlfn.XLOOKUP(M356,BSFC!$C$2:$P$2,BSFC!$C$3:$P$25,,-1),,-1)</f>
        <v>475.44294525000004</v>
      </c>
      <c r="Q356" s="92">
        <f t="shared" si="54"/>
        <v>1.4772408511371877</v>
      </c>
      <c r="R356" s="92">
        <f t="shared" si="55"/>
        <v>2.2593044861245575E-4</v>
      </c>
      <c r="S356" s="92">
        <f t="shared" si="56"/>
        <v>0.10741703790995974</v>
      </c>
      <c r="T356" s="92">
        <f t="shared" si="59"/>
        <v>44.537861591121583</v>
      </c>
      <c r="U356" s="92">
        <f t="shared" si="57"/>
        <v>1.4322271721327966E-4</v>
      </c>
      <c r="V356" s="92">
        <f t="shared" si="60"/>
        <v>5.9383815454828508E-2</v>
      </c>
    </row>
    <row r="357" spans="1:22" x14ac:dyDescent="0.45">
      <c r="A357" s="88">
        <f>MIN('Gearing and Output'!$H$7,(SQRT((A356^2)+2*K356*1)))</f>
        <v>13.752388632941413</v>
      </c>
      <c r="B357" s="90">
        <f t="shared" si="58"/>
        <v>30.018362817508805</v>
      </c>
      <c r="C357" s="90">
        <f>0.5*'Gearing and Output'!$G$15*'Gearing and Output'!$G$16*'Gearing and Output'!$G$14*(A357)^2</f>
        <v>111.2073775495362</v>
      </c>
      <c r="D357" s="90">
        <f>'Gearing and Output'!$G$26</f>
        <v>133.66125</v>
      </c>
      <c r="E357" s="90">
        <f>'Gearing and Output'!$C$14-C357-D357</f>
        <v>239.23840140594046</v>
      </c>
      <c r="F357" s="90">
        <f>0.5*'Gearing and Output'!$J$27*A357^2</f>
        <v>53594.201722958889</v>
      </c>
      <c r="G357" s="90">
        <f>A357/('Gearing and Output'!$J$35/1000)</f>
        <v>47.081097682100008</v>
      </c>
      <c r="H357" s="90">
        <f t="shared" si="52"/>
        <v>59.738955596585342</v>
      </c>
      <c r="I357" s="90">
        <f>'Gearing and Output'!$G$38</f>
        <v>631.72977665344956</v>
      </c>
      <c r="J357" s="90">
        <f t="shared" si="53"/>
        <v>0.37870369618049587</v>
      </c>
      <c r="K357" s="92">
        <f t="shared" si="61"/>
        <v>2.6405868495230767</v>
      </c>
      <c r="L357" s="92">
        <f>IF(A357&lt;'Gearing and Output'!$H$5,1,IF(A357&lt;'Gearing and Output'!$H$6,2,IF(A357&gt;'Gearing and Output'!$H$6,3)))</f>
        <v>3</v>
      </c>
      <c r="M357" s="92">
        <f>IF(L357=1,_xlfn.XLOOKUP(A357,'Dyno Graph'!$E$2:$E$77,'Dyno Graph'!$A$2:$A$77,,1),IF(L357=2,_xlfn.XLOOKUP(A357,'Dyno Graph'!$F$2:$F$77,'Dyno Graph'!$A$2:$A$77,,1),IF(L357=3,_xlfn.XLOOKUP(A357,'Dyno Graph'!$G$2:$G$77,'Dyno Graph'!$A$2:$A$77,,1))))</f>
        <v>7500</v>
      </c>
      <c r="N357" s="92">
        <f>IF(L357=1,_xlfn.XLOOKUP(A357,'Dyno Graph'!$E$2:$E$77,'Dyno Graph'!$D$2:$D$77,,-1),IF(L357=2,_xlfn.XLOOKUP(A357,'Dyno Graph'!$F$2:$F$77,'Dyno Graph'!$D$2:$D$77,,-1),IF(L357=3,_xlfn.XLOOKUP(A357,'Dyno Graph'!$G$2:$G$77,'Dyno Graph'!$D$2:$D$77,,-1))))</f>
        <v>14.254</v>
      </c>
      <c r="O357" s="92">
        <f>IF(L357=1,_xlfn.XLOOKUP(A357,'Dyno Graph'!$E$2:$E$77,'Dyno Graph'!$H$2:$H$77,,-1),IF(Forces!L357=2,_xlfn.XLOOKUP(Forces!A357,'Dyno Graph'!$F$2:$F$77,'Dyno Graph'!$H$2:$H$77,,-1),IF(Forces!L357=3,_xlfn.XLOOKUP(Forces!A357,'Dyno Graph'!$G$2:$G$77,'Dyno Graph'!$H$2:$H$77,,-1))))</f>
        <v>11.185500000000001</v>
      </c>
      <c r="P357" s="92" cm="1">
        <f t="array" ref="P357">_xlfn.XLOOKUP(N357,BSFC!$B$3:$B$25,_xlfn.XLOOKUP(M357,BSFC!$C$2:$P$2,BSFC!$C$3:$P$25,,-1),,-1)</f>
        <v>475.44294525000004</v>
      </c>
      <c r="Q357" s="92">
        <f t="shared" si="54"/>
        <v>1.4772408511371877</v>
      </c>
      <c r="R357" s="92">
        <f t="shared" si="55"/>
        <v>2.2593044861245575E-4</v>
      </c>
      <c r="S357" s="92">
        <f t="shared" si="56"/>
        <v>0.10741703790995974</v>
      </c>
      <c r="T357" s="92">
        <f t="shared" si="59"/>
        <v>44.645278629031544</v>
      </c>
      <c r="U357" s="92">
        <f t="shared" si="57"/>
        <v>1.4322271721327966E-4</v>
      </c>
      <c r="V357" s="92">
        <f t="shared" si="60"/>
        <v>5.9527038172041788E-2</v>
      </c>
    </row>
    <row r="358" spans="1:22" x14ac:dyDescent="0.45">
      <c r="A358" s="88">
        <f>MIN('Gearing and Output'!$H$7,(SQRT((A357^2)+2*K357*1)))</f>
        <v>13.752388632941413</v>
      </c>
      <c r="B358" s="90">
        <f t="shared" si="58"/>
        <v>30.091077458338884</v>
      </c>
      <c r="C358" s="90">
        <f>0.5*'Gearing and Output'!$G$15*'Gearing and Output'!$G$16*'Gearing and Output'!$G$14*(A358)^2</f>
        <v>111.2073775495362</v>
      </c>
      <c r="D358" s="90">
        <f>'Gearing and Output'!$G$26</f>
        <v>133.66125</v>
      </c>
      <c r="E358" s="90">
        <f>'Gearing and Output'!$C$14-C358-D358</f>
        <v>239.23840140594046</v>
      </c>
      <c r="F358" s="90">
        <f>0.5*'Gearing and Output'!$J$27*A358^2</f>
        <v>53594.201722958889</v>
      </c>
      <c r="G358" s="90">
        <f>A358/('Gearing and Output'!$J$35/1000)</f>
        <v>47.081097682100008</v>
      </c>
      <c r="H358" s="90">
        <f t="shared" si="52"/>
        <v>59.738955596585342</v>
      </c>
      <c r="I358" s="90">
        <f>'Gearing and Output'!$G$38</f>
        <v>631.72977665344956</v>
      </c>
      <c r="J358" s="90">
        <f t="shared" si="53"/>
        <v>0.37870369618049587</v>
      </c>
      <c r="K358" s="92">
        <f t="shared" si="61"/>
        <v>2.6405868495230767</v>
      </c>
      <c r="L358" s="92">
        <f>IF(A358&lt;'Gearing and Output'!$H$5,1,IF(A358&lt;'Gearing and Output'!$H$6,2,IF(A358&gt;'Gearing and Output'!$H$6,3)))</f>
        <v>3</v>
      </c>
      <c r="M358" s="92">
        <f>IF(L358=1,_xlfn.XLOOKUP(A358,'Dyno Graph'!$E$2:$E$77,'Dyno Graph'!$A$2:$A$77,,1),IF(L358=2,_xlfn.XLOOKUP(A358,'Dyno Graph'!$F$2:$F$77,'Dyno Graph'!$A$2:$A$77,,1),IF(L358=3,_xlfn.XLOOKUP(A358,'Dyno Graph'!$G$2:$G$77,'Dyno Graph'!$A$2:$A$77,,1))))</f>
        <v>7500</v>
      </c>
      <c r="N358" s="92">
        <f>IF(L358=1,_xlfn.XLOOKUP(A358,'Dyno Graph'!$E$2:$E$77,'Dyno Graph'!$D$2:$D$77,,-1),IF(L358=2,_xlfn.XLOOKUP(A358,'Dyno Graph'!$F$2:$F$77,'Dyno Graph'!$D$2:$D$77,,-1),IF(L358=3,_xlfn.XLOOKUP(A358,'Dyno Graph'!$G$2:$G$77,'Dyno Graph'!$D$2:$D$77,,-1))))</f>
        <v>14.254</v>
      </c>
      <c r="O358" s="92">
        <f>IF(L358=1,_xlfn.XLOOKUP(A358,'Dyno Graph'!$E$2:$E$77,'Dyno Graph'!$H$2:$H$77,,-1),IF(Forces!L358=2,_xlfn.XLOOKUP(Forces!A358,'Dyno Graph'!$F$2:$F$77,'Dyno Graph'!$H$2:$H$77,,-1),IF(Forces!L358=3,_xlfn.XLOOKUP(Forces!A358,'Dyno Graph'!$G$2:$G$77,'Dyno Graph'!$H$2:$H$77,,-1))))</f>
        <v>11.185500000000001</v>
      </c>
      <c r="P358" s="92" cm="1">
        <f t="array" ref="P358">_xlfn.XLOOKUP(N358,BSFC!$B$3:$B$25,_xlfn.XLOOKUP(M358,BSFC!$C$2:$P$2,BSFC!$C$3:$P$25,,-1),,-1)</f>
        <v>475.44294525000004</v>
      </c>
      <c r="Q358" s="92">
        <f t="shared" si="54"/>
        <v>1.4772408511371877</v>
      </c>
      <c r="R358" s="92">
        <f t="shared" si="55"/>
        <v>2.2593044861245575E-4</v>
      </c>
      <c r="S358" s="92">
        <f t="shared" si="56"/>
        <v>0.10741703790995974</v>
      </c>
      <c r="T358" s="92">
        <f t="shared" si="59"/>
        <v>44.752695666941506</v>
      </c>
      <c r="U358" s="92">
        <f t="shared" si="57"/>
        <v>1.4322271721327966E-4</v>
      </c>
      <c r="V358" s="92">
        <f t="shared" si="60"/>
        <v>5.9670260889255068E-2</v>
      </c>
    </row>
    <row r="359" spans="1:22" x14ac:dyDescent="0.45">
      <c r="A359" s="88">
        <f>MIN('Gearing and Output'!$H$7,(SQRT((A358^2)+2*K358*1)))</f>
        <v>13.752388632941413</v>
      </c>
      <c r="B359" s="90">
        <f t="shared" si="58"/>
        <v>30.163792099168962</v>
      </c>
      <c r="C359" s="90">
        <f>0.5*'Gearing and Output'!$G$15*'Gearing and Output'!$G$16*'Gearing and Output'!$G$14*(A359)^2</f>
        <v>111.2073775495362</v>
      </c>
      <c r="D359" s="90">
        <f>'Gearing and Output'!$G$26</f>
        <v>133.66125</v>
      </c>
      <c r="E359" s="90">
        <f>'Gearing and Output'!$C$14-C359-D359</f>
        <v>239.23840140594046</v>
      </c>
      <c r="F359" s="90">
        <f>0.5*'Gearing and Output'!$J$27*A359^2</f>
        <v>53594.201722958889</v>
      </c>
      <c r="G359" s="90">
        <f>A359/('Gearing and Output'!$J$35/1000)</f>
        <v>47.081097682100008</v>
      </c>
      <c r="H359" s="90">
        <f t="shared" si="52"/>
        <v>59.738955596585342</v>
      </c>
      <c r="I359" s="90">
        <f>'Gearing and Output'!$G$38</f>
        <v>631.72977665344956</v>
      </c>
      <c r="J359" s="90">
        <f t="shared" si="53"/>
        <v>0.37870369618049587</v>
      </c>
      <c r="K359" s="92">
        <f t="shared" si="61"/>
        <v>2.6405868495230767</v>
      </c>
      <c r="L359" s="92">
        <f>IF(A359&lt;'Gearing and Output'!$H$5,1,IF(A359&lt;'Gearing and Output'!$H$6,2,IF(A359&gt;'Gearing and Output'!$H$6,3)))</f>
        <v>3</v>
      </c>
      <c r="M359" s="92">
        <f>IF(L359=1,_xlfn.XLOOKUP(A359,'Dyno Graph'!$E$2:$E$77,'Dyno Graph'!$A$2:$A$77,,1),IF(L359=2,_xlfn.XLOOKUP(A359,'Dyno Graph'!$F$2:$F$77,'Dyno Graph'!$A$2:$A$77,,1),IF(L359=3,_xlfn.XLOOKUP(A359,'Dyno Graph'!$G$2:$G$77,'Dyno Graph'!$A$2:$A$77,,1))))</f>
        <v>7500</v>
      </c>
      <c r="N359" s="92">
        <f>IF(L359=1,_xlfn.XLOOKUP(A359,'Dyno Graph'!$E$2:$E$77,'Dyno Graph'!$D$2:$D$77,,-1),IF(L359=2,_xlfn.XLOOKUP(A359,'Dyno Graph'!$F$2:$F$77,'Dyno Graph'!$D$2:$D$77,,-1),IF(L359=3,_xlfn.XLOOKUP(A359,'Dyno Graph'!$G$2:$G$77,'Dyno Graph'!$D$2:$D$77,,-1))))</f>
        <v>14.254</v>
      </c>
      <c r="O359" s="92">
        <f>IF(L359=1,_xlfn.XLOOKUP(A359,'Dyno Graph'!$E$2:$E$77,'Dyno Graph'!$H$2:$H$77,,-1),IF(Forces!L359=2,_xlfn.XLOOKUP(Forces!A359,'Dyno Graph'!$F$2:$F$77,'Dyno Graph'!$H$2:$H$77,,-1),IF(Forces!L359=3,_xlfn.XLOOKUP(Forces!A359,'Dyno Graph'!$G$2:$G$77,'Dyno Graph'!$H$2:$H$77,,-1))))</f>
        <v>11.185500000000001</v>
      </c>
      <c r="P359" s="92" cm="1">
        <f t="array" ref="P359">_xlfn.XLOOKUP(N359,BSFC!$B$3:$B$25,_xlfn.XLOOKUP(M359,BSFC!$C$2:$P$2,BSFC!$C$3:$P$25,,-1),,-1)</f>
        <v>475.44294525000004</v>
      </c>
      <c r="Q359" s="92">
        <f t="shared" si="54"/>
        <v>1.4772408511371877</v>
      </c>
      <c r="R359" s="92">
        <f t="shared" si="55"/>
        <v>2.2593044861245575E-4</v>
      </c>
      <c r="S359" s="92">
        <f t="shared" si="56"/>
        <v>0.10741703790995974</v>
      </c>
      <c r="T359" s="92">
        <f t="shared" si="59"/>
        <v>44.860112704851467</v>
      </c>
      <c r="U359" s="92">
        <f t="shared" si="57"/>
        <v>1.4322271721327966E-4</v>
      </c>
      <c r="V359" s="92">
        <f t="shared" si="60"/>
        <v>5.9813483606468348E-2</v>
      </c>
    </row>
    <row r="360" spans="1:22" x14ac:dyDescent="0.45">
      <c r="A360" s="88">
        <f>MIN('Gearing and Output'!$H$7,(SQRT((A359^2)+2*K359*1)))</f>
        <v>13.752388632941413</v>
      </c>
      <c r="B360" s="90">
        <f t="shared" si="58"/>
        <v>30.23650673999904</v>
      </c>
      <c r="C360" s="90">
        <f>0.5*'Gearing and Output'!$G$15*'Gearing and Output'!$G$16*'Gearing and Output'!$G$14*(A360)^2</f>
        <v>111.2073775495362</v>
      </c>
      <c r="D360" s="90">
        <f>'Gearing and Output'!$G$26</f>
        <v>133.66125</v>
      </c>
      <c r="E360" s="90">
        <f>'Gearing and Output'!$C$14-C360-D360</f>
        <v>239.23840140594046</v>
      </c>
      <c r="F360" s="90">
        <f>0.5*'Gearing and Output'!$J$27*A360^2</f>
        <v>53594.201722958889</v>
      </c>
      <c r="G360" s="90">
        <f>A360/('Gearing and Output'!$J$35/1000)</f>
        <v>47.081097682100008</v>
      </c>
      <c r="H360" s="90">
        <f t="shared" si="52"/>
        <v>59.738955596585342</v>
      </c>
      <c r="I360" s="90">
        <f>'Gearing and Output'!$G$38</f>
        <v>631.72977665344956</v>
      </c>
      <c r="J360" s="90">
        <f t="shared" si="53"/>
        <v>0.37870369618049587</v>
      </c>
      <c r="K360" s="92">
        <f t="shared" si="61"/>
        <v>2.6405868495230767</v>
      </c>
      <c r="L360" s="92">
        <f>IF(A360&lt;'Gearing and Output'!$H$5,1,IF(A360&lt;'Gearing and Output'!$H$6,2,IF(A360&gt;'Gearing and Output'!$H$6,3)))</f>
        <v>3</v>
      </c>
      <c r="M360" s="92">
        <f>IF(L360=1,_xlfn.XLOOKUP(A360,'Dyno Graph'!$E$2:$E$77,'Dyno Graph'!$A$2:$A$77,,1),IF(L360=2,_xlfn.XLOOKUP(A360,'Dyno Graph'!$F$2:$F$77,'Dyno Graph'!$A$2:$A$77,,1),IF(L360=3,_xlfn.XLOOKUP(A360,'Dyno Graph'!$G$2:$G$77,'Dyno Graph'!$A$2:$A$77,,1))))</f>
        <v>7500</v>
      </c>
      <c r="N360" s="92">
        <f>IF(L360=1,_xlfn.XLOOKUP(A360,'Dyno Graph'!$E$2:$E$77,'Dyno Graph'!$D$2:$D$77,,-1),IF(L360=2,_xlfn.XLOOKUP(A360,'Dyno Graph'!$F$2:$F$77,'Dyno Graph'!$D$2:$D$77,,-1),IF(L360=3,_xlfn.XLOOKUP(A360,'Dyno Graph'!$G$2:$G$77,'Dyno Graph'!$D$2:$D$77,,-1))))</f>
        <v>14.254</v>
      </c>
      <c r="O360" s="92">
        <f>IF(L360=1,_xlfn.XLOOKUP(A360,'Dyno Graph'!$E$2:$E$77,'Dyno Graph'!$H$2:$H$77,,-1),IF(Forces!L360=2,_xlfn.XLOOKUP(Forces!A360,'Dyno Graph'!$F$2:$F$77,'Dyno Graph'!$H$2:$H$77,,-1),IF(Forces!L360=3,_xlfn.XLOOKUP(Forces!A360,'Dyno Graph'!$G$2:$G$77,'Dyno Graph'!$H$2:$H$77,,-1))))</f>
        <v>11.185500000000001</v>
      </c>
      <c r="P360" s="92" cm="1">
        <f t="array" ref="P360">_xlfn.XLOOKUP(N360,BSFC!$B$3:$B$25,_xlfn.XLOOKUP(M360,BSFC!$C$2:$P$2,BSFC!$C$3:$P$25,,-1),,-1)</f>
        <v>475.44294525000004</v>
      </c>
      <c r="Q360" s="92">
        <f t="shared" si="54"/>
        <v>1.4772408511371877</v>
      </c>
      <c r="R360" s="92">
        <f t="shared" si="55"/>
        <v>2.2593044861245575E-4</v>
      </c>
      <c r="S360" s="92">
        <f t="shared" si="56"/>
        <v>0.10741703790995974</v>
      </c>
      <c r="T360" s="92">
        <f t="shared" si="59"/>
        <v>44.967529742761428</v>
      </c>
      <c r="U360" s="92">
        <f t="shared" si="57"/>
        <v>1.4322271721327966E-4</v>
      </c>
      <c r="V360" s="92">
        <f t="shared" si="60"/>
        <v>5.9956706323681629E-2</v>
      </c>
    </row>
    <row r="361" spans="1:22" x14ac:dyDescent="0.45">
      <c r="A361" s="88">
        <f>MIN('Gearing and Output'!$H$7,(SQRT((A360^2)+2*K360*1)))</f>
        <v>13.752388632941413</v>
      </c>
      <c r="B361" s="90">
        <f t="shared" si="58"/>
        <v>30.309221380829118</v>
      </c>
      <c r="C361" s="90">
        <f>0.5*'Gearing and Output'!$G$15*'Gearing and Output'!$G$16*'Gearing and Output'!$G$14*(A361)^2</f>
        <v>111.2073775495362</v>
      </c>
      <c r="D361" s="90">
        <f>'Gearing and Output'!$G$26</f>
        <v>133.66125</v>
      </c>
      <c r="E361" s="90">
        <f>'Gearing and Output'!$C$14-C361-D361</f>
        <v>239.23840140594046</v>
      </c>
      <c r="F361" s="90">
        <f>0.5*'Gearing and Output'!$J$27*A361^2</f>
        <v>53594.201722958889</v>
      </c>
      <c r="G361" s="90">
        <f>A361/('Gearing and Output'!$J$35/1000)</f>
        <v>47.081097682100008</v>
      </c>
      <c r="H361" s="90">
        <f t="shared" si="52"/>
        <v>59.738955596585342</v>
      </c>
      <c r="I361" s="90">
        <f>'Gearing and Output'!$G$38</f>
        <v>631.72977665344956</v>
      </c>
      <c r="J361" s="90">
        <f t="shared" si="53"/>
        <v>0.37870369618049587</v>
      </c>
      <c r="K361" s="92">
        <f t="shared" si="61"/>
        <v>2.6405868495230767</v>
      </c>
      <c r="L361" s="92">
        <f>IF(A361&lt;'Gearing and Output'!$H$5,1,IF(A361&lt;'Gearing and Output'!$H$6,2,IF(A361&gt;'Gearing and Output'!$H$6,3)))</f>
        <v>3</v>
      </c>
      <c r="M361" s="92">
        <f>IF(L361=1,_xlfn.XLOOKUP(A361,'Dyno Graph'!$E$2:$E$77,'Dyno Graph'!$A$2:$A$77,,1),IF(L361=2,_xlfn.XLOOKUP(A361,'Dyno Graph'!$F$2:$F$77,'Dyno Graph'!$A$2:$A$77,,1),IF(L361=3,_xlfn.XLOOKUP(A361,'Dyno Graph'!$G$2:$G$77,'Dyno Graph'!$A$2:$A$77,,1))))</f>
        <v>7500</v>
      </c>
      <c r="N361" s="92">
        <f>IF(L361=1,_xlfn.XLOOKUP(A361,'Dyno Graph'!$E$2:$E$77,'Dyno Graph'!$D$2:$D$77,,-1),IF(L361=2,_xlfn.XLOOKUP(A361,'Dyno Graph'!$F$2:$F$77,'Dyno Graph'!$D$2:$D$77,,-1),IF(L361=3,_xlfn.XLOOKUP(A361,'Dyno Graph'!$G$2:$G$77,'Dyno Graph'!$D$2:$D$77,,-1))))</f>
        <v>14.254</v>
      </c>
      <c r="O361" s="92">
        <f>IF(L361=1,_xlfn.XLOOKUP(A361,'Dyno Graph'!$E$2:$E$77,'Dyno Graph'!$H$2:$H$77,,-1),IF(Forces!L361=2,_xlfn.XLOOKUP(Forces!A361,'Dyno Graph'!$F$2:$F$77,'Dyno Graph'!$H$2:$H$77,,-1),IF(Forces!L361=3,_xlfn.XLOOKUP(Forces!A361,'Dyno Graph'!$G$2:$G$77,'Dyno Graph'!$H$2:$H$77,,-1))))</f>
        <v>11.185500000000001</v>
      </c>
      <c r="P361" s="92" cm="1">
        <f t="array" ref="P361">_xlfn.XLOOKUP(N361,BSFC!$B$3:$B$25,_xlfn.XLOOKUP(M361,BSFC!$C$2:$P$2,BSFC!$C$3:$P$25,,-1),,-1)</f>
        <v>475.44294525000004</v>
      </c>
      <c r="Q361" s="92">
        <f t="shared" si="54"/>
        <v>1.4772408511371877</v>
      </c>
      <c r="R361" s="92">
        <f t="shared" si="55"/>
        <v>2.2593044861245575E-4</v>
      </c>
      <c r="S361" s="92">
        <f t="shared" si="56"/>
        <v>0.10741703790995974</v>
      </c>
      <c r="T361" s="92">
        <f t="shared" si="59"/>
        <v>45.074946780671389</v>
      </c>
      <c r="U361" s="92">
        <f t="shared" si="57"/>
        <v>1.4322271721327966E-4</v>
      </c>
      <c r="V361" s="92">
        <f t="shared" si="60"/>
        <v>6.0099929040894909E-2</v>
      </c>
    </row>
    <row r="362" spans="1:22" x14ac:dyDescent="0.45">
      <c r="A362" s="88">
        <f>MIN('Gearing and Output'!$H$7,(SQRT((A361^2)+2*K361*1)))</f>
        <v>13.752388632941413</v>
      </c>
      <c r="B362" s="90">
        <f t="shared" si="58"/>
        <v>30.381936021659197</v>
      </c>
      <c r="C362" s="90">
        <f>0.5*'Gearing and Output'!$G$15*'Gearing and Output'!$G$16*'Gearing and Output'!$G$14*(A362)^2</f>
        <v>111.2073775495362</v>
      </c>
      <c r="D362" s="90">
        <f>'Gearing and Output'!$G$26</f>
        <v>133.66125</v>
      </c>
      <c r="E362" s="90">
        <f>'Gearing and Output'!$C$14-C362-D362</f>
        <v>239.23840140594046</v>
      </c>
      <c r="F362" s="90">
        <f>0.5*'Gearing and Output'!$J$27*A362^2</f>
        <v>53594.201722958889</v>
      </c>
      <c r="G362" s="90">
        <f>A362/('Gearing and Output'!$J$35/1000)</f>
        <v>47.081097682100008</v>
      </c>
      <c r="H362" s="90">
        <f t="shared" si="52"/>
        <v>59.738955596585342</v>
      </c>
      <c r="I362" s="90">
        <f>'Gearing and Output'!$G$38</f>
        <v>631.72977665344956</v>
      </c>
      <c r="J362" s="90">
        <f t="shared" si="53"/>
        <v>0.37870369618049587</v>
      </c>
      <c r="K362" s="92">
        <f t="shared" si="61"/>
        <v>2.6405868495230767</v>
      </c>
      <c r="L362" s="92">
        <f>IF(A362&lt;'Gearing and Output'!$H$5,1,IF(A362&lt;'Gearing and Output'!$H$6,2,IF(A362&gt;'Gearing and Output'!$H$6,3)))</f>
        <v>3</v>
      </c>
      <c r="M362" s="92">
        <f>IF(L362=1,_xlfn.XLOOKUP(A362,'Dyno Graph'!$E$2:$E$77,'Dyno Graph'!$A$2:$A$77,,1),IF(L362=2,_xlfn.XLOOKUP(A362,'Dyno Graph'!$F$2:$F$77,'Dyno Graph'!$A$2:$A$77,,1),IF(L362=3,_xlfn.XLOOKUP(A362,'Dyno Graph'!$G$2:$G$77,'Dyno Graph'!$A$2:$A$77,,1))))</f>
        <v>7500</v>
      </c>
      <c r="N362" s="92">
        <f>IF(L362=1,_xlfn.XLOOKUP(A362,'Dyno Graph'!$E$2:$E$77,'Dyno Graph'!$D$2:$D$77,,-1),IF(L362=2,_xlfn.XLOOKUP(A362,'Dyno Graph'!$F$2:$F$77,'Dyno Graph'!$D$2:$D$77,,-1),IF(L362=3,_xlfn.XLOOKUP(A362,'Dyno Graph'!$G$2:$G$77,'Dyno Graph'!$D$2:$D$77,,-1))))</f>
        <v>14.254</v>
      </c>
      <c r="O362" s="92">
        <f>IF(L362=1,_xlfn.XLOOKUP(A362,'Dyno Graph'!$E$2:$E$77,'Dyno Graph'!$H$2:$H$77,,-1),IF(Forces!L362=2,_xlfn.XLOOKUP(Forces!A362,'Dyno Graph'!$F$2:$F$77,'Dyno Graph'!$H$2:$H$77,,-1),IF(Forces!L362=3,_xlfn.XLOOKUP(Forces!A362,'Dyno Graph'!$G$2:$G$77,'Dyno Graph'!$H$2:$H$77,,-1))))</f>
        <v>11.185500000000001</v>
      </c>
      <c r="P362" s="92" cm="1">
        <f t="array" ref="P362">_xlfn.XLOOKUP(N362,BSFC!$B$3:$B$25,_xlfn.XLOOKUP(M362,BSFC!$C$2:$P$2,BSFC!$C$3:$P$25,,-1),,-1)</f>
        <v>475.44294525000004</v>
      </c>
      <c r="Q362" s="92">
        <f t="shared" si="54"/>
        <v>1.4772408511371877</v>
      </c>
      <c r="R362" s="92">
        <f t="shared" si="55"/>
        <v>2.2593044861245575E-4</v>
      </c>
      <c r="S362" s="92">
        <f t="shared" si="56"/>
        <v>0.10741703790995974</v>
      </c>
      <c r="T362" s="92">
        <f t="shared" si="59"/>
        <v>45.182363818581351</v>
      </c>
      <c r="U362" s="92">
        <f t="shared" si="57"/>
        <v>1.4322271721327966E-4</v>
      </c>
      <c r="V362" s="92">
        <f t="shared" si="60"/>
        <v>6.0243151758108189E-2</v>
      </c>
    </row>
    <row r="363" spans="1:22" x14ac:dyDescent="0.45">
      <c r="A363" s="88">
        <f>MIN('Gearing and Output'!$H$7,(SQRT((A362^2)+2*K362*1)))</f>
        <v>13.752388632941413</v>
      </c>
      <c r="B363" s="90">
        <f t="shared" si="58"/>
        <v>30.454650662489275</v>
      </c>
      <c r="C363" s="90">
        <f>0.5*'Gearing and Output'!$G$15*'Gearing and Output'!$G$16*'Gearing and Output'!$G$14*(A363)^2</f>
        <v>111.2073775495362</v>
      </c>
      <c r="D363" s="90">
        <f>'Gearing and Output'!$G$26</f>
        <v>133.66125</v>
      </c>
      <c r="E363" s="90">
        <f>'Gearing and Output'!$C$14-C363-D363</f>
        <v>239.23840140594046</v>
      </c>
      <c r="F363" s="90">
        <f>0.5*'Gearing and Output'!$J$27*A363^2</f>
        <v>53594.201722958889</v>
      </c>
      <c r="G363" s="90">
        <f>A363/('Gearing and Output'!$J$35/1000)</f>
        <v>47.081097682100008</v>
      </c>
      <c r="H363" s="90">
        <f t="shared" si="52"/>
        <v>59.738955596585342</v>
      </c>
      <c r="I363" s="90">
        <f>'Gearing and Output'!$G$38</f>
        <v>631.72977665344956</v>
      </c>
      <c r="J363" s="90">
        <f t="shared" si="53"/>
        <v>0.37870369618049587</v>
      </c>
      <c r="K363" s="92">
        <f t="shared" si="61"/>
        <v>2.6405868495230767</v>
      </c>
      <c r="L363" s="92">
        <f>IF(A363&lt;'Gearing and Output'!$H$5,1,IF(A363&lt;'Gearing and Output'!$H$6,2,IF(A363&gt;'Gearing and Output'!$H$6,3)))</f>
        <v>3</v>
      </c>
      <c r="M363" s="92">
        <f>IF(L363=1,_xlfn.XLOOKUP(A363,'Dyno Graph'!$E$2:$E$77,'Dyno Graph'!$A$2:$A$77,,1),IF(L363=2,_xlfn.XLOOKUP(A363,'Dyno Graph'!$F$2:$F$77,'Dyno Graph'!$A$2:$A$77,,1),IF(L363=3,_xlfn.XLOOKUP(A363,'Dyno Graph'!$G$2:$G$77,'Dyno Graph'!$A$2:$A$77,,1))))</f>
        <v>7500</v>
      </c>
      <c r="N363" s="92">
        <f>IF(L363=1,_xlfn.XLOOKUP(A363,'Dyno Graph'!$E$2:$E$77,'Dyno Graph'!$D$2:$D$77,,-1),IF(L363=2,_xlfn.XLOOKUP(A363,'Dyno Graph'!$F$2:$F$77,'Dyno Graph'!$D$2:$D$77,,-1),IF(L363=3,_xlfn.XLOOKUP(A363,'Dyno Graph'!$G$2:$G$77,'Dyno Graph'!$D$2:$D$77,,-1))))</f>
        <v>14.254</v>
      </c>
      <c r="O363" s="92">
        <f>IF(L363=1,_xlfn.XLOOKUP(A363,'Dyno Graph'!$E$2:$E$77,'Dyno Graph'!$H$2:$H$77,,-1),IF(Forces!L363=2,_xlfn.XLOOKUP(Forces!A363,'Dyno Graph'!$F$2:$F$77,'Dyno Graph'!$H$2:$H$77,,-1),IF(Forces!L363=3,_xlfn.XLOOKUP(Forces!A363,'Dyno Graph'!$G$2:$G$77,'Dyno Graph'!$H$2:$H$77,,-1))))</f>
        <v>11.185500000000001</v>
      </c>
      <c r="P363" s="92" cm="1">
        <f t="array" ref="P363">_xlfn.XLOOKUP(N363,BSFC!$B$3:$B$25,_xlfn.XLOOKUP(M363,BSFC!$C$2:$P$2,BSFC!$C$3:$P$25,,-1),,-1)</f>
        <v>475.44294525000004</v>
      </c>
      <c r="Q363" s="92">
        <f t="shared" si="54"/>
        <v>1.4772408511371877</v>
      </c>
      <c r="R363" s="92">
        <f t="shared" si="55"/>
        <v>2.2593044861245575E-4</v>
      </c>
      <c r="S363" s="92">
        <f t="shared" si="56"/>
        <v>0.10741703790995974</v>
      </c>
      <c r="T363" s="92">
        <f t="shared" si="59"/>
        <v>45.289780856491312</v>
      </c>
      <c r="U363" s="92">
        <f t="shared" si="57"/>
        <v>1.4322271721327966E-4</v>
      </c>
      <c r="V363" s="92">
        <f t="shared" si="60"/>
        <v>6.0386374475321469E-2</v>
      </c>
    </row>
    <row r="364" spans="1:22" x14ac:dyDescent="0.45">
      <c r="A364" s="88">
        <f>MIN('Gearing and Output'!$H$7,(SQRT((A363^2)+2*K363*1)))</f>
        <v>13.752388632941413</v>
      </c>
      <c r="B364" s="90">
        <f t="shared" si="58"/>
        <v>30.527365303319353</v>
      </c>
      <c r="C364" s="90">
        <f>0.5*'Gearing and Output'!$G$15*'Gearing and Output'!$G$16*'Gearing and Output'!$G$14*(A364)^2</f>
        <v>111.2073775495362</v>
      </c>
      <c r="D364" s="90">
        <f>'Gearing and Output'!$G$26</f>
        <v>133.66125</v>
      </c>
      <c r="E364" s="90">
        <f>'Gearing and Output'!$C$14-C364-D364</f>
        <v>239.23840140594046</v>
      </c>
      <c r="F364" s="90">
        <f>0.5*'Gearing and Output'!$J$27*A364^2</f>
        <v>53594.201722958889</v>
      </c>
      <c r="G364" s="90">
        <f>A364/('Gearing and Output'!$J$35/1000)</f>
        <v>47.081097682100008</v>
      </c>
      <c r="H364" s="90">
        <f t="shared" si="52"/>
        <v>59.738955596585342</v>
      </c>
      <c r="I364" s="90">
        <f>'Gearing and Output'!$G$38</f>
        <v>631.72977665344956</v>
      </c>
      <c r="J364" s="90">
        <f t="shared" si="53"/>
        <v>0.37870369618049587</v>
      </c>
      <c r="K364" s="92">
        <f t="shared" si="61"/>
        <v>2.6405868495230767</v>
      </c>
      <c r="L364" s="92">
        <f>IF(A364&lt;'Gearing and Output'!$H$5,1,IF(A364&lt;'Gearing and Output'!$H$6,2,IF(A364&gt;'Gearing and Output'!$H$6,3)))</f>
        <v>3</v>
      </c>
      <c r="M364" s="92">
        <f>IF(L364=1,_xlfn.XLOOKUP(A364,'Dyno Graph'!$E$2:$E$77,'Dyno Graph'!$A$2:$A$77,,1),IF(L364=2,_xlfn.XLOOKUP(A364,'Dyno Graph'!$F$2:$F$77,'Dyno Graph'!$A$2:$A$77,,1),IF(L364=3,_xlfn.XLOOKUP(A364,'Dyno Graph'!$G$2:$G$77,'Dyno Graph'!$A$2:$A$77,,1))))</f>
        <v>7500</v>
      </c>
      <c r="N364" s="92">
        <f>IF(L364=1,_xlfn.XLOOKUP(A364,'Dyno Graph'!$E$2:$E$77,'Dyno Graph'!$D$2:$D$77,,-1),IF(L364=2,_xlfn.XLOOKUP(A364,'Dyno Graph'!$F$2:$F$77,'Dyno Graph'!$D$2:$D$77,,-1),IF(L364=3,_xlfn.XLOOKUP(A364,'Dyno Graph'!$G$2:$G$77,'Dyno Graph'!$D$2:$D$77,,-1))))</f>
        <v>14.254</v>
      </c>
      <c r="O364" s="92">
        <f>IF(L364=1,_xlfn.XLOOKUP(A364,'Dyno Graph'!$E$2:$E$77,'Dyno Graph'!$H$2:$H$77,,-1),IF(Forces!L364=2,_xlfn.XLOOKUP(Forces!A364,'Dyno Graph'!$F$2:$F$77,'Dyno Graph'!$H$2:$H$77,,-1),IF(Forces!L364=3,_xlfn.XLOOKUP(Forces!A364,'Dyno Graph'!$G$2:$G$77,'Dyno Graph'!$H$2:$H$77,,-1))))</f>
        <v>11.185500000000001</v>
      </c>
      <c r="P364" s="92" cm="1">
        <f t="array" ref="P364">_xlfn.XLOOKUP(N364,BSFC!$B$3:$B$25,_xlfn.XLOOKUP(M364,BSFC!$C$2:$P$2,BSFC!$C$3:$P$25,,-1),,-1)</f>
        <v>475.44294525000004</v>
      </c>
      <c r="Q364" s="92">
        <f t="shared" si="54"/>
        <v>1.4772408511371877</v>
      </c>
      <c r="R364" s="92">
        <f t="shared" si="55"/>
        <v>2.2593044861245575E-4</v>
      </c>
      <c r="S364" s="92">
        <f t="shared" si="56"/>
        <v>0.10741703790995974</v>
      </c>
      <c r="T364" s="92">
        <f t="shared" si="59"/>
        <v>45.397197894401273</v>
      </c>
      <c r="U364" s="92">
        <f t="shared" si="57"/>
        <v>1.4322271721327966E-4</v>
      </c>
      <c r="V364" s="92">
        <f t="shared" si="60"/>
        <v>6.052959719253475E-2</v>
      </c>
    </row>
    <row r="365" spans="1:22" x14ac:dyDescent="0.45">
      <c r="A365" s="88">
        <f>MIN('Gearing and Output'!$H$7,(SQRT((A364^2)+2*K364*1)))</f>
        <v>13.752388632941413</v>
      </c>
      <c r="B365" s="90">
        <f t="shared" si="58"/>
        <v>30.600079944149432</v>
      </c>
      <c r="C365" s="90">
        <f>0.5*'Gearing and Output'!$G$15*'Gearing and Output'!$G$16*'Gearing and Output'!$G$14*(A365)^2</f>
        <v>111.2073775495362</v>
      </c>
      <c r="D365" s="90">
        <f>'Gearing and Output'!$G$26</f>
        <v>133.66125</v>
      </c>
      <c r="E365" s="90">
        <f>'Gearing and Output'!$C$14-C365-D365</f>
        <v>239.23840140594046</v>
      </c>
      <c r="F365" s="90">
        <f>0.5*'Gearing and Output'!$J$27*A365^2</f>
        <v>53594.201722958889</v>
      </c>
      <c r="G365" s="90">
        <f>A365/('Gearing and Output'!$J$35/1000)</f>
        <v>47.081097682100008</v>
      </c>
      <c r="H365" s="90">
        <f t="shared" si="52"/>
        <v>59.738955596585342</v>
      </c>
      <c r="I365" s="90">
        <f>'Gearing and Output'!$G$38</f>
        <v>631.72977665344956</v>
      </c>
      <c r="J365" s="90">
        <f t="shared" si="53"/>
        <v>0.37870369618049587</v>
      </c>
      <c r="K365" s="92">
        <f t="shared" si="61"/>
        <v>2.6405868495230767</v>
      </c>
      <c r="L365" s="92">
        <f>IF(A365&lt;'Gearing and Output'!$H$5,1,IF(A365&lt;'Gearing and Output'!$H$6,2,IF(A365&gt;'Gearing and Output'!$H$6,3)))</f>
        <v>3</v>
      </c>
      <c r="M365" s="92">
        <f>IF(L365=1,_xlfn.XLOOKUP(A365,'Dyno Graph'!$E$2:$E$77,'Dyno Graph'!$A$2:$A$77,,1),IF(L365=2,_xlfn.XLOOKUP(A365,'Dyno Graph'!$F$2:$F$77,'Dyno Graph'!$A$2:$A$77,,1),IF(L365=3,_xlfn.XLOOKUP(A365,'Dyno Graph'!$G$2:$G$77,'Dyno Graph'!$A$2:$A$77,,1))))</f>
        <v>7500</v>
      </c>
      <c r="N365" s="92">
        <f>IF(L365=1,_xlfn.XLOOKUP(A365,'Dyno Graph'!$E$2:$E$77,'Dyno Graph'!$D$2:$D$77,,-1),IF(L365=2,_xlfn.XLOOKUP(A365,'Dyno Graph'!$F$2:$F$77,'Dyno Graph'!$D$2:$D$77,,-1),IF(L365=3,_xlfn.XLOOKUP(A365,'Dyno Graph'!$G$2:$G$77,'Dyno Graph'!$D$2:$D$77,,-1))))</f>
        <v>14.254</v>
      </c>
      <c r="O365" s="92">
        <f>IF(L365=1,_xlfn.XLOOKUP(A365,'Dyno Graph'!$E$2:$E$77,'Dyno Graph'!$H$2:$H$77,,-1),IF(Forces!L365=2,_xlfn.XLOOKUP(Forces!A365,'Dyno Graph'!$F$2:$F$77,'Dyno Graph'!$H$2:$H$77,,-1),IF(Forces!L365=3,_xlfn.XLOOKUP(Forces!A365,'Dyno Graph'!$G$2:$G$77,'Dyno Graph'!$H$2:$H$77,,-1))))</f>
        <v>11.185500000000001</v>
      </c>
      <c r="P365" s="92" cm="1">
        <f t="array" ref="P365">_xlfn.XLOOKUP(N365,BSFC!$B$3:$B$25,_xlfn.XLOOKUP(M365,BSFC!$C$2:$P$2,BSFC!$C$3:$P$25,,-1),,-1)</f>
        <v>475.44294525000004</v>
      </c>
      <c r="Q365" s="92">
        <f t="shared" si="54"/>
        <v>1.4772408511371877</v>
      </c>
      <c r="R365" s="92">
        <f t="shared" si="55"/>
        <v>2.2593044861245575E-4</v>
      </c>
      <c r="S365" s="92">
        <f t="shared" si="56"/>
        <v>0.10741703790995974</v>
      </c>
      <c r="T365" s="92">
        <f t="shared" si="59"/>
        <v>45.504614932311235</v>
      </c>
      <c r="U365" s="92">
        <f t="shared" si="57"/>
        <v>1.4322271721327966E-4</v>
      </c>
      <c r="V365" s="92">
        <f t="shared" si="60"/>
        <v>6.067281990974803E-2</v>
      </c>
    </row>
    <row r="366" spans="1:22" x14ac:dyDescent="0.45">
      <c r="A366" s="88">
        <f>MIN('Gearing and Output'!$H$7,(SQRT((A365^2)+2*K365*1)))</f>
        <v>13.752388632941413</v>
      </c>
      <c r="B366" s="90">
        <f t="shared" si="58"/>
        <v>30.67279458497951</v>
      </c>
      <c r="C366" s="90">
        <f>0.5*'Gearing and Output'!$G$15*'Gearing and Output'!$G$16*'Gearing and Output'!$G$14*(A366)^2</f>
        <v>111.2073775495362</v>
      </c>
      <c r="D366" s="90">
        <f>'Gearing and Output'!$G$26</f>
        <v>133.66125</v>
      </c>
      <c r="E366" s="90">
        <f>'Gearing and Output'!$C$14-C366-D366</f>
        <v>239.23840140594046</v>
      </c>
      <c r="F366" s="90">
        <f>0.5*'Gearing and Output'!$J$27*A366^2</f>
        <v>53594.201722958889</v>
      </c>
      <c r="G366" s="90">
        <f>A366/('Gearing and Output'!$J$35/1000)</f>
        <v>47.081097682100008</v>
      </c>
      <c r="H366" s="90">
        <f t="shared" si="52"/>
        <v>59.738955596585342</v>
      </c>
      <c r="I366" s="90">
        <f>'Gearing and Output'!$G$38</f>
        <v>631.72977665344956</v>
      </c>
      <c r="J366" s="90">
        <f t="shared" si="53"/>
        <v>0.37870369618049587</v>
      </c>
      <c r="K366" s="92">
        <f t="shared" si="61"/>
        <v>2.6405868495230767</v>
      </c>
      <c r="L366" s="92">
        <f>IF(A366&lt;'Gearing and Output'!$H$5,1,IF(A366&lt;'Gearing and Output'!$H$6,2,IF(A366&gt;'Gearing and Output'!$H$6,3)))</f>
        <v>3</v>
      </c>
      <c r="M366" s="92">
        <f>IF(L366=1,_xlfn.XLOOKUP(A366,'Dyno Graph'!$E$2:$E$77,'Dyno Graph'!$A$2:$A$77,,1),IF(L366=2,_xlfn.XLOOKUP(A366,'Dyno Graph'!$F$2:$F$77,'Dyno Graph'!$A$2:$A$77,,1),IF(L366=3,_xlfn.XLOOKUP(A366,'Dyno Graph'!$G$2:$G$77,'Dyno Graph'!$A$2:$A$77,,1))))</f>
        <v>7500</v>
      </c>
      <c r="N366" s="92">
        <f>IF(L366=1,_xlfn.XLOOKUP(A366,'Dyno Graph'!$E$2:$E$77,'Dyno Graph'!$D$2:$D$77,,-1),IF(L366=2,_xlfn.XLOOKUP(A366,'Dyno Graph'!$F$2:$F$77,'Dyno Graph'!$D$2:$D$77,,-1),IF(L366=3,_xlfn.XLOOKUP(A366,'Dyno Graph'!$G$2:$G$77,'Dyno Graph'!$D$2:$D$77,,-1))))</f>
        <v>14.254</v>
      </c>
      <c r="O366" s="92">
        <f>IF(L366=1,_xlfn.XLOOKUP(A366,'Dyno Graph'!$E$2:$E$77,'Dyno Graph'!$H$2:$H$77,,-1),IF(Forces!L366=2,_xlfn.XLOOKUP(Forces!A366,'Dyno Graph'!$F$2:$F$77,'Dyno Graph'!$H$2:$H$77,,-1),IF(Forces!L366=3,_xlfn.XLOOKUP(Forces!A366,'Dyno Graph'!$G$2:$G$77,'Dyno Graph'!$H$2:$H$77,,-1))))</f>
        <v>11.185500000000001</v>
      </c>
      <c r="P366" s="92" cm="1">
        <f t="array" ref="P366">_xlfn.XLOOKUP(N366,BSFC!$B$3:$B$25,_xlfn.XLOOKUP(M366,BSFC!$C$2:$P$2,BSFC!$C$3:$P$25,,-1),,-1)</f>
        <v>475.44294525000004</v>
      </c>
      <c r="Q366" s="92">
        <f t="shared" si="54"/>
        <v>1.4772408511371877</v>
      </c>
      <c r="R366" s="92">
        <f t="shared" si="55"/>
        <v>2.2593044861245575E-4</v>
      </c>
      <c r="S366" s="92">
        <f t="shared" si="56"/>
        <v>0.10741703790995974</v>
      </c>
      <c r="T366" s="92">
        <f t="shared" si="59"/>
        <v>45.612031970221196</v>
      </c>
      <c r="U366" s="92">
        <f t="shared" si="57"/>
        <v>1.4322271721327966E-4</v>
      </c>
      <c r="V366" s="92">
        <f t="shared" si="60"/>
        <v>6.081604262696131E-2</v>
      </c>
    </row>
    <row r="367" spans="1:22" x14ac:dyDescent="0.45">
      <c r="A367" s="88">
        <f>MIN('Gearing and Output'!$H$7,(SQRT((A366^2)+2*K366*1)))</f>
        <v>13.752388632941413</v>
      </c>
      <c r="B367" s="90">
        <f t="shared" si="58"/>
        <v>30.745509225809588</v>
      </c>
      <c r="C367" s="90">
        <f>0.5*'Gearing and Output'!$G$15*'Gearing and Output'!$G$16*'Gearing and Output'!$G$14*(A367)^2</f>
        <v>111.2073775495362</v>
      </c>
      <c r="D367" s="90">
        <f>'Gearing and Output'!$G$26</f>
        <v>133.66125</v>
      </c>
      <c r="E367" s="90">
        <f>'Gearing and Output'!$C$14-C367-D367</f>
        <v>239.23840140594046</v>
      </c>
      <c r="F367" s="90">
        <f>0.5*'Gearing and Output'!$J$27*A367^2</f>
        <v>53594.201722958889</v>
      </c>
      <c r="G367" s="90">
        <f>A367/('Gearing and Output'!$J$35/1000)</f>
        <v>47.081097682100008</v>
      </c>
      <c r="H367" s="90">
        <f t="shared" si="52"/>
        <v>59.738955596585342</v>
      </c>
      <c r="I367" s="90">
        <f>'Gearing and Output'!$G$38</f>
        <v>631.72977665344956</v>
      </c>
      <c r="J367" s="90">
        <f t="shared" si="53"/>
        <v>0.37870369618049587</v>
      </c>
      <c r="K367" s="92">
        <f t="shared" si="61"/>
        <v>2.6405868495230767</v>
      </c>
      <c r="L367" s="92">
        <f>IF(A367&lt;'Gearing and Output'!$H$5,1,IF(A367&lt;'Gearing and Output'!$H$6,2,IF(A367&gt;'Gearing and Output'!$H$6,3)))</f>
        <v>3</v>
      </c>
      <c r="M367" s="92">
        <f>IF(L367=1,_xlfn.XLOOKUP(A367,'Dyno Graph'!$E$2:$E$77,'Dyno Graph'!$A$2:$A$77,,1),IF(L367=2,_xlfn.XLOOKUP(A367,'Dyno Graph'!$F$2:$F$77,'Dyno Graph'!$A$2:$A$77,,1),IF(L367=3,_xlfn.XLOOKUP(A367,'Dyno Graph'!$G$2:$G$77,'Dyno Graph'!$A$2:$A$77,,1))))</f>
        <v>7500</v>
      </c>
      <c r="N367" s="92">
        <f>IF(L367=1,_xlfn.XLOOKUP(A367,'Dyno Graph'!$E$2:$E$77,'Dyno Graph'!$D$2:$D$77,,-1),IF(L367=2,_xlfn.XLOOKUP(A367,'Dyno Graph'!$F$2:$F$77,'Dyno Graph'!$D$2:$D$77,,-1),IF(L367=3,_xlfn.XLOOKUP(A367,'Dyno Graph'!$G$2:$G$77,'Dyno Graph'!$D$2:$D$77,,-1))))</f>
        <v>14.254</v>
      </c>
      <c r="O367" s="92">
        <f>IF(L367=1,_xlfn.XLOOKUP(A367,'Dyno Graph'!$E$2:$E$77,'Dyno Graph'!$H$2:$H$77,,-1),IF(Forces!L367=2,_xlfn.XLOOKUP(Forces!A367,'Dyno Graph'!$F$2:$F$77,'Dyno Graph'!$H$2:$H$77,,-1),IF(Forces!L367=3,_xlfn.XLOOKUP(Forces!A367,'Dyno Graph'!$G$2:$G$77,'Dyno Graph'!$H$2:$H$77,,-1))))</f>
        <v>11.185500000000001</v>
      </c>
      <c r="P367" s="92" cm="1">
        <f t="array" ref="P367">_xlfn.XLOOKUP(N367,BSFC!$B$3:$B$25,_xlfn.XLOOKUP(M367,BSFC!$C$2:$P$2,BSFC!$C$3:$P$25,,-1),,-1)</f>
        <v>475.44294525000004</v>
      </c>
      <c r="Q367" s="92">
        <f t="shared" si="54"/>
        <v>1.4772408511371877</v>
      </c>
      <c r="R367" s="92">
        <f t="shared" si="55"/>
        <v>2.2593044861245575E-4</v>
      </c>
      <c r="S367" s="92">
        <f t="shared" si="56"/>
        <v>0.10741703790995974</v>
      </c>
      <c r="T367" s="92">
        <f t="shared" si="59"/>
        <v>45.719449008131157</v>
      </c>
      <c r="U367" s="92">
        <f t="shared" si="57"/>
        <v>1.4322271721327966E-4</v>
      </c>
      <c r="V367" s="92">
        <f t="shared" si="60"/>
        <v>6.095926534417459E-2</v>
      </c>
    </row>
    <row r="368" spans="1:22" x14ac:dyDescent="0.45">
      <c r="A368" s="88">
        <f>MIN('Gearing and Output'!$H$7,(SQRT((A367^2)+2*K367*1)))</f>
        <v>13.752388632941413</v>
      </c>
      <c r="B368" s="90">
        <f t="shared" si="58"/>
        <v>30.818223866639666</v>
      </c>
      <c r="C368" s="90">
        <f>0.5*'Gearing and Output'!$G$15*'Gearing and Output'!$G$16*'Gearing and Output'!$G$14*(A368)^2</f>
        <v>111.2073775495362</v>
      </c>
      <c r="D368" s="90">
        <f>'Gearing and Output'!$G$26</f>
        <v>133.66125</v>
      </c>
      <c r="E368" s="90">
        <f>'Gearing and Output'!$C$14-C368-D368</f>
        <v>239.23840140594046</v>
      </c>
      <c r="F368" s="90">
        <f>0.5*'Gearing and Output'!$J$27*A368^2</f>
        <v>53594.201722958889</v>
      </c>
      <c r="G368" s="90">
        <f>A368/('Gearing and Output'!$J$35/1000)</f>
        <v>47.081097682100008</v>
      </c>
      <c r="H368" s="90">
        <f t="shared" si="52"/>
        <v>59.738955596585342</v>
      </c>
      <c r="I368" s="90">
        <f>'Gearing and Output'!$G$38</f>
        <v>631.72977665344956</v>
      </c>
      <c r="J368" s="90">
        <f t="shared" si="53"/>
        <v>0.37870369618049587</v>
      </c>
      <c r="K368" s="92">
        <f t="shared" si="61"/>
        <v>2.6405868495230767</v>
      </c>
      <c r="L368" s="92">
        <f>IF(A368&lt;'Gearing and Output'!$H$5,1,IF(A368&lt;'Gearing and Output'!$H$6,2,IF(A368&gt;'Gearing and Output'!$H$6,3)))</f>
        <v>3</v>
      </c>
      <c r="M368" s="92">
        <f>IF(L368=1,_xlfn.XLOOKUP(A368,'Dyno Graph'!$E$2:$E$77,'Dyno Graph'!$A$2:$A$77,,1),IF(L368=2,_xlfn.XLOOKUP(A368,'Dyno Graph'!$F$2:$F$77,'Dyno Graph'!$A$2:$A$77,,1),IF(L368=3,_xlfn.XLOOKUP(A368,'Dyno Graph'!$G$2:$G$77,'Dyno Graph'!$A$2:$A$77,,1))))</f>
        <v>7500</v>
      </c>
      <c r="N368" s="92">
        <f>IF(L368=1,_xlfn.XLOOKUP(A368,'Dyno Graph'!$E$2:$E$77,'Dyno Graph'!$D$2:$D$77,,-1),IF(L368=2,_xlfn.XLOOKUP(A368,'Dyno Graph'!$F$2:$F$77,'Dyno Graph'!$D$2:$D$77,,-1),IF(L368=3,_xlfn.XLOOKUP(A368,'Dyno Graph'!$G$2:$G$77,'Dyno Graph'!$D$2:$D$77,,-1))))</f>
        <v>14.254</v>
      </c>
      <c r="O368" s="92">
        <f>IF(L368=1,_xlfn.XLOOKUP(A368,'Dyno Graph'!$E$2:$E$77,'Dyno Graph'!$H$2:$H$77,,-1),IF(Forces!L368=2,_xlfn.XLOOKUP(Forces!A368,'Dyno Graph'!$F$2:$F$77,'Dyno Graph'!$H$2:$H$77,,-1),IF(Forces!L368=3,_xlfn.XLOOKUP(Forces!A368,'Dyno Graph'!$G$2:$G$77,'Dyno Graph'!$H$2:$H$77,,-1))))</f>
        <v>11.185500000000001</v>
      </c>
      <c r="P368" s="92" cm="1">
        <f t="array" ref="P368">_xlfn.XLOOKUP(N368,BSFC!$B$3:$B$25,_xlfn.XLOOKUP(M368,BSFC!$C$2:$P$2,BSFC!$C$3:$P$25,,-1),,-1)</f>
        <v>475.44294525000004</v>
      </c>
      <c r="Q368" s="92">
        <f t="shared" si="54"/>
        <v>1.4772408511371877</v>
      </c>
      <c r="R368" s="92">
        <f t="shared" si="55"/>
        <v>2.2593044861245575E-4</v>
      </c>
      <c r="S368" s="92">
        <f t="shared" si="56"/>
        <v>0.10741703790995974</v>
      </c>
      <c r="T368" s="92">
        <f t="shared" si="59"/>
        <v>45.826866046041118</v>
      </c>
      <c r="U368" s="92">
        <f t="shared" si="57"/>
        <v>1.4322271721327966E-4</v>
      </c>
      <c r="V368" s="92">
        <f t="shared" si="60"/>
        <v>6.110248806138787E-2</v>
      </c>
    </row>
    <row r="369" spans="1:22" x14ac:dyDescent="0.45">
      <c r="A369" s="88">
        <f>MIN('Gearing and Output'!$H$7,(SQRT((A368^2)+2*K368*1)))</f>
        <v>13.752388632941413</v>
      </c>
      <c r="B369" s="90">
        <f t="shared" si="58"/>
        <v>30.890938507469745</v>
      </c>
      <c r="C369" s="90">
        <f>0.5*'Gearing and Output'!$G$15*'Gearing and Output'!$G$16*'Gearing and Output'!$G$14*(A369)^2</f>
        <v>111.2073775495362</v>
      </c>
      <c r="D369" s="90">
        <f>'Gearing and Output'!$G$26</f>
        <v>133.66125</v>
      </c>
      <c r="E369" s="90">
        <f>'Gearing and Output'!$C$14-C369-D369</f>
        <v>239.23840140594046</v>
      </c>
      <c r="F369" s="90">
        <f>0.5*'Gearing and Output'!$J$27*A369^2</f>
        <v>53594.201722958889</v>
      </c>
      <c r="G369" s="90">
        <f>A369/('Gearing and Output'!$J$35/1000)</f>
        <v>47.081097682100008</v>
      </c>
      <c r="H369" s="90">
        <f t="shared" si="52"/>
        <v>59.738955596585342</v>
      </c>
      <c r="I369" s="90">
        <f>'Gearing and Output'!$G$38</f>
        <v>631.72977665344956</v>
      </c>
      <c r="J369" s="90">
        <f t="shared" si="53"/>
        <v>0.37870369618049587</v>
      </c>
      <c r="K369" s="92">
        <f t="shared" si="61"/>
        <v>2.6405868495230767</v>
      </c>
      <c r="L369" s="92">
        <f>IF(A369&lt;'Gearing and Output'!$H$5,1,IF(A369&lt;'Gearing and Output'!$H$6,2,IF(A369&gt;'Gearing and Output'!$H$6,3)))</f>
        <v>3</v>
      </c>
      <c r="M369" s="92">
        <f>IF(L369=1,_xlfn.XLOOKUP(A369,'Dyno Graph'!$E$2:$E$77,'Dyno Graph'!$A$2:$A$77,,1),IF(L369=2,_xlfn.XLOOKUP(A369,'Dyno Graph'!$F$2:$F$77,'Dyno Graph'!$A$2:$A$77,,1),IF(L369=3,_xlfn.XLOOKUP(A369,'Dyno Graph'!$G$2:$G$77,'Dyno Graph'!$A$2:$A$77,,1))))</f>
        <v>7500</v>
      </c>
      <c r="N369" s="92">
        <f>IF(L369=1,_xlfn.XLOOKUP(A369,'Dyno Graph'!$E$2:$E$77,'Dyno Graph'!$D$2:$D$77,,-1),IF(L369=2,_xlfn.XLOOKUP(A369,'Dyno Graph'!$F$2:$F$77,'Dyno Graph'!$D$2:$D$77,,-1),IF(L369=3,_xlfn.XLOOKUP(A369,'Dyno Graph'!$G$2:$G$77,'Dyno Graph'!$D$2:$D$77,,-1))))</f>
        <v>14.254</v>
      </c>
      <c r="O369" s="92">
        <f>IF(L369=1,_xlfn.XLOOKUP(A369,'Dyno Graph'!$E$2:$E$77,'Dyno Graph'!$H$2:$H$77,,-1),IF(Forces!L369=2,_xlfn.XLOOKUP(Forces!A369,'Dyno Graph'!$F$2:$F$77,'Dyno Graph'!$H$2:$H$77,,-1),IF(Forces!L369=3,_xlfn.XLOOKUP(Forces!A369,'Dyno Graph'!$G$2:$G$77,'Dyno Graph'!$H$2:$H$77,,-1))))</f>
        <v>11.185500000000001</v>
      </c>
      <c r="P369" s="92" cm="1">
        <f t="array" ref="P369">_xlfn.XLOOKUP(N369,BSFC!$B$3:$B$25,_xlfn.XLOOKUP(M369,BSFC!$C$2:$P$2,BSFC!$C$3:$P$25,,-1),,-1)</f>
        <v>475.44294525000004</v>
      </c>
      <c r="Q369" s="92">
        <f t="shared" si="54"/>
        <v>1.4772408511371877</v>
      </c>
      <c r="R369" s="92">
        <f t="shared" si="55"/>
        <v>2.2593044861245575E-4</v>
      </c>
      <c r="S369" s="92">
        <f t="shared" si="56"/>
        <v>0.10741703790995974</v>
      </c>
      <c r="T369" s="92">
        <f t="shared" si="59"/>
        <v>45.93428308395108</v>
      </c>
      <c r="U369" s="92">
        <f t="shared" si="57"/>
        <v>1.4322271721327966E-4</v>
      </c>
      <c r="V369" s="92">
        <f t="shared" si="60"/>
        <v>6.1245710778601151E-2</v>
      </c>
    </row>
    <row r="370" spans="1:22" x14ac:dyDescent="0.45">
      <c r="A370" s="88">
        <f>MIN('Gearing and Output'!$H$7,(SQRT((A369^2)+2*K369*1)))</f>
        <v>13.752388632941413</v>
      </c>
      <c r="B370" s="90">
        <f t="shared" si="58"/>
        <v>30.963653148299823</v>
      </c>
      <c r="C370" s="90">
        <f>0.5*'Gearing and Output'!$G$15*'Gearing and Output'!$G$16*'Gearing and Output'!$G$14*(A370)^2</f>
        <v>111.2073775495362</v>
      </c>
      <c r="D370" s="90">
        <f>'Gearing and Output'!$G$26</f>
        <v>133.66125</v>
      </c>
      <c r="E370" s="90">
        <f>'Gearing and Output'!$C$14-C370-D370</f>
        <v>239.23840140594046</v>
      </c>
      <c r="F370" s="90">
        <f>0.5*'Gearing and Output'!$J$27*A370^2</f>
        <v>53594.201722958889</v>
      </c>
      <c r="G370" s="90">
        <f>A370/('Gearing and Output'!$J$35/1000)</f>
        <v>47.081097682100008</v>
      </c>
      <c r="H370" s="90">
        <f t="shared" si="52"/>
        <v>59.738955596585342</v>
      </c>
      <c r="I370" s="90">
        <f>'Gearing and Output'!$G$38</f>
        <v>631.72977665344956</v>
      </c>
      <c r="J370" s="90">
        <f t="shared" si="53"/>
        <v>0.37870369618049587</v>
      </c>
      <c r="K370" s="92">
        <f t="shared" si="61"/>
        <v>2.6405868495230767</v>
      </c>
      <c r="L370" s="92">
        <f>IF(A370&lt;'Gearing and Output'!$H$5,1,IF(A370&lt;'Gearing and Output'!$H$6,2,IF(A370&gt;'Gearing and Output'!$H$6,3)))</f>
        <v>3</v>
      </c>
      <c r="M370" s="92">
        <f>IF(L370=1,_xlfn.XLOOKUP(A370,'Dyno Graph'!$E$2:$E$77,'Dyno Graph'!$A$2:$A$77,,1),IF(L370=2,_xlfn.XLOOKUP(A370,'Dyno Graph'!$F$2:$F$77,'Dyno Graph'!$A$2:$A$77,,1),IF(L370=3,_xlfn.XLOOKUP(A370,'Dyno Graph'!$G$2:$G$77,'Dyno Graph'!$A$2:$A$77,,1))))</f>
        <v>7500</v>
      </c>
      <c r="N370" s="92">
        <f>IF(L370=1,_xlfn.XLOOKUP(A370,'Dyno Graph'!$E$2:$E$77,'Dyno Graph'!$D$2:$D$77,,-1),IF(L370=2,_xlfn.XLOOKUP(A370,'Dyno Graph'!$F$2:$F$77,'Dyno Graph'!$D$2:$D$77,,-1),IF(L370=3,_xlfn.XLOOKUP(A370,'Dyno Graph'!$G$2:$G$77,'Dyno Graph'!$D$2:$D$77,,-1))))</f>
        <v>14.254</v>
      </c>
      <c r="O370" s="92">
        <f>IF(L370=1,_xlfn.XLOOKUP(A370,'Dyno Graph'!$E$2:$E$77,'Dyno Graph'!$H$2:$H$77,,-1),IF(Forces!L370=2,_xlfn.XLOOKUP(Forces!A370,'Dyno Graph'!$F$2:$F$77,'Dyno Graph'!$H$2:$H$77,,-1),IF(Forces!L370=3,_xlfn.XLOOKUP(Forces!A370,'Dyno Graph'!$G$2:$G$77,'Dyno Graph'!$H$2:$H$77,,-1))))</f>
        <v>11.185500000000001</v>
      </c>
      <c r="P370" s="92" cm="1">
        <f t="array" ref="P370">_xlfn.XLOOKUP(N370,BSFC!$B$3:$B$25,_xlfn.XLOOKUP(M370,BSFC!$C$2:$P$2,BSFC!$C$3:$P$25,,-1),,-1)</f>
        <v>475.44294525000004</v>
      </c>
      <c r="Q370" s="92">
        <f t="shared" si="54"/>
        <v>1.4772408511371877</v>
      </c>
      <c r="R370" s="92">
        <f t="shared" si="55"/>
        <v>2.2593044861245575E-4</v>
      </c>
      <c r="S370" s="92">
        <f t="shared" si="56"/>
        <v>0.10741703790995974</v>
      </c>
      <c r="T370" s="92">
        <f t="shared" si="59"/>
        <v>46.041700121861041</v>
      </c>
      <c r="U370" s="92">
        <f t="shared" si="57"/>
        <v>1.4322271721327966E-4</v>
      </c>
      <c r="V370" s="92">
        <f t="shared" si="60"/>
        <v>6.1388933495814431E-2</v>
      </c>
    </row>
    <row r="371" spans="1:22" x14ac:dyDescent="0.45">
      <c r="A371" s="88">
        <f>MIN('Gearing and Output'!$H$7,(SQRT((A370^2)+2*K370*1)))</f>
        <v>13.752388632941413</v>
      </c>
      <c r="B371" s="90">
        <f t="shared" si="58"/>
        <v>31.036367789129901</v>
      </c>
      <c r="C371" s="90">
        <f>0.5*'Gearing and Output'!$G$15*'Gearing and Output'!$G$16*'Gearing and Output'!$G$14*(A371)^2</f>
        <v>111.2073775495362</v>
      </c>
      <c r="D371" s="90">
        <f>'Gearing and Output'!$G$26</f>
        <v>133.66125</v>
      </c>
      <c r="E371" s="90">
        <f>'Gearing and Output'!$C$14-C371-D371</f>
        <v>239.23840140594046</v>
      </c>
      <c r="F371" s="90">
        <f>0.5*'Gearing and Output'!$J$27*A371^2</f>
        <v>53594.201722958889</v>
      </c>
      <c r="G371" s="90">
        <f>A371/('Gearing and Output'!$J$35/1000)</f>
        <v>47.081097682100008</v>
      </c>
      <c r="H371" s="90">
        <f t="shared" si="52"/>
        <v>59.738955596585342</v>
      </c>
      <c r="I371" s="90">
        <f>'Gearing and Output'!$G$38</f>
        <v>631.72977665344956</v>
      </c>
      <c r="J371" s="90">
        <f t="shared" si="53"/>
        <v>0.37870369618049587</v>
      </c>
      <c r="K371" s="92">
        <f t="shared" si="61"/>
        <v>2.6405868495230767</v>
      </c>
      <c r="L371" s="92">
        <f>IF(A371&lt;'Gearing and Output'!$H$5,1,IF(A371&lt;'Gearing and Output'!$H$6,2,IF(A371&gt;'Gearing and Output'!$H$6,3)))</f>
        <v>3</v>
      </c>
      <c r="M371" s="92">
        <f>IF(L371=1,_xlfn.XLOOKUP(A371,'Dyno Graph'!$E$2:$E$77,'Dyno Graph'!$A$2:$A$77,,1),IF(L371=2,_xlfn.XLOOKUP(A371,'Dyno Graph'!$F$2:$F$77,'Dyno Graph'!$A$2:$A$77,,1),IF(L371=3,_xlfn.XLOOKUP(A371,'Dyno Graph'!$G$2:$G$77,'Dyno Graph'!$A$2:$A$77,,1))))</f>
        <v>7500</v>
      </c>
      <c r="N371" s="92">
        <f>IF(L371=1,_xlfn.XLOOKUP(A371,'Dyno Graph'!$E$2:$E$77,'Dyno Graph'!$D$2:$D$77,,-1),IF(L371=2,_xlfn.XLOOKUP(A371,'Dyno Graph'!$F$2:$F$77,'Dyno Graph'!$D$2:$D$77,,-1),IF(L371=3,_xlfn.XLOOKUP(A371,'Dyno Graph'!$G$2:$G$77,'Dyno Graph'!$D$2:$D$77,,-1))))</f>
        <v>14.254</v>
      </c>
      <c r="O371" s="92">
        <f>IF(L371=1,_xlfn.XLOOKUP(A371,'Dyno Graph'!$E$2:$E$77,'Dyno Graph'!$H$2:$H$77,,-1),IF(Forces!L371=2,_xlfn.XLOOKUP(Forces!A371,'Dyno Graph'!$F$2:$F$77,'Dyno Graph'!$H$2:$H$77,,-1),IF(Forces!L371=3,_xlfn.XLOOKUP(Forces!A371,'Dyno Graph'!$G$2:$G$77,'Dyno Graph'!$H$2:$H$77,,-1))))</f>
        <v>11.185500000000001</v>
      </c>
      <c r="P371" s="92" cm="1">
        <f t="array" ref="P371">_xlfn.XLOOKUP(N371,BSFC!$B$3:$B$25,_xlfn.XLOOKUP(M371,BSFC!$C$2:$P$2,BSFC!$C$3:$P$25,,-1),,-1)</f>
        <v>475.44294525000004</v>
      </c>
      <c r="Q371" s="92">
        <f t="shared" si="54"/>
        <v>1.4772408511371877</v>
      </c>
      <c r="R371" s="92">
        <f t="shared" si="55"/>
        <v>2.2593044861245575E-4</v>
      </c>
      <c r="S371" s="92">
        <f t="shared" si="56"/>
        <v>0.10741703790995974</v>
      </c>
      <c r="T371" s="92">
        <f t="shared" si="59"/>
        <v>46.149117159771002</v>
      </c>
      <c r="U371" s="92">
        <f t="shared" si="57"/>
        <v>1.4322271721327966E-4</v>
      </c>
      <c r="V371" s="92">
        <f t="shared" si="60"/>
        <v>6.1532156213027711E-2</v>
      </c>
    </row>
    <row r="372" spans="1:22" x14ac:dyDescent="0.45">
      <c r="A372" s="88">
        <f>MIN('Gearing and Output'!$H$7,(SQRT((A371^2)+2*K371*1)))</f>
        <v>13.752388632941413</v>
      </c>
      <c r="B372" s="90">
        <f t="shared" si="58"/>
        <v>31.10908242995998</v>
      </c>
      <c r="C372" s="90">
        <f>0.5*'Gearing and Output'!$G$15*'Gearing and Output'!$G$16*'Gearing and Output'!$G$14*(A372)^2</f>
        <v>111.2073775495362</v>
      </c>
      <c r="D372" s="90">
        <f>'Gearing and Output'!$G$26</f>
        <v>133.66125</v>
      </c>
      <c r="E372" s="90">
        <f>'Gearing and Output'!$C$14-C372-D372</f>
        <v>239.23840140594046</v>
      </c>
      <c r="F372" s="90">
        <f>0.5*'Gearing and Output'!$J$27*A372^2</f>
        <v>53594.201722958889</v>
      </c>
      <c r="G372" s="90">
        <f>A372/('Gearing and Output'!$J$35/1000)</f>
        <v>47.081097682100008</v>
      </c>
      <c r="H372" s="90">
        <f t="shared" si="52"/>
        <v>59.738955596585342</v>
      </c>
      <c r="I372" s="90">
        <f>'Gearing and Output'!$G$38</f>
        <v>631.72977665344956</v>
      </c>
      <c r="J372" s="90">
        <f t="shared" si="53"/>
        <v>0.37870369618049587</v>
      </c>
      <c r="K372" s="92">
        <f t="shared" si="61"/>
        <v>2.6405868495230767</v>
      </c>
      <c r="L372" s="92">
        <f>IF(A372&lt;'Gearing and Output'!$H$5,1,IF(A372&lt;'Gearing and Output'!$H$6,2,IF(A372&gt;'Gearing and Output'!$H$6,3)))</f>
        <v>3</v>
      </c>
      <c r="M372" s="92">
        <f>IF(L372=1,_xlfn.XLOOKUP(A372,'Dyno Graph'!$E$2:$E$77,'Dyno Graph'!$A$2:$A$77,,1),IF(L372=2,_xlfn.XLOOKUP(A372,'Dyno Graph'!$F$2:$F$77,'Dyno Graph'!$A$2:$A$77,,1),IF(L372=3,_xlfn.XLOOKUP(A372,'Dyno Graph'!$G$2:$G$77,'Dyno Graph'!$A$2:$A$77,,1))))</f>
        <v>7500</v>
      </c>
      <c r="N372" s="92">
        <f>IF(L372=1,_xlfn.XLOOKUP(A372,'Dyno Graph'!$E$2:$E$77,'Dyno Graph'!$D$2:$D$77,,-1),IF(L372=2,_xlfn.XLOOKUP(A372,'Dyno Graph'!$F$2:$F$77,'Dyno Graph'!$D$2:$D$77,,-1),IF(L372=3,_xlfn.XLOOKUP(A372,'Dyno Graph'!$G$2:$G$77,'Dyno Graph'!$D$2:$D$77,,-1))))</f>
        <v>14.254</v>
      </c>
      <c r="O372" s="92">
        <f>IF(L372=1,_xlfn.XLOOKUP(A372,'Dyno Graph'!$E$2:$E$77,'Dyno Graph'!$H$2:$H$77,,-1),IF(Forces!L372=2,_xlfn.XLOOKUP(Forces!A372,'Dyno Graph'!$F$2:$F$77,'Dyno Graph'!$H$2:$H$77,,-1),IF(Forces!L372=3,_xlfn.XLOOKUP(Forces!A372,'Dyno Graph'!$G$2:$G$77,'Dyno Graph'!$H$2:$H$77,,-1))))</f>
        <v>11.185500000000001</v>
      </c>
      <c r="P372" s="92" cm="1">
        <f t="array" ref="P372">_xlfn.XLOOKUP(N372,BSFC!$B$3:$B$25,_xlfn.XLOOKUP(M372,BSFC!$C$2:$P$2,BSFC!$C$3:$P$25,,-1),,-1)</f>
        <v>475.44294525000004</v>
      </c>
      <c r="Q372" s="92">
        <f t="shared" si="54"/>
        <v>1.4772408511371877</v>
      </c>
      <c r="R372" s="92">
        <f t="shared" si="55"/>
        <v>2.2593044861245575E-4</v>
      </c>
      <c r="S372" s="92">
        <f t="shared" si="56"/>
        <v>0.10741703790995974</v>
      </c>
      <c r="T372" s="92">
        <f t="shared" si="59"/>
        <v>46.256534197680963</v>
      </c>
      <c r="U372" s="92">
        <f t="shared" si="57"/>
        <v>1.4322271721327966E-4</v>
      </c>
      <c r="V372" s="92">
        <f t="shared" si="60"/>
        <v>6.1675378930240991E-2</v>
      </c>
    </row>
    <row r="373" spans="1:22" x14ac:dyDescent="0.45">
      <c r="A373" s="88">
        <f>MIN('Gearing and Output'!$H$7,(SQRT((A372^2)+2*K372*1)))</f>
        <v>13.752388632941413</v>
      </c>
      <c r="B373" s="90">
        <f t="shared" si="58"/>
        <v>31.181797070790058</v>
      </c>
      <c r="C373" s="90">
        <f>0.5*'Gearing and Output'!$G$15*'Gearing and Output'!$G$16*'Gearing and Output'!$G$14*(A373)^2</f>
        <v>111.2073775495362</v>
      </c>
      <c r="D373" s="90">
        <f>'Gearing and Output'!$G$26</f>
        <v>133.66125</v>
      </c>
      <c r="E373" s="90">
        <f>'Gearing and Output'!$C$14-C373-D373</f>
        <v>239.23840140594046</v>
      </c>
      <c r="F373" s="90">
        <f>0.5*'Gearing and Output'!$J$27*A373^2</f>
        <v>53594.201722958889</v>
      </c>
      <c r="G373" s="90">
        <f>A373/('Gearing and Output'!$J$35/1000)</f>
        <v>47.081097682100008</v>
      </c>
      <c r="H373" s="90">
        <f t="shared" si="52"/>
        <v>59.738955596585342</v>
      </c>
      <c r="I373" s="90">
        <f>'Gearing and Output'!$G$38</f>
        <v>631.72977665344956</v>
      </c>
      <c r="J373" s="90">
        <f t="shared" si="53"/>
        <v>0.37870369618049587</v>
      </c>
      <c r="K373" s="92">
        <f t="shared" si="61"/>
        <v>2.6405868495230767</v>
      </c>
      <c r="L373" s="92">
        <f>IF(A373&lt;'Gearing and Output'!$H$5,1,IF(A373&lt;'Gearing and Output'!$H$6,2,IF(A373&gt;'Gearing and Output'!$H$6,3)))</f>
        <v>3</v>
      </c>
      <c r="M373" s="92">
        <f>IF(L373=1,_xlfn.XLOOKUP(A373,'Dyno Graph'!$E$2:$E$77,'Dyno Graph'!$A$2:$A$77,,1),IF(L373=2,_xlfn.XLOOKUP(A373,'Dyno Graph'!$F$2:$F$77,'Dyno Graph'!$A$2:$A$77,,1),IF(L373=3,_xlfn.XLOOKUP(A373,'Dyno Graph'!$G$2:$G$77,'Dyno Graph'!$A$2:$A$77,,1))))</f>
        <v>7500</v>
      </c>
      <c r="N373" s="92">
        <f>IF(L373=1,_xlfn.XLOOKUP(A373,'Dyno Graph'!$E$2:$E$77,'Dyno Graph'!$D$2:$D$77,,-1),IF(L373=2,_xlfn.XLOOKUP(A373,'Dyno Graph'!$F$2:$F$77,'Dyno Graph'!$D$2:$D$77,,-1),IF(L373=3,_xlfn.XLOOKUP(A373,'Dyno Graph'!$G$2:$G$77,'Dyno Graph'!$D$2:$D$77,,-1))))</f>
        <v>14.254</v>
      </c>
      <c r="O373" s="92">
        <f>IF(L373=1,_xlfn.XLOOKUP(A373,'Dyno Graph'!$E$2:$E$77,'Dyno Graph'!$H$2:$H$77,,-1),IF(Forces!L373=2,_xlfn.XLOOKUP(Forces!A373,'Dyno Graph'!$F$2:$F$77,'Dyno Graph'!$H$2:$H$77,,-1),IF(Forces!L373=3,_xlfn.XLOOKUP(Forces!A373,'Dyno Graph'!$G$2:$G$77,'Dyno Graph'!$H$2:$H$77,,-1))))</f>
        <v>11.185500000000001</v>
      </c>
      <c r="P373" s="92" cm="1">
        <f t="array" ref="P373">_xlfn.XLOOKUP(N373,BSFC!$B$3:$B$25,_xlfn.XLOOKUP(M373,BSFC!$C$2:$P$2,BSFC!$C$3:$P$25,,-1),,-1)</f>
        <v>475.44294525000004</v>
      </c>
      <c r="Q373" s="92">
        <f t="shared" si="54"/>
        <v>1.4772408511371877</v>
      </c>
      <c r="R373" s="92">
        <f t="shared" si="55"/>
        <v>2.2593044861245575E-4</v>
      </c>
      <c r="S373" s="92">
        <f t="shared" si="56"/>
        <v>0.10741703790995974</v>
      </c>
      <c r="T373" s="92">
        <f t="shared" si="59"/>
        <v>46.363951235590925</v>
      </c>
      <c r="U373" s="92">
        <f t="shared" si="57"/>
        <v>1.4322271721327966E-4</v>
      </c>
      <c r="V373" s="92">
        <f t="shared" si="60"/>
        <v>6.1818601647454272E-2</v>
      </c>
    </row>
    <row r="374" spans="1:22" x14ac:dyDescent="0.45">
      <c r="A374" s="88">
        <f>MIN('Gearing and Output'!$H$7,(SQRT((A373^2)+2*K373*1)))</f>
        <v>13.752388632941413</v>
      </c>
      <c r="B374" s="90">
        <f t="shared" si="58"/>
        <v>31.254511711620136</v>
      </c>
      <c r="C374" s="90">
        <f>0.5*'Gearing and Output'!$G$15*'Gearing and Output'!$G$16*'Gearing and Output'!$G$14*(A374)^2</f>
        <v>111.2073775495362</v>
      </c>
      <c r="D374" s="90">
        <f>'Gearing and Output'!$G$26</f>
        <v>133.66125</v>
      </c>
      <c r="E374" s="90">
        <f>'Gearing and Output'!$C$14-C374-D374</f>
        <v>239.23840140594046</v>
      </c>
      <c r="F374" s="90">
        <f>0.5*'Gearing and Output'!$J$27*A374^2</f>
        <v>53594.201722958889</v>
      </c>
      <c r="G374" s="90">
        <f>A374/('Gearing and Output'!$J$35/1000)</f>
        <v>47.081097682100008</v>
      </c>
      <c r="H374" s="90">
        <f t="shared" si="52"/>
        <v>59.738955596585342</v>
      </c>
      <c r="I374" s="90">
        <f>'Gearing and Output'!$G$38</f>
        <v>631.72977665344956</v>
      </c>
      <c r="J374" s="90">
        <f t="shared" si="53"/>
        <v>0.37870369618049587</v>
      </c>
      <c r="K374" s="92">
        <f t="shared" si="61"/>
        <v>2.6405868495230767</v>
      </c>
      <c r="L374" s="92">
        <f>IF(A374&lt;'Gearing and Output'!$H$5,1,IF(A374&lt;'Gearing and Output'!$H$6,2,IF(A374&gt;'Gearing and Output'!$H$6,3)))</f>
        <v>3</v>
      </c>
      <c r="M374" s="92">
        <f>IF(L374=1,_xlfn.XLOOKUP(A374,'Dyno Graph'!$E$2:$E$77,'Dyno Graph'!$A$2:$A$77,,1),IF(L374=2,_xlfn.XLOOKUP(A374,'Dyno Graph'!$F$2:$F$77,'Dyno Graph'!$A$2:$A$77,,1),IF(L374=3,_xlfn.XLOOKUP(A374,'Dyno Graph'!$G$2:$G$77,'Dyno Graph'!$A$2:$A$77,,1))))</f>
        <v>7500</v>
      </c>
      <c r="N374" s="92">
        <f>IF(L374=1,_xlfn.XLOOKUP(A374,'Dyno Graph'!$E$2:$E$77,'Dyno Graph'!$D$2:$D$77,,-1),IF(L374=2,_xlfn.XLOOKUP(A374,'Dyno Graph'!$F$2:$F$77,'Dyno Graph'!$D$2:$D$77,,-1),IF(L374=3,_xlfn.XLOOKUP(A374,'Dyno Graph'!$G$2:$G$77,'Dyno Graph'!$D$2:$D$77,,-1))))</f>
        <v>14.254</v>
      </c>
      <c r="O374" s="92">
        <f>IF(L374=1,_xlfn.XLOOKUP(A374,'Dyno Graph'!$E$2:$E$77,'Dyno Graph'!$H$2:$H$77,,-1),IF(Forces!L374=2,_xlfn.XLOOKUP(Forces!A374,'Dyno Graph'!$F$2:$F$77,'Dyno Graph'!$H$2:$H$77,,-1),IF(Forces!L374=3,_xlfn.XLOOKUP(Forces!A374,'Dyno Graph'!$G$2:$G$77,'Dyno Graph'!$H$2:$H$77,,-1))))</f>
        <v>11.185500000000001</v>
      </c>
      <c r="P374" s="92" cm="1">
        <f t="array" ref="P374">_xlfn.XLOOKUP(N374,BSFC!$B$3:$B$25,_xlfn.XLOOKUP(M374,BSFC!$C$2:$P$2,BSFC!$C$3:$P$25,,-1),,-1)</f>
        <v>475.44294525000004</v>
      </c>
      <c r="Q374" s="92">
        <f t="shared" si="54"/>
        <v>1.4772408511371877</v>
      </c>
      <c r="R374" s="92">
        <f t="shared" si="55"/>
        <v>2.2593044861245575E-4</v>
      </c>
      <c r="S374" s="92">
        <f t="shared" si="56"/>
        <v>0.10741703790995974</v>
      </c>
      <c r="T374" s="92">
        <f t="shared" si="59"/>
        <v>46.471368273500886</v>
      </c>
      <c r="U374" s="92">
        <f t="shared" si="57"/>
        <v>1.4322271721327966E-4</v>
      </c>
      <c r="V374" s="92">
        <f t="shared" si="60"/>
        <v>6.1961824364667552E-2</v>
      </c>
    </row>
    <row r="375" spans="1:22" x14ac:dyDescent="0.45">
      <c r="A375" s="88">
        <f>MIN('Gearing and Output'!$H$7,(SQRT((A374^2)+2*K374*1)))</f>
        <v>13.752388632941413</v>
      </c>
      <c r="B375" s="90">
        <f t="shared" si="58"/>
        <v>31.327226352450214</v>
      </c>
      <c r="C375" s="90">
        <f>0.5*'Gearing and Output'!$G$15*'Gearing and Output'!$G$16*'Gearing and Output'!$G$14*(A375)^2</f>
        <v>111.2073775495362</v>
      </c>
      <c r="D375" s="90">
        <f>'Gearing and Output'!$G$26</f>
        <v>133.66125</v>
      </c>
      <c r="E375" s="90">
        <f>'Gearing and Output'!$C$14-C375-D375</f>
        <v>239.23840140594046</v>
      </c>
      <c r="F375" s="90">
        <f>0.5*'Gearing and Output'!$J$27*A375^2</f>
        <v>53594.201722958889</v>
      </c>
      <c r="G375" s="90">
        <f>A375/('Gearing and Output'!$J$35/1000)</f>
        <v>47.081097682100008</v>
      </c>
      <c r="H375" s="90">
        <f t="shared" si="52"/>
        <v>59.738955596585342</v>
      </c>
      <c r="I375" s="90">
        <f>'Gearing and Output'!$G$38</f>
        <v>631.72977665344956</v>
      </c>
      <c r="J375" s="90">
        <f t="shared" si="53"/>
        <v>0.37870369618049587</v>
      </c>
      <c r="K375" s="92">
        <f t="shared" si="61"/>
        <v>2.6405868495230767</v>
      </c>
      <c r="L375" s="92">
        <f>IF(A375&lt;'Gearing and Output'!$H$5,1,IF(A375&lt;'Gearing and Output'!$H$6,2,IF(A375&gt;'Gearing and Output'!$H$6,3)))</f>
        <v>3</v>
      </c>
      <c r="M375" s="92">
        <f>IF(L375=1,_xlfn.XLOOKUP(A375,'Dyno Graph'!$E$2:$E$77,'Dyno Graph'!$A$2:$A$77,,1),IF(L375=2,_xlfn.XLOOKUP(A375,'Dyno Graph'!$F$2:$F$77,'Dyno Graph'!$A$2:$A$77,,1),IF(L375=3,_xlfn.XLOOKUP(A375,'Dyno Graph'!$G$2:$G$77,'Dyno Graph'!$A$2:$A$77,,1))))</f>
        <v>7500</v>
      </c>
      <c r="N375" s="92">
        <f>IF(L375=1,_xlfn.XLOOKUP(A375,'Dyno Graph'!$E$2:$E$77,'Dyno Graph'!$D$2:$D$77,,-1),IF(L375=2,_xlfn.XLOOKUP(A375,'Dyno Graph'!$F$2:$F$77,'Dyno Graph'!$D$2:$D$77,,-1),IF(L375=3,_xlfn.XLOOKUP(A375,'Dyno Graph'!$G$2:$G$77,'Dyno Graph'!$D$2:$D$77,,-1))))</f>
        <v>14.254</v>
      </c>
      <c r="O375" s="92">
        <f>IF(L375=1,_xlfn.XLOOKUP(A375,'Dyno Graph'!$E$2:$E$77,'Dyno Graph'!$H$2:$H$77,,-1),IF(Forces!L375=2,_xlfn.XLOOKUP(Forces!A375,'Dyno Graph'!$F$2:$F$77,'Dyno Graph'!$H$2:$H$77,,-1),IF(Forces!L375=3,_xlfn.XLOOKUP(Forces!A375,'Dyno Graph'!$G$2:$G$77,'Dyno Graph'!$H$2:$H$77,,-1))))</f>
        <v>11.185500000000001</v>
      </c>
      <c r="P375" s="92" cm="1">
        <f t="array" ref="P375">_xlfn.XLOOKUP(N375,BSFC!$B$3:$B$25,_xlfn.XLOOKUP(M375,BSFC!$C$2:$P$2,BSFC!$C$3:$P$25,,-1),,-1)</f>
        <v>475.44294525000004</v>
      </c>
      <c r="Q375" s="92">
        <f t="shared" si="54"/>
        <v>1.4772408511371877</v>
      </c>
      <c r="R375" s="92">
        <f t="shared" si="55"/>
        <v>2.2593044861245575E-4</v>
      </c>
      <c r="S375" s="92">
        <f t="shared" si="56"/>
        <v>0.10741703790995974</v>
      </c>
      <c r="T375" s="92">
        <f t="shared" si="59"/>
        <v>46.578785311410847</v>
      </c>
      <c r="U375" s="92">
        <f t="shared" si="57"/>
        <v>1.4322271721327966E-4</v>
      </c>
      <c r="V375" s="92">
        <f t="shared" si="60"/>
        <v>6.2105047081880832E-2</v>
      </c>
    </row>
    <row r="376" spans="1:22" x14ac:dyDescent="0.45">
      <c r="A376" s="88">
        <f>MIN('Gearing and Output'!$H$7,(SQRT((A375^2)+2*K375*1)))</f>
        <v>13.752388632941413</v>
      </c>
      <c r="B376" s="90">
        <f t="shared" si="58"/>
        <v>31.399940993280293</v>
      </c>
      <c r="C376" s="90">
        <f>0.5*'Gearing and Output'!$G$15*'Gearing and Output'!$G$16*'Gearing and Output'!$G$14*(A376)^2</f>
        <v>111.2073775495362</v>
      </c>
      <c r="D376" s="90">
        <f>'Gearing and Output'!$G$26</f>
        <v>133.66125</v>
      </c>
      <c r="E376" s="90">
        <f>'Gearing and Output'!$C$14-C376-D376</f>
        <v>239.23840140594046</v>
      </c>
      <c r="F376" s="90">
        <f>0.5*'Gearing and Output'!$J$27*A376^2</f>
        <v>53594.201722958889</v>
      </c>
      <c r="G376" s="90">
        <f>A376/('Gearing and Output'!$J$35/1000)</f>
        <v>47.081097682100008</v>
      </c>
      <c r="H376" s="90">
        <f t="shared" si="52"/>
        <v>59.738955596585342</v>
      </c>
      <c r="I376" s="90">
        <f>'Gearing and Output'!$G$38</f>
        <v>631.72977665344956</v>
      </c>
      <c r="J376" s="90">
        <f t="shared" si="53"/>
        <v>0.37870369618049587</v>
      </c>
      <c r="K376" s="92">
        <f t="shared" si="61"/>
        <v>2.6405868495230767</v>
      </c>
      <c r="L376" s="92">
        <f>IF(A376&lt;'Gearing and Output'!$H$5,1,IF(A376&lt;'Gearing and Output'!$H$6,2,IF(A376&gt;'Gearing and Output'!$H$6,3)))</f>
        <v>3</v>
      </c>
      <c r="M376" s="92">
        <f>IF(L376=1,_xlfn.XLOOKUP(A376,'Dyno Graph'!$E$2:$E$77,'Dyno Graph'!$A$2:$A$77,,1),IF(L376=2,_xlfn.XLOOKUP(A376,'Dyno Graph'!$F$2:$F$77,'Dyno Graph'!$A$2:$A$77,,1),IF(L376=3,_xlfn.XLOOKUP(A376,'Dyno Graph'!$G$2:$G$77,'Dyno Graph'!$A$2:$A$77,,1))))</f>
        <v>7500</v>
      </c>
      <c r="N376" s="92">
        <f>IF(L376=1,_xlfn.XLOOKUP(A376,'Dyno Graph'!$E$2:$E$77,'Dyno Graph'!$D$2:$D$77,,-1),IF(L376=2,_xlfn.XLOOKUP(A376,'Dyno Graph'!$F$2:$F$77,'Dyno Graph'!$D$2:$D$77,,-1),IF(L376=3,_xlfn.XLOOKUP(A376,'Dyno Graph'!$G$2:$G$77,'Dyno Graph'!$D$2:$D$77,,-1))))</f>
        <v>14.254</v>
      </c>
      <c r="O376" s="92">
        <f>IF(L376=1,_xlfn.XLOOKUP(A376,'Dyno Graph'!$E$2:$E$77,'Dyno Graph'!$H$2:$H$77,,-1),IF(Forces!L376=2,_xlfn.XLOOKUP(Forces!A376,'Dyno Graph'!$F$2:$F$77,'Dyno Graph'!$H$2:$H$77,,-1),IF(Forces!L376=3,_xlfn.XLOOKUP(Forces!A376,'Dyno Graph'!$G$2:$G$77,'Dyno Graph'!$H$2:$H$77,,-1))))</f>
        <v>11.185500000000001</v>
      </c>
      <c r="P376" s="92" cm="1">
        <f t="array" ref="P376">_xlfn.XLOOKUP(N376,BSFC!$B$3:$B$25,_xlfn.XLOOKUP(M376,BSFC!$C$2:$P$2,BSFC!$C$3:$P$25,,-1),,-1)</f>
        <v>475.44294525000004</v>
      </c>
      <c r="Q376" s="92">
        <f t="shared" si="54"/>
        <v>1.4772408511371877</v>
      </c>
      <c r="R376" s="92">
        <f t="shared" si="55"/>
        <v>2.2593044861245575E-4</v>
      </c>
      <c r="S376" s="92">
        <f t="shared" si="56"/>
        <v>0.10741703790995974</v>
      </c>
      <c r="T376" s="92">
        <f t="shared" si="59"/>
        <v>46.686202349320808</v>
      </c>
      <c r="U376" s="92">
        <f t="shared" si="57"/>
        <v>1.4322271721327966E-4</v>
      </c>
      <c r="V376" s="92">
        <f t="shared" si="60"/>
        <v>6.2248269799094112E-2</v>
      </c>
    </row>
    <row r="377" spans="1:22" x14ac:dyDescent="0.45">
      <c r="A377" s="88">
        <f>MIN('Gearing and Output'!$H$7,(SQRT((A376^2)+2*K376*1)))</f>
        <v>13.752388632941413</v>
      </c>
      <c r="B377" s="90">
        <f t="shared" si="58"/>
        <v>31.472655634110371</v>
      </c>
      <c r="C377" s="90">
        <f>0.5*'Gearing and Output'!$G$15*'Gearing and Output'!$G$16*'Gearing and Output'!$G$14*(A377)^2</f>
        <v>111.2073775495362</v>
      </c>
      <c r="D377" s="90">
        <f>'Gearing and Output'!$G$26</f>
        <v>133.66125</v>
      </c>
      <c r="E377" s="90">
        <f>'Gearing and Output'!$C$14-C377-D377</f>
        <v>239.23840140594046</v>
      </c>
      <c r="F377" s="90">
        <f>0.5*'Gearing and Output'!$J$27*A377^2</f>
        <v>53594.201722958889</v>
      </c>
      <c r="G377" s="90">
        <f>A377/('Gearing and Output'!$J$35/1000)</f>
        <v>47.081097682100008</v>
      </c>
      <c r="H377" s="90">
        <f t="shared" si="52"/>
        <v>59.738955596585342</v>
      </c>
      <c r="I377" s="90">
        <f>'Gearing and Output'!$G$38</f>
        <v>631.72977665344956</v>
      </c>
      <c r="J377" s="90">
        <f t="shared" si="53"/>
        <v>0.37870369618049587</v>
      </c>
      <c r="K377" s="92">
        <f t="shared" si="61"/>
        <v>2.6405868495230767</v>
      </c>
      <c r="L377" s="92">
        <f>IF(A377&lt;'Gearing and Output'!$H$5,1,IF(A377&lt;'Gearing and Output'!$H$6,2,IF(A377&gt;'Gearing and Output'!$H$6,3)))</f>
        <v>3</v>
      </c>
      <c r="M377" s="92">
        <f>IF(L377=1,_xlfn.XLOOKUP(A377,'Dyno Graph'!$E$2:$E$77,'Dyno Graph'!$A$2:$A$77,,1),IF(L377=2,_xlfn.XLOOKUP(A377,'Dyno Graph'!$F$2:$F$77,'Dyno Graph'!$A$2:$A$77,,1),IF(L377=3,_xlfn.XLOOKUP(A377,'Dyno Graph'!$G$2:$G$77,'Dyno Graph'!$A$2:$A$77,,1))))</f>
        <v>7500</v>
      </c>
      <c r="N377" s="92">
        <f>IF(L377=1,_xlfn.XLOOKUP(A377,'Dyno Graph'!$E$2:$E$77,'Dyno Graph'!$D$2:$D$77,,-1),IF(L377=2,_xlfn.XLOOKUP(A377,'Dyno Graph'!$F$2:$F$77,'Dyno Graph'!$D$2:$D$77,,-1),IF(L377=3,_xlfn.XLOOKUP(A377,'Dyno Graph'!$G$2:$G$77,'Dyno Graph'!$D$2:$D$77,,-1))))</f>
        <v>14.254</v>
      </c>
      <c r="O377" s="92">
        <f>IF(L377=1,_xlfn.XLOOKUP(A377,'Dyno Graph'!$E$2:$E$77,'Dyno Graph'!$H$2:$H$77,,-1),IF(Forces!L377=2,_xlfn.XLOOKUP(Forces!A377,'Dyno Graph'!$F$2:$F$77,'Dyno Graph'!$H$2:$H$77,,-1),IF(Forces!L377=3,_xlfn.XLOOKUP(Forces!A377,'Dyno Graph'!$G$2:$G$77,'Dyno Graph'!$H$2:$H$77,,-1))))</f>
        <v>11.185500000000001</v>
      </c>
      <c r="P377" s="92" cm="1">
        <f t="array" ref="P377">_xlfn.XLOOKUP(N377,BSFC!$B$3:$B$25,_xlfn.XLOOKUP(M377,BSFC!$C$2:$P$2,BSFC!$C$3:$P$25,,-1),,-1)</f>
        <v>475.44294525000004</v>
      </c>
      <c r="Q377" s="92">
        <f t="shared" si="54"/>
        <v>1.4772408511371877</v>
      </c>
      <c r="R377" s="92">
        <f t="shared" si="55"/>
        <v>2.2593044861245575E-4</v>
      </c>
      <c r="S377" s="92">
        <f t="shared" si="56"/>
        <v>0.10741703790995974</v>
      </c>
      <c r="T377" s="92">
        <f t="shared" si="59"/>
        <v>46.79361938723077</v>
      </c>
      <c r="U377" s="92">
        <f t="shared" si="57"/>
        <v>1.4322271721327966E-4</v>
      </c>
      <c r="V377" s="92">
        <f t="shared" si="60"/>
        <v>6.2391492516307392E-2</v>
      </c>
    </row>
    <row r="378" spans="1:22" x14ac:dyDescent="0.45">
      <c r="A378" s="88">
        <f>MIN('Gearing and Output'!$H$7,(SQRT((A377^2)+2*K377*1)))</f>
        <v>13.752388632941413</v>
      </c>
      <c r="B378" s="90">
        <f t="shared" si="58"/>
        <v>31.545370274940449</v>
      </c>
      <c r="C378" s="90">
        <f>0.5*'Gearing and Output'!$G$15*'Gearing and Output'!$G$16*'Gearing and Output'!$G$14*(A378)^2</f>
        <v>111.2073775495362</v>
      </c>
      <c r="D378" s="90">
        <f>'Gearing and Output'!$G$26</f>
        <v>133.66125</v>
      </c>
      <c r="E378" s="90">
        <f>'Gearing and Output'!$C$14-C378-D378</f>
        <v>239.23840140594046</v>
      </c>
      <c r="F378" s="90">
        <f>0.5*'Gearing and Output'!$J$27*A378^2</f>
        <v>53594.201722958889</v>
      </c>
      <c r="G378" s="90">
        <f>A378/('Gearing and Output'!$J$35/1000)</f>
        <v>47.081097682100008</v>
      </c>
      <c r="H378" s="90">
        <f t="shared" si="52"/>
        <v>59.738955596585342</v>
      </c>
      <c r="I378" s="90">
        <f>'Gearing and Output'!$G$38</f>
        <v>631.72977665344956</v>
      </c>
      <c r="J378" s="90">
        <f t="shared" si="53"/>
        <v>0.37870369618049587</v>
      </c>
      <c r="K378" s="92">
        <f t="shared" si="61"/>
        <v>2.6405868495230767</v>
      </c>
      <c r="L378" s="92">
        <f>IF(A378&lt;'Gearing and Output'!$H$5,1,IF(A378&lt;'Gearing and Output'!$H$6,2,IF(A378&gt;'Gearing and Output'!$H$6,3)))</f>
        <v>3</v>
      </c>
      <c r="M378" s="92">
        <f>IF(L378=1,_xlfn.XLOOKUP(A378,'Dyno Graph'!$E$2:$E$77,'Dyno Graph'!$A$2:$A$77,,1),IF(L378=2,_xlfn.XLOOKUP(A378,'Dyno Graph'!$F$2:$F$77,'Dyno Graph'!$A$2:$A$77,,1),IF(L378=3,_xlfn.XLOOKUP(A378,'Dyno Graph'!$G$2:$G$77,'Dyno Graph'!$A$2:$A$77,,1))))</f>
        <v>7500</v>
      </c>
      <c r="N378" s="92">
        <f>IF(L378=1,_xlfn.XLOOKUP(A378,'Dyno Graph'!$E$2:$E$77,'Dyno Graph'!$D$2:$D$77,,-1),IF(L378=2,_xlfn.XLOOKUP(A378,'Dyno Graph'!$F$2:$F$77,'Dyno Graph'!$D$2:$D$77,,-1),IF(L378=3,_xlfn.XLOOKUP(A378,'Dyno Graph'!$G$2:$G$77,'Dyno Graph'!$D$2:$D$77,,-1))))</f>
        <v>14.254</v>
      </c>
      <c r="O378" s="92">
        <f>IF(L378=1,_xlfn.XLOOKUP(A378,'Dyno Graph'!$E$2:$E$77,'Dyno Graph'!$H$2:$H$77,,-1),IF(Forces!L378=2,_xlfn.XLOOKUP(Forces!A378,'Dyno Graph'!$F$2:$F$77,'Dyno Graph'!$H$2:$H$77,,-1),IF(Forces!L378=3,_xlfn.XLOOKUP(Forces!A378,'Dyno Graph'!$G$2:$G$77,'Dyno Graph'!$H$2:$H$77,,-1))))</f>
        <v>11.185500000000001</v>
      </c>
      <c r="P378" s="92" cm="1">
        <f t="array" ref="P378">_xlfn.XLOOKUP(N378,BSFC!$B$3:$B$25,_xlfn.XLOOKUP(M378,BSFC!$C$2:$P$2,BSFC!$C$3:$P$25,,-1),,-1)</f>
        <v>475.44294525000004</v>
      </c>
      <c r="Q378" s="92">
        <f t="shared" si="54"/>
        <v>1.4772408511371877</v>
      </c>
      <c r="R378" s="92">
        <f t="shared" si="55"/>
        <v>2.2593044861245575E-4</v>
      </c>
      <c r="S378" s="92">
        <f t="shared" si="56"/>
        <v>0.10741703790995974</v>
      </c>
      <c r="T378" s="92">
        <f t="shared" si="59"/>
        <v>46.901036425140731</v>
      </c>
      <c r="U378" s="92">
        <f t="shared" si="57"/>
        <v>1.4322271721327966E-4</v>
      </c>
      <c r="V378" s="92">
        <f t="shared" si="60"/>
        <v>6.2534715233520666E-2</v>
      </c>
    </row>
    <row r="379" spans="1:22" x14ac:dyDescent="0.45">
      <c r="A379" s="88">
        <f>MIN('Gearing and Output'!$H$7,(SQRT((A378^2)+2*K378*1)))</f>
        <v>13.752388632941413</v>
      </c>
      <c r="B379" s="90">
        <f t="shared" si="58"/>
        <v>31.618084915770527</v>
      </c>
      <c r="C379" s="90">
        <f>0.5*'Gearing and Output'!$G$15*'Gearing and Output'!$G$16*'Gearing and Output'!$G$14*(A379)^2</f>
        <v>111.2073775495362</v>
      </c>
      <c r="D379" s="90">
        <f>'Gearing and Output'!$G$26</f>
        <v>133.66125</v>
      </c>
      <c r="E379" s="90">
        <f>'Gearing and Output'!$C$14-C379-D379</f>
        <v>239.23840140594046</v>
      </c>
      <c r="F379" s="90">
        <f>0.5*'Gearing and Output'!$J$27*A379^2</f>
        <v>53594.201722958889</v>
      </c>
      <c r="G379" s="90">
        <f>A379/('Gearing and Output'!$J$35/1000)</f>
        <v>47.081097682100008</v>
      </c>
      <c r="H379" s="90">
        <f t="shared" si="52"/>
        <v>59.738955596585342</v>
      </c>
      <c r="I379" s="90">
        <f>'Gearing and Output'!$G$38</f>
        <v>631.72977665344956</v>
      </c>
      <c r="J379" s="90">
        <f t="shared" si="53"/>
        <v>0.37870369618049587</v>
      </c>
      <c r="K379" s="92">
        <f t="shared" si="61"/>
        <v>2.6405868495230767</v>
      </c>
      <c r="L379" s="92">
        <f>IF(A379&lt;'Gearing and Output'!$H$5,1,IF(A379&lt;'Gearing and Output'!$H$6,2,IF(A379&gt;'Gearing and Output'!$H$6,3)))</f>
        <v>3</v>
      </c>
      <c r="M379" s="92">
        <f>IF(L379=1,_xlfn.XLOOKUP(A379,'Dyno Graph'!$E$2:$E$77,'Dyno Graph'!$A$2:$A$77,,1),IF(L379=2,_xlfn.XLOOKUP(A379,'Dyno Graph'!$F$2:$F$77,'Dyno Graph'!$A$2:$A$77,,1),IF(L379=3,_xlfn.XLOOKUP(A379,'Dyno Graph'!$G$2:$G$77,'Dyno Graph'!$A$2:$A$77,,1))))</f>
        <v>7500</v>
      </c>
      <c r="N379" s="92">
        <f>IF(L379=1,_xlfn.XLOOKUP(A379,'Dyno Graph'!$E$2:$E$77,'Dyno Graph'!$D$2:$D$77,,-1),IF(L379=2,_xlfn.XLOOKUP(A379,'Dyno Graph'!$F$2:$F$77,'Dyno Graph'!$D$2:$D$77,,-1),IF(L379=3,_xlfn.XLOOKUP(A379,'Dyno Graph'!$G$2:$G$77,'Dyno Graph'!$D$2:$D$77,,-1))))</f>
        <v>14.254</v>
      </c>
      <c r="O379" s="92">
        <f>IF(L379=1,_xlfn.XLOOKUP(A379,'Dyno Graph'!$E$2:$E$77,'Dyno Graph'!$H$2:$H$77,,-1),IF(Forces!L379=2,_xlfn.XLOOKUP(Forces!A379,'Dyno Graph'!$F$2:$F$77,'Dyno Graph'!$H$2:$H$77,,-1),IF(Forces!L379=3,_xlfn.XLOOKUP(Forces!A379,'Dyno Graph'!$G$2:$G$77,'Dyno Graph'!$H$2:$H$77,,-1))))</f>
        <v>11.185500000000001</v>
      </c>
      <c r="P379" s="92" cm="1">
        <f t="array" ref="P379">_xlfn.XLOOKUP(N379,BSFC!$B$3:$B$25,_xlfn.XLOOKUP(M379,BSFC!$C$2:$P$2,BSFC!$C$3:$P$25,,-1),,-1)</f>
        <v>475.44294525000004</v>
      </c>
      <c r="Q379" s="92">
        <f t="shared" si="54"/>
        <v>1.4772408511371877</v>
      </c>
      <c r="R379" s="92">
        <f t="shared" si="55"/>
        <v>2.2593044861245575E-4</v>
      </c>
      <c r="S379" s="92">
        <f t="shared" si="56"/>
        <v>0.10741703790995974</v>
      </c>
      <c r="T379" s="92">
        <f t="shared" si="59"/>
        <v>47.008453463050692</v>
      </c>
      <c r="U379" s="92">
        <f t="shared" si="57"/>
        <v>1.4322271721327966E-4</v>
      </c>
      <c r="V379" s="92">
        <f t="shared" si="60"/>
        <v>6.2677937950733939E-2</v>
      </c>
    </row>
    <row r="380" spans="1:22" x14ac:dyDescent="0.45">
      <c r="A380" s="88">
        <f>MIN('Gearing and Output'!$H$7,(SQRT((A379^2)+2*K379*1)))</f>
        <v>13.752388632941413</v>
      </c>
      <c r="B380" s="90">
        <f t="shared" si="58"/>
        <v>31.690799556600606</v>
      </c>
      <c r="C380" s="90">
        <f>0.5*'Gearing and Output'!$G$15*'Gearing and Output'!$G$16*'Gearing and Output'!$G$14*(A380)^2</f>
        <v>111.2073775495362</v>
      </c>
      <c r="D380" s="90">
        <f>'Gearing and Output'!$G$26</f>
        <v>133.66125</v>
      </c>
      <c r="E380" s="90">
        <f>'Gearing and Output'!$C$14-C380-D380</f>
        <v>239.23840140594046</v>
      </c>
      <c r="F380" s="90">
        <f>0.5*'Gearing and Output'!$J$27*A380^2</f>
        <v>53594.201722958889</v>
      </c>
      <c r="G380" s="90">
        <f>A380/('Gearing and Output'!$J$35/1000)</f>
        <v>47.081097682100008</v>
      </c>
      <c r="H380" s="90">
        <f t="shared" si="52"/>
        <v>59.738955596585342</v>
      </c>
      <c r="I380" s="90">
        <f>'Gearing and Output'!$G$38</f>
        <v>631.72977665344956</v>
      </c>
      <c r="J380" s="90">
        <f t="shared" si="53"/>
        <v>0.37870369618049587</v>
      </c>
      <c r="K380" s="92">
        <f t="shared" si="61"/>
        <v>2.6405868495230767</v>
      </c>
      <c r="L380" s="92">
        <f>IF(A380&lt;'Gearing and Output'!$H$5,1,IF(A380&lt;'Gearing and Output'!$H$6,2,IF(A380&gt;'Gearing and Output'!$H$6,3)))</f>
        <v>3</v>
      </c>
      <c r="M380" s="92">
        <f>IF(L380=1,_xlfn.XLOOKUP(A380,'Dyno Graph'!$E$2:$E$77,'Dyno Graph'!$A$2:$A$77,,1),IF(L380=2,_xlfn.XLOOKUP(A380,'Dyno Graph'!$F$2:$F$77,'Dyno Graph'!$A$2:$A$77,,1),IF(L380=3,_xlfn.XLOOKUP(A380,'Dyno Graph'!$G$2:$G$77,'Dyno Graph'!$A$2:$A$77,,1))))</f>
        <v>7500</v>
      </c>
      <c r="N380" s="92">
        <f>IF(L380=1,_xlfn.XLOOKUP(A380,'Dyno Graph'!$E$2:$E$77,'Dyno Graph'!$D$2:$D$77,,-1),IF(L380=2,_xlfn.XLOOKUP(A380,'Dyno Graph'!$F$2:$F$77,'Dyno Graph'!$D$2:$D$77,,-1),IF(L380=3,_xlfn.XLOOKUP(A380,'Dyno Graph'!$G$2:$G$77,'Dyno Graph'!$D$2:$D$77,,-1))))</f>
        <v>14.254</v>
      </c>
      <c r="O380" s="92">
        <f>IF(L380=1,_xlfn.XLOOKUP(A380,'Dyno Graph'!$E$2:$E$77,'Dyno Graph'!$H$2:$H$77,,-1),IF(Forces!L380=2,_xlfn.XLOOKUP(Forces!A380,'Dyno Graph'!$F$2:$F$77,'Dyno Graph'!$H$2:$H$77,,-1),IF(Forces!L380=3,_xlfn.XLOOKUP(Forces!A380,'Dyno Graph'!$G$2:$G$77,'Dyno Graph'!$H$2:$H$77,,-1))))</f>
        <v>11.185500000000001</v>
      </c>
      <c r="P380" s="92" cm="1">
        <f t="array" ref="P380">_xlfn.XLOOKUP(N380,BSFC!$B$3:$B$25,_xlfn.XLOOKUP(M380,BSFC!$C$2:$P$2,BSFC!$C$3:$P$25,,-1),,-1)</f>
        <v>475.44294525000004</v>
      </c>
      <c r="Q380" s="92">
        <f t="shared" si="54"/>
        <v>1.4772408511371877</v>
      </c>
      <c r="R380" s="92">
        <f t="shared" si="55"/>
        <v>2.2593044861245575E-4</v>
      </c>
      <c r="S380" s="92">
        <f t="shared" si="56"/>
        <v>0.10741703790995974</v>
      </c>
      <c r="T380" s="92">
        <f t="shared" si="59"/>
        <v>47.115870500960654</v>
      </c>
      <c r="U380" s="92">
        <f t="shared" si="57"/>
        <v>1.4322271721327966E-4</v>
      </c>
      <c r="V380" s="92">
        <f t="shared" si="60"/>
        <v>6.2821160667947212E-2</v>
      </c>
    </row>
    <row r="381" spans="1:22" x14ac:dyDescent="0.45">
      <c r="A381" s="88">
        <f>MIN('Gearing and Output'!$H$7,(SQRT((A380^2)+2*K380*1)))</f>
        <v>13.752388632941413</v>
      </c>
      <c r="B381" s="90">
        <f t="shared" si="58"/>
        <v>31.763514197430684</v>
      </c>
      <c r="C381" s="90">
        <f>0.5*'Gearing and Output'!$G$15*'Gearing and Output'!$G$16*'Gearing and Output'!$G$14*(A381)^2</f>
        <v>111.2073775495362</v>
      </c>
      <c r="D381" s="90">
        <f>'Gearing and Output'!$G$26</f>
        <v>133.66125</v>
      </c>
      <c r="E381" s="90">
        <f>'Gearing and Output'!$C$14-C381-D381</f>
        <v>239.23840140594046</v>
      </c>
      <c r="F381" s="90">
        <f>0.5*'Gearing and Output'!$J$27*A381^2</f>
        <v>53594.201722958889</v>
      </c>
      <c r="G381" s="90">
        <f>A381/('Gearing and Output'!$J$35/1000)</f>
        <v>47.081097682100008</v>
      </c>
      <c r="H381" s="90">
        <f t="shared" si="52"/>
        <v>59.738955596585342</v>
      </c>
      <c r="I381" s="90">
        <f>'Gearing and Output'!$G$38</f>
        <v>631.72977665344956</v>
      </c>
      <c r="J381" s="90">
        <f t="shared" si="53"/>
        <v>0.37870369618049587</v>
      </c>
      <c r="K381" s="92">
        <f t="shared" si="61"/>
        <v>2.6405868495230767</v>
      </c>
      <c r="L381" s="92">
        <f>IF(A381&lt;'Gearing and Output'!$H$5,1,IF(A381&lt;'Gearing and Output'!$H$6,2,IF(A381&gt;'Gearing and Output'!$H$6,3)))</f>
        <v>3</v>
      </c>
      <c r="M381" s="92">
        <f>IF(L381=1,_xlfn.XLOOKUP(A381,'Dyno Graph'!$E$2:$E$77,'Dyno Graph'!$A$2:$A$77,,1),IF(L381=2,_xlfn.XLOOKUP(A381,'Dyno Graph'!$F$2:$F$77,'Dyno Graph'!$A$2:$A$77,,1),IF(L381=3,_xlfn.XLOOKUP(A381,'Dyno Graph'!$G$2:$G$77,'Dyno Graph'!$A$2:$A$77,,1))))</f>
        <v>7500</v>
      </c>
      <c r="N381" s="92">
        <f>IF(L381=1,_xlfn.XLOOKUP(A381,'Dyno Graph'!$E$2:$E$77,'Dyno Graph'!$D$2:$D$77,,-1),IF(L381=2,_xlfn.XLOOKUP(A381,'Dyno Graph'!$F$2:$F$77,'Dyno Graph'!$D$2:$D$77,,-1),IF(L381=3,_xlfn.XLOOKUP(A381,'Dyno Graph'!$G$2:$G$77,'Dyno Graph'!$D$2:$D$77,,-1))))</f>
        <v>14.254</v>
      </c>
      <c r="O381" s="92">
        <f>IF(L381=1,_xlfn.XLOOKUP(A381,'Dyno Graph'!$E$2:$E$77,'Dyno Graph'!$H$2:$H$77,,-1),IF(Forces!L381=2,_xlfn.XLOOKUP(Forces!A381,'Dyno Graph'!$F$2:$F$77,'Dyno Graph'!$H$2:$H$77,,-1),IF(Forces!L381=3,_xlfn.XLOOKUP(Forces!A381,'Dyno Graph'!$G$2:$G$77,'Dyno Graph'!$H$2:$H$77,,-1))))</f>
        <v>11.185500000000001</v>
      </c>
      <c r="P381" s="92" cm="1">
        <f t="array" ref="P381">_xlfn.XLOOKUP(N381,BSFC!$B$3:$B$25,_xlfn.XLOOKUP(M381,BSFC!$C$2:$P$2,BSFC!$C$3:$P$25,,-1),,-1)</f>
        <v>475.44294525000004</v>
      </c>
      <c r="Q381" s="92">
        <f t="shared" si="54"/>
        <v>1.4772408511371877</v>
      </c>
      <c r="R381" s="92">
        <f t="shared" si="55"/>
        <v>2.2593044861245575E-4</v>
      </c>
      <c r="S381" s="92">
        <f t="shared" si="56"/>
        <v>0.10741703790995974</v>
      </c>
      <c r="T381" s="92">
        <f t="shared" si="59"/>
        <v>47.223287538870615</v>
      </c>
      <c r="U381" s="92">
        <f t="shared" si="57"/>
        <v>1.4322271721327966E-4</v>
      </c>
      <c r="V381" s="92">
        <f t="shared" si="60"/>
        <v>6.2964383385160486E-2</v>
      </c>
    </row>
    <row r="382" spans="1:22" x14ac:dyDescent="0.45">
      <c r="A382" s="88">
        <f>MIN('Gearing and Output'!$H$7,(SQRT((A381^2)+2*K381*1)))</f>
        <v>13.752388632941413</v>
      </c>
      <c r="B382" s="90">
        <f t="shared" si="58"/>
        <v>31.836228838260762</v>
      </c>
      <c r="C382" s="90">
        <f>0.5*'Gearing and Output'!$G$15*'Gearing and Output'!$G$16*'Gearing and Output'!$G$14*(A382)^2</f>
        <v>111.2073775495362</v>
      </c>
      <c r="D382" s="90">
        <f>'Gearing and Output'!$G$26</f>
        <v>133.66125</v>
      </c>
      <c r="E382" s="90">
        <f>'Gearing and Output'!$C$14-C382-D382</f>
        <v>239.23840140594046</v>
      </c>
      <c r="F382" s="90">
        <f>0.5*'Gearing and Output'!$J$27*A382^2</f>
        <v>53594.201722958889</v>
      </c>
      <c r="G382" s="90">
        <f>A382/('Gearing and Output'!$J$35/1000)</f>
        <v>47.081097682100008</v>
      </c>
      <c r="H382" s="90">
        <f t="shared" si="52"/>
        <v>59.738955596585342</v>
      </c>
      <c r="I382" s="90">
        <f>'Gearing and Output'!$G$38</f>
        <v>631.72977665344956</v>
      </c>
      <c r="J382" s="90">
        <f t="shared" si="53"/>
        <v>0.37870369618049587</v>
      </c>
      <c r="K382" s="92">
        <f t="shared" si="61"/>
        <v>2.6405868495230767</v>
      </c>
      <c r="L382" s="92">
        <f>IF(A382&lt;'Gearing and Output'!$H$5,1,IF(A382&lt;'Gearing and Output'!$H$6,2,IF(A382&gt;'Gearing and Output'!$H$6,3)))</f>
        <v>3</v>
      </c>
      <c r="M382" s="92">
        <f>IF(L382=1,_xlfn.XLOOKUP(A382,'Dyno Graph'!$E$2:$E$77,'Dyno Graph'!$A$2:$A$77,,1),IF(L382=2,_xlfn.XLOOKUP(A382,'Dyno Graph'!$F$2:$F$77,'Dyno Graph'!$A$2:$A$77,,1),IF(L382=3,_xlfn.XLOOKUP(A382,'Dyno Graph'!$G$2:$G$77,'Dyno Graph'!$A$2:$A$77,,1))))</f>
        <v>7500</v>
      </c>
      <c r="N382" s="92">
        <f>IF(L382=1,_xlfn.XLOOKUP(A382,'Dyno Graph'!$E$2:$E$77,'Dyno Graph'!$D$2:$D$77,,-1),IF(L382=2,_xlfn.XLOOKUP(A382,'Dyno Graph'!$F$2:$F$77,'Dyno Graph'!$D$2:$D$77,,-1),IF(L382=3,_xlfn.XLOOKUP(A382,'Dyno Graph'!$G$2:$G$77,'Dyno Graph'!$D$2:$D$77,,-1))))</f>
        <v>14.254</v>
      </c>
      <c r="O382" s="92">
        <f>IF(L382=1,_xlfn.XLOOKUP(A382,'Dyno Graph'!$E$2:$E$77,'Dyno Graph'!$H$2:$H$77,,-1),IF(Forces!L382=2,_xlfn.XLOOKUP(Forces!A382,'Dyno Graph'!$F$2:$F$77,'Dyno Graph'!$H$2:$H$77,,-1),IF(Forces!L382=3,_xlfn.XLOOKUP(Forces!A382,'Dyno Graph'!$G$2:$G$77,'Dyno Graph'!$H$2:$H$77,,-1))))</f>
        <v>11.185500000000001</v>
      </c>
      <c r="P382" s="92" cm="1">
        <f t="array" ref="P382">_xlfn.XLOOKUP(N382,BSFC!$B$3:$B$25,_xlfn.XLOOKUP(M382,BSFC!$C$2:$P$2,BSFC!$C$3:$P$25,,-1),,-1)</f>
        <v>475.44294525000004</v>
      </c>
      <c r="Q382" s="92">
        <f t="shared" si="54"/>
        <v>1.4772408511371877</v>
      </c>
      <c r="R382" s="92">
        <f t="shared" si="55"/>
        <v>2.2593044861245575E-4</v>
      </c>
      <c r="S382" s="92">
        <f t="shared" si="56"/>
        <v>0.10741703790995974</v>
      </c>
      <c r="T382" s="92">
        <f t="shared" si="59"/>
        <v>47.330704576780576</v>
      </c>
      <c r="U382" s="92">
        <f t="shared" si="57"/>
        <v>1.4322271721327966E-4</v>
      </c>
      <c r="V382" s="92">
        <f t="shared" si="60"/>
        <v>6.3107606102373759E-2</v>
      </c>
    </row>
    <row r="383" spans="1:22" x14ac:dyDescent="0.45">
      <c r="A383" s="88">
        <f>MIN('Gearing and Output'!$H$7,(SQRT((A382^2)+2*K382*1)))</f>
        <v>13.752388632941413</v>
      </c>
      <c r="B383" s="90">
        <f t="shared" si="58"/>
        <v>31.908943479090841</v>
      </c>
      <c r="C383" s="90">
        <f>0.5*'Gearing and Output'!$G$15*'Gearing and Output'!$G$16*'Gearing and Output'!$G$14*(A383)^2</f>
        <v>111.2073775495362</v>
      </c>
      <c r="D383" s="90">
        <f>'Gearing and Output'!$G$26</f>
        <v>133.66125</v>
      </c>
      <c r="E383" s="90">
        <f>'Gearing and Output'!$C$14-C383-D383</f>
        <v>239.23840140594046</v>
      </c>
      <c r="F383" s="90">
        <f>0.5*'Gearing and Output'!$J$27*A383^2</f>
        <v>53594.201722958889</v>
      </c>
      <c r="G383" s="90">
        <f>A383/('Gearing and Output'!$J$35/1000)</f>
        <v>47.081097682100008</v>
      </c>
      <c r="H383" s="90">
        <f t="shared" si="52"/>
        <v>59.738955596585342</v>
      </c>
      <c r="I383" s="90">
        <f>'Gearing and Output'!$G$38</f>
        <v>631.72977665344956</v>
      </c>
      <c r="J383" s="90">
        <f t="shared" si="53"/>
        <v>0.37870369618049587</v>
      </c>
      <c r="K383" s="92">
        <f t="shared" si="61"/>
        <v>2.6405868495230767</v>
      </c>
      <c r="L383" s="92">
        <f>IF(A383&lt;'Gearing and Output'!$H$5,1,IF(A383&lt;'Gearing and Output'!$H$6,2,IF(A383&gt;'Gearing and Output'!$H$6,3)))</f>
        <v>3</v>
      </c>
      <c r="M383" s="92">
        <f>IF(L383=1,_xlfn.XLOOKUP(A383,'Dyno Graph'!$E$2:$E$77,'Dyno Graph'!$A$2:$A$77,,1),IF(L383=2,_xlfn.XLOOKUP(A383,'Dyno Graph'!$F$2:$F$77,'Dyno Graph'!$A$2:$A$77,,1),IF(L383=3,_xlfn.XLOOKUP(A383,'Dyno Graph'!$G$2:$G$77,'Dyno Graph'!$A$2:$A$77,,1))))</f>
        <v>7500</v>
      </c>
      <c r="N383" s="92">
        <f>IF(L383=1,_xlfn.XLOOKUP(A383,'Dyno Graph'!$E$2:$E$77,'Dyno Graph'!$D$2:$D$77,,-1),IF(L383=2,_xlfn.XLOOKUP(A383,'Dyno Graph'!$F$2:$F$77,'Dyno Graph'!$D$2:$D$77,,-1),IF(L383=3,_xlfn.XLOOKUP(A383,'Dyno Graph'!$G$2:$G$77,'Dyno Graph'!$D$2:$D$77,,-1))))</f>
        <v>14.254</v>
      </c>
      <c r="O383" s="92">
        <f>IF(L383=1,_xlfn.XLOOKUP(A383,'Dyno Graph'!$E$2:$E$77,'Dyno Graph'!$H$2:$H$77,,-1),IF(Forces!L383=2,_xlfn.XLOOKUP(Forces!A383,'Dyno Graph'!$F$2:$F$77,'Dyno Graph'!$H$2:$H$77,,-1),IF(Forces!L383=3,_xlfn.XLOOKUP(Forces!A383,'Dyno Graph'!$G$2:$G$77,'Dyno Graph'!$H$2:$H$77,,-1))))</f>
        <v>11.185500000000001</v>
      </c>
      <c r="P383" s="92" cm="1">
        <f t="array" ref="P383">_xlfn.XLOOKUP(N383,BSFC!$B$3:$B$25,_xlfn.XLOOKUP(M383,BSFC!$C$2:$P$2,BSFC!$C$3:$P$25,,-1),,-1)</f>
        <v>475.44294525000004</v>
      </c>
      <c r="Q383" s="92">
        <f t="shared" si="54"/>
        <v>1.4772408511371877</v>
      </c>
      <c r="R383" s="92">
        <f t="shared" si="55"/>
        <v>2.2593044861245575E-4</v>
      </c>
      <c r="S383" s="92">
        <f t="shared" si="56"/>
        <v>0.10741703790995974</v>
      </c>
      <c r="T383" s="92">
        <f t="shared" si="59"/>
        <v>47.438121614690537</v>
      </c>
      <c r="U383" s="92">
        <f t="shared" si="57"/>
        <v>1.4322271721327966E-4</v>
      </c>
      <c r="V383" s="92">
        <f t="shared" si="60"/>
        <v>6.3250828819587032E-2</v>
      </c>
    </row>
    <row r="384" spans="1:22" x14ac:dyDescent="0.45">
      <c r="A384" s="88">
        <f>MIN('Gearing and Output'!$H$7,(SQRT((A383^2)+2*K383*1)))</f>
        <v>13.752388632941413</v>
      </c>
      <c r="B384" s="90">
        <f t="shared" si="58"/>
        <v>31.981658119920919</v>
      </c>
      <c r="C384" s="90">
        <f>0.5*'Gearing and Output'!$G$15*'Gearing and Output'!$G$16*'Gearing and Output'!$G$14*(A384)^2</f>
        <v>111.2073775495362</v>
      </c>
      <c r="D384" s="90">
        <f>'Gearing and Output'!$G$26</f>
        <v>133.66125</v>
      </c>
      <c r="E384" s="90">
        <f>'Gearing and Output'!$C$14-C384-D384</f>
        <v>239.23840140594046</v>
      </c>
      <c r="F384" s="90">
        <f>0.5*'Gearing and Output'!$J$27*A384^2</f>
        <v>53594.201722958889</v>
      </c>
      <c r="G384" s="90">
        <f>A384/('Gearing and Output'!$J$35/1000)</f>
        <v>47.081097682100008</v>
      </c>
      <c r="H384" s="90">
        <f t="shared" si="52"/>
        <v>59.738955596585342</v>
      </c>
      <c r="I384" s="90">
        <f>'Gearing and Output'!$G$38</f>
        <v>631.72977665344956</v>
      </c>
      <c r="J384" s="90">
        <f t="shared" si="53"/>
        <v>0.37870369618049587</v>
      </c>
      <c r="K384" s="92">
        <f t="shared" si="61"/>
        <v>2.6405868495230767</v>
      </c>
      <c r="L384" s="92">
        <f>IF(A384&lt;'Gearing and Output'!$H$5,1,IF(A384&lt;'Gearing and Output'!$H$6,2,IF(A384&gt;'Gearing and Output'!$H$6,3)))</f>
        <v>3</v>
      </c>
      <c r="M384" s="92">
        <f>IF(L384=1,_xlfn.XLOOKUP(A384,'Dyno Graph'!$E$2:$E$77,'Dyno Graph'!$A$2:$A$77,,1),IF(L384=2,_xlfn.XLOOKUP(A384,'Dyno Graph'!$F$2:$F$77,'Dyno Graph'!$A$2:$A$77,,1),IF(L384=3,_xlfn.XLOOKUP(A384,'Dyno Graph'!$G$2:$G$77,'Dyno Graph'!$A$2:$A$77,,1))))</f>
        <v>7500</v>
      </c>
      <c r="N384" s="92">
        <f>IF(L384=1,_xlfn.XLOOKUP(A384,'Dyno Graph'!$E$2:$E$77,'Dyno Graph'!$D$2:$D$77,,-1),IF(L384=2,_xlfn.XLOOKUP(A384,'Dyno Graph'!$F$2:$F$77,'Dyno Graph'!$D$2:$D$77,,-1),IF(L384=3,_xlfn.XLOOKUP(A384,'Dyno Graph'!$G$2:$G$77,'Dyno Graph'!$D$2:$D$77,,-1))))</f>
        <v>14.254</v>
      </c>
      <c r="O384" s="92">
        <f>IF(L384=1,_xlfn.XLOOKUP(A384,'Dyno Graph'!$E$2:$E$77,'Dyno Graph'!$H$2:$H$77,,-1),IF(Forces!L384=2,_xlfn.XLOOKUP(Forces!A384,'Dyno Graph'!$F$2:$F$77,'Dyno Graph'!$H$2:$H$77,,-1),IF(Forces!L384=3,_xlfn.XLOOKUP(Forces!A384,'Dyno Graph'!$G$2:$G$77,'Dyno Graph'!$H$2:$H$77,,-1))))</f>
        <v>11.185500000000001</v>
      </c>
      <c r="P384" s="92" cm="1">
        <f t="array" ref="P384">_xlfn.XLOOKUP(N384,BSFC!$B$3:$B$25,_xlfn.XLOOKUP(M384,BSFC!$C$2:$P$2,BSFC!$C$3:$P$25,,-1),,-1)</f>
        <v>475.44294525000004</v>
      </c>
      <c r="Q384" s="92">
        <f t="shared" si="54"/>
        <v>1.4772408511371877</v>
      </c>
      <c r="R384" s="92">
        <f t="shared" si="55"/>
        <v>2.2593044861246678E-4</v>
      </c>
      <c r="S384" s="92">
        <f t="shared" si="56"/>
        <v>0.10741703790996499</v>
      </c>
      <c r="T384" s="92">
        <f t="shared" si="59"/>
        <v>47.545538652600506</v>
      </c>
      <c r="U384" s="92">
        <f t="shared" si="57"/>
        <v>1.4322271721328665E-4</v>
      </c>
      <c r="V384" s="92">
        <f t="shared" si="60"/>
        <v>6.3394051536800319E-2</v>
      </c>
    </row>
    <row r="385" spans="1:22" x14ac:dyDescent="0.45">
      <c r="A385" s="88">
        <f>MIN('Gearing and Output'!$H$7,(SQRT((A384^2)+2*K384*1)))</f>
        <v>13.752388632941413</v>
      </c>
      <c r="B385" s="90">
        <f t="shared" si="58"/>
        <v>32.054372760751001</v>
      </c>
      <c r="C385" s="90">
        <f>0.5*'Gearing and Output'!$G$15*'Gearing and Output'!$G$16*'Gearing and Output'!$G$14*(A385)^2</f>
        <v>111.2073775495362</v>
      </c>
      <c r="D385" s="90">
        <f>'Gearing and Output'!$G$26</f>
        <v>133.66125</v>
      </c>
      <c r="E385" s="90">
        <f>'Gearing and Output'!$C$14-C385-D385</f>
        <v>239.23840140594046</v>
      </c>
      <c r="F385" s="90">
        <f>0.5*'Gearing and Output'!$J$27*A385^2</f>
        <v>53594.201722958889</v>
      </c>
      <c r="G385" s="90">
        <f>A385/('Gearing and Output'!$J$35/1000)</f>
        <v>47.081097682100008</v>
      </c>
      <c r="H385" s="90">
        <f t="shared" si="52"/>
        <v>59.738955596585342</v>
      </c>
      <c r="I385" s="90">
        <f>'Gearing and Output'!$G$38</f>
        <v>631.72977665344956</v>
      </c>
      <c r="J385" s="90">
        <f t="shared" si="53"/>
        <v>0.37870369618049587</v>
      </c>
      <c r="K385" s="92">
        <f t="shared" si="61"/>
        <v>2.6405868495230767</v>
      </c>
      <c r="L385" s="92">
        <f>IF(A385&lt;'Gearing and Output'!$H$5,1,IF(A385&lt;'Gearing and Output'!$H$6,2,IF(A385&gt;'Gearing and Output'!$H$6,3)))</f>
        <v>3</v>
      </c>
      <c r="M385" s="92">
        <f>IF(L385=1,_xlfn.XLOOKUP(A385,'Dyno Graph'!$E$2:$E$77,'Dyno Graph'!$A$2:$A$77,,1),IF(L385=2,_xlfn.XLOOKUP(A385,'Dyno Graph'!$F$2:$F$77,'Dyno Graph'!$A$2:$A$77,,1),IF(L385=3,_xlfn.XLOOKUP(A385,'Dyno Graph'!$G$2:$G$77,'Dyno Graph'!$A$2:$A$77,,1))))</f>
        <v>7500</v>
      </c>
      <c r="N385" s="92">
        <f>IF(L385=1,_xlfn.XLOOKUP(A385,'Dyno Graph'!$E$2:$E$77,'Dyno Graph'!$D$2:$D$77,,-1),IF(L385=2,_xlfn.XLOOKUP(A385,'Dyno Graph'!$F$2:$F$77,'Dyno Graph'!$D$2:$D$77,,-1),IF(L385=3,_xlfn.XLOOKUP(A385,'Dyno Graph'!$G$2:$G$77,'Dyno Graph'!$D$2:$D$77,,-1))))</f>
        <v>14.254</v>
      </c>
      <c r="O385" s="92">
        <f>IF(L385=1,_xlfn.XLOOKUP(A385,'Dyno Graph'!$E$2:$E$77,'Dyno Graph'!$H$2:$H$77,,-1),IF(Forces!L385=2,_xlfn.XLOOKUP(Forces!A385,'Dyno Graph'!$F$2:$F$77,'Dyno Graph'!$H$2:$H$77,,-1),IF(Forces!L385=3,_xlfn.XLOOKUP(Forces!A385,'Dyno Graph'!$G$2:$G$77,'Dyno Graph'!$H$2:$H$77,,-1))))</f>
        <v>11.185500000000001</v>
      </c>
      <c r="P385" s="92" cm="1">
        <f t="array" ref="P385">_xlfn.XLOOKUP(N385,BSFC!$B$3:$B$25,_xlfn.XLOOKUP(M385,BSFC!$C$2:$P$2,BSFC!$C$3:$P$25,,-1),,-1)</f>
        <v>475.44294525000004</v>
      </c>
      <c r="Q385" s="92">
        <f t="shared" si="54"/>
        <v>1.4772408511371877</v>
      </c>
      <c r="R385" s="92">
        <f t="shared" si="55"/>
        <v>2.2593044861245575E-4</v>
      </c>
      <c r="S385" s="92">
        <f t="shared" si="56"/>
        <v>0.10741703790995974</v>
      </c>
      <c r="T385" s="92">
        <f t="shared" si="59"/>
        <v>47.652955690510467</v>
      </c>
      <c r="U385" s="92">
        <f t="shared" si="57"/>
        <v>1.4322271721327966E-4</v>
      </c>
      <c r="V385" s="92">
        <f t="shared" si="60"/>
        <v>6.3537274254013593E-2</v>
      </c>
    </row>
    <row r="386" spans="1:22" x14ac:dyDescent="0.45">
      <c r="A386" s="88">
        <f>MIN('Gearing and Output'!$H$7,(SQRT((A385^2)+2*K385*1)))</f>
        <v>13.752388632941413</v>
      </c>
      <c r="B386" s="90">
        <f t="shared" si="58"/>
        <v>32.127087401581079</v>
      </c>
      <c r="C386" s="90">
        <f>0.5*'Gearing and Output'!$G$15*'Gearing and Output'!$G$16*'Gearing and Output'!$G$14*(A386)^2</f>
        <v>111.2073775495362</v>
      </c>
      <c r="D386" s="90">
        <f>'Gearing and Output'!$G$26</f>
        <v>133.66125</v>
      </c>
      <c r="E386" s="90">
        <f>'Gearing and Output'!$C$14-C386-D386</f>
        <v>239.23840140594046</v>
      </c>
      <c r="F386" s="90">
        <f>0.5*'Gearing and Output'!$J$27*A386^2</f>
        <v>53594.201722958889</v>
      </c>
      <c r="G386" s="90">
        <f>A386/('Gearing and Output'!$J$35/1000)</f>
        <v>47.081097682100008</v>
      </c>
      <c r="H386" s="90">
        <f t="shared" ref="H386:H449" si="62">(0.5*I386*A386^2)/1000</f>
        <v>59.738955596585342</v>
      </c>
      <c r="I386" s="90">
        <f>'Gearing and Output'!$G$38</f>
        <v>631.72977665344956</v>
      </c>
      <c r="J386" s="90">
        <f t="shared" ref="J386:J449" si="63">E386/I386</f>
        <v>0.37870369618049587</v>
      </c>
      <c r="K386" s="92">
        <f t="shared" si="61"/>
        <v>2.6405868495230767</v>
      </c>
      <c r="L386" s="92">
        <f>IF(A386&lt;'Gearing and Output'!$H$5,1,IF(A386&lt;'Gearing and Output'!$H$6,2,IF(A386&gt;'Gearing and Output'!$H$6,3)))</f>
        <v>3</v>
      </c>
      <c r="M386" s="92">
        <f>IF(L386=1,_xlfn.XLOOKUP(A386,'Dyno Graph'!$E$2:$E$77,'Dyno Graph'!$A$2:$A$77,,1),IF(L386=2,_xlfn.XLOOKUP(A386,'Dyno Graph'!$F$2:$F$77,'Dyno Graph'!$A$2:$A$77,,1),IF(L386=3,_xlfn.XLOOKUP(A386,'Dyno Graph'!$G$2:$G$77,'Dyno Graph'!$A$2:$A$77,,1))))</f>
        <v>7500</v>
      </c>
      <c r="N386" s="92">
        <f>IF(L386=1,_xlfn.XLOOKUP(A386,'Dyno Graph'!$E$2:$E$77,'Dyno Graph'!$D$2:$D$77,,-1),IF(L386=2,_xlfn.XLOOKUP(A386,'Dyno Graph'!$F$2:$F$77,'Dyno Graph'!$D$2:$D$77,,-1),IF(L386=3,_xlfn.XLOOKUP(A386,'Dyno Graph'!$G$2:$G$77,'Dyno Graph'!$D$2:$D$77,,-1))))</f>
        <v>14.254</v>
      </c>
      <c r="O386" s="92">
        <f>IF(L386=1,_xlfn.XLOOKUP(A386,'Dyno Graph'!$E$2:$E$77,'Dyno Graph'!$H$2:$H$77,,-1),IF(Forces!L386=2,_xlfn.XLOOKUP(Forces!A386,'Dyno Graph'!$F$2:$F$77,'Dyno Graph'!$H$2:$H$77,,-1),IF(Forces!L386=3,_xlfn.XLOOKUP(Forces!A386,'Dyno Graph'!$G$2:$G$77,'Dyno Graph'!$H$2:$H$77,,-1))))</f>
        <v>11.185500000000001</v>
      </c>
      <c r="P386" s="92" cm="1">
        <f t="array" ref="P386">_xlfn.XLOOKUP(N386,BSFC!$B$3:$B$25,_xlfn.XLOOKUP(M386,BSFC!$C$2:$P$2,BSFC!$C$3:$P$25,,-1),,-1)</f>
        <v>475.44294525000004</v>
      </c>
      <c r="Q386" s="92">
        <f t="shared" si="54"/>
        <v>1.4772408511371877</v>
      </c>
      <c r="R386" s="92">
        <f t="shared" si="55"/>
        <v>2.2593044861245575E-4</v>
      </c>
      <c r="S386" s="92">
        <f t="shared" si="56"/>
        <v>0.10741703790995974</v>
      </c>
      <c r="T386" s="92">
        <f t="shared" si="59"/>
        <v>47.760372728420428</v>
      </c>
      <c r="U386" s="92">
        <f t="shared" si="57"/>
        <v>1.4322271721327966E-4</v>
      </c>
      <c r="V386" s="92">
        <f t="shared" si="60"/>
        <v>6.3680496971226866E-2</v>
      </c>
    </row>
    <row r="387" spans="1:22" x14ac:dyDescent="0.45">
      <c r="A387" s="88">
        <f>MIN('Gearing and Output'!$H$7,(SQRT((A386^2)+2*K386*1)))</f>
        <v>13.752388632941413</v>
      </c>
      <c r="B387" s="90">
        <f t="shared" si="58"/>
        <v>32.199802042411157</v>
      </c>
      <c r="C387" s="90">
        <f>0.5*'Gearing and Output'!$G$15*'Gearing and Output'!$G$16*'Gearing and Output'!$G$14*(A387)^2</f>
        <v>111.2073775495362</v>
      </c>
      <c r="D387" s="90">
        <f>'Gearing and Output'!$G$26</f>
        <v>133.66125</v>
      </c>
      <c r="E387" s="90">
        <f>'Gearing and Output'!$C$14-C387-D387</f>
        <v>239.23840140594046</v>
      </c>
      <c r="F387" s="90">
        <f>0.5*'Gearing and Output'!$J$27*A387^2</f>
        <v>53594.201722958889</v>
      </c>
      <c r="G387" s="90">
        <f>A387/('Gearing and Output'!$J$35/1000)</f>
        <v>47.081097682100008</v>
      </c>
      <c r="H387" s="90">
        <f t="shared" si="62"/>
        <v>59.738955596585342</v>
      </c>
      <c r="I387" s="90">
        <f>'Gearing and Output'!$G$38</f>
        <v>631.72977665344956</v>
      </c>
      <c r="J387" s="90">
        <f t="shared" si="63"/>
        <v>0.37870369618049587</v>
      </c>
      <c r="K387" s="92">
        <f t="shared" si="61"/>
        <v>2.6405868495230767</v>
      </c>
      <c r="L387" s="92">
        <f>IF(A387&lt;'Gearing and Output'!$H$5,1,IF(A387&lt;'Gearing and Output'!$H$6,2,IF(A387&gt;'Gearing and Output'!$H$6,3)))</f>
        <v>3</v>
      </c>
      <c r="M387" s="92">
        <f>IF(L387=1,_xlfn.XLOOKUP(A387,'Dyno Graph'!$E$2:$E$77,'Dyno Graph'!$A$2:$A$77,,1),IF(L387=2,_xlfn.XLOOKUP(A387,'Dyno Graph'!$F$2:$F$77,'Dyno Graph'!$A$2:$A$77,,1),IF(L387=3,_xlfn.XLOOKUP(A387,'Dyno Graph'!$G$2:$G$77,'Dyno Graph'!$A$2:$A$77,,1))))</f>
        <v>7500</v>
      </c>
      <c r="N387" s="92">
        <f>IF(L387=1,_xlfn.XLOOKUP(A387,'Dyno Graph'!$E$2:$E$77,'Dyno Graph'!$D$2:$D$77,,-1),IF(L387=2,_xlfn.XLOOKUP(A387,'Dyno Graph'!$F$2:$F$77,'Dyno Graph'!$D$2:$D$77,,-1),IF(L387=3,_xlfn.XLOOKUP(A387,'Dyno Graph'!$G$2:$G$77,'Dyno Graph'!$D$2:$D$77,,-1))))</f>
        <v>14.254</v>
      </c>
      <c r="O387" s="92">
        <f>IF(L387=1,_xlfn.XLOOKUP(A387,'Dyno Graph'!$E$2:$E$77,'Dyno Graph'!$H$2:$H$77,,-1),IF(Forces!L387=2,_xlfn.XLOOKUP(Forces!A387,'Dyno Graph'!$F$2:$F$77,'Dyno Graph'!$H$2:$H$77,,-1),IF(Forces!L387=3,_xlfn.XLOOKUP(Forces!A387,'Dyno Graph'!$G$2:$G$77,'Dyno Graph'!$H$2:$H$77,,-1))))</f>
        <v>11.185500000000001</v>
      </c>
      <c r="P387" s="92" cm="1">
        <f t="array" ref="P387">_xlfn.XLOOKUP(N387,BSFC!$B$3:$B$25,_xlfn.XLOOKUP(M387,BSFC!$C$2:$P$2,BSFC!$C$3:$P$25,,-1),,-1)</f>
        <v>475.44294525000004</v>
      </c>
      <c r="Q387" s="92">
        <f t="shared" ref="Q387:Q450" si="64">(O387*P387)/(60*60)</f>
        <v>1.4772408511371877</v>
      </c>
      <c r="R387" s="92">
        <f t="shared" ref="R387:R450" si="65">((B388-B387)/3600)*O387</f>
        <v>2.2593044861245575E-4</v>
      </c>
      <c r="S387" s="92">
        <f t="shared" ref="S387:S450" si="66">R387*P387</f>
        <v>0.10741703790995974</v>
      </c>
      <c r="T387" s="92">
        <f t="shared" si="59"/>
        <v>47.86778976633039</v>
      </c>
      <c r="U387" s="92">
        <f t="shared" ref="U387:U450" si="67">((R387*P387)/1000)/0.75</f>
        <v>1.4322271721327966E-4</v>
      </c>
      <c r="V387" s="92">
        <f t="shared" si="60"/>
        <v>6.3823719688440139E-2</v>
      </c>
    </row>
    <row r="388" spans="1:22" x14ac:dyDescent="0.45">
      <c r="A388" s="88">
        <f>MIN('Gearing and Output'!$H$7,(SQRT((A387^2)+2*K387*1)))</f>
        <v>13.752388632941413</v>
      </c>
      <c r="B388" s="90">
        <f t="shared" si="58"/>
        <v>32.272516683241236</v>
      </c>
      <c r="C388" s="90">
        <f>0.5*'Gearing and Output'!$G$15*'Gearing and Output'!$G$16*'Gearing and Output'!$G$14*(A388)^2</f>
        <v>111.2073775495362</v>
      </c>
      <c r="D388" s="90">
        <f>'Gearing and Output'!$G$26</f>
        <v>133.66125</v>
      </c>
      <c r="E388" s="90">
        <f>'Gearing and Output'!$C$14-C388-D388</f>
        <v>239.23840140594046</v>
      </c>
      <c r="F388" s="90">
        <f>0.5*'Gearing and Output'!$J$27*A388^2</f>
        <v>53594.201722958889</v>
      </c>
      <c r="G388" s="90">
        <f>A388/('Gearing and Output'!$J$35/1000)</f>
        <v>47.081097682100008</v>
      </c>
      <c r="H388" s="90">
        <f t="shared" si="62"/>
        <v>59.738955596585342</v>
      </c>
      <c r="I388" s="90">
        <f>'Gearing and Output'!$G$38</f>
        <v>631.72977665344956</v>
      </c>
      <c r="J388" s="90">
        <f t="shared" si="63"/>
        <v>0.37870369618049587</v>
      </c>
      <c r="K388" s="92">
        <f t="shared" si="61"/>
        <v>2.6405868495230767</v>
      </c>
      <c r="L388" s="92">
        <f>IF(A388&lt;'Gearing and Output'!$H$5,1,IF(A388&lt;'Gearing and Output'!$H$6,2,IF(A388&gt;'Gearing and Output'!$H$6,3)))</f>
        <v>3</v>
      </c>
      <c r="M388" s="92">
        <f>IF(L388=1,_xlfn.XLOOKUP(A388,'Dyno Graph'!$E$2:$E$77,'Dyno Graph'!$A$2:$A$77,,1),IF(L388=2,_xlfn.XLOOKUP(A388,'Dyno Graph'!$F$2:$F$77,'Dyno Graph'!$A$2:$A$77,,1),IF(L388=3,_xlfn.XLOOKUP(A388,'Dyno Graph'!$G$2:$G$77,'Dyno Graph'!$A$2:$A$77,,1))))</f>
        <v>7500</v>
      </c>
      <c r="N388" s="92">
        <f>IF(L388=1,_xlfn.XLOOKUP(A388,'Dyno Graph'!$E$2:$E$77,'Dyno Graph'!$D$2:$D$77,,-1),IF(L388=2,_xlfn.XLOOKUP(A388,'Dyno Graph'!$F$2:$F$77,'Dyno Graph'!$D$2:$D$77,,-1),IF(L388=3,_xlfn.XLOOKUP(A388,'Dyno Graph'!$G$2:$G$77,'Dyno Graph'!$D$2:$D$77,,-1))))</f>
        <v>14.254</v>
      </c>
      <c r="O388" s="92">
        <f>IF(L388=1,_xlfn.XLOOKUP(A388,'Dyno Graph'!$E$2:$E$77,'Dyno Graph'!$H$2:$H$77,,-1),IF(Forces!L388=2,_xlfn.XLOOKUP(Forces!A388,'Dyno Graph'!$F$2:$F$77,'Dyno Graph'!$H$2:$H$77,,-1),IF(Forces!L388=3,_xlfn.XLOOKUP(Forces!A388,'Dyno Graph'!$G$2:$G$77,'Dyno Graph'!$H$2:$H$77,,-1))))</f>
        <v>11.185500000000001</v>
      </c>
      <c r="P388" s="92" cm="1">
        <f t="array" ref="P388">_xlfn.XLOOKUP(N388,BSFC!$B$3:$B$25,_xlfn.XLOOKUP(M388,BSFC!$C$2:$P$2,BSFC!$C$3:$P$25,,-1),,-1)</f>
        <v>475.44294525000004</v>
      </c>
      <c r="Q388" s="92">
        <f t="shared" si="64"/>
        <v>1.4772408511371877</v>
      </c>
      <c r="R388" s="92">
        <f t="shared" si="65"/>
        <v>2.2593044861245575E-4</v>
      </c>
      <c r="S388" s="92">
        <f t="shared" si="66"/>
        <v>0.10741703790995974</v>
      </c>
      <c r="T388" s="92">
        <f t="shared" si="59"/>
        <v>47.975206804240351</v>
      </c>
      <c r="U388" s="92">
        <f t="shared" si="67"/>
        <v>1.4322271721327966E-4</v>
      </c>
      <c r="V388" s="92">
        <f t="shared" si="60"/>
        <v>6.3966942405653412E-2</v>
      </c>
    </row>
    <row r="389" spans="1:22" x14ac:dyDescent="0.45">
      <c r="A389" s="88">
        <f>MIN('Gearing and Output'!$H$7,(SQRT((A388^2)+2*K388*1)))</f>
        <v>13.752388632941413</v>
      </c>
      <c r="B389" s="90">
        <f t="shared" ref="B389:B452" si="68">(1/A389)+B388</f>
        <v>32.345231324071314</v>
      </c>
      <c r="C389" s="90">
        <f>0.5*'Gearing and Output'!$G$15*'Gearing and Output'!$G$16*'Gearing and Output'!$G$14*(A389)^2</f>
        <v>111.2073775495362</v>
      </c>
      <c r="D389" s="90">
        <f>'Gearing and Output'!$G$26</f>
        <v>133.66125</v>
      </c>
      <c r="E389" s="90">
        <f>'Gearing and Output'!$C$14-C389-D389</f>
        <v>239.23840140594046</v>
      </c>
      <c r="F389" s="90">
        <f>0.5*'Gearing and Output'!$J$27*A389^2</f>
        <v>53594.201722958889</v>
      </c>
      <c r="G389" s="90">
        <f>A389/('Gearing and Output'!$J$35/1000)</f>
        <v>47.081097682100008</v>
      </c>
      <c r="H389" s="90">
        <f t="shared" si="62"/>
        <v>59.738955596585342</v>
      </c>
      <c r="I389" s="90">
        <f>'Gearing and Output'!$G$38</f>
        <v>631.72977665344956</v>
      </c>
      <c r="J389" s="90">
        <f t="shared" si="63"/>
        <v>0.37870369618049587</v>
      </c>
      <c r="K389" s="92">
        <f t="shared" si="61"/>
        <v>2.6405868495230767</v>
      </c>
      <c r="L389" s="92">
        <f>IF(A389&lt;'Gearing and Output'!$H$5,1,IF(A389&lt;'Gearing and Output'!$H$6,2,IF(A389&gt;'Gearing and Output'!$H$6,3)))</f>
        <v>3</v>
      </c>
      <c r="M389" s="92">
        <f>IF(L389=1,_xlfn.XLOOKUP(A389,'Dyno Graph'!$E$2:$E$77,'Dyno Graph'!$A$2:$A$77,,1),IF(L389=2,_xlfn.XLOOKUP(A389,'Dyno Graph'!$F$2:$F$77,'Dyno Graph'!$A$2:$A$77,,1),IF(L389=3,_xlfn.XLOOKUP(A389,'Dyno Graph'!$G$2:$G$77,'Dyno Graph'!$A$2:$A$77,,1))))</f>
        <v>7500</v>
      </c>
      <c r="N389" s="92">
        <f>IF(L389=1,_xlfn.XLOOKUP(A389,'Dyno Graph'!$E$2:$E$77,'Dyno Graph'!$D$2:$D$77,,-1),IF(L389=2,_xlfn.XLOOKUP(A389,'Dyno Graph'!$F$2:$F$77,'Dyno Graph'!$D$2:$D$77,,-1),IF(L389=3,_xlfn.XLOOKUP(A389,'Dyno Graph'!$G$2:$G$77,'Dyno Graph'!$D$2:$D$77,,-1))))</f>
        <v>14.254</v>
      </c>
      <c r="O389" s="92">
        <f>IF(L389=1,_xlfn.XLOOKUP(A389,'Dyno Graph'!$E$2:$E$77,'Dyno Graph'!$H$2:$H$77,,-1),IF(Forces!L389=2,_xlfn.XLOOKUP(Forces!A389,'Dyno Graph'!$F$2:$F$77,'Dyno Graph'!$H$2:$H$77,,-1),IF(Forces!L389=3,_xlfn.XLOOKUP(Forces!A389,'Dyno Graph'!$G$2:$G$77,'Dyno Graph'!$H$2:$H$77,,-1))))</f>
        <v>11.185500000000001</v>
      </c>
      <c r="P389" s="92" cm="1">
        <f t="array" ref="P389">_xlfn.XLOOKUP(N389,BSFC!$B$3:$B$25,_xlfn.XLOOKUP(M389,BSFC!$C$2:$P$2,BSFC!$C$3:$P$25,,-1),,-1)</f>
        <v>475.44294525000004</v>
      </c>
      <c r="Q389" s="92">
        <f t="shared" si="64"/>
        <v>1.4772408511371877</v>
      </c>
      <c r="R389" s="92">
        <f t="shared" si="65"/>
        <v>2.2593044861245575E-4</v>
      </c>
      <c r="S389" s="92">
        <f t="shared" si="66"/>
        <v>0.10741703790995974</v>
      </c>
      <c r="T389" s="92">
        <f t="shared" ref="T389:T452" si="69">S389+T388</f>
        <v>48.082623842150312</v>
      </c>
      <c r="U389" s="92">
        <f t="shared" si="67"/>
        <v>1.4322271721327966E-4</v>
      </c>
      <c r="V389" s="92">
        <f t="shared" ref="V389:V452" si="70">U389+V388</f>
        <v>6.4110165122866686E-2</v>
      </c>
    </row>
    <row r="390" spans="1:22" x14ac:dyDescent="0.45">
      <c r="A390" s="88">
        <f>MIN('Gearing and Output'!$H$7,(SQRT((A389^2)+2*K389*1)))</f>
        <v>13.752388632941413</v>
      </c>
      <c r="B390" s="90">
        <f t="shared" si="68"/>
        <v>32.417945964901392</v>
      </c>
      <c r="C390" s="90">
        <f>0.5*'Gearing and Output'!$G$15*'Gearing and Output'!$G$16*'Gearing and Output'!$G$14*(A390)^2</f>
        <v>111.2073775495362</v>
      </c>
      <c r="D390" s="90">
        <f>'Gearing and Output'!$G$26</f>
        <v>133.66125</v>
      </c>
      <c r="E390" s="90">
        <f>'Gearing and Output'!$C$14-C390-D390</f>
        <v>239.23840140594046</v>
      </c>
      <c r="F390" s="90">
        <f>0.5*'Gearing and Output'!$J$27*A390^2</f>
        <v>53594.201722958889</v>
      </c>
      <c r="G390" s="90">
        <f>A390/('Gearing and Output'!$J$35/1000)</f>
        <v>47.081097682100008</v>
      </c>
      <c r="H390" s="90">
        <f t="shared" si="62"/>
        <v>59.738955596585342</v>
      </c>
      <c r="I390" s="90">
        <f>'Gearing and Output'!$G$38</f>
        <v>631.72977665344956</v>
      </c>
      <c r="J390" s="90">
        <f t="shared" si="63"/>
        <v>0.37870369618049587</v>
      </c>
      <c r="K390" s="92">
        <f t="shared" si="61"/>
        <v>2.6405868495230767</v>
      </c>
      <c r="L390" s="92">
        <f>IF(A390&lt;'Gearing and Output'!$H$5,1,IF(A390&lt;'Gearing and Output'!$H$6,2,IF(A390&gt;'Gearing and Output'!$H$6,3)))</f>
        <v>3</v>
      </c>
      <c r="M390" s="92">
        <f>IF(L390=1,_xlfn.XLOOKUP(A390,'Dyno Graph'!$E$2:$E$77,'Dyno Graph'!$A$2:$A$77,,1),IF(L390=2,_xlfn.XLOOKUP(A390,'Dyno Graph'!$F$2:$F$77,'Dyno Graph'!$A$2:$A$77,,1),IF(L390=3,_xlfn.XLOOKUP(A390,'Dyno Graph'!$G$2:$G$77,'Dyno Graph'!$A$2:$A$77,,1))))</f>
        <v>7500</v>
      </c>
      <c r="N390" s="92">
        <f>IF(L390=1,_xlfn.XLOOKUP(A390,'Dyno Graph'!$E$2:$E$77,'Dyno Graph'!$D$2:$D$77,,-1),IF(L390=2,_xlfn.XLOOKUP(A390,'Dyno Graph'!$F$2:$F$77,'Dyno Graph'!$D$2:$D$77,,-1),IF(L390=3,_xlfn.XLOOKUP(A390,'Dyno Graph'!$G$2:$G$77,'Dyno Graph'!$D$2:$D$77,,-1))))</f>
        <v>14.254</v>
      </c>
      <c r="O390" s="92">
        <f>IF(L390=1,_xlfn.XLOOKUP(A390,'Dyno Graph'!$E$2:$E$77,'Dyno Graph'!$H$2:$H$77,,-1),IF(Forces!L390=2,_xlfn.XLOOKUP(Forces!A390,'Dyno Graph'!$F$2:$F$77,'Dyno Graph'!$H$2:$H$77,,-1),IF(Forces!L390=3,_xlfn.XLOOKUP(Forces!A390,'Dyno Graph'!$G$2:$G$77,'Dyno Graph'!$H$2:$H$77,,-1))))</f>
        <v>11.185500000000001</v>
      </c>
      <c r="P390" s="92" cm="1">
        <f t="array" ref="P390">_xlfn.XLOOKUP(N390,BSFC!$B$3:$B$25,_xlfn.XLOOKUP(M390,BSFC!$C$2:$P$2,BSFC!$C$3:$P$25,,-1),,-1)</f>
        <v>475.44294525000004</v>
      </c>
      <c r="Q390" s="92">
        <f t="shared" si="64"/>
        <v>1.4772408511371877</v>
      </c>
      <c r="R390" s="92">
        <f t="shared" si="65"/>
        <v>2.2593044861245575E-4</v>
      </c>
      <c r="S390" s="92">
        <f t="shared" si="66"/>
        <v>0.10741703790995974</v>
      </c>
      <c r="T390" s="92">
        <f t="shared" si="69"/>
        <v>48.190040880060273</v>
      </c>
      <c r="U390" s="92">
        <f t="shared" si="67"/>
        <v>1.4322271721327966E-4</v>
      </c>
      <c r="V390" s="92">
        <f t="shared" si="70"/>
        <v>6.4253387840079959E-2</v>
      </c>
    </row>
    <row r="391" spans="1:22" x14ac:dyDescent="0.45">
      <c r="A391" s="88">
        <f>MIN('Gearing and Output'!$H$7,(SQRT((A390^2)+2*K390*1)))</f>
        <v>13.752388632941413</v>
      </c>
      <c r="B391" s="90">
        <f t="shared" si="68"/>
        <v>32.49066060573147</v>
      </c>
      <c r="C391" s="90">
        <f>0.5*'Gearing and Output'!$G$15*'Gearing and Output'!$G$16*'Gearing and Output'!$G$14*(A391)^2</f>
        <v>111.2073775495362</v>
      </c>
      <c r="D391" s="90">
        <f>'Gearing and Output'!$G$26</f>
        <v>133.66125</v>
      </c>
      <c r="E391" s="90">
        <f>'Gearing and Output'!$C$14-C391-D391</f>
        <v>239.23840140594046</v>
      </c>
      <c r="F391" s="90">
        <f>0.5*'Gearing and Output'!$J$27*A391^2</f>
        <v>53594.201722958889</v>
      </c>
      <c r="G391" s="90">
        <f>A391/('Gearing and Output'!$J$35/1000)</f>
        <v>47.081097682100008</v>
      </c>
      <c r="H391" s="90">
        <f t="shared" si="62"/>
        <v>59.738955596585342</v>
      </c>
      <c r="I391" s="90">
        <f>'Gearing and Output'!$G$38</f>
        <v>631.72977665344956</v>
      </c>
      <c r="J391" s="90">
        <f t="shared" si="63"/>
        <v>0.37870369618049587</v>
      </c>
      <c r="K391" s="92">
        <f t="shared" si="61"/>
        <v>2.6405868495230767</v>
      </c>
      <c r="L391" s="92">
        <f>IF(A391&lt;'Gearing and Output'!$H$5,1,IF(A391&lt;'Gearing and Output'!$H$6,2,IF(A391&gt;'Gearing and Output'!$H$6,3)))</f>
        <v>3</v>
      </c>
      <c r="M391" s="92">
        <f>IF(L391=1,_xlfn.XLOOKUP(A391,'Dyno Graph'!$E$2:$E$77,'Dyno Graph'!$A$2:$A$77,,1),IF(L391=2,_xlfn.XLOOKUP(A391,'Dyno Graph'!$F$2:$F$77,'Dyno Graph'!$A$2:$A$77,,1),IF(L391=3,_xlfn.XLOOKUP(A391,'Dyno Graph'!$G$2:$G$77,'Dyno Graph'!$A$2:$A$77,,1))))</f>
        <v>7500</v>
      </c>
      <c r="N391" s="92">
        <f>IF(L391=1,_xlfn.XLOOKUP(A391,'Dyno Graph'!$E$2:$E$77,'Dyno Graph'!$D$2:$D$77,,-1),IF(L391=2,_xlfn.XLOOKUP(A391,'Dyno Graph'!$F$2:$F$77,'Dyno Graph'!$D$2:$D$77,,-1),IF(L391=3,_xlfn.XLOOKUP(A391,'Dyno Graph'!$G$2:$G$77,'Dyno Graph'!$D$2:$D$77,,-1))))</f>
        <v>14.254</v>
      </c>
      <c r="O391" s="92">
        <f>IF(L391=1,_xlfn.XLOOKUP(A391,'Dyno Graph'!$E$2:$E$77,'Dyno Graph'!$H$2:$H$77,,-1),IF(Forces!L391=2,_xlfn.XLOOKUP(Forces!A391,'Dyno Graph'!$F$2:$F$77,'Dyno Graph'!$H$2:$H$77,,-1),IF(Forces!L391=3,_xlfn.XLOOKUP(Forces!A391,'Dyno Graph'!$G$2:$G$77,'Dyno Graph'!$H$2:$H$77,,-1))))</f>
        <v>11.185500000000001</v>
      </c>
      <c r="P391" s="92" cm="1">
        <f t="array" ref="P391">_xlfn.XLOOKUP(N391,BSFC!$B$3:$B$25,_xlfn.XLOOKUP(M391,BSFC!$C$2:$P$2,BSFC!$C$3:$P$25,,-1),,-1)</f>
        <v>475.44294525000004</v>
      </c>
      <c r="Q391" s="92">
        <f t="shared" si="64"/>
        <v>1.4772408511371877</v>
      </c>
      <c r="R391" s="92">
        <f t="shared" si="65"/>
        <v>2.2593044861245575E-4</v>
      </c>
      <c r="S391" s="92">
        <f t="shared" si="66"/>
        <v>0.10741703790995974</v>
      </c>
      <c r="T391" s="92">
        <f t="shared" si="69"/>
        <v>48.297457917970235</v>
      </c>
      <c r="U391" s="92">
        <f t="shared" si="67"/>
        <v>1.4322271721327966E-4</v>
      </c>
      <c r="V391" s="92">
        <f t="shared" si="70"/>
        <v>6.4396610557293232E-2</v>
      </c>
    </row>
    <row r="392" spans="1:22" x14ac:dyDescent="0.45">
      <c r="A392" s="88">
        <f>MIN('Gearing and Output'!$H$7,(SQRT((A391^2)+2*K391*1)))</f>
        <v>13.752388632941413</v>
      </c>
      <c r="B392" s="90">
        <f t="shared" si="68"/>
        <v>32.563375246561549</v>
      </c>
      <c r="C392" s="90">
        <f>0.5*'Gearing and Output'!$G$15*'Gearing and Output'!$G$16*'Gearing and Output'!$G$14*(A392)^2</f>
        <v>111.2073775495362</v>
      </c>
      <c r="D392" s="90">
        <f>'Gearing and Output'!$G$26</f>
        <v>133.66125</v>
      </c>
      <c r="E392" s="90">
        <f>'Gearing and Output'!$C$14-C392-D392</f>
        <v>239.23840140594046</v>
      </c>
      <c r="F392" s="90">
        <f>0.5*'Gearing and Output'!$J$27*A392^2</f>
        <v>53594.201722958889</v>
      </c>
      <c r="G392" s="90">
        <f>A392/('Gearing and Output'!$J$35/1000)</f>
        <v>47.081097682100008</v>
      </c>
      <c r="H392" s="90">
        <f t="shared" si="62"/>
        <v>59.738955596585342</v>
      </c>
      <c r="I392" s="90">
        <f>'Gearing and Output'!$G$38</f>
        <v>631.72977665344956</v>
      </c>
      <c r="J392" s="90">
        <f t="shared" si="63"/>
        <v>0.37870369618049587</v>
      </c>
      <c r="K392" s="92">
        <f t="shared" si="61"/>
        <v>2.6405868495230767</v>
      </c>
      <c r="L392" s="92">
        <f>IF(A392&lt;'Gearing and Output'!$H$5,1,IF(A392&lt;'Gearing and Output'!$H$6,2,IF(A392&gt;'Gearing and Output'!$H$6,3)))</f>
        <v>3</v>
      </c>
      <c r="M392" s="92">
        <f>IF(L392=1,_xlfn.XLOOKUP(A392,'Dyno Graph'!$E$2:$E$77,'Dyno Graph'!$A$2:$A$77,,1),IF(L392=2,_xlfn.XLOOKUP(A392,'Dyno Graph'!$F$2:$F$77,'Dyno Graph'!$A$2:$A$77,,1),IF(L392=3,_xlfn.XLOOKUP(A392,'Dyno Graph'!$G$2:$G$77,'Dyno Graph'!$A$2:$A$77,,1))))</f>
        <v>7500</v>
      </c>
      <c r="N392" s="92">
        <f>IF(L392=1,_xlfn.XLOOKUP(A392,'Dyno Graph'!$E$2:$E$77,'Dyno Graph'!$D$2:$D$77,,-1),IF(L392=2,_xlfn.XLOOKUP(A392,'Dyno Graph'!$F$2:$F$77,'Dyno Graph'!$D$2:$D$77,,-1),IF(L392=3,_xlfn.XLOOKUP(A392,'Dyno Graph'!$G$2:$G$77,'Dyno Graph'!$D$2:$D$77,,-1))))</f>
        <v>14.254</v>
      </c>
      <c r="O392" s="92">
        <f>IF(L392=1,_xlfn.XLOOKUP(A392,'Dyno Graph'!$E$2:$E$77,'Dyno Graph'!$H$2:$H$77,,-1),IF(Forces!L392=2,_xlfn.XLOOKUP(Forces!A392,'Dyno Graph'!$F$2:$F$77,'Dyno Graph'!$H$2:$H$77,,-1),IF(Forces!L392=3,_xlfn.XLOOKUP(Forces!A392,'Dyno Graph'!$G$2:$G$77,'Dyno Graph'!$H$2:$H$77,,-1))))</f>
        <v>11.185500000000001</v>
      </c>
      <c r="P392" s="92" cm="1">
        <f t="array" ref="P392">_xlfn.XLOOKUP(N392,BSFC!$B$3:$B$25,_xlfn.XLOOKUP(M392,BSFC!$C$2:$P$2,BSFC!$C$3:$P$25,,-1),,-1)</f>
        <v>475.44294525000004</v>
      </c>
      <c r="Q392" s="92">
        <f t="shared" si="64"/>
        <v>1.4772408511371877</v>
      </c>
      <c r="R392" s="92">
        <f t="shared" si="65"/>
        <v>2.2593044861245575E-4</v>
      </c>
      <c r="S392" s="92">
        <f t="shared" si="66"/>
        <v>0.10741703790995974</v>
      </c>
      <c r="T392" s="92">
        <f t="shared" si="69"/>
        <v>48.404874955880196</v>
      </c>
      <c r="U392" s="92">
        <f t="shared" si="67"/>
        <v>1.4322271721327966E-4</v>
      </c>
      <c r="V392" s="92">
        <f t="shared" si="70"/>
        <v>6.4539833274506506E-2</v>
      </c>
    </row>
    <row r="393" spans="1:22" x14ac:dyDescent="0.45">
      <c r="A393" s="88">
        <f>MIN('Gearing and Output'!$H$7,(SQRT((A392^2)+2*K392*1)))</f>
        <v>13.752388632941413</v>
      </c>
      <c r="B393" s="90">
        <f t="shared" si="68"/>
        <v>32.636089887391627</v>
      </c>
      <c r="C393" s="90">
        <f>0.5*'Gearing and Output'!$G$15*'Gearing and Output'!$G$16*'Gearing and Output'!$G$14*(A393)^2</f>
        <v>111.2073775495362</v>
      </c>
      <c r="D393" s="90">
        <f>'Gearing and Output'!$G$26</f>
        <v>133.66125</v>
      </c>
      <c r="E393" s="90">
        <f>'Gearing and Output'!$C$14-C393-D393</f>
        <v>239.23840140594046</v>
      </c>
      <c r="F393" s="90">
        <f>0.5*'Gearing and Output'!$J$27*A393^2</f>
        <v>53594.201722958889</v>
      </c>
      <c r="G393" s="90">
        <f>A393/('Gearing and Output'!$J$35/1000)</f>
        <v>47.081097682100008</v>
      </c>
      <c r="H393" s="90">
        <f t="shared" si="62"/>
        <v>59.738955596585342</v>
      </c>
      <c r="I393" s="90">
        <f>'Gearing and Output'!$G$38</f>
        <v>631.72977665344956</v>
      </c>
      <c r="J393" s="90">
        <f t="shared" si="63"/>
        <v>0.37870369618049587</v>
      </c>
      <c r="K393" s="92">
        <f t="shared" si="61"/>
        <v>2.6405868495230767</v>
      </c>
      <c r="L393" s="92">
        <f>IF(A393&lt;'Gearing and Output'!$H$5,1,IF(A393&lt;'Gearing and Output'!$H$6,2,IF(A393&gt;'Gearing and Output'!$H$6,3)))</f>
        <v>3</v>
      </c>
      <c r="M393" s="92">
        <f>IF(L393=1,_xlfn.XLOOKUP(A393,'Dyno Graph'!$E$2:$E$77,'Dyno Graph'!$A$2:$A$77,,1),IF(L393=2,_xlfn.XLOOKUP(A393,'Dyno Graph'!$F$2:$F$77,'Dyno Graph'!$A$2:$A$77,,1),IF(L393=3,_xlfn.XLOOKUP(A393,'Dyno Graph'!$G$2:$G$77,'Dyno Graph'!$A$2:$A$77,,1))))</f>
        <v>7500</v>
      </c>
      <c r="N393" s="92">
        <f>IF(L393=1,_xlfn.XLOOKUP(A393,'Dyno Graph'!$E$2:$E$77,'Dyno Graph'!$D$2:$D$77,,-1),IF(L393=2,_xlfn.XLOOKUP(A393,'Dyno Graph'!$F$2:$F$77,'Dyno Graph'!$D$2:$D$77,,-1),IF(L393=3,_xlfn.XLOOKUP(A393,'Dyno Graph'!$G$2:$G$77,'Dyno Graph'!$D$2:$D$77,,-1))))</f>
        <v>14.254</v>
      </c>
      <c r="O393" s="92">
        <f>IF(L393=1,_xlfn.XLOOKUP(A393,'Dyno Graph'!$E$2:$E$77,'Dyno Graph'!$H$2:$H$77,,-1),IF(Forces!L393=2,_xlfn.XLOOKUP(Forces!A393,'Dyno Graph'!$F$2:$F$77,'Dyno Graph'!$H$2:$H$77,,-1),IF(Forces!L393=3,_xlfn.XLOOKUP(Forces!A393,'Dyno Graph'!$G$2:$G$77,'Dyno Graph'!$H$2:$H$77,,-1))))</f>
        <v>11.185500000000001</v>
      </c>
      <c r="P393" s="92" cm="1">
        <f t="array" ref="P393">_xlfn.XLOOKUP(N393,BSFC!$B$3:$B$25,_xlfn.XLOOKUP(M393,BSFC!$C$2:$P$2,BSFC!$C$3:$P$25,,-1),,-1)</f>
        <v>475.44294525000004</v>
      </c>
      <c r="Q393" s="92">
        <f t="shared" si="64"/>
        <v>1.4772408511371877</v>
      </c>
      <c r="R393" s="92">
        <f t="shared" si="65"/>
        <v>2.2593044861245575E-4</v>
      </c>
      <c r="S393" s="92">
        <f t="shared" si="66"/>
        <v>0.10741703790995974</v>
      </c>
      <c r="T393" s="92">
        <f t="shared" si="69"/>
        <v>48.512291993790157</v>
      </c>
      <c r="U393" s="92">
        <f t="shared" si="67"/>
        <v>1.4322271721327966E-4</v>
      </c>
      <c r="V393" s="92">
        <f t="shared" si="70"/>
        <v>6.4683055991719779E-2</v>
      </c>
    </row>
    <row r="394" spans="1:22" x14ac:dyDescent="0.45">
      <c r="A394" s="88">
        <f>MIN('Gearing and Output'!$H$7,(SQRT((A393^2)+2*K393*1)))</f>
        <v>13.752388632941413</v>
      </c>
      <c r="B394" s="90">
        <f t="shared" si="68"/>
        <v>32.708804528221705</v>
      </c>
      <c r="C394" s="90">
        <f>0.5*'Gearing and Output'!$G$15*'Gearing and Output'!$G$16*'Gearing and Output'!$G$14*(A394)^2</f>
        <v>111.2073775495362</v>
      </c>
      <c r="D394" s="90">
        <f>'Gearing and Output'!$G$26</f>
        <v>133.66125</v>
      </c>
      <c r="E394" s="90">
        <f>'Gearing and Output'!$C$14-C394-D394</f>
        <v>239.23840140594046</v>
      </c>
      <c r="F394" s="90">
        <f>0.5*'Gearing and Output'!$J$27*A394^2</f>
        <v>53594.201722958889</v>
      </c>
      <c r="G394" s="90">
        <f>A394/('Gearing and Output'!$J$35/1000)</f>
        <v>47.081097682100008</v>
      </c>
      <c r="H394" s="90">
        <f t="shared" si="62"/>
        <v>59.738955596585342</v>
      </c>
      <c r="I394" s="90">
        <f>'Gearing and Output'!$G$38</f>
        <v>631.72977665344956</v>
      </c>
      <c r="J394" s="90">
        <f t="shared" si="63"/>
        <v>0.37870369618049587</v>
      </c>
      <c r="K394" s="92">
        <f t="shared" si="61"/>
        <v>2.6405868495230767</v>
      </c>
      <c r="L394" s="92">
        <f>IF(A394&lt;'Gearing and Output'!$H$5,1,IF(A394&lt;'Gearing and Output'!$H$6,2,IF(A394&gt;'Gearing and Output'!$H$6,3)))</f>
        <v>3</v>
      </c>
      <c r="M394" s="92">
        <f>IF(L394=1,_xlfn.XLOOKUP(A394,'Dyno Graph'!$E$2:$E$77,'Dyno Graph'!$A$2:$A$77,,1),IF(L394=2,_xlfn.XLOOKUP(A394,'Dyno Graph'!$F$2:$F$77,'Dyno Graph'!$A$2:$A$77,,1),IF(L394=3,_xlfn.XLOOKUP(A394,'Dyno Graph'!$G$2:$G$77,'Dyno Graph'!$A$2:$A$77,,1))))</f>
        <v>7500</v>
      </c>
      <c r="N394" s="92">
        <f>IF(L394=1,_xlfn.XLOOKUP(A394,'Dyno Graph'!$E$2:$E$77,'Dyno Graph'!$D$2:$D$77,,-1),IF(L394=2,_xlfn.XLOOKUP(A394,'Dyno Graph'!$F$2:$F$77,'Dyno Graph'!$D$2:$D$77,,-1),IF(L394=3,_xlfn.XLOOKUP(A394,'Dyno Graph'!$G$2:$G$77,'Dyno Graph'!$D$2:$D$77,,-1))))</f>
        <v>14.254</v>
      </c>
      <c r="O394" s="92">
        <f>IF(L394=1,_xlfn.XLOOKUP(A394,'Dyno Graph'!$E$2:$E$77,'Dyno Graph'!$H$2:$H$77,,-1),IF(Forces!L394=2,_xlfn.XLOOKUP(Forces!A394,'Dyno Graph'!$F$2:$F$77,'Dyno Graph'!$H$2:$H$77,,-1),IF(Forces!L394=3,_xlfn.XLOOKUP(Forces!A394,'Dyno Graph'!$G$2:$G$77,'Dyno Graph'!$H$2:$H$77,,-1))))</f>
        <v>11.185500000000001</v>
      </c>
      <c r="P394" s="92" cm="1">
        <f t="array" ref="P394">_xlfn.XLOOKUP(N394,BSFC!$B$3:$B$25,_xlfn.XLOOKUP(M394,BSFC!$C$2:$P$2,BSFC!$C$3:$P$25,,-1),,-1)</f>
        <v>475.44294525000004</v>
      </c>
      <c r="Q394" s="92">
        <f t="shared" si="64"/>
        <v>1.4772408511371877</v>
      </c>
      <c r="R394" s="92">
        <f t="shared" si="65"/>
        <v>2.2593044861245575E-4</v>
      </c>
      <c r="S394" s="92">
        <f t="shared" si="66"/>
        <v>0.10741703790995974</v>
      </c>
      <c r="T394" s="92">
        <f t="shared" si="69"/>
        <v>48.619709031700118</v>
      </c>
      <c r="U394" s="92">
        <f t="shared" si="67"/>
        <v>1.4322271721327966E-4</v>
      </c>
      <c r="V394" s="92">
        <f t="shared" si="70"/>
        <v>6.4826278708933052E-2</v>
      </c>
    </row>
    <row r="395" spans="1:22" x14ac:dyDescent="0.45">
      <c r="A395" s="88">
        <f>MIN('Gearing and Output'!$H$7,(SQRT((A394^2)+2*K394*1)))</f>
        <v>13.752388632941413</v>
      </c>
      <c r="B395" s="90">
        <f t="shared" si="68"/>
        <v>32.781519169051784</v>
      </c>
      <c r="C395" s="90">
        <f>0.5*'Gearing and Output'!$G$15*'Gearing and Output'!$G$16*'Gearing and Output'!$G$14*(A395)^2</f>
        <v>111.2073775495362</v>
      </c>
      <c r="D395" s="90">
        <f>'Gearing and Output'!$G$26</f>
        <v>133.66125</v>
      </c>
      <c r="E395" s="90">
        <f>'Gearing and Output'!$C$14-C395-D395</f>
        <v>239.23840140594046</v>
      </c>
      <c r="F395" s="90">
        <f>0.5*'Gearing and Output'!$J$27*A395^2</f>
        <v>53594.201722958889</v>
      </c>
      <c r="G395" s="90">
        <f>A395/('Gearing and Output'!$J$35/1000)</f>
        <v>47.081097682100008</v>
      </c>
      <c r="H395" s="90">
        <f t="shared" si="62"/>
        <v>59.738955596585342</v>
      </c>
      <c r="I395" s="90">
        <f>'Gearing and Output'!$G$38</f>
        <v>631.72977665344956</v>
      </c>
      <c r="J395" s="90">
        <f t="shared" si="63"/>
        <v>0.37870369618049587</v>
      </c>
      <c r="K395" s="92">
        <f t="shared" si="61"/>
        <v>2.6405868495230767</v>
      </c>
      <c r="L395" s="92">
        <f>IF(A395&lt;'Gearing and Output'!$H$5,1,IF(A395&lt;'Gearing and Output'!$H$6,2,IF(A395&gt;'Gearing and Output'!$H$6,3)))</f>
        <v>3</v>
      </c>
      <c r="M395" s="92">
        <f>IF(L395=1,_xlfn.XLOOKUP(A395,'Dyno Graph'!$E$2:$E$77,'Dyno Graph'!$A$2:$A$77,,1),IF(L395=2,_xlfn.XLOOKUP(A395,'Dyno Graph'!$F$2:$F$77,'Dyno Graph'!$A$2:$A$77,,1),IF(L395=3,_xlfn.XLOOKUP(A395,'Dyno Graph'!$G$2:$G$77,'Dyno Graph'!$A$2:$A$77,,1))))</f>
        <v>7500</v>
      </c>
      <c r="N395" s="92">
        <f>IF(L395=1,_xlfn.XLOOKUP(A395,'Dyno Graph'!$E$2:$E$77,'Dyno Graph'!$D$2:$D$77,,-1),IF(L395=2,_xlfn.XLOOKUP(A395,'Dyno Graph'!$F$2:$F$77,'Dyno Graph'!$D$2:$D$77,,-1),IF(L395=3,_xlfn.XLOOKUP(A395,'Dyno Graph'!$G$2:$G$77,'Dyno Graph'!$D$2:$D$77,,-1))))</f>
        <v>14.254</v>
      </c>
      <c r="O395" s="92">
        <f>IF(L395=1,_xlfn.XLOOKUP(A395,'Dyno Graph'!$E$2:$E$77,'Dyno Graph'!$H$2:$H$77,,-1),IF(Forces!L395=2,_xlfn.XLOOKUP(Forces!A395,'Dyno Graph'!$F$2:$F$77,'Dyno Graph'!$H$2:$H$77,,-1),IF(Forces!L395=3,_xlfn.XLOOKUP(Forces!A395,'Dyno Graph'!$G$2:$G$77,'Dyno Graph'!$H$2:$H$77,,-1))))</f>
        <v>11.185500000000001</v>
      </c>
      <c r="P395" s="92" cm="1">
        <f t="array" ref="P395">_xlfn.XLOOKUP(N395,BSFC!$B$3:$B$25,_xlfn.XLOOKUP(M395,BSFC!$C$2:$P$2,BSFC!$C$3:$P$25,,-1),,-1)</f>
        <v>475.44294525000004</v>
      </c>
      <c r="Q395" s="92">
        <f t="shared" si="64"/>
        <v>1.4772408511371877</v>
      </c>
      <c r="R395" s="92">
        <f t="shared" si="65"/>
        <v>2.2593044861245575E-4</v>
      </c>
      <c r="S395" s="92">
        <f t="shared" si="66"/>
        <v>0.10741703790995974</v>
      </c>
      <c r="T395" s="92">
        <f t="shared" si="69"/>
        <v>48.72712606961008</v>
      </c>
      <c r="U395" s="92">
        <f t="shared" si="67"/>
        <v>1.4322271721327966E-4</v>
      </c>
      <c r="V395" s="92">
        <f t="shared" si="70"/>
        <v>6.4969501426146326E-2</v>
      </c>
    </row>
    <row r="396" spans="1:22" x14ac:dyDescent="0.45">
      <c r="A396" s="88">
        <f>MIN('Gearing and Output'!$H$7,(SQRT((A395^2)+2*K395*1)))</f>
        <v>13.752388632941413</v>
      </c>
      <c r="B396" s="90">
        <f t="shared" si="68"/>
        <v>32.854233809881862</v>
      </c>
      <c r="C396" s="90">
        <f>0.5*'Gearing and Output'!$G$15*'Gearing and Output'!$G$16*'Gearing and Output'!$G$14*(A396)^2</f>
        <v>111.2073775495362</v>
      </c>
      <c r="D396" s="90">
        <f>'Gearing and Output'!$G$26</f>
        <v>133.66125</v>
      </c>
      <c r="E396" s="90">
        <f>'Gearing and Output'!$C$14-C396-D396</f>
        <v>239.23840140594046</v>
      </c>
      <c r="F396" s="90">
        <f>0.5*'Gearing and Output'!$J$27*A396^2</f>
        <v>53594.201722958889</v>
      </c>
      <c r="G396" s="90">
        <f>A396/('Gearing and Output'!$J$35/1000)</f>
        <v>47.081097682100008</v>
      </c>
      <c r="H396" s="90">
        <f t="shared" si="62"/>
        <v>59.738955596585342</v>
      </c>
      <c r="I396" s="90">
        <f>'Gearing and Output'!$G$38</f>
        <v>631.72977665344956</v>
      </c>
      <c r="J396" s="90">
        <f t="shared" si="63"/>
        <v>0.37870369618049587</v>
      </c>
      <c r="K396" s="92">
        <f t="shared" si="61"/>
        <v>2.6405868495230767</v>
      </c>
      <c r="L396" s="92">
        <f>IF(A396&lt;'Gearing and Output'!$H$5,1,IF(A396&lt;'Gearing and Output'!$H$6,2,IF(A396&gt;'Gearing and Output'!$H$6,3)))</f>
        <v>3</v>
      </c>
      <c r="M396" s="92">
        <f>IF(L396=1,_xlfn.XLOOKUP(A396,'Dyno Graph'!$E$2:$E$77,'Dyno Graph'!$A$2:$A$77,,1),IF(L396=2,_xlfn.XLOOKUP(A396,'Dyno Graph'!$F$2:$F$77,'Dyno Graph'!$A$2:$A$77,,1),IF(L396=3,_xlfn.XLOOKUP(A396,'Dyno Graph'!$G$2:$G$77,'Dyno Graph'!$A$2:$A$77,,1))))</f>
        <v>7500</v>
      </c>
      <c r="N396" s="92">
        <f>IF(L396=1,_xlfn.XLOOKUP(A396,'Dyno Graph'!$E$2:$E$77,'Dyno Graph'!$D$2:$D$77,,-1),IF(L396=2,_xlfn.XLOOKUP(A396,'Dyno Graph'!$F$2:$F$77,'Dyno Graph'!$D$2:$D$77,,-1),IF(L396=3,_xlfn.XLOOKUP(A396,'Dyno Graph'!$G$2:$G$77,'Dyno Graph'!$D$2:$D$77,,-1))))</f>
        <v>14.254</v>
      </c>
      <c r="O396" s="92">
        <f>IF(L396=1,_xlfn.XLOOKUP(A396,'Dyno Graph'!$E$2:$E$77,'Dyno Graph'!$H$2:$H$77,,-1),IF(Forces!L396=2,_xlfn.XLOOKUP(Forces!A396,'Dyno Graph'!$F$2:$F$77,'Dyno Graph'!$H$2:$H$77,,-1),IF(Forces!L396=3,_xlfn.XLOOKUP(Forces!A396,'Dyno Graph'!$G$2:$G$77,'Dyno Graph'!$H$2:$H$77,,-1))))</f>
        <v>11.185500000000001</v>
      </c>
      <c r="P396" s="92" cm="1">
        <f t="array" ref="P396">_xlfn.XLOOKUP(N396,BSFC!$B$3:$B$25,_xlfn.XLOOKUP(M396,BSFC!$C$2:$P$2,BSFC!$C$3:$P$25,,-1),,-1)</f>
        <v>475.44294525000004</v>
      </c>
      <c r="Q396" s="92">
        <f t="shared" si="64"/>
        <v>1.4772408511371877</v>
      </c>
      <c r="R396" s="92">
        <f t="shared" si="65"/>
        <v>2.2593044861245575E-4</v>
      </c>
      <c r="S396" s="92">
        <f t="shared" si="66"/>
        <v>0.10741703790995974</v>
      </c>
      <c r="T396" s="92">
        <f t="shared" si="69"/>
        <v>48.834543107520041</v>
      </c>
      <c r="U396" s="92">
        <f t="shared" si="67"/>
        <v>1.4322271721327966E-4</v>
      </c>
      <c r="V396" s="92">
        <f t="shared" si="70"/>
        <v>6.5112724143359599E-2</v>
      </c>
    </row>
    <row r="397" spans="1:22" x14ac:dyDescent="0.45">
      <c r="A397" s="88">
        <f>MIN('Gearing and Output'!$H$7,(SQRT((A396^2)+2*K396*1)))</f>
        <v>13.752388632941413</v>
      </c>
      <c r="B397" s="90">
        <f t="shared" si="68"/>
        <v>32.92694845071194</v>
      </c>
      <c r="C397" s="90">
        <f>0.5*'Gearing and Output'!$G$15*'Gearing and Output'!$G$16*'Gearing and Output'!$G$14*(A397)^2</f>
        <v>111.2073775495362</v>
      </c>
      <c r="D397" s="90">
        <f>'Gearing and Output'!$G$26</f>
        <v>133.66125</v>
      </c>
      <c r="E397" s="90">
        <f>'Gearing and Output'!$C$14-C397-D397</f>
        <v>239.23840140594046</v>
      </c>
      <c r="F397" s="90">
        <f>0.5*'Gearing and Output'!$J$27*A397^2</f>
        <v>53594.201722958889</v>
      </c>
      <c r="G397" s="90">
        <f>A397/('Gearing and Output'!$J$35/1000)</f>
        <v>47.081097682100008</v>
      </c>
      <c r="H397" s="90">
        <f t="shared" si="62"/>
        <v>59.738955596585342</v>
      </c>
      <c r="I397" s="90">
        <f>'Gearing and Output'!$G$38</f>
        <v>631.72977665344956</v>
      </c>
      <c r="J397" s="90">
        <f t="shared" si="63"/>
        <v>0.37870369618049587</v>
      </c>
      <c r="K397" s="92">
        <f t="shared" si="61"/>
        <v>2.6405868495230767</v>
      </c>
      <c r="L397" s="92">
        <f>IF(A397&lt;'Gearing and Output'!$H$5,1,IF(A397&lt;'Gearing and Output'!$H$6,2,IF(A397&gt;'Gearing and Output'!$H$6,3)))</f>
        <v>3</v>
      </c>
      <c r="M397" s="92">
        <f>IF(L397=1,_xlfn.XLOOKUP(A397,'Dyno Graph'!$E$2:$E$77,'Dyno Graph'!$A$2:$A$77,,1),IF(L397=2,_xlfn.XLOOKUP(A397,'Dyno Graph'!$F$2:$F$77,'Dyno Graph'!$A$2:$A$77,,1),IF(L397=3,_xlfn.XLOOKUP(A397,'Dyno Graph'!$G$2:$G$77,'Dyno Graph'!$A$2:$A$77,,1))))</f>
        <v>7500</v>
      </c>
      <c r="N397" s="92">
        <f>IF(L397=1,_xlfn.XLOOKUP(A397,'Dyno Graph'!$E$2:$E$77,'Dyno Graph'!$D$2:$D$77,,-1),IF(L397=2,_xlfn.XLOOKUP(A397,'Dyno Graph'!$F$2:$F$77,'Dyno Graph'!$D$2:$D$77,,-1),IF(L397=3,_xlfn.XLOOKUP(A397,'Dyno Graph'!$G$2:$G$77,'Dyno Graph'!$D$2:$D$77,,-1))))</f>
        <v>14.254</v>
      </c>
      <c r="O397" s="92">
        <f>IF(L397=1,_xlfn.XLOOKUP(A397,'Dyno Graph'!$E$2:$E$77,'Dyno Graph'!$H$2:$H$77,,-1),IF(Forces!L397=2,_xlfn.XLOOKUP(Forces!A397,'Dyno Graph'!$F$2:$F$77,'Dyno Graph'!$H$2:$H$77,,-1),IF(Forces!L397=3,_xlfn.XLOOKUP(Forces!A397,'Dyno Graph'!$G$2:$G$77,'Dyno Graph'!$H$2:$H$77,,-1))))</f>
        <v>11.185500000000001</v>
      </c>
      <c r="P397" s="92" cm="1">
        <f t="array" ref="P397">_xlfn.XLOOKUP(N397,BSFC!$B$3:$B$25,_xlfn.XLOOKUP(M397,BSFC!$C$2:$P$2,BSFC!$C$3:$P$25,,-1),,-1)</f>
        <v>475.44294525000004</v>
      </c>
      <c r="Q397" s="92">
        <f t="shared" si="64"/>
        <v>1.4772408511371877</v>
      </c>
      <c r="R397" s="92">
        <f t="shared" si="65"/>
        <v>2.2593044861245575E-4</v>
      </c>
      <c r="S397" s="92">
        <f t="shared" si="66"/>
        <v>0.10741703790995974</v>
      </c>
      <c r="T397" s="92">
        <f t="shared" si="69"/>
        <v>48.941960145430002</v>
      </c>
      <c r="U397" s="92">
        <f t="shared" si="67"/>
        <v>1.4322271721327966E-4</v>
      </c>
      <c r="V397" s="92">
        <f t="shared" si="70"/>
        <v>6.5255946860572872E-2</v>
      </c>
    </row>
    <row r="398" spans="1:22" x14ac:dyDescent="0.45">
      <c r="A398" s="88">
        <f>MIN('Gearing and Output'!$H$7,(SQRT((A397^2)+2*K397*1)))</f>
        <v>13.752388632941413</v>
      </c>
      <c r="B398" s="90">
        <f t="shared" si="68"/>
        <v>32.999663091542018</v>
      </c>
      <c r="C398" s="90">
        <f>0.5*'Gearing and Output'!$G$15*'Gearing and Output'!$G$16*'Gearing and Output'!$G$14*(A398)^2</f>
        <v>111.2073775495362</v>
      </c>
      <c r="D398" s="90">
        <f>'Gearing and Output'!$G$26</f>
        <v>133.66125</v>
      </c>
      <c r="E398" s="90">
        <f>'Gearing and Output'!$C$14-C398-D398</f>
        <v>239.23840140594046</v>
      </c>
      <c r="F398" s="90">
        <f>0.5*'Gearing and Output'!$J$27*A398^2</f>
        <v>53594.201722958889</v>
      </c>
      <c r="G398" s="90">
        <f>A398/('Gearing and Output'!$J$35/1000)</f>
        <v>47.081097682100008</v>
      </c>
      <c r="H398" s="90">
        <f t="shared" si="62"/>
        <v>59.738955596585342</v>
      </c>
      <c r="I398" s="90">
        <f>'Gearing and Output'!$G$38</f>
        <v>631.72977665344956</v>
      </c>
      <c r="J398" s="90">
        <f t="shared" si="63"/>
        <v>0.37870369618049587</v>
      </c>
      <c r="K398" s="92">
        <f t="shared" si="61"/>
        <v>2.6405868495230767</v>
      </c>
      <c r="L398" s="92">
        <f>IF(A398&lt;'Gearing and Output'!$H$5,1,IF(A398&lt;'Gearing and Output'!$H$6,2,IF(A398&gt;'Gearing and Output'!$H$6,3)))</f>
        <v>3</v>
      </c>
      <c r="M398" s="92">
        <f>IF(L398=1,_xlfn.XLOOKUP(A398,'Dyno Graph'!$E$2:$E$77,'Dyno Graph'!$A$2:$A$77,,1),IF(L398=2,_xlfn.XLOOKUP(A398,'Dyno Graph'!$F$2:$F$77,'Dyno Graph'!$A$2:$A$77,,1),IF(L398=3,_xlfn.XLOOKUP(A398,'Dyno Graph'!$G$2:$G$77,'Dyno Graph'!$A$2:$A$77,,1))))</f>
        <v>7500</v>
      </c>
      <c r="N398" s="92">
        <f>IF(L398=1,_xlfn.XLOOKUP(A398,'Dyno Graph'!$E$2:$E$77,'Dyno Graph'!$D$2:$D$77,,-1),IF(L398=2,_xlfn.XLOOKUP(A398,'Dyno Graph'!$F$2:$F$77,'Dyno Graph'!$D$2:$D$77,,-1),IF(L398=3,_xlfn.XLOOKUP(A398,'Dyno Graph'!$G$2:$G$77,'Dyno Graph'!$D$2:$D$77,,-1))))</f>
        <v>14.254</v>
      </c>
      <c r="O398" s="92">
        <f>IF(L398=1,_xlfn.XLOOKUP(A398,'Dyno Graph'!$E$2:$E$77,'Dyno Graph'!$H$2:$H$77,,-1),IF(Forces!L398=2,_xlfn.XLOOKUP(Forces!A398,'Dyno Graph'!$F$2:$F$77,'Dyno Graph'!$H$2:$H$77,,-1),IF(Forces!L398=3,_xlfn.XLOOKUP(Forces!A398,'Dyno Graph'!$G$2:$G$77,'Dyno Graph'!$H$2:$H$77,,-1))))</f>
        <v>11.185500000000001</v>
      </c>
      <c r="P398" s="92" cm="1">
        <f t="array" ref="P398">_xlfn.XLOOKUP(N398,BSFC!$B$3:$B$25,_xlfn.XLOOKUP(M398,BSFC!$C$2:$P$2,BSFC!$C$3:$P$25,,-1),,-1)</f>
        <v>475.44294525000004</v>
      </c>
      <c r="Q398" s="92">
        <f t="shared" si="64"/>
        <v>1.4772408511371877</v>
      </c>
      <c r="R398" s="92">
        <f t="shared" si="65"/>
        <v>2.2593044861245575E-4</v>
      </c>
      <c r="S398" s="92">
        <f t="shared" si="66"/>
        <v>0.10741703790995974</v>
      </c>
      <c r="T398" s="92">
        <f t="shared" si="69"/>
        <v>49.049377183339963</v>
      </c>
      <c r="U398" s="92">
        <f t="shared" si="67"/>
        <v>1.4322271721327966E-4</v>
      </c>
      <c r="V398" s="92">
        <f t="shared" si="70"/>
        <v>6.5399169577786145E-2</v>
      </c>
    </row>
    <row r="399" spans="1:22" x14ac:dyDescent="0.45">
      <c r="A399" s="88">
        <f>MIN('Gearing and Output'!$H$7,(SQRT((A398^2)+2*K398*1)))</f>
        <v>13.752388632941413</v>
      </c>
      <c r="B399" s="90">
        <f t="shared" si="68"/>
        <v>33.072377732372097</v>
      </c>
      <c r="C399" s="90">
        <f>0.5*'Gearing and Output'!$G$15*'Gearing and Output'!$G$16*'Gearing and Output'!$G$14*(A399)^2</f>
        <v>111.2073775495362</v>
      </c>
      <c r="D399" s="90">
        <f>'Gearing and Output'!$G$26</f>
        <v>133.66125</v>
      </c>
      <c r="E399" s="90">
        <f>'Gearing and Output'!$C$14-C399-D399</f>
        <v>239.23840140594046</v>
      </c>
      <c r="F399" s="90">
        <f>0.5*'Gearing and Output'!$J$27*A399^2</f>
        <v>53594.201722958889</v>
      </c>
      <c r="G399" s="90">
        <f>A399/('Gearing and Output'!$J$35/1000)</f>
        <v>47.081097682100008</v>
      </c>
      <c r="H399" s="90">
        <f t="shared" si="62"/>
        <v>59.738955596585342</v>
      </c>
      <c r="I399" s="90">
        <f>'Gearing and Output'!$G$38</f>
        <v>631.72977665344956</v>
      </c>
      <c r="J399" s="90">
        <f t="shared" si="63"/>
        <v>0.37870369618049587</v>
      </c>
      <c r="K399" s="92">
        <f t="shared" ref="K399:K442" si="71">I399/E399</f>
        <v>2.6405868495230767</v>
      </c>
      <c r="L399" s="92">
        <f>IF(A399&lt;'Gearing and Output'!$H$5,1,IF(A399&lt;'Gearing and Output'!$H$6,2,IF(A399&gt;'Gearing and Output'!$H$6,3)))</f>
        <v>3</v>
      </c>
      <c r="M399" s="92">
        <f>IF(L399=1,_xlfn.XLOOKUP(A399,'Dyno Graph'!$E$2:$E$77,'Dyno Graph'!$A$2:$A$77,,1),IF(L399=2,_xlfn.XLOOKUP(A399,'Dyno Graph'!$F$2:$F$77,'Dyno Graph'!$A$2:$A$77,,1),IF(L399=3,_xlfn.XLOOKUP(A399,'Dyno Graph'!$G$2:$G$77,'Dyno Graph'!$A$2:$A$77,,1))))</f>
        <v>7500</v>
      </c>
      <c r="N399" s="92">
        <f>IF(L399=1,_xlfn.XLOOKUP(A399,'Dyno Graph'!$E$2:$E$77,'Dyno Graph'!$D$2:$D$77,,-1),IF(L399=2,_xlfn.XLOOKUP(A399,'Dyno Graph'!$F$2:$F$77,'Dyno Graph'!$D$2:$D$77,,-1),IF(L399=3,_xlfn.XLOOKUP(A399,'Dyno Graph'!$G$2:$G$77,'Dyno Graph'!$D$2:$D$77,,-1))))</f>
        <v>14.254</v>
      </c>
      <c r="O399" s="92">
        <f>IF(L399=1,_xlfn.XLOOKUP(A399,'Dyno Graph'!$E$2:$E$77,'Dyno Graph'!$H$2:$H$77,,-1),IF(Forces!L399=2,_xlfn.XLOOKUP(Forces!A399,'Dyno Graph'!$F$2:$F$77,'Dyno Graph'!$H$2:$H$77,,-1),IF(Forces!L399=3,_xlfn.XLOOKUP(Forces!A399,'Dyno Graph'!$G$2:$G$77,'Dyno Graph'!$H$2:$H$77,,-1))))</f>
        <v>11.185500000000001</v>
      </c>
      <c r="P399" s="92" cm="1">
        <f t="array" ref="P399">_xlfn.XLOOKUP(N399,BSFC!$B$3:$B$25,_xlfn.XLOOKUP(M399,BSFC!$C$2:$P$2,BSFC!$C$3:$P$25,,-1),,-1)</f>
        <v>475.44294525000004</v>
      </c>
      <c r="Q399" s="92">
        <f t="shared" si="64"/>
        <v>1.4772408511371877</v>
      </c>
      <c r="R399" s="92">
        <f t="shared" si="65"/>
        <v>2.2593044861245575E-4</v>
      </c>
      <c r="S399" s="92">
        <f t="shared" si="66"/>
        <v>0.10741703790995974</v>
      </c>
      <c r="T399" s="92">
        <f t="shared" si="69"/>
        <v>49.156794221249925</v>
      </c>
      <c r="U399" s="92">
        <f t="shared" si="67"/>
        <v>1.4322271721327966E-4</v>
      </c>
      <c r="V399" s="92">
        <f t="shared" si="70"/>
        <v>6.5542392294999419E-2</v>
      </c>
    </row>
    <row r="400" spans="1:22" x14ac:dyDescent="0.45">
      <c r="A400" s="88">
        <f>MIN('Gearing and Output'!$H$7,(SQRT((A399^2)+2*K399*1)))</f>
        <v>13.752388632941413</v>
      </c>
      <c r="B400" s="90">
        <f t="shared" si="68"/>
        <v>33.145092373202175</v>
      </c>
      <c r="C400" s="90">
        <f>0.5*'Gearing and Output'!$G$15*'Gearing and Output'!$G$16*'Gearing and Output'!$G$14*(A400)^2</f>
        <v>111.2073775495362</v>
      </c>
      <c r="D400" s="90">
        <f>'Gearing and Output'!$G$26</f>
        <v>133.66125</v>
      </c>
      <c r="E400" s="90">
        <f>'Gearing and Output'!$C$14-C400-D400</f>
        <v>239.23840140594046</v>
      </c>
      <c r="F400" s="90">
        <f>0.5*'Gearing and Output'!$J$27*A400^2</f>
        <v>53594.201722958889</v>
      </c>
      <c r="G400" s="90">
        <f>A400/('Gearing and Output'!$J$35/1000)</f>
        <v>47.081097682100008</v>
      </c>
      <c r="H400" s="90">
        <f t="shared" si="62"/>
        <v>59.738955596585342</v>
      </c>
      <c r="I400" s="90">
        <f>'Gearing and Output'!$G$38</f>
        <v>631.72977665344956</v>
      </c>
      <c r="J400" s="90">
        <f t="shared" si="63"/>
        <v>0.37870369618049587</v>
      </c>
      <c r="K400" s="92">
        <f t="shared" si="71"/>
        <v>2.6405868495230767</v>
      </c>
      <c r="L400" s="92">
        <f>IF(A400&lt;'Gearing and Output'!$H$5,1,IF(A400&lt;'Gearing and Output'!$H$6,2,IF(A400&gt;'Gearing and Output'!$H$6,3)))</f>
        <v>3</v>
      </c>
      <c r="M400" s="92">
        <f>IF(L400=1,_xlfn.XLOOKUP(A400,'Dyno Graph'!$E$2:$E$77,'Dyno Graph'!$A$2:$A$77,,1),IF(L400=2,_xlfn.XLOOKUP(A400,'Dyno Graph'!$F$2:$F$77,'Dyno Graph'!$A$2:$A$77,,1),IF(L400=3,_xlfn.XLOOKUP(A400,'Dyno Graph'!$G$2:$G$77,'Dyno Graph'!$A$2:$A$77,,1))))</f>
        <v>7500</v>
      </c>
      <c r="N400" s="92">
        <f>IF(L400=1,_xlfn.XLOOKUP(A400,'Dyno Graph'!$E$2:$E$77,'Dyno Graph'!$D$2:$D$77,,-1),IF(L400=2,_xlfn.XLOOKUP(A400,'Dyno Graph'!$F$2:$F$77,'Dyno Graph'!$D$2:$D$77,,-1),IF(L400=3,_xlfn.XLOOKUP(A400,'Dyno Graph'!$G$2:$G$77,'Dyno Graph'!$D$2:$D$77,,-1))))</f>
        <v>14.254</v>
      </c>
      <c r="O400" s="92">
        <f>IF(L400=1,_xlfn.XLOOKUP(A400,'Dyno Graph'!$E$2:$E$77,'Dyno Graph'!$H$2:$H$77,,-1),IF(Forces!L400=2,_xlfn.XLOOKUP(Forces!A400,'Dyno Graph'!$F$2:$F$77,'Dyno Graph'!$H$2:$H$77,,-1),IF(Forces!L400=3,_xlfn.XLOOKUP(Forces!A400,'Dyno Graph'!$G$2:$G$77,'Dyno Graph'!$H$2:$H$77,,-1))))</f>
        <v>11.185500000000001</v>
      </c>
      <c r="P400" s="92" cm="1">
        <f t="array" ref="P400">_xlfn.XLOOKUP(N400,BSFC!$B$3:$B$25,_xlfn.XLOOKUP(M400,BSFC!$C$2:$P$2,BSFC!$C$3:$P$25,,-1),,-1)</f>
        <v>475.44294525000004</v>
      </c>
      <c r="Q400" s="92">
        <f t="shared" si="64"/>
        <v>1.4772408511371877</v>
      </c>
      <c r="R400" s="92">
        <f t="shared" si="65"/>
        <v>2.2593044861245575E-4</v>
      </c>
      <c r="S400" s="92">
        <f t="shared" si="66"/>
        <v>0.10741703790995974</v>
      </c>
      <c r="T400" s="92">
        <f t="shared" si="69"/>
        <v>49.264211259159886</v>
      </c>
      <c r="U400" s="92">
        <f t="shared" si="67"/>
        <v>1.4322271721327966E-4</v>
      </c>
      <c r="V400" s="92">
        <f t="shared" si="70"/>
        <v>6.5685615012212692E-2</v>
      </c>
    </row>
    <row r="401" spans="1:22" x14ac:dyDescent="0.45">
      <c r="A401" s="88">
        <f>MIN('Gearing and Output'!$H$7,(SQRT((A400^2)+2*K400*1)))</f>
        <v>13.752388632941413</v>
      </c>
      <c r="B401" s="90">
        <f t="shared" si="68"/>
        <v>33.217807014032253</v>
      </c>
      <c r="C401" s="90">
        <f>0.5*'Gearing and Output'!$G$15*'Gearing and Output'!$G$16*'Gearing and Output'!$G$14*(A401)^2</f>
        <v>111.2073775495362</v>
      </c>
      <c r="D401" s="90">
        <f>'Gearing and Output'!$G$26</f>
        <v>133.66125</v>
      </c>
      <c r="E401" s="90">
        <f>'Gearing and Output'!$C$14-C401-D401</f>
        <v>239.23840140594046</v>
      </c>
      <c r="F401" s="90">
        <f>0.5*'Gearing and Output'!$J$27*A401^2</f>
        <v>53594.201722958889</v>
      </c>
      <c r="G401" s="90">
        <f>A401/('Gearing and Output'!$J$35/1000)</f>
        <v>47.081097682100008</v>
      </c>
      <c r="H401" s="90">
        <f t="shared" si="62"/>
        <v>59.738955596585342</v>
      </c>
      <c r="I401" s="90">
        <f>'Gearing and Output'!$G$38</f>
        <v>631.72977665344956</v>
      </c>
      <c r="J401" s="90">
        <f t="shared" si="63"/>
        <v>0.37870369618049587</v>
      </c>
      <c r="K401" s="92">
        <f t="shared" si="71"/>
        <v>2.6405868495230767</v>
      </c>
      <c r="L401" s="92">
        <f>IF(A401&lt;'Gearing and Output'!$H$5,1,IF(A401&lt;'Gearing and Output'!$H$6,2,IF(A401&gt;'Gearing and Output'!$H$6,3)))</f>
        <v>3</v>
      </c>
      <c r="M401" s="92">
        <f>IF(L401=1,_xlfn.XLOOKUP(A401,'Dyno Graph'!$E$2:$E$77,'Dyno Graph'!$A$2:$A$77,,1),IF(L401=2,_xlfn.XLOOKUP(A401,'Dyno Graph'!$F$2:$F$77,'Dyno Graph'!$A$2:$A$77,,1),IF(L401=3,_xlfn.XLOOKUP(A401,'Dyno Graph'!$G$2:$G$77,'Dyno Graph'!$A$2:$A$77,,1))))</f>
        <v>7500</v>
      </c>
      <c r="N401" s="92">
        <f>IF(L401=1,_xlfn.XLOOKUP(A401,'Dyno Graph'!$E$2:$E$77,'Dyno Graph'!$D$2:$D$77,,-1),IF(L401=2,_xlfn.XLOOKUP(A401,'Dyno Graph'!$F$2:$F$77,'Dyno Graph'!$D$2:$D$77,,-1),IF(L401=3,_xlfn.XLOOKUP(A401,'Dyno Graph'!$G$2:$G$77,'Dyno Graph'!$D$2:$D$77,,-1))))</f>
        <v>14.254</v>
      </c>
      <c r="O401" s="92">
        <f>IF(L401=1,_xlfn.XLOOKUP(A401,'Dyno Graph'!$E$2:$E$77,'Dyno Graph'!$H$2:$H$77,,-1),IF(Forces!L401=2,_xlfn.XLOOKUP(Forces!A401,'Dyno Graph'!$F$2:$F$77,'Dyno Graph'!$H$2:$H$77,,-1),IF(Forces!L401=3,_xlfn.XLOOKUP(Forces!A401,'Dyno Graph'!$G$2:$G$77,'Dyno Graph'!$H$2:$H$77,,-1))))</f>
        <v>11.185500000000001</v>
      </c>
      <c r="P401" s="92" cm="1">
        <f t="array" ref="P401">_xlfn.XLOOKUP(N401,BSFC!$B$3:$B$25,_xlfn.XLOOKUP(M401,BSFC!$C$2:$P$2,BSFC!$C$3:$P$25,,-1),,-1)</f>
        <v>475.44294525000004</v>
      </c>
      <c r="Q401" s="92">
        <f t="shared" si="64"/>
        <v>1.4772408511371877</v>
      </c>
      <c r="R401" s="92">
        <f t="shared" si="65"/>
        <v>2.2593044861245575E-4</v>
      </c>
      <c r="S401" s="92">
        <f t="shared" si="66"/>
        <v>0.10741703790995974</v>
      </c>
      <c r="T401" s="92">
        <f t="shared" si="69"/>
        <v>49.371628297069847</v>
      </c>
      <c r="U401" s="92">
        <f t="shared" si="67"/>
        <v>1.4322271721327966E-4</v>
      </c>
      <c r="V401" s="92">
        <f t="shared" si="70"/>
        <v>6.5828837729425965E-2</v>
      </c>
    </row>
    <row r="402" spans="1:22" x14ac:dyDescent="0.45">
      <c r="A402" s="88">
        <f>MIN('Gearing and Output'!$H$7,(SQRT((A401^2)+2*K401*1)))</f>
        <v>13.752388632941413</v>
      </c>
      <c r="B402" s="90">
        <f t="shared" si="68"/>
        <v>33.290521654862332</v>
      </c>
      <c r="C402" s="90">
        <f>0.5*'Gearing and Output'!$G$15*'Gearing and Output'!$G$16*'Gearing and Output'!$G$14*(A402)^2</f>
        <v>111.2073775495362</v>
      </c>
      <c r="D402" s="90">
        <f>'Gearing and Output'!$G$27</f>
        <v>213.858</v>
      </c>
      <c r="E402" s="90">
        <f>'Gearing and Output'!$C$14-C402-D402</f>
        <v>159.04165140594046</v>
      </c>
      <c r="F402" s="90">
        <f>0.5*'Gearing and Output'!$J$27*A402^2</f>
        <v>53594.201722958889</v>
      </c>
      <c r="G402" s="90">
        <f>A402/('Gearing and Output'!$J$35/1000)</f>
        <v>47.081097682100008</v>
      </c>
      <c r="H402" s="90">
        <f t="shared" si="62"/>
        <v>59.738955596585342</v>
      </c>
      <c r="I402" s="90">
        <f>'Gearing and Output'!$G$38</f>
        <v>631.72977665344956</v>
      </c>
      <c r="J402" s="90">
        <f t="shared" si="63"/>
        <v>0.25175582548673586</v>
      </c>
      <c r="K402" s="92">
        <f t="shared" si="71"/>
        <v>3.9721027232106159</v>
      </c>
      <c r="L402" s="92">
        <f>IF(A402&lt;'Gearing and Output'!$H$5,1,IF(A402&lt;'Gearing and Output'!$H$6,2,IF(A402&gt;'Gearing and Output'!$H$6,3)))</f>
        <v>3</v>
      </c>
      <c r="M402" s="92">
        <f>IF(L402=1,_xlfn.XLOOKUP(A402,'Dyno Graph'!$E$2:$E$77,'Dyno Graph'!$A$2:$A$77,,1),IF(L402=2,_xlfn.XLOOKUP(A402,'Dyno Graph'!$F$2:$F$77,'Dyno Graph'!$A$2:$A$77,,1),IF(L402=3,_xlfn.XLOOKUP(A402,'Dyno Graph'!$G$2:$G$77,'Dyno Graph'!$A$2:$A$77,,1))))</f>
        <v>7500</v>
      </c>
      <c r="N402" s="92">
        <f>IF(L402=1,_xlfn.XLOOKUP(A402,'Dyno Graph'!$E$2:$E$77,'Dyno Graph'!$D$2:$D$77,,-1),IF(L402=2,_xlfn.XLOOKUP(A402,'Dyno Graph'!$F$2:$F$77,'Dyno Graph'!$D$2:$D$77,,-1),IF(L402=3,_xlfn.XLOOKUP(A402,'Dyno Graph'!$G$2:$G$77,'Dyno Graph'!$D$2:$D$77,,-1))))</f>
        <v>14.254</v>
      </c>
      <c r="O402" s="92">
        <f>IF(L402=1,_xlfn.XLOOKUP(A402,'Dyno Graph'!$E$2:$E$77,'Dyno Graph'!$H$2:$H$77,,-1),IF(Forces!L402=2,_xlfn.XLOOKUP(Forces!A402,'Dyno Graph'!$F$2:$F$77,'Dyno Graph'!$H$2:$H$77,,-1),IF(Forces!L402=3,_xlfn.XLOOKUP(Forces!A402,'Dyno Graph'!$G$2:$G$77,'Dyno Graph'!$H$2:$H$77,,-1))))</f>
        <v>11.185500000000001</v>
      </c>
      <c r="P402" s="92" cm="1">
        <f t="array" ref="P402">_xlfn.XLOOKUP(N402,BSFC!$B$3:$B$25,_xlfn.XLOOKUP(M402,BSFC!$C$2:$P$2,BSFC!$C$3:$P$25,,-1),,-1)</f>
        <v>475.44294525000004</v>
      </c>
      <c r="Q402" s="92">
        <f t="shared" si="64"/>
        <v>1.4772408511371877</v>
      </c>
      <c r="R402" s="92">
        <f t="shared" si="65"/>
        <v>2.2593044861245575E-4</v>
      </c>
      <c r="S402" s="92">
        <f t="shared" si="66"/>
        <v>0.10741703790995974</v>
      </c>
      <c r="T402" s="92">
        <f t="shared" si="69"/>
        <v>49.479045334979809</v>
      </c>
      <c r="U402" s="92">
        <f t="shared" si="67"/>
        <v>1.4322271721327966E-4</v>
      </c>
      <c r="V402" s="92">
        <f t="shared" si="70"/>
        <v>6.5972060446639239E-2</v>
      </c>
    </row>
    <row r="403" spans="1:22" x14ac:dyDescent="0.45">
      <c r="A403" s="88">
        <f>MIN('Gearing and Output'!$H$7,(SQRT((A402^2)+2*K402*1)))</f>
        <v>13.752388632941413</v>
      </c>
      <c r="B403" s="90">
        <f t="shared" si="68"/>
        <v>33.36323629569241</v>
      </c>
      <c r="C403" s="90">
        <f>0.5*'Gearing and Output'!$G$15*'Gearing and Output'!$G$16*'Gearing and Output'!$G$14*(A403)^2</f>
        <v>111.2073775495362</v>
      </c>
      <c r="D403" s="90">
        <f>'Gearing and Output'!$G$27</f>
        <v>213.858</v>
      </c>
      <c r="E403" s="90">
        <f>'Gearing and Output'!$C$14-C403-D403</f>
        <v>159.04165140594046</v>
      </c>
      <c r="F403" s="90">
        <f>0.5*'Gearing and Output'!$J$27*A403^2</f>
        <v>53594.201722958889</v>
      </c>
      <c r="G403" s="90">
        <f>A403/('Gearing and Output'!$J$35/1000)</f>
        <v>47.081097682100008</v>
      </c>
      <c r="H403" s="90">
        <f t="shared" si="62"/>
        <v>59.738955596585342</v>
      </c>
      <c r="I403" s="90">
        <f>'Gearing and Output'!$G$38</f>
        <v>631.72977665344956</v>
      </c>
      <c r="J403" s="90">
        <f t="shared" si="63"/>
        <v>0.25175582548673586</v>
      </c>
      <c r="K403" s="92">
        <f t="shared" si="71"/>
        <v>3.9721027232106159</v>
      </c>
      <c r="L403" s="92">
        <f>IF(A403&lt;'Gearing and Output'!$H$5,1,IF(A403&lt;'Gearing and Output'!$H$6,2,IF(A403&gt;'Gearing and Output'!$H$6,3)))</f>
        <v>3</v>
      </c>
      <c r="M403" s="92">
        <f>IF(L403=1,_xlfn.XLOOKUP(A403,'Dyno Graph'!$E$2:$E$77,'Dyno Graph'!$A$2:$A$77,,1),IF(L403=2,_xlfn.XLOOKUP(A403,'Dyno Graph'!$F$2:$F$77,'Dyno Graph'!$A$2:$A$77,,1),IF(L403=3,_xlfn.XLOOKUP(A403,'Dyno Graph'!$G$2:$G$77,'Dyno Graph'!$A$2:$A$77,,1))))</f>
        <v>7500</v>
      </c>
      <c r="N403" s="92">
        <f>IF(L403=1,_xlfn.XLOOKUP(A403,'Dyno Graph'!$E$2:$E$77,'Dyno Graph'!$D$2:$D$77,,-1),IF(L403=2,_xlfn.XLOOKUP(A403,'Dyno Graph'!$F$2:$F$77,'Dyno Graph'!$D$2:$D$77,,-1),IF(L403=3,_xlfn.XLOOKUP(A403,'Dyno Graph'!$G$2:$G$77,'Dyno Graph'!$D$2:$D$77,,-1))))</f>
        <v>14.254</v>
      </c>
      <c r="O403" s="92">
        <f>IF(L403=1,_xlfn.XLOOKUP(A403,'Dyno Graph'!$E$2:$E$77,'Dyno Graph'!$H$2:$H$77,,-1),IF(Forces!L403=2,_xlfn.XLOOKUP(Forces!A403,'Dyno Graph'!$F$2:$F$77,'Dyno Graph'!$H$2:$H$77,,-1),IF(Forces!L403=3,_xlfn.XLOOKUP(Forces!A403,'Dyno Graph'!$G$2:$G$77,'Dyno Graph'!$H$2:$H$77,,-1))))</f>
        <v>11.185500000000001</v>
      </c>
      <c r="P403" s="92" cm="1">
        <f t="array" ref="P403">_xlfn.XLOOKUP(N403,BSFC!$B$3:$B$25,_xlfn.XLOOKUP(M403,BSFC!$C$2:$P$2,BSFC!$C$3:$P$25,,-1),,-1)</f>
        <v>475.44294525000004</v>
      </c>
      <c r="Q403" s="92">
        <f t="shared" si="64"/>
        <v>1.4772408511371877</v>
      </c>
      <c r="R403" s="92">
        <f t="shared" si="65"/>
        <v>2.2593044861245575E-4</v>
      </c>
      <c r="S403" s="92">
        <f t="shared" si="66"/>
        <v>0.10741703790995974</v>
      </c>
      <c r="T403" s="92">
        <f t="shared" si="69"/>
        <v>49.58646237288977</v>
      </c>
      <c r="U403" s="92">
        <f t="shared" si="67"/>
        <v>1.4322271721327966E-4</v>
      </c>
      <c r="V403" s="92">
        <f t="shared" si="70"/>
        <v>6.6115283163852512E-2</v>
      </c>
    </row>
    <row r="404" spans="1:22" x14ac:dyDescent="0.45">
      <c r="A404" s="88">
        <f>MIN('Gearing and Output'!$H$7,(SQRT((A403^2)+2*K403*1)))</f>
        <v>13.752388632941413</v>
      </c>
      <c r="B404" s="90">
        <f t="shared" si="68"/>
        <v>33.435950936522488</v>
      </c>
      <c r="C404" s="90">
        <f>0.5*'Gearing and Output'!$G$15*'Gearing and Output'!$G$16*'Gearing and Output'!$G$14*(A404)^2</f>
        <v>111.2073775495362</v>
      </c>
      <c r="D404" s="90">
        <f>'Gearing and Output'!$G$27</f>
        <v>213.858</v>
      </c>
      <c r="E404" s="90">
        <f>'Gearing and Output'!$C$14-C404-D404</f>
        <v>159.04165140594046</v>
      </c>
      <c r="F404" s="90">
        <f>0.5*'Gearing and Output'!$J$27*A404^2</f>
        <v>53594.201722958889</v>
      </c>
      <c r="G404" s="90">
        <f>A404/('Gearing and Output'!$J$35/1000)</f>
        <v>47.081097682100008</v>
      </c>
      <c r="H404" s="90">
        <f t="shared" si="62"/>
        <v>59.738955596585342</v>
      </c>
      <c r="I404" s="90">
        <f>'Gearing and Output'!$G$38</f>
        <v>631.72977665344956</v>
      </c>
      <c r="J404" s="90">
        <f t="shared" si="63"/>
        <v>0.25175582548673586</v>
      </c>
      <c r="K404" s="92">
        <f t="shared" si="71"/>
        <v>3.9721027232106159</v>
      </c>
      <c r="L404" s="92">
        <f>IF(A404&lt;'Gearing and Output'!$H$5,1,IF(A404&lt;'Gearing and Output'!$H$6,2,IF(A404&gt;'Gearing and Output'!$H$6,3)))</f>
        <v>3</v>
      </c>
      <c r="M404" s="92">
        <f>IF(L404=1,_xlfn.XLOOKUP(A404,'Dyno Graph'!$E$2:$E$77,'Dyno Graph'!$A$2:$A$77,,1),IF(L404=2,_xlfn.XLOOKUP(A404,'Dyno Graph'!$F$2:$F$77,'Dyno Graph'!$A$2:$A$77,,1),IF(L404=3,_xlfn.XLOOKUP(A404,'Dyno Graph'!$G$2:$G$77,'Dyno Graph'!$A$2:$A$77,,1))))</f>
        <v>7500</v>
      </c>
      <c r="N404" s="92">
        <f>IF(L404=1,_xlfn.XLOOKUP(A404,'Dyno Graph'!$E$2:$E$77,'Dyno Graph'!$D$2:$D$77,,-1),IF(L404=2,_xlfn.XLOOKUP(A404,'Dyno Graph'!$F$2:$F$77,'Dyno Graph'!$D$2:$D$77,,-1),IF(L404=3,_xlfn.XLOOKUP(A404,'Dyno Graph'!$G$2:$G$77,'Dyno Graph'!$D$2:$D$77,,-1))))</f>
        <v>14.254</v>
      </c>
      <c r="O404" s="92">
        <f>IF(L404=1,_xlfn.XLOOKUP(A404,'Dyno Graph'!$E$2:$E$77,'Dyno Graph'!$H$2:$H$77,,-1),IF(Forces!L404=2,_xlfn.XLOOKUP(Forces!A404,'Dyno Graph'!$F$2:$F$77,'Dyno Graph'!$H$2:$H$77,,-1),IF(Forces!L404=3,_xlfn.XLOOKUP(Forces!A404,'Dyno Graph'!$G$2:$G$77,'Dyno Graph'!$H$2:$H$77,,-1))))</f>
        <v>11.185500000000001</v>
      </c>
      <c r="P404" s="92" cm="1">
        <f t="array" ref="P404">_xlfn.XLOOKUP(N404,BSFC!$B$3:$B$25,_xlfn.XLOOKUP(M404,BSFC!$C$2:$P$2,BSFC!$C$3:$P$25,,-1),,-1)</f>
        <v>475.44294525000004</v>
      </c>
      <c r="Q404" s="92">
        <f t="shared" si="64"/>
        <v>1.4772408511371877</v>
      </c>
      <c r="R404" s="92">
        <f t="shared" si="65"/>
        <v>2.2593044861245575E-4</v>
      </c>
      <c r="S404" s="92">
        <f t="shared" si="66"/>
        <v>0.10741703790995974</v>
      </c>
      <c r="T404" s="92">
        <f t="shared" si="69"/>
        <v>49.693879410799731</v>
      </c>
      <c r="U404" s="92">
        <f t="shared" si="67"/>
        <v>1.4322271721327966E-4</v>
      </c>
      <c r="V404" s="92">
        <f t="shared" si="70"/>
        <v>6.6258505881065785E-2</v>
      </c>
    </row>
    <row r="405" spans="1:22" x14ac:dyDescent="0.45">
      <c r="A405" s="88">
        <f>MIN('Gearing and Output'!$H$7,(SQRT((A404^2)+2*K404*1)))</f>
        <v>13.752388632941413</v>
      </c>
      <c r="B405" s="90">
        <f t="shared" si="68"/>
        <v>33.508665577352566</v>
      </c>
      <c r="C405" s="90">
        <f>0.5*'Gearing and Output'!$G$15*'Gearing and Output'!$G$16*'Gearing and Output'!$G$14*(A405)^2</f>
        <v>111.2073775495362</v>
      </c>
      <c r="D405" s="90">
        <f>'Gearing and Output'!$G$27</f>
        <v>213.858</v>
      </c>
      <c r="E405" s="90">
        <f>'Gearing and Output'!$C$14-C405-D405</f>
        <v>159.04165140594046</v>
      </c>
      <c r="F405" s="90">
        <f>0.5*'Gearing and Output'!$J$27*A405^2</f>
        <v>53594.201722958889</v>
      </c>
      <c r="G405" s="90">
        <f>A405/('Gearing and Output'!$J$35/1000)</f>
        <v>47.081097682100008</v>
      </c>
      <c r="H405" s="90">
        <f t="shared" si="62"/>
        <v>59.738955596585342</v>
      </c>
      <c r="I405" s="90">
        <f>'Gearing and Output'!$G$38</f>
        <v>631.72977665344956</v>
      </c>
      <c r="J405" s="90">
        <f t="shared" si="63"/>
        <v>0.25175582548673586</v>
      </c>
      <c r="K405" s="92">
        <f t="shared" si="71"/>
        <v>3.9721027232106159</v>
      </c>
      <c r="L405" s="92">
        <f>IF(A405&lt;'Gearing and Output'!$H$5,1,IF(A405&lt;'Gearing and Output'!$H$6,2,IF(A405&gt;'Gearing and Output'!$H$6,3)))</f>
        <v>3</v>
      </c>
      <c r="M405" s="92">
        <f>IF(L405=1,_xlfn.XLOOKUP(A405,'Dyno Graph'!$E$2:$E$77,'Dyno Graph'!$A$2:$A$77,,1),IF(L405=2,_xlfn.XLOOKUP(A405,'Dyno Graph'!$F$2:$F$77,'Dyno Graph'!$A$2:$A$77,,1),IF(L405=3,_xlfn.XLOOKUP(A405,'Dyno Graph'!$G$2:$G$77,'Dyno Graph'!$A$2:$A$77,,1))))</f>
        <v>7500</v>
      </c>
      <c r="N405" s="92">
        <f>IF(L405=1,_xlfn.XLOOKUP(A405,'Dyno Graph'!$E$2:$E$77,'Dyno Graph'!$D$2:$D$77,,-1),IF(L405=2,_xlfn.XLOOKUP(A405,'Dyno Graph'!$F$2:$F$77,'Dyno Graph'!$D$2:$D$77,,-1),IF(L405=3,_xlfn.XLOOKUP(A405,'Dyno Graph'!$G$2:$G$77,'Dyno Graph'!$D$2:$D$77,,-1))))</f>
        <v>14.254</v>
      </c>
      <c r="O405" s="92">
        <f>IF(L405=1,_xlfn.XLOOKUP(A405,'Dyno Graph'!$E$2:$E$77,'Dyno Graph'!$H$2:$H$77,,-1),IF(Forces!L405=2,_xlfn.XLOOKUP(Forces!A405,'Dyno Graph'!$F$2:$F$77,'Dyno Graph'!$H$2:$H$77,,-1),IF(Forces!L405=3,_xlfn.XLOOKUP(Forces!A405,'Dyno Graph'!$G$2:$G$77,'Dyno Graph'!$H$2:$H$77,,-1))))</f>
        <v>11.185500000000001</v>
      </c>
      <c r="P405" s="92" cm="1">
        <f t="array" ref="P405">_xlfn.XLOOKUP(N405,BSFC!$B$3:$B$25,_xlfn.XLOOKUP(M405,BSFC!$C$2:$P$2,BSFC!$C$3:$P$25,,-1),,-1)</f>
        <v>475.44294525000004</v>
      </c>
      <c r="Q405" s="92">
        <f t="shared" si="64"/>
        <v>1.4772408511371877</v>
      </c>
      <c r="R405" s="92">
        <f t="shared" si="65"/>
        <v>2.2593044861245575E-4</v>
      </c>
      <c r="S405" s="92">
        <f t="shared" si="66"/>
        <v>0.10741703790995974</v>
      </c>
      <c r="T405" s="92">
        <f t="shared" si="69"/>
        <v>49.801296448709692</v>
      </c>
      <c r="U405" s="92">
        <f t="shared" si="67"/>
        <v>1.4322271721327966E-4</v>
      </c>
      <c r="V405" s="92">
        <f t="shared" si="70"/>
        <v>6.6401728598279058E-2</v>
      </c>
    </row>
    <row r="406" spans="1:22" x14ac:dyDescent="0.45">
      <c r="A406" s="88">
        <f>MIN('Gearing and Output'!$H$7,(SQRT((A405^2)+2*K405*1)))</f>
        <v>13.752388632941413</v>
      </c>
      <c r="B406" s="90">
        <f t="shared" si="68"/>
        <v>33.581380218182645</v>
      </c>
      <c r="C406" s="90">
        <f>0.5*'Gearing and Output'!$G$15*'Gearing and Output'!$G$16*'Gearing and Output'!$G$14*(A406)^2</f>
        <v>111.2073775495362</v>
      </c>
      <c r="D406" s="90">
        <f>'Gearing and Output'!$G$27</f>
        <v>213.858</v>
      </c>
      <c r="E406" s="90">
        <f>'Gearing and Output'!$C$14-C406-D406</f>
        <v>159.04165140594046</v>
      </c>
      <c r="F406" s="90">
        <f>0.5*'Gearing and Output'!$J$27*A406^2</f>
        <v>53594.201722958889</v>
      </c>
      <c r="G406" s="90">
        <f>A406/('Gearing and Output'!$J$35/1000)</f>
        <v>47.081097682100008</v>
      </c>
      <c r="H406" s="90">
        <f t="shared" si="62"/>
        <v>59.738955596585342</v>
      </c>
      <c r="I406" s="90">
        <f>'Gearing and Output'!$G$38</f>
        <v>631.72977665344956</v>
      </c>
      <c r="J406" s="90">
        <f t="shared" si="63"/>
        <v>0.25175582548673586</v>
      </c>
      <c r="K406" s="92">
        <f t="shared" si="71"/>
        <v>3.9721027232106159</v>
      </c>
      <c r="L406" s="92">
        <f>IF(A406&lt;'Gearing and Output'!$H$5,1,IF(A406&lt;'Gearing and Output'!$H$6,2,IF(A406&gt;'Gearing and Output'!$H$6,3)))</f>
        <v>3</v>
      </c>
      <c r="M406" s="92">
        <f>IF(L406=1,_xlfn.XLOOKUP(A406,'Dyno Graph'!$E$2:$E$77,'Dyno Graph'!$A$2:$A$77,,1),IF(L406=2,_xlfn.XLOOKUP(A406,'Dyno Graph'!$F$2:$F$77,'Dyno Graph'!$A$2:$A$77,,1),IF(L406=3,_xlfn.XLOOKUP(A406,'Dyno Graph'!$G$2:$G$77,'Dyno Graph'!$A$2:$A$77,,1))))</f>
        <v>7500</v>
      </c>
      <c r="N406" s="92">
        <f>IF(L406=1,_xlfn.XLOOKUP(A406,'Dyno Graph'!$E$2:$E$77,'Dyno Graph'!$D$2:$D$77,,-1),IF(L406=2,_xlfn.XLOOKUP(A406,'Dyno Graph'!$F$2:$F$77,'Dyno Graph'!$D$2:$D$77,,-1),IF(L406=3,_xlfn.XLOOKUP(A406,'Dyno Graph'!$G$2:$G$77,'Dyno Graph'!$D$2:$D$77,,-1))))</f>
        <v>14.254</v>
      </c>
      <c r="O406" s="92">
        <f>IF(L406=1,_xlfn.XLOOKUP(A406,'Dyno Graph'!$E$2:$E$77,'Dyno Graph'!$H$2:$H$77,,-1),IF(Forces!L406=2,_xlfn.XLOOKUP(Forces!A406,'Dyno Graph'!$F$2:$F$77,'Dyno Graph'!$H$2:$H$77,,-1),IF(Forces!L406=3,_xlfn.XLOOKUP(Forces!A406,'Dyno Graph'!$G$2:$G$77,'Dyno Graph'!$H$2:$H$77,,-1))))</f>
        <v>11.185500000000001</v>
      </c>
      <c r="P406" s="92" cm="1">
        <f t="array" ref="P406">_xlfn.XLOOKUP(N406,BSFC!$B$3:$B$25,_xlfn.XLOOKUP(M406,BSFC!$C$2:$P$2,BSFC!$C$3:$P$25,,-1),,-1)</f>
        <v>475.44294525000004</v>
      </c>
      <c r="Q406" s="92">
        <f t="shared" si="64"/>
        <v>1.4772408511371877</v>
      </c>
      <c r="R406" s="92">
        <f t="shared" si="65"/>
        <v>2.2593044861245575E-4</v>
      </c>
      <c r="S406" s="92">
        <f t="shared" si="66"/>
        <v>0.10741703790995974</v>
      </c>
      <c r="T406" s="92">
        <f t="shared" si="69"/>
        <v>49.908713486619654</v>
      </c>
      <c r="U406" s="92">
        <f t="shared" si="67"/>
        <v>1.4322271721327966E-4</v>
      </c>
      <c r="V406" s="92">
        <f t="shared" si="70"/>
        <v>6.6544951315492332E-2</v>
      </c>
    </row>
    <row r="407" spans="1:22" x14ac:dyDescent="0.45">
      <c r="A407" s="88">
        <f>MIN('Gearing and Output'!$H$7,(SQRT((A406^2)+2*K406*1)))</f>
        <v>13.752388632941413</v>
      </c>
      <c r="B407" s="90">
        <f t="shared" si="68"/>
        <v>33.654094859012723</v>
      </c>
      <c r="C407" s="90">
        <f>0.5*'Gearing and Output'!$G$15*'Gearing and Output'!$G$16*'Gearing and Output'!$G$14*(A407)^2</f>
        <v>111.2073775495362</v>
      </c>
      <c r="D407" s="90">
        <f>'Gearing and Output'!$G$27</f>
        <v>213.858</v>
      </c>
      <c r="E407" s="90">
        <f>'Gearing and Output'!$C$14-C407-D407</f>
        <v>159.04165140594046</v>
      </c>
      <c r="F407" s="90">
        <f>0.5*'Gearing and Output'!$J$27*A407^2</f>
        <v>53594.201722958889</v>
      </c>
      <c r="G407" s="90">
        <f>A407/('Gearing and Output'!$J$35/1000)</f>
        <v>47.081097682100008</v>
      </c>
      <c r="H407" s="90">
        <f t="shared" si="62"/>
        <v>59.738955596585342</v>
      </c>
      <c r="I407" s="90">
        <f>'Gearing and Output'!$G$38</f>
        <v>631.72977665344956</v>
      </c>
      <c r="J407" s="90">
        <f t="shared" si="63"/>
        <v>0.25175582548673586</v>
      </c>
      <c r="K407" s="92">
        <f t="shared" si="71"/>
        <v>3.9721027232106159</v>
      </c>
      <c r="L407" s="92">
        <f>IF(A407&lt;'Gearing and Output'!$H$5,1,IF(A407&lt;'Gearing and Output'!$H$6,2,IF(A407&gt;'Gearing and Output'!$H$6,3)))</f>
        <v>3</v>
      </c>
      <c r="M407" s="92">
        <f>IF(L407=1,_xlfn.XLOOKUP(A407,'Dyno Graph'!$E$2:$E$77,'Dyno Graph'!$A$2:$A$77,,1),IF(L407=2,_xlfn.XLOOKUP(A407,'Dyno Graph'!$F$2:$F$77,'Dyno Graph'!$A$2:$A$77,,1),IF(L407=3,_xlfn.XLOOKUP(A407,'Dyno Graph'!$G$2:$G$77,'Dyno Graph'!$A$2:$A$77,,1))))</f>
        <v>7500</v>
      </c>
      <c r="N407" s="92">
        <f>IF(L407=1,_xlfn.XLOOKUP(A407,'Dyno Graph'!$E$2:$E$77,'Dyno Graph'!$D$2:$D$77,,-1),IF(L407=2,_xlfn.XLOOKUP(A407,'Dyno Graph'!$F$2:$F$77,'Dyno Graph'!$D$2:$D$77,,-1),IF(L407=3,_xlfn.XLOOKUP(A407,'Dyno Graph'!$G$2:$G$77,'Dyno Graph'!$D$2:$D$77,,-1))))</f>
        <v>14.254</v>
      </c>
      <c r="O407" s="92">
        <f>IF(L407=1,_xlfn.XLOOKUP(A407,'Dyno Graph'!$E$2:$E$77,'Dyno Graph'!$H$2:$H$77,,-1),IF(Forces!L407=2,_xlfn.XLOOKUP(Forces!A407,'Dyno Graph'!$F$2:$F$77,'Dyno Graph'!$H$2:$H$77,,-1),IF(Forces!L407=3,_xlfn.XLOOKUP(Forces!A407,'Dyno Graph'!$G$2:$G$77,'Dyno Graph'!$H$2:$H$77,,-1))))</f>
        <v>11.185500000000001</v>
      </c>
      <c r="P407" s="92" cm="1">
        <f t="array" ref="P407">_xlfn.XLOOKUP(N407,BSFC!$B$3:$B$25,_xlfn.XLOOKUP(M407,BSFC!$C$2:$P$2,BSFC!$C$3:$P$25,,-1),,-1)</f>
        <v>475.44294525000004</v>
      </c>
      <c r="Q407" s="92">
        <f t="shared" si="64"/>
        <v>1.4772408511371877</v>
      </c>
      <c r="R407" s="92">
        <f t="shared" si="65"/>
        <v>2.2593044861245575E-4</v>
      </c>
      <c r="S407" s="92">
        <f t="shared" si="66"/>
        <v>0.10741703790995974</v>
      </c>
      <c r="T407" s="92">
        <f t="shared" si="69"/>
        <v>50.016130524529615</v>
      </c>
      <c r="U407" s="92">
        <f t="shared" si="67"/>
        <v>1.4322271721327966E-4</v>
      </c>
      <c r="V407" s="92">
        <f t="shared" si="70"/>
        <v>6.6688174032705605E-2</v>
      </c>
    </row>
    <row r="408" spans="1:22" x14ac:dyDescent="0.45">
      <c r="A408" s="88">
        <f>MIN('Gearing and Output'!$H$7,(SQRT((A407^2)+2*K407*1)))</f>
        <v>13.752388632941413</v>
      </c>
      <c r="B408" s="90">
        <f t="shared" si="68"/>
        <v>33.726809499842801</v>
      </c>
      <c r="C408" s="90">
        <f>0.5*'Gearing and Output'!$G$15*'Gearing and Output'!$G$16*'Gearing and Output'!$G$14*(A408)^2</f>
        <v>111.2073775495362</v>
      </c>
      <c r="D408" s="90">
        <f>'Gearing and Output'!$G$27</f>
        <v>213.858</v>
      </c>
      <c r="E408" s="90">
        <f>'Gearing and Output'!$C$14-C408-D408</f>
        <v>159.04165140594046</v>
      </c>
      <c r="F408" s="90">
        <f>0.5*'Gearing and Output'!$J$27*A408^2</f>
        <v>53594.201722958889</v>
      </c>
      <c r="G408" s="90">
        <f>A408/('Gearing and Output'!$J$35/1000)</f>
        <v>47.081097682100008</v>
      </c>
      <c r="H408" s="90">
        <f t="shared" si="62"/>
        <v>59.738955596585342</v>
      </c>
      <c r="I408" s="90">
        <f>'Gearing and Output'!$G$38</f>
        <v>631.72977665344956</v>
      </c>
      <c r="J408" s="90">
        <f t="shared" si="63"/>
        <v>0.25175582548673586</v>
      </c>
      <c r="K408" s="92">
        <f t="shared" si="71"/>
        <v>3.9721027232106159</v>
      </c>
      <c r="L408" s="92">
        <f>IF(A408&lt;'Gearing and Output'!$H$5,1,IF(A408&lt;'Gearing and Output'!$H$6,2,IF(A408&gt;'Gearing and Output'!$H$6,3)))</f>
        <v>3</v>
      </c>
      <c r="M408" s="92">
        <f>IF(L408=1,_xlfn.XLOOKUP(A408,'Dyno Graph'!$E$2:$E$77,'Dyno Graph'!$A$2:$A$77,,1),IF(L408=2,_xlfn.XLOOKUP(A408,'Dyno Graph'!$F$2:$F$77,'Dyno Graph'!$A$2:$A$77,,1),IF(L408=3,_xlfn.XLOOKUP(A408,'Dyno Graph'!$G$2:$G$77,'Dyno Graph'!$A$2:$A$77,,1))))</f>
        <v>7500</v>
      </c>
      <c r="N408" s="92">
        <f>IF(L408=1,_xlfn.XLOOKUP(A408,'Dyno Graph'!$E$2:$E$77,'Dyno Graph'!$D$2:$D$77,,-1),IF(L408=2,_xlfn.XLOOKUP(A408,'Dyno Graph'!$F$2:$F$77,'Dyno Graph'!$D$2:$D$77,,-1),IF(L408=3,_xlfn.XLOOKUP(A408,'Dyno Graph'!$G$2:$G$77,'Dyno Graph'!$D$2:$D$77,,-1))))</f>
        <v>14.254</v>
      </c>
      <c r="O408" s="92">
        <f>IF(L408=1,_xlfn.XLOOKUP(A408,'Dyno Graph'!$E$2:$E$77,'Dyno Graph'!$H$2:$H$77,,-1),IF(Forces!L408=2,_xlfn.XLOOKUP(Forces!A408,'Dyno Graph'!$F$2:$F$77,'Dyno Graph'!$H$2:$H$77,,-1),IF(Forces!L408=3,_xlfn.XLOOKUP(Forces!A408,'Dyno Graph'!$G$2:$G$77,'Dyno Graph'!$H$2:$H$77,,-1))))</f>
        <v>11.185500000000001</v>
      </c>
      <c r="P408" s="92" cm="1">
        <f t="array" ref="P408">_xlfn.XLOOKUP(N408,BSFC!$B$3:$B$25,_xlfn.XLOOKUP(M408,BSFC!$C$2:$P$2,BSFC!$C$3:$P$25,,-1),,-1)</f>
        <v>475.44294525000004</v>
      </c>
      <c r="Q408" s="92">
        <f t="shared" si="64"/>
        <v>1.4772408511371877</v>
      </c>
      <c r="R408" s="92">
        <f t="shared" si="65"/>
        <v>2.2593044861245575E-4</v>
      </c>
      <c r="S408" s="92">
        <f t="shared" si="66"/>
        <v>0.10741703790995974</v>
      </c>
      <c r="T408" s="92">
        <f t="shared" si="69"/>
        <v>50.123547562439576</v>
      </c>
      <c r="U408" s="92">
        <f t="shared" si="67"/>
        <v>1.4322271721327966E-4</v>
      </c>
      <c r="V408" s="92">
        <f t="shared" si="70"/>
        <v>6.6831396749918878E-2</v>
      </c>
    </row>
    <row r="409" spans="1:22" x14ac:dyDescent="0.45">
      <c r="A409" s="88">
        <f>MIN('Gearing and Output'!$H$7,(SQRT((A408^2)+2*K408*1)))</f>
        <v>13.752388632941413</v>
      </c>
      <c r="B409" s="90">
        <f t="shared" si="68"/>
        <v>33.799524140672879</v>
      </c>
      <c r="C409" s="90">
        <f>0.5*'Gearing and Output'!$G$15*'Gearing and Output'!$G$16*'Gearing and Output'!$G$14*(A409)^2</f>
        <v>111.2073775495362</v>
      </c>
      <c r="D409" s="90">
        <f>'Gearing and Output'!$G$27</f>
        <v>213.858</v>
      </c>
      <c r="E409" s="90">
        <f>'Gearing and Output'!$C$14-C409-D409</f>
        <v>159.04165140594046</v>
      </c>
      <c r="F409" s="90">
        <f>0.5*'Gearing and Output'!$J$27*A409^2</f>
        <v>53594.201722958889</v>
      </c>
      <c r="G409" s="90">
        <f>A409/('Gearing and Output'!$J$35/1000)</f>
        <v>47.081097682100008</v>
      </c>
      <c r="H409" s="90">
        <f t="shared" si="62"/>
        <v>59.738955596585342</v>
      </c>
      <c r="I409" s="90">
        <f>'Gearing and Output'!$G$38</f>
        <v>631.72977665344956</v>
      </c>
      <c r="J409" s="90">
        <f t="shared" si="63"/>
        <v>0.25175582548673586</v>
      </c>
      <c r="K409" s="92">
        <f t="shared" si="71"/>
        <v>3.9721027232106159</v>
      </c>
      <c r="L409" s="92">
        <f>IF(A409&lt;'Gearing and Output'!$H$5,1,IF(A409&lt;'Gearing and Output'!$H$6,2,IF(A409&gt;'Gearing and Output'!$H$6,3)))</f>
        <v>3</v>
      </c>
      <c r="M409" s="92">
        <f>IF(L409=1,_xlfn.XLOOKUP(A409,'Dyno Graph'!$E$2:$E$77,'Dyno Graph'!$A$2:$A$77,,1),IF(L409=2,_xlfn.XLOOKUP(A409,'Dyno Graph'!$F$2:$F$77,'Dyno Graph'!$A$2:$A$77,,1),IF(L409=3,_xlfn.XLOOKUP(A409,'Dyno Graph'!$G$2:$G$77,'Dyno Graph'!$A$2:$A$77,,1))))</f>
        <v>7500</v>
      </c>
      <c r="N409" s="92">
        <f>IF(L409=1,_xlfn.XLOOKUP(A409,'Dyno Graph'!$E$2:$E$77,'Dyno Graph'!$D$2:$D$77,,-1),IF(L409=2,_xlfn.XLOOKUP(A409,'Dyno Graph'!$F$2:$F$77,'Dyno Graph'!$D$2:$D$77,,-1),IF(L409=3,_xlfn.XLOOKUP(A409,'Dyno Graph'!$G$2:$G$77,'Dyno Graph'!$D$2:$D$77,,-1))))</f>
        <v>14.254</v>
      </c>
      <c r="O409" s="92">
        <f>IF(L409=1,_xlfn.XLOOKUP(A409,'Dyno Graph'!$E$2:$E$77,'Dyno Graph'!$H$2:$H$77,,-1),IF(Forces!L409=2,_xlfn.XLOOKUP(Forces!A409,'Dyno Graph'!$F$2:$F$77,'Dyno Graph'!$H$2:$H$77,,-1),IF(Forces!L409=3,_xlfn.XLOOKUP(Forces!A409,'Dyno Graph'!$G$2:$G$77,'Dyno Graph'!$H$2:$H$77,,-1))))</f>
        <v>11.185500000000001</v>
      </c>
      <c r="P409" s="92" cm="1">
        <f t="array" ref="P409">_xlfn.XLOOKUP(N409,BSFC!$B$3:$B$25,_xlfn.XLOOKUP(M409,BSFC!$C$2:$P$2,BSFC!$C$3:$P$25,,-1),,-1)</f>
        <v>475.44294525000004</v>
      </c>
      <c r="Q409" s="92">
        <f t="shared" si="64"/>
        <v>1.4772408511371877</v>
      </c>
      <c r="R409" s="92">
        <f t="shared" si="65"/>
        <v>2.2593044861245575E-4</v>
      </c>
      <c r="S409" s="92">
        <f t="shared" si="66"/>
        <v>0.10741703790995974</v>
      </c>
      <c r="T409" s="92">
        <f t="shared" si="69"/>
        <v>50.230964600349537</v>
      </c>
      <c r="U409" s="92">
        <f t="shared" si="67"/>
        <v>1.4322271721327966E-4</v>
      </c>
      <c r="V409" s="92">
        <f t="shared" si="70"/>
        <v>6.6974619467132152E-2</v>
      </c>
    </row>
    <row r="410" spans="1:22" x14ac:dyDescent="0.45">
      <c r="A410" s="88">
        <f>MIN('Gearing and Output'!$H$7,(SQRT((A409^2)+2*K409*1)))</f>
        <v>13.752388632941413</v>
      </c>
      <c r="B410" s="90">
        <f t="shared" si="68"/>
        <v>33.872238781502958</v>
      </c>
      <c r="C410" s="90">
        <f>0.5*'Gearing and Output'!$G$15*'Gearing and Output'!$G$16*'Gearing and Output'!$G$14*(A410)^2</f>
        <v>111.2073775495362</v>
      </c>
      <c r="D410" s="90">
        <f>'Gearing and Output'!$G$27</f>
        <v>213.858</v>
      </c>
      <c r="E410" s="90">
        <f>'Gearing and Output'!$C$14-C410-D410</f>
        <v>159.04165140594046</v>
      </c>
      <c r="F410" s="90">
        <f>0.5*'Gearing and Output'!$J$27*A410^2</f>
        <v>53594.201722958889</v>
      </c>
      <c r="G410" s="90">
        <f>A410/('Gearing and Output'!$J$35/1000)</f>
        <v>47.081097682100008</v>
      </c>
      <c r="H410" s="90">
        <f t="shared" si="62"/>
        <v>59.738955596585342</v>
      </c>
      <c r="I410" s="90">
        <f>'Gearing and Output'!$G$38</f>
        <v>631.72977665344956</v>
      </c>
      <c r="J410" s="90">
        <f t="shared" si="63"/>
        <v>0.25175582548673586</v>
      </c>
      <c r="K410" s="92">
        <f t="shared" si="71"/>
        <v>3.9721027232106159</v>
      </c>
      <c r="L410" s="92">
        <f>IF(A410&lt;'Gearing and Output'!$H$5,1,IF(A410&lt;'Gearing and Output'!$H$6,2,IF(A410&gt;'Gearing and Output'!$H$6,3)))</f>
        <v>3</v>
      </c>
      <c r="M410" s="92">
        <f>IF(L410=1,_xlfn.XLOOKUP(A410,'Dyno Graph'!$E$2:$E$77,'Dyno Graph'!$A$2:$A$77,,1),IF(L410=2,_xlfn.XLOOKUP(A410,'Dyno Graph'!$F$2:$F$77,'Dyno Graph'!$A$2:$A$77,,1),IF(L410=3,_xlfn.XLOOKUP(A410,'Dyno Graph'!$G$2:$G$77,'Dyno Graph'!$A$2:$A$77,,1))))</f>
        <v>7500</v>
      </c>
      <c r="N410" s="92">
        <f>IF(L410=1,_xlfn.XLOOKUP(A410,'Dyno Graph'!$E$2:$E$77,'Dyno Graph'!$D$2:$D$77,,-1),IF(L410=2,_xlfn.XLOOKUP(A410,'Dyno Graph'!$F$2:$F$77,'Dyno Graph'!$D$2:$D$77,,-1),IF(L410=3,_xlfn.XLOOKUP(A410,'Dyno Graph'!$G$2:$G$77,'Dyno Graph'!$D$2:$D$77,,-1))))</f>
        <v>14.254</v>
      </c>
      <c r="O410" s="92">
        <f>IF(L410=1,_xlfn.XLOOKUP(A410,'Dyno Graph'!$E$2:$E$77,'Dyno Graph'!$H$2:$H$77,,-1),IF(Forces!L410=2,_xlfn.XLOOKUP(Forces!A410,'Dyno Graph'!$F$2:$F$77,'Dyno Graph'!$H$2:$H$77,,-1),IF(Forces!L410=3,_xlfn.XLOOKUP(Forces!A410,'Dyno Graph'!$G$2:$G$77,'Dyno Graph'!$H$2:$H$77,,-1))))</f>
        <v>11.185500000000001</v>
      </c>
      <c r="P410" s="92" cm="1">
        <f t="array" ref="P410">_xlfn.XLOOKUP(N410,BSFC!$B$3:$B$25,_xlfn.XLOOKUP(M410,BSFC!$C$2:$P$2,BSFC!$C$3:$P$25,,-1),,-1)</f>
        <v>475.44294525000004</v>
      </c>
      <c r="Q410" s="92">
        <f t="shared" si="64"/>
        <v>1.4772408511371877</v>
      </c>
      <c r="R410" s="92">
        <f t="shared" si="65"/>
        <v>2.2593044861245575E-4</v>
      </c>
      <c r="S410" s="92">
        <f t="shared" si="66"/>
        <v>0.10741703790995974</v>
      </c>
      <c r="T410" s="92">
        <f t="shared" si="69"/>
        <v>50.338381638259499</v>
      </c>
      <c r="U410" s="92">
        <f t="shared" si="67"/>
        <v>1.4322271721327966E-4</v>
      </c>
      <c r="V410" s="92">
        <f t="shared" si="70"/>
        <v>6.7117842184345425E-2</v>
      </c>
    </row>
    <row r="411" spans="1:22" x14ac:dyDescent="0.45">
      <c r="A411" s="88">
        <f>MIN('Gearing and Output'!$H$7,(SQRT((A410^2)+2*K410*1)))</f>
        <v>13.752388632941413</v>
      </c>
      <c r="B411" s="90">
        <f t="shared" si="68"/>
        <v>33.944953422333036</v>
      </c>
      <c r="C411" s="90">
        <f>0.5*'Gearing and Output'!$G$15*'Gearing and Output'!$G$16*'Gearing and Output'!$G$14*(A411)^2</f>
        <v>111.2073775495362</v>
      </c>
      <c r="D411" s="90">
        <f>'Gearing and Output'!$G$27</f>
        <v>213.858</v>
      </c>
      <c r="E411" s="90">
        <f>'Gearing and Output'!$C$14-C411-D411</f>
        <v>159.04165140594046</v>
      </c>
      <c r="F411" s="90">
        <f>0.5*'Gearing and Output'!$J$27*A411^2</f>
        <v>53594.201722958889</v>
      </c>
      <c r="G411" s="90">
        <f>A411/('Gearing and Output'!$J$35/1000)</f>
        <v>47.081097682100008</v>
      </c>
      <c r="H411" s="90">
        <f t="shared" si="62"/>
        <v>59.738955596585342</v>
      </c>
      <c r="I411" s="90">
        <f>'Gearing and Output'!$G$38</f>
        <v>631.72977665344956</v>
      </c>
      <c r="J411" s="90">
        <f t="shared" si="63"/>
        <v>0.25175582548673586</v>
      </c>
      <c r="K411" s="92">
        <f t="shared" si="71"/>
        <v>3.9721027232106159</v>
      </c>
      <c r="L411" s="92">
        <f>IF(A411&lt;'Gearing and Output'!$H$5,1,IF(A411&lt;'Gearing and Output'!$H$6,2,IF(A411&gt;'Gearing and Output'!$H$6,3)))</f>
        <v>3</v>
      </c>
      <c r="M411" s="92">
        <f>IF(L411=1,_xlfn.XLOOKUP(A411,'Dyno Graph'!$E$2:$E$77,'Dyno Graph'!$A$2:$A$77,,1),IF(L411=2,_xlfn.XLOOKUP(A411,'Dyno Graph'!$F$2:$F$77,'Dyno Graph'!$A$2:$A$77,,1),IF(L411=3,_xlfn.XLOOKUP(A411,'Dyno Graph'!$G$2:$G$77,'Dyno Graph'!$A$2:$A$77,,1))))</f>
        <v>7500</v>
      </c>
      <c r="N411" s="92">
        <f>IF(L411=1,_xlfn.XLOOKUP(A411,'Dyno Graph'!$E$2:$E$77,'Dyno Graph'!$D$2:$D$77,,-1),IF(L411=2,_xlfn.XLOOKUP(A411,'Dyno Graph'!$F$2:$F$77,'Dyno Graph'!$D$2:$D$77,,-1),IF(L411=3,_xlfn.XLOOKUP(A411,'Dyno Graph'!$G$2:$G$77,'Dyno Graph'!$D$2:$D$77,,-1))))</f>
        <v>14.254</v>
      </c>
      <c r="O411" s="92">
        <f>IF(L411=1,_xlfn.XLOOKUP(A411,'Dyno Graph'!$E$2:$E$77,'Dyno Graph'!$H$2:$H$77,,-1),IF(Forces!L411=2,_xlfn.XLOOKUP(Forces!A411,'Dyno Graph'!$F$2:$F$77,'Dyno Graph'!$H$2:$H$77,,-1),IF(Forces!L411=3,_xlfn.XLOOKUP(Forces!A411,'Dyno Graph'!$G$2:$G$77,'Dyno Graph'!$H$2:$H$77,,-1))))</f>
        <v>11.185500000000001</v>
      </c>
      <c r="P411" s="92" cm="1">
        <f t="array" ref="P411">_xlfn.XLOOKUP(N411,BSFC!$B$3:$B$25,_xlfn.XLOOKUP(M411,BSFC!$C$2:$P$2,BSFC!$C$3:$P$25,,-1),,-1)</f>
        <v>475.44294525000004</v>
      </c>
      <c r="Q411" s="92">
        <f t="shared" si="64"/>
        <v>1.4772408511371877</v>
      </c>
      <c r="R411" s="92">
        <f t="shared" si="65"/>
        <v>2.2593044861245575E-4</v>
      </c>
      <c r="S411" s="92">
        <f t="shared" si="66"/>
        <v>0.10741703790995974</v>
      </c>
      <c r="T411" s="92">
        <f t="shared" si="69"/>
        <v>50.44579867616946</v>
      </c>
      <c r="U411" s="92">
        <f t="shared" si="67"/>
        <v>1.4322271721327966E-4</v>
      </c>
      <c r="V411" s="92">
        <f t="shared" si="70"/>
        <v>6.7261064901558698E-2</v>
      </c>
    </row>
    <row r="412" spans="1:22" x14ac:dyDescent="0.45">
      <c r="A412" s="88">
        <f>MIN('Gearing and Output'!$H$7,(SQRT((A411^2)+2*K411*1)))</f>
        <v>13.752388632941413</v>
      </c>
      <c r="B412" s="90">
        <f t="shared" si="68"/>
        <v>34.017668063163114</v>
      </c>
      <c r="C412" s="90">
        <f>0.5*'Gearing and Output'!$G$15*'Gearing and Output'!$G$16*'Gearing and Output'!$G$14*(A412)^2</f>
        <v>111.2073775495362</v>
      </c>
      <c r="D412" s="90">
        <f>'Gearing and Output'!$G$27</f>
        <v>213.858</v>
      </c>
      <c r="E412" s="90">
        <f>'Gearing and Output'!$C$14-C412-D412</f>
        <v>159.04165140594046</v>
      </c>
      <c r="F412" s="90">
        <f>0.5*'Gearing and Output'!$J$27*A412^2</f>
        <v>53594.201722958889</v>
      </c>
      <c r="G412" s="90">
        <f>A412/('Gearing and Output'!$J$35/1000)</f>
        <v>47.081097682100008</v>
      </c>
      <c r="H412" s="90">
        <f t="shared" si="62"/>
        <v>59.738955596585342</v>
      </c>
      <c r="I412" s="90">
        <f>'Gearing and Output'!$G$38</f>
        <v>631.72977665344956</v>
      </c>
      <c r="J412" s="90">
        <f t="shared" si="63"/>
        <v>0.25175582548673586</v>
      </c>
      <c r="K412" s="92">
        <f t="shared" si="71"/>
        <v>3.9721027232106159</v>
      </c>
      <c r="L412" s="92">
        <f>IF(A412&lt;'Gearing and Output'!$H$5,1,IF(A412&lt;'Gearing and Output'!$H$6,2,IF(A412&gt;'Gearing and Output'!$H$6,3)))</f>
        <v>3</v>
      </c>
      <c r="M412" s="92">
        <f>IF(L412=1,_xlfn.XLOOKUP(A412,'Dyno Graph'!$E$2:$E$77,'Dyno Graph'!$A$2:$A$77,,1),IF(L412=2,_xlfn.XLOOKUP(A412,'Dyno Graph'!$F$2:$F$77,'Dyno Graph'!$A$2:$A$77,,1),IF(L412=3,_xlfn.XLOOKUP(A412,'Dyno Graph'!$G$2:$G$77,'Dyno Graph'!$A$2:$A$77,,1))))</f>
        <v>7500</v>
      </c>
      <c r="N412" s="92">
        <f>IF(L412=1,_xlfn.XLOOKUP(A412,'Dyno Graph'!$E$2:$E$77,'Dyno Graph'!$D$2:$D$77,,-1),IF(L412=2,_xlfn.XLOOKUP(A412,'Dyno Graph'!$F$2:$F$77,'Dyno Graph'!$D$2:$D$77,,-1),IF(L412=3,_xlfn.XLOOKUP(A412,'Dyno Graph'!$G$2:$G$77,'Dyno Graph'!$D$2:$D$77,,-1))))</f>
        <v>14.254</v>
      </c>
      <c r="O412" s="92">
        <f>IF(L412=1,_xlfn.XLOOKUP(A412,'Dyno Graph'!$E$2:$E$77,'Dyno Graph'!$H$2:$H$77,,-1),IF(Forces!L412=2,_xlfn.XLOOKUP(Forces!A412,'Dyno Graph'!$F$2:$F$77,'Dyno Graph'!$H$2:$H$77,,-1),IF(Forces!L412=3,_xlfn.XLOOKUP(Forces!A412,'Dyno Graph'!$G$2:$G$77,'Dyno Graph'!$H$2:$H$77,,-1))))</f>
        <v>11.185500000000001</v>
      </c>
      <c r="P412" s="92" cm="1">
        <f t="array" ref="P412">_xlfn.XLOOKUP(N412,BSFC!$B$3:$B$25,_xlfn.XLOOKUP(M412,BSFC!$C$2:$P$2,BSFC!$C$3:$P$25,,-1),,-1)</f>
        <v>475.44294525000004</v>
      </c>
      <c r="Q412" s="92">
        <f t="shared" si="64"/>
        <v>1.4772408511371877</v>
      </c>
      <c r="R412" s="92">
        <f t="shared" si="65"/>
        <v>2.2593044861245575E-4</v>
      </c>
      <c r="S412" s="92">
        <f t="shared" si="66"/>
        <v>0.10741703790995974</v>
      </c>
      <c r="T412" s="92">
        <f t="shared" si="69"/>
        <v>50.553215714079421</v>
      </c>
      <c r="U412" s="92">
        <f t="shared" si="67"/>
        <v>1.4322271721327966E-4</v>
      </c>
      <c r="V412" s="92">
        <f t="shared" si="70"/>
        <v>6.7404287618771971E-2</v>
      </c>
    </row>
    <row r="413" spans="1:22" x14ac:dyDescent="0.45">
      <c r="A413" s="88">
        <f>MIN('Gearing and Output'!$H$7,(SQRT((A412^2)+2*K412*1)))</f>
        <v>13.752388632941413</v>
      </c>
      <c r="B413" s="90">
        <f t="shared" si="68"/>
        <v>34.090382703993193</v>
      </c>
      <c r="C413" s="90">
        <f>0.5*'Gearing and Output'!$G$15*'Gearing and Output'!$G$16*'Gearing and Output'!$G$14*(A413)^2</f>
        <v>111.2073775495362</v>
      </c>
      <c r="D413" s="90">
        <f>'Gearing and Output'!$G$27</f>
        <v>213.858</v>
      </c>
      <c r="E413" s="90">
        <f>'Gearing and Output'!$C$14-C413-D413</f>
        <v>159.04165140594046</v>
      </c>
      <c r="F413" s="90">
        <f>0.5*'Gearing and Output'!$J$27*A413^2</f>
        <v>53594.201722958889</v>
      </c>
      <c r="G413" s="90">
        <f>A413/('Gearing and Output'!$J$35/1000)</f>
        <v>47.081097682100008</v>
      </c>
      <c r="H413" s="90">
        <f t="shared" si="62"/>
        <v>59.738955596585342</v>
      </c>
      <c r="I413" s="90">
        <f>'Gearing and Output'!$G$38</f>
        <v>631.72977665344956</v>
      </c>
      <c r="J413" s="90">
        <f t="shared" si="63"/>
        <v>0.25175582548673586</v>
      </c>
      <c r="K413" s="92">
        <f t="shared" si="71"/>
        <v>3.9721027232106159</v>
      </c>
      <c r="L413" s="92">
        <f>IF(A413&lt;'Gearing and Output'!$H$5,1,IF(A413&lt;'Gearing and Output'!$H$6,2,IF(A413&gt;'Gearing and Output'!$H$6,3)))</f>
        <v>3</v>
      </c>
      <c r="M413" s="92">
        <f>IF(L413=1,_xlfn.XLOOKUP(A413,'Dyno Graph'!$E$2:$E$77,'Dyno Graph'!$A$2:$A$77,,1),IF(L413=2,_xlfn.XLOOKUP(A413,'Dyno Graph'!$F$2:$F$77,'Dyno Graph'!$A$2:$A$77,,1),IF(L413=3,_xlfn.XLOOKUP(A413,'Dyno Graph'!$G$2:$G$77,'Dyno Graph'!$A$2:$A$77,,1))))</f>
        <v>7500</v>
      </c>
      <c r="N413" s="92">
        <f>IF(L413=1,_xlfn.XLOOKUP(A413,'Dyno Graph'!$E$2:$E$77,'Dyno Graph'!$D$2:$D$77,,-1),IF(L413=2,_xlfn.XLOOKUP(A413,'Dyno Graph'!$F$2:$F$77,'Dyno Graph'!$D$2:$D$77,,-1),IF(L413=3,_xlfn.XLOOKUP(A413,'Dyno Graph'!$G$2:$G$77,'Dyno Graph'!$D$2:$D$77,,-1))))</f>
        <v>14.254</v>
      </c>
      <c r="O413" s="92">
        <f>IF(L413=1,_xlfn.XLOOKUP(A413,'Dyno Graph'!$E$2:$E$77,'Dyno Graph'!$H$2:$H$77,,-1),IF(Forces!L413=2,_xlfn.XLOOKUP(Forces!A413,'Dyno Graph'!$F$2:$F$77,'Dyno Graph'!$H$2:$H$77,,-1),IF(Forces!L413=3,_xlfn.XLOOKUP(Forces!A413,'Dyno Graph'!$G$2:$G$77,'Dyno Graph'!$H$2:$H$77,,-1))))</f>
        <v>11.185500000000001</v>
      </c>
      <c r="P413" s="92" cm="1">
        <f t="array" ref="P413">_xlfn.XLOOKUP(N413,BSFC!$B$3:$B$25,_xlfn.XLOOKUP(M413,BSFC!$C$2:$P$2,BSFC!$C$3:$P$25,,-1),,-1)</f>
        <v>475.44294525000004</v>
      </c>
      <c r="Q413" s="92">
        <f t="shared" si="64"/>
        <v>1.4772408511371877</v>
      </c>
      <c r="R413" s="92">
        <f t="shared" si="65"/>
        <v>2.2593044861245575E-4</v>
      </c>
      <c r="S413" s="92">
        <f t="shared" si="66"/>
        <v>0.10741703790995974</v>
      </c>
      <c r="T413" s="92">
        <f t="shared" si="69"/>
        <v>50.660632751989382</v>
      </c>
      <c r="U413" s="92">
        <f t="shared" si="67"/>
        <v>1.4322271721327966E-4</v>
      </c>
      <c r="V413" s="92">
        <f t="shared" si="70"/>
        <v>6.7547510335985245E-2</v>
      </c>
    </row>
    <row r="414" spans="1:22" x14ac:dyDescent="0.45">
      <c r="A414" s="88">
        <f>MIN('Gearing and Output'!$H$7,(SQRT((A413^2)+2*K413*1)))</f>
        <v>13.752388632941413</v>
      </c>
      <c r="B414" s="90">
        <f t="shared" si="68"/>
        <v>34.163097344823271</v>
      </c>
      <c r="C414" s="90">
        <f>0.5*'Gearing and Output'!$G$15*'Gearing and Output'!$G$16*'Gearing and Output'!$G$14*(A414)^2</f>
        <v>111.2073775495362</v>
      </c>
      <c r="D414" s="90">
        <f>'Gearing and Output'!$G$27</f>
        <v>213.858</v>
      </c>
      <c r="E414" s="90">
        <f>'Gearing and Output'!$C$14-C414-D414</f>
        <v>159.04165140594046</v>
      </c>
      <c r="F414" s="90">
        <f>0.5*'Gearing and Output'!$J$27*A414^2</f>
        <v>53594.201722958889</v>
      </c>
      <c r="G414" s="90">
        <f>A414/('Gearing and Output'!$J$35/1000)</f>
        <v>47.081097682100008</v>
      </c>
      <c r="H414" s="90">
        <f t="shared" si="62"/>
        <v>59.738955596585342</v>
      </c>
      <c r="I414" s="90">
        <f>'Gearing and Output'!$G$38</f>
        <v>631.72977665344956</v>
      </c>
      <c r="J414" s="90">
        <f t="shared" si="63"/>
        <v>0.25175582548673586</v>
      </c>
      <c r="K414" s="92">
        <f t="shared" si="71"/>
        <v>3.9721027232106159</v>
      </c>
      <c r="L414" s="92">
        <f>IF(A414&lt;'Gearing and Output'!$H$5,1,IF(A414&lt;'Gearing and Output'!$H$6,2,IF(A414&gt;'Gearing and Output'!$H$6,3)))</f>
        <v>3</v>
      </c>
      <c r="M414" s="92">
        <f>IF(L414=1,_xlfn.XLOOKUP(A414,'Dyno Graph'!$E$2:$E$77,'Dyno Graph'!$A$2:$A$77,,1),IF(L414=2,_xlfn.XLOOKUP(A414,'Dyno Graph'!$F$2:$F$77,'Dyno Graph'!$A$2:$A$77,,1),IF(L414=3,_xlfn.XLOOKUP(A414,'Dyno Graph'!$G$2:$G$77,'Dyno Graph'!$A$2:$A$77,,1))))</f>
        <v>7500</v>
      </c>
      <c r="N414" s="92">
        <f>IF(L414=1,_xlfn.XLOOKUP(A414,'Dyno Graph'!$E$2:$E$77,'Dyno Graph'!$D$2:$D$77,,-1),IF(L414=2,_xlfn.XLOOKUP(A414,'Dyno Graph'!$F$2:$F$77,'Dyno Graph'!$D$2:$D$77,,-1),IF(L414=3,_xlfn.XLOOKUP(A414,'Dyno Graph'!$G$2:$G$77,'Dyno Graph'!$D$2:$D$77,,-1))))</f>
        <v>14.254</v>
      </c>
      <c r="O414" s="92">
        <f>IF(L414=1,_xlfn.XLOOKUP(A414,'Dyno Graph'!$E$2:$E$77,'Dyno Graph'!$H$2:$H$77,,-1),IF(Forces!L414=2,_xlfn.XLOOKUP(Forces!A414,'Dyno Graph'!$F$2:$F$77,'Dyno Graph'!$H$2:$H$77,,-1),IF(Forces!L414=3,_xlfn.XLOOKUP(Forces!A414,'Dyno Graph'!$G$2:$G$77,'Dyno Graph'!$H$2:$H$77,,-1))))</f>
        <v>11.185500000000001</v>
      </c>
      <c r="P414" s="92" cm="1">
        <f t="array" ref="P414">_xlfn.XLOOKUP(N414,BSFC!$B$3:$B$25,_xlfn.XLOOKUP(M414,BSFC!$C$2:$P$2,BSFC!$C$3:$P$25,,-1),,-1)</f>
        <v>475.44294525000004</v>
      </c>
      <c r="Q414" s="92">
        <f t="shared" si="64"/>
        <v>1.4772408511371877</v>
      </c>
      <c r="R414" s="92">
        <f t="shared" si="65"/>
        <v>2.2593044861245575E-4</v>
      </c>
      <c r="S414" s="92">
        <f t="shared" si="66"/>
        <v>0.10741703790995974</v>
      </c>
      <c r="T414" s="92">
        <f t="shared" si="69"/>
        <v>50.768049789899344</v>
      </c>
      <c r="U414" s="92">
        <f t="shared" si="67"/>
        <v>1.4322271721327966E-4</v>
      </c>
      <c r="V414" s="92">
        <f t="shared" si="70"/>
        <v>6.7690733053198518E-2</v>
      </c>
    </row>
    <row r="415" spans="1:22" x14ac:dyDescent="0.45">
      <c r="A415" s="88">
        <f>MIN('Gearing and Output'!$H$7,(SQRT((A414^2)+2*K414*1)))</f>
        <v>13.752388632941413</v>
      </c>
      <c r="B415" s="90">
        <f t="shared" si="68"/>
        <v>34.235811985653349</v>
      </c>
      <c r="C415" s="90">
        <f>0.5*'Gearing and Output'!$G$15*'Gearing and Output'!$G$16*'Gearing and Output'!$G$14*(A415)^2</f>
        <v>111.2073775495362</v>
      </c>
      <c r="D415" s="90">
        <f>'Gearing and Output'!$G$27</f>
        <v>213.858</v>
      </c>
      <c r="E415" s="90">
        <f>'Gearing and Output'!$C$14-C415-D415</f>
        <v>159.04165140594046</v>
      </c>
      <c r="F415" s="90">
        <f>0.5*'Gearing and Output'!$J$27*A415^2</f>
        <v>53594.201722958889</v>
      </c>
      <c r="G415" s="90">
        <f>A415/('Gearing and Output'!$J$35/1000)</f>
        <v>47.081097682100008</v>
      </c>
      <c r="H415" s="90">
        <f t="shared" si="62"/>
        <v>59.738955596585342</v>
      </c>
      <c r="I415" s="90">
        <f>'Gearing and Output'!$G$38</f>
        <v>631.72977665344956</v>
      </c>
      <c r="J415" s="90">
        <f t="shared" si="63"/>
        <v>0.25175582548673586</v>
      </c>
      <c r="K415" s="92">
        <f t="shared" si="71"/>
        <v>3.9721027232106159</v>
      </c>
      <c r="L415" s="92">
        <f>IF(A415&lt;'Gearing and Output'!$H$5,1,IF(A415&lt;'Gearing and Output'!$H$6,2,IF(A415&gt;'Gearing and Output'!$H$6,3)))</f>
        <v>3</v>
      </c>
      <c r="M415" s="92">
        <f>IF(L415=1,_xlfn.XLOOKUP(A415,'Dyno Graph'!$E$2:$E$77,'Dyno Graph'!$A$2:$A$77,,1),IF(L415=2,_xlfn.XLOOKUP(A415,'Dyno Graph'!$F$2:$F$77,'Dyno Graph'!$A$2:$A$77,,1),IF(L415=3,_xlfn.XLOOKUP(A415,'Dyno Graph'!$G$2:$G$77,'Dyno Graph'!$A$2:$A$77,,1))))</f>
        <v>7500</v>
      </c>
      <c r="N415" s="92">
        <f>IF(L415=1,_xlfn.XLOOKUP(A415,'Dyno Graph'!$E$2:$E$77,'Dyno Graph'!$D$2:$D$77,,-1),IF(L415=2,_xlfn.XLOOKUP(A415,'Dyno Graph'!$F$2:$F$77,'Dyno Graph'!$D$2:$D$77,,-1),IF(L415=3,_xlfn.XLOOKUP(A415,'Dyno Graph'!$G$2:$G$77,'Dyno Graph'!$D$2:$D$77,,-1))))</f>
        <v>14.254</v>
      </c>
      <c r="O415" s="92">
        <f>IF(L415=1,_xlfn.XLOOKUP(A415,'Dyno Graph'!$E$2:$E$77,'Dyno Graph'!$H$2:$H$77,,-1),IF(Forces!L415=2,_xlfn.XLOOKUP(Forces!A415,'Dyno Graph'!$F$2:$F$77,'Dyno Graph'!$H$2:$H$77,,-1),IF(Forces!L415=3,_xlfn.XLOOKUP(Forces!A415,'Dyno Graph'!$G$2:$G$77,'Dyno Graph'!$H$2:$H$77,,-1))))</f>
        <v>11.185500000000001</v>
      </c>
      <c r="P415" s="92" cm="1">
        <f t="array" ref="P415">_xlfn.XLOOKUP(N415,BSFC!$B$3:$B$25,_xlfn.XLOOKUP(M415,BSFC!$C$2:$P$2,BSFC!$C$3:$P$25,,-1),,-1)</f>
        <v>475.44294525000004</v>
      </c>
      <c r="Q415" s="92">
        <f t="shared" si="64"/>
        <v>1.4772408511371877</v>
      </c>
      <c r="R415" s="92">
        <f t="shared" si="65"/>
        <v>2.2593044861245575E-4</v>
      </c>
      <c r="S415" s="92">
        <f t="shared" si="66"/>
        <v>0.10741703790995974</v>
      </c>
      <c r="T415" s="92">
        <f t="shared" si="69"/>
        <v>50.875466827809305</v>
      </c>
      <c r="U415" s="92">
        <f t="shared" si="67"/>
        <v>1.4322271721327966E-4</v>
      </c>
      <c r="V415" s="92">
        <f t="shared" si="70"/>
        <v>6.7833955770411791E-2</v>
      </c>
    </row>
    <row r="416" spans="1:22" x14ac:dyDescent="0.45">
      <c r="A416" s="88">
        <f>MIN('Gearing and Output'!$H$7,(SQRT((A415^2)+2*K415*1)))</f>
        <v>13.752388632941413</v>
      </c>
      <c r="B416" s="90">
        <f t="shared" si="68"/>
        <v>34.308526626483427</v>
      </c>
      <c r="C416" s="90">
        <f>0.5*'Gearing and Output'!$G$15*'Gearing and Output'!$G$16*'Gearing and Output'!$G$14*(A416)^2</f>
        <v>111.2073775495362</v>
      </c>
      <c r="D416" s="90">
        <f>'Gearing and Output'!$G$27</f>
        <v>213.858</v>
      </c>
      <c r="E416" s="90">
        <f>'Gearing and Output'!$C$14-C416-D416</f>
        <v>159.04165140594046</v>
      </c>
      <c r="F416" s="90">
        <f>0.5*'Gearing and Output'!$J$27*A416^2</f>
        <v>53594.201722958889</v>
      </c>
      <c r="G416" s="90">
        <f>A416/('Gearing and Output'!$J$35/1000)</f>
        <v>47.081097682100008</v>
      </c>
      <c r="H416" s="90">
        <f t="shared" si="62"/>
        <v>59.738955596585342</v>
      </c>
      <c r="I416" s="90">
        <f>'Gearing and Output'!$G$38</f>
        <v>631.72977665344956</v>
      </c>
      <c r="J416" s="90">
        <f t="shared" si="63"/>
        <v>0.25175582548673586</v>
      </c>
      <c r="K416" s="92">
        <f t="shared" si="71"/>
        <v>3.9721027232106159</v>
      </c>
      <c r="L416" s="92">
        <f>IF(A416&lt;'Gearing and Output'!$H$5,1,IF(A416&lt;'Gearing and Output'!$H$6,2,IF(A416&gt;'Gearing and Output'!$H$6,3)))</f>
        <v>3</v>
      </c>
      <c r="M416" s="92">
        <f>IF(L416=1,_xlfn.XLOOKUP(A416,'Dyno Graph'!$E$2:$E$77,'Dyno Graph'!$A$2:$A$77,,1),IF(L416=2,_xlfn.XLOOKUP(A416,'Dyno Graph'!$F$2:$F$77,'Dyno Graph'!$A$2:$A$77,,1),IF(L416=3,_xlfn.XLOOKUP(A416,'Dyno Graph'!$G$2:$G$77,'Dyno Graph'!$A$2:$A$77,,1))))</f>
        <v>7500</v>
      </c>
      <c r="N416" s="92">
        <f>IF(L416=1,_xlfn.XLOOKUP(A416,'Dyno Graph'!$E$2:$E$77,'Dyno Graph'!$D$2:$D$77,,-1),IF(L416=2,_xlfn.XLOOKUP(A416,'Dyno Graph'!$F$2:$F$77,'Dyno Graph'!$D$2:$D$77,,-1),IF(L416=3,_xlfn.XLOOKUP(A416,'Dyno Graph'!$G$2:$G$77,'Dyno Graph'!$D$2:$D$77,,-1))))</f>
        <v>14.254</v>
      </c>
      <c r="O416" s="92">
        <f>IF(L416=1,_xlfn.XLOOKUP(A416,'Dyno Graph'!$E$2:$E$77,'Dyno Graph'!$H$2:$H$77,,-1),IF(Forces!L416=2,_xlfn.XLOOKUP(Forces!A416,'Dyno Graph'!$F$2:$F$77,'Dyno Graph'!$H$2:$H$77,,-1),IF(Forces!L416=3,_xlfn.XLOOKUP(Forces!A416,'Dyno Graph'!$G$2:$G$77,'Dyno Graph'!$H$2:$H$77,,-1))))</f>
        <v>11.185500000000001</v>
      </c>
      <c r="P416" s="92" cm="1">
        <f t="array" ref="P416">_xlfn.XLOOKUP(N416,BSFC!$B$3:$B$25,_xlfn.XLOOKUP(M416,BSFC!$C$2:$P$2,BSFC!$C$3:$P$25,,-1),,-1)</f>
        <v>475.44294525000004</v>
      </c>
      <c r="Q416" s="92">
        <f t="shared" si="64"/>
        <v>1.4772408511371877</v>
      </c>
      <c r="R416" s="92">
        <f t="shared" si="65"/>
        <v>2.2593044861245575E-4</v>
      </c>
      <c r="S416" s="92">
        <f t="shared" si="66"/>
        <v>0.10741703790995974</v>
      </c>
      <c r="T416" s="92">
        <f t="shared" si="69"/>
        <v>50.982883865719266</v>
      </c>
      <c r="U416" s="92">
        <f t="shared" si="67"/>
        <v>1.4322271721327966E-4</v>
      </c>
      <c r="V416" s="92">
        <f t="shared" si="70"/>
        <v>6.7977178487625065E-2</v>
      </c>
    </row>
    <row r="417" spans="1:22" x14ac:dyDescent="0.45">
      <c r="A417" s="88">
        <f>MIN('Gearing and Output'!$H$7,(SQRT((A416^2)+2*K416*1)))</f>
        <v>13.752388632941413</v>
      </c>
      <c r="B417" s="90">
        <f t="shared" si="68"/>
        <v>34.381241267313506</v>
      </c>
      <c r="C417" s="90">
        <f>0.5*'Gearing and Output'!$G$15*'Gearing and Output'!$G$16*'Gearing and Output'!$G$14*(A417)^2</f>
        <v>111.2073775495362</v>
      </c>
      <c r="D417" s="90">
        <f>'Gearing and Output'!$G$27</f>
        <v>213.858</v>
      </c>
      <c r="E417" s="90">
        <f>'Gearing and Output'!$C$14-C417-D417</f>
        <v>159.04165140594046</v>
      </c>
      <c r="F417" s="90">
        <f>0.5*'Gearing and Output'!$J$27*A417^2</f>
        <v>53594.201722958889</v>
      </c>
      <c r="G417" s="90">
        <f>A417/('Gearing and Output'!$J$35/1000)</f>
        <v>47.081097682100008</v>
      </c>
      <c r="H417" s="90">
        <f t="shared" si="62"/>
        <v>59.738955596585342</v>
      </c>
      <c r="I417" s="90">
        <f>'Gearing and Output'!$G$38</f>
        <v>631.72977665344956</v>
      </c>
      <c r="J417" s="90">
        <f t="shared" si="63"/>
        <v>0.25175582548673586</v>
      </c>
      <c r="K417" s="92">
        <f t="shared" si="71"/>
        <v>3.9721027232106159</v>
      </c>
      <c r="L417" s="92">
        <f>IF(A417&lt;'Gearing and Output'!$H$5,1,IF(A417&lt;'Gearing and Output'!$H$6,2,IF(A417&gt;'Gearing and Output'!$H$6,3)))</f>
        <v>3</v>
      </c>
      <c r="M417" s="92">
        <f>IF(L417=1,_xlfn.XLOOKUP(A417,'Dyno Graph'!$E$2:$E$77,'Dyno Graph'!$A$2:$A$77,,1),IF(L417=2,_xlfn.XLOOKUP(A417,'Dyno Graph'!$F$2:$F$77,'Dyno Graph'!$A$2:$A$77,,1),IF(L417=3,_xlfn.XLOOKUP(A417,'Dyno Graph'!$G$2:$G$77,'Dyno Graph'!$A$2:$A$77,,1))))</f>
        <v>7500</v>
      </c>
      <c r="N417" s="92">
        <f>IF(L417=1,_xlfn.XLOOKUP(A417,'Dyno Graph'!$E$2:$E$77,'Dyno Graph'!$D$2:$D$77,,-1),IF(L417=2,_xlfn.XLOOKUP(A417,'Dyno Graph'!$F$2:$F$77,'Dyno Graph'!$D$2:$D$77,,-1),IF(L417=3,_xlfn.XLOOKUP(A417,'Dyno Graph'!$G$2:$G$77,'Dyno Graph'!$D$2:$D$77,,-1))))</f>
        <v>14.254</v>
      </c>
      <c r="O417" s="92">
        <f>IF(L417=1,_xlfn.XLOOKUP(A417,'Dyno Graph'!$E$2:$E$77,'Dyno Graph'!$H$2:$H$77,,-1),IF(Forces!L417=2,_xlfn.XLOOKUP(Forces!A417,'Dyno Graph'!$F$2:$F$77,'Dyno Graph'!$H$2:$H$77,,-1),IF(Forces!L417=3,_xlfn.XLOOKUP(Forces!A417,'Dyno Graph'!$G$2:$G$77,'Dyno Graph'!$H$2:$H$77,,-1))))</f>
        <v>11.185500000000001</v>
      </c>
      <c r="P417" s="92" cm="1">
        <f t="array" ref="P417">_xlfn.XLOOKUP(N417,BSFC!$B$3:$B$25,_xlfn.XLOOKUP(M417,BSFC!$C$2:$P$2,BSFC!$C$3:$P$25,,-1),,-1)</f>
        <v>475.44294525000004</v>
      </c>
      <c r="Q417" s="92">
        <f t="shared" si="64"/>
        <v>1.4772408511371877</v>
      </c>
      <c r="R417" s="92">
        <f t="shared" si="65"/>
        <v>2.2593044861245575E-4</v>
      </c>
      <c r="S417" s="92">
        <f t="shared" si="66"/>
        <v>0.10741703790995974</v>
      </c>
      <c r="T417" s="92">
        <f t="shared" si="69"/>
        <v>51.090300903629227</v>
      </c>
      <c r="U417" s="92">
        <f t="shared" si="67"/>
        <v>1.4322271721327966E-4</v>
      </c>
      <c r="V417" s="92">
        <f t="shared" si="70"/>
        <v>6.8120401204838338E-2</v>
      </c>
    </row>
    <row r="418" spans="1:22" x14ac:dyDescent="0.45">
      <c r="A418" s="88">
        <f>MIN('Gearing and Output'!$H$7,(SQRT((A417^2)+2*K417*1)))</f>
        <v>13.752388632941413</v>
      </c>
      <c r="B418" s="90">
        <f t="shared" si="68"/>
        <v>34.453955908143584</v>
      </c>
      <c r="C418" s="90">
        <f>0.5*'Gearing and Output'!$G$15*'Gearing and Output'!$G$16*'Gearing and Output'!$G$14*(A418)^2</f>
        <v>111.2073775495362</v>
      </c>
      <c r="D418" s="90">
        <f>'Gearing and Output'!$G$27</f>
        <v>213.858</v>
      </c>
      <c r="E418" s="90">
        <f>'Gearing and Output'!$C$14-C418-D418</f>
        <v>159.04165140594046</v>
      </c>
      <c r="F418" s="90">
        <f>0.5*'Gearing and Output'!$J$27*A418^2</f>
        <v>53594.201722958889</v>
      </c>
      <c r="G418" s="90">
        <f>A418/('Gearing and Output'!$J$35/1000)</f>
        <v>47.081097682100008</v>
      </c>
      <c r="H418" s="90">
        <f t="shared" si="62"/>
        <v>59.738955596585342</v>
      </c>
      <c r="I418" s="90">
        <f>'Gearing and Output'!$G$38</f>
        <v>631.72977665344956</v>
      </c>
      <c r="J418" s="90">
        <f t="shared" si="63"/>
        <v>0.25175582548673586</v>
      </c>
      <c r="K418" s="92">
        <f t="shared" si="71"/>
        <v>3.9721027232106159</v>
      </c>
      <c r="L418" s="92">
        <f>IF(A418&lt;'Gearing and Output'!$H$5,1,IF(A418&lt;'Gearing and Output'!$H$6,2,IF(A418&gt;'Gearing and Output'!$H$6,3)))</f>
        <v>3</v>
      </c>
      <c r="M418" s="92">
        <f>IF(L418=1,_xlfn.XLOOKUP(A418,'Dyno Graph'!$E$2:$E$77,'Dyno Graph'!$A$2:$A$77,,1),IF(L418=2,_xlfn.XLOOKUP(A418,'Dyno Graph'!$F$2:$F$77,'Dyno Graph'!$A$2:$A$77,,1),IF(L418=3,_xlfn.XLOOKUP(A418,'Dyno Graph'!$G$2:$G$77,'Dyno Graph'!$A$2:$A$77,,1))))</f>
        <v>7500</v>
      </c>
      <c r="N418" s="92">
        <f>IF(L418=1,_xlfn.XLOOKUP(A418,'Dyno Graph'!$E$2:$E$77,'Dyno Graph'!$D$2:$D$77,,-1),IF(L418=2,_xlfn.XLOOKUP(A418,'Dyno Graph'!$F$2:$F$77,'Dyno Graph'!$D$2:$D$77,,-1),IF(L418=3,_xlfn.XLOOKUP(A418,'Dyno Graph'!$G$2:$G$77,'Dyno Graph'!$D$2:$D$77,,-1))))</f>
        <v>14.254</v>
      </c>
      <c r="O418" s="92">
        <f>IF(L418=1,_xlfn.XLOOKUP(A418,'Dyno Graph'!$E$2:$E$77,'Dyno Graph'!$H$2:$H$77,,-1),IF(Forces!L418=2,_xlfn.XLOOKUP(Forces!A418,'Dyno Graph'!$F$2:$F$77,'Dyno Graph'!$H$2:$H$77,,-1),IF(Forces!L418=3,_xlfn.XLOOKUP(Forces!A418,'Dyno Graph'!$G$2:$G$77,'Dyno Graph'!$H$2:$H$77,,-1))))</f>
        <v>11.185500000000001</v>
      </c>
      <c r="P418" s="92" cm="1">
        <f t="array" ref="P418">_xlfn.XLOOKUP(N418,BSFC!$B$3:$B$25,_xlfn.XLOOKUP(M418,BSFC!$C$2:$P$2,BSFC!$C$3:$P$25,,-1),,-1)</f>
        <v>475.44294525000004</v>
      </c>
      <c r="Q418" s="92">
        <f t="shared" si="64"/>
        <v>1.4772408511371877</v>
      </c>
      <c r="R418" s="92">
        <f t="shared" si="65"/>
        <v>2.2593044861245575E-4</v>
      </c>
      <c r="S418" s="92">
        <f t="shared" si="66"/>
        <v>0.10741703790995974</v>
      </c>
      <c r="T418" s="92">
        <f t="shared" si="69"/>
        <v>51.197717941539189</v>
      </c>
      <c r="U418" s="92">
        <f t="shared" si="67"/>
        <v>1.4322271721327966E-4</v>
      </c>
      <c r="V418" s="92">
        <f t="shared" si="70"/>
        <v>6.8263623922051611E-2</v>
      </c>
    </row>
    <row r="419" spans="1:22" x14ac:dyDescent="0.45">
      <c r="A419" s="88">
        <f>MIN('Gearing and Output'!$H$7,(SQRT((A418^2)+2*K418*1)))</f>
        <v>13.752388632941413</v>
      </c>
      <c r="B419" s="90">
        <f t="shared" si="68"/>
        <v>34.526670548973662</v>
      </c>
      <c r="C419" s="90">
        <f>0.5*'Gearing and Output'!$G$15*'Gearing and Output'!$G$16*'Gearing and Output'!$G$14*(A419)^2</f>
        <v>111.2073775495362</v>
      </c>
      <c r="D419" s="90">
        <f>'Gearing and Output'!$G$27</f>
        <v>213.858</v>
      </c>
      <c r="E419" s="90">
        <f>'Gearing and Output'!$C$14-C419-D419</f>
        <v>159.04165140594046</v>
      </c>
      <c r="F419" s="90">
        <f>0.5*'Gearing and Output'!$J$27*A419^2</f>
        <v>53594.201722958889</v>
      </c>
      <c r="G419" s="90">
        <f>A419/('Gearing and Output'!$J$35/1000)</f>
        <v>47.081097682100008</v>
      </c>
      <c r="H419" s="90">
        <f t="shared" si="62"/>
        <v>59.738955596585342</v>
      </c>
      <c r="I419" s="90">
        <f>'Gearing and Output'!$G$38</f>
        <v>631.72977665344956</v>
      </c>
      <c r="J419" s="90">
        <f t="shared" si="63"/>
        <v>0.25175582548673586</v>
      </c>
      <c r="K419" s="92">
        <f t="shared" si="71"/>
        <v>3.9721027232106159</v>
      </c>
      <c r="L419" s="92">
        <f>IF(A419&lt;'Gearing and Output'!$H$5,1,IF(A419&lt;'Gearing and Output'!$H$6,2,IF(A419&gt;'Gearing and Output'!$H$6,3)))</f>
        <v>3</v>
      </c>
      <c r="M419" s="92">
        <f>IF(L419=1,_xlfn.XLOOKUP(A419,'Dyno Graph'!$E$2:$E$77,'Dyno Graph'!$A$2:$A$77,,1),IF(L419=2,_xlfn.XLOOKUP(A419,'Dyno Graph'!$F$2:$F$77,'Dyno Graph'!$A$2:$A$77,,1),IF(L419=3,_xlfn.XLOOKUP(A419,'Dyno Graph'!$G$2:$G$77,'Dyno Graph'!$A$2:$A$77,,1))))</f>
        <v>7500</v>
      </c>
      <c r="N419" s="92">
        <f>IF(L419=1,_xlfn.XLOOKUP(A419,'Dyno Graph'!$E$2:$E$77,'Dyno Graph'!$D$2:$D$77,,-1),IF(L419=2,_xlfn.XLOOKUP(A419,'Dyno Graph'!$F$2:$F$77,'Dyno Graph'!$D$2:$D$77,,-1),IF(L419=3,_xlfn.XLOOKUP(A419,'Dyno Graph'!$G$2:$G$77,'Dyno Graph'!$D$2:$D$77,,-1))))</f>
        <v>14.254</v>
      </c>
      <c r="O419" s="92">
        <f>IF(L419=1,_xlfn.XLOOKUP(A419,'Dyno Graph'!$E$2:$E$77,'Dyno Graph'!$H$2:$H$77,,-1),IF(Forces!L419=2,_xlfn.XLOOKUP(Forces!A419,'Dyno Graph'!$F$2:$F$77,'Dyno Graph'!$H$2:$H$77,,-1),IF(Forces!L419=3,_xlfn.XLOOKUP(Forces!A419,'Dyno Graph'!$G$2:$G$77,'Dyno Graph'!$H$2:$H$77,,-1))))</f>
        <v>11.185500000000001</v>
      </c>
      <c r="P419" s="92" cm="1">
        <f t="array" ref="P419">_xlfn.XLOOKUP(N419,BSFC!$B$3:$B$25,_xlfn.XLOOKUP(M419,BSFC!$C$2:$P$2,BSFC!$C$3:$P$25,,-1),,-1)</f>
        <v>475.44294525000004</v>
      </c>
      <c r="Q419" s="92">
        <f t="shared" si="64"/>
        <v>1.4772408511371877</v>
      </c>
      <c r="R419" s="92">
        <f t="shared" si="65"/>
        <v>2.2593044861245575E-4</v>
      </c>
      <c r="S419" s="92">
        <f t="shared" si="66"/>
        <v>0.10741703790995974</v>
      </c>
      <c r="T419" s="92">
        <f t="shared" si="69"/>
        <v>51.30513497944915</v>
      </c>
      <c r="U419" s="92">
        <f t="shared" si="67"/>
        <v>1.4322271721327966E-4</v>
      </c>
      <c r="V419" s="92">
        <f t="shared" si="70"/>
        <v>6.8406846639264884E-2</v>
      </c>
    </row>
    <row r="420" spans="1:22" x14ac:dyDescent="0.45">
      <c r="A420" s="88">
        <f>MIN('Gearing and Output'!$H$7,(SQRT((A419^2)+2*K419*1)))</f>
        <v>13.752388632941413</v>
      </c>
      <c r="B420" s="90">
        <f t="shared" si="68"/>
        <v>34.599385189803741</v>
      </c>
      <c r="C420" s="90">
        <f>0.5*'Gearing and Output'!$G$15*'Gearing and Output'!$G$16*'Gearing and Output'!$G$14*(A420)^2</f>
        <v>111.2073775495362</v>
      </c>
      <c r="D420" s="90">
        <f>'Gearing and Output'!$G$27</f>
        <v>213.858</v>
      </c>
      <c r="E420" s="90">
        <f>'Gearing and Output'!$C$14-C420-D420</f>
        <v>159.04165140594046</v>
      </c>
      <c r="F420" s="90">
        <f>0.5*'Gearing and Output'!$J$27*A420^2</f>
        <v>53594.201722958889</v>
      </c>
      <c r="G420" s="90">
        <f>A420/('Gearing and Output'!$J$35/1000)</f>
        <v>47.081097682100008</v>
      </c>
      <c r="H420" s="90">
        <f t="shared" si="62"/>
        <v>59.738955596585342</v>
      </c>
      <c r="I420" s="90">
        <f>'Gearing and Output'!$G$38</f>
        <v>631.72977665344956</v>
      </c>
      <c r="J420" s="90">
        <f t="shared" si="63"/>
        <v>0.25175582548673586</v>
      </c>
      <c r="K420" s="92">
        <f t="shared" si="71"/>
        <v>3.9721027232106159</v>
      </c>
      <c r="L420" s="92">
        <f>IF(A420&lt;'Gearing and Output'!$H$5,1,IF(A420&lt;'Gearing and Output'!$H$6,2,IF(A420&gt;'Gearing and Output'!$H$6,3)))</f>
        <v>3</v>
      </c>
      <c r="M420" s="92">
        <f>IF(L420=1,_xlfn.XLOOKUP(A420,'Dyno Graph'!$E$2:$E$77,'Dyno Graph'!$A$2:$A$77,,1),IF(L420=2,_xlfn.XLOOKUP(A420,'Dyno Graph'!$F$2:$F$77,'Dyno Graph'!$A$2:$A$77,,1),IF(L420=3,_xlfn.XLOOKUP(A420,'Dyno Graph'!$G$2:$G$77,'Dyno Graph'!$A$2:$A$77,,1))))</f>
        <v>7500</v>
      </c>
      <c r="N420" s="92">
        <f>IF(L420=1,_xlfn.XLOOKUP(A420,'Dyno Graph'!$E$2:$E$77,'Dyno Graph'!$D$2:$D$77,,-1),IF(L420=2,_xlfn.XLOOKUP(A420,'Dyno Graph'!$F$2:$F$77,'Dyno Graph'!$D$2:$D$77,,-1),IF(L420=3,_xlfn.XLOOKUP(A420,'Dyno Graph'!$G$2:$G$77,'Dyno Graph'!$D$2:$D$77,,-1))))</f>
        <v>14.254</v>
      </c>
      <c r="O420" s="92">
        <f>IF(L420=1,_xlfn.XLOOKUP(A420,'Dyno Graph'!$E$2:$E$77,'Dyno Graph'!$H$2:$H$77,,-1),IF(Forces!L420=2,_xlfn.XLOOKUP(Forces!A420,'Dyno Graph'!$F$2:$F$77,'Dyno Graph'!$H$2:$H$77,,-1),IF(Forces!L420=3,_xlfn.XLOOKUP(Forces!A420,'Dyno Graph'!$G$2:$G$77,'Dyno Graph'!$H$2:$H$77,,-1))))</f>
        <v>11.185500000000001</v>
      </c>
      <c r="P420" s="92" cm="1">
        <f t="array" ref="P420">_xlfn.XLOOKUP(N420,BSFC!$B$3:$B$25,_xlfn.XLOOKUP(M420,BSFC!$C$2:$P$2,BSFC!$C$3:$P$25,,-1),,-1)</f>
        <v>475.44294525000004</v>
      </c>
      <c r="Q420" s="92">
        <f t="shared" si="64"/>
        <v>1.4772408511371877</v>
      </c>
      <c r="R420" s="92">
        <f t="shared" si="65"/>
        <v>2.2593044861245575E-4</v>
      </c>
      <c r="S420" s="92">
        <f t="shared" si="66"/>
        <v>0.10741703790995974</v>
      </c>
      <c r="T420" s="92">
        <f t="shared" si="69"/>
        <v>51.412552017359111</v>
      </c>
      <c r="U420" s="92">
        <f t="shared" si="67"/>
        <v>1.4322271721327966E-4</v>
      </c>
      <c r="V420" s="92">
        <f t="shared" si="70"/>
        <v>6.8550069356478158E-2</v>
      </c>
    </row>
    <row r="421" spans="1:22" x14ac:dyDescent="0.45">
      <c r="A421" s="88">
        <f>MIN('Gearing and Output'!$H$7,(SQRT((A420^2)+2*K420*1)))</f>
        <v>13.752388632941413</v>
      </c>
      <c r="B421" s="90">
        <f t="shared" si="68"/>
        <v>34.672099830633819</v>
      </c>
      <c r="C421" s="90">
        <f>0.5*'Gearing and Output'!$G$15*'Gearing and Output'!$G$16*'Gearing and Output'!$G$14*(A421)^2</f>
        <v>111.2073775495362</v>
      </c>
      <c r="D421" s="90">
        <f>'Gearing and Output'!$G$27</f>
        <v>213.858</v>
      </c>
      <c r="E421" s="90">
        <f>'Gearing and Output'!$C$14-C421-D421</f>
        <v>159.04165140594046</v>
      </c>
      <c r="F421" s="90">
        <f>0.5*'Gearing and Output'!$J$27*A421^2</f>
        <v>53594.201722958889</v>
      </c>
      <c r="G421" s="90">
        <f>A421/('Gearing and Output'!$J$35/1000)</f>
        <v>47.081097682100008</v>
      </c>
      <c r="H421" s="90">
        <f t="shared" si="62"/>
        <v>59.738955596585342</v>
      </c>
      <c r="I421" s="90">
        <f>'Gearing and Output'!$G$38</f>
        <v>631.72977665344956</v>
      </c>
      <c r="J421" s="90">
        <f t="shared" si="63"/>
        <v>0.25175582548673586</v>
      </c>
      <c r="K421" s="92">
        <f t="shared" si="71"/>
        <v>3.9721027232106159</v>
      </c>
      <c r="L421" s="92">
        <f>IF(A421&lt;'Gearing and Output'!$H$5,1,IF(A421&lt;'Gearing and Output'!$H$6,2,IF(A421&gt;'Gearing and Output'!$H$6,3)))</f>
        <v>3</v>
      </c>
      <c r="M421" s="92">
        <f>IF(L421=1,_xlfn.XLOOKUP(A421,'Dyno Graph'!$E$2:$E$77,'Dyno Graph'!$A$2:$A$77,,1),IF(L421=2,_xlfn.XLOOKUP(A421,'Dyno Graph'!$F$2:$F$77,'Dyno Graph'!$A$2:$A$77,,1),IF(L421=3,_xlfn.XLOOKUP(A421,'Dyno Graph'!$G$2:$G$77,'Dyno Graph'!$A$2:$A$77,,1))))</f>
        <v>7500</v>
      </c>
      <c r="N421" s="92">
        <f>IF(L421=1,_xlfn.XLOOKUP(A421,'Dyno Graph'!$E$2:$E$77,'Dyno Graph'!$D$2:$D$77,,-1),IF(L421=2,_xlfn.XLOOKUP(A421,'Dyno Graph'!$F$2:$F$77,'Dyno Graph'!$D$2:$D$77,,-1),IF(L421=3,_xlfn.XLOOKUP(A421,'Dyno Graph'!$G$2:$G$77,'Dyno Graph'!$D$2:$D$77,,-1))))</f>
        <v>14.254</v>
      </c>
      <c r="O421" s="92">
        <f>IF(L421=1,_xlfn.XLOOKUP(A421,'Dyno Graph'!$E$2:$E$77,'Dyno Graph'!$H$2:$H$77,,-1),IF(Forces!L421=2,_xlfn.XLOOKUP(Forces!A421,'Dyno Graph'!$F$2:$F$77,'Dyno Graph'!$H$2:$H$77,,-1),IF(Forces!L421=3,_xlfn.XLOOKUP(Forces!A421,'Dyno Graph'!$G$2:$G$77,'Dyno Graph'!$H$2:$H$77,,-1))))</f>
        <v>11.185500000000001</v>
      </c>
      <c r="P421" s="92" cm="1">
        <f t="array" ref="P421">_xlfn.XLOOKUP(N421,BSFC!$B$3:$B$25,_xlfn.XLOOKUP(M421,BSFC!$C$2:$P$2,BSFC!$C$3:$P$25,,-1),,-1)</f>
        <v>475.44294525000004</v>
      </c>
      <c r="Q421" s="92">
        <f t="shared" si="64"/>
        <v>1.4772408511371877</v>
      </c>
      <c r="R421" s="92">
        <f t="shared" si="65"/>
        <v>2.2593044861245575E-4</v>
      </c>
      <c r="S421" s="92">
        <f t="shared" si="66"/>
        <v>0.10741703790995974</v>
      </c>
      <c r="T421" s="92">
        <f t="shared" si="69"/>
        <v>51.519969055269073</v>
      </c>
      <c r="U421" s="92">
        <f t="shared" si="67"/>
        <v>1.4322271721327966E-4</v>
      </c>
      <c r="V421" s="92">
        <f t="shared" si="70"/>
        <v>6.8693292073691431E-2</v>
      </c>
    </row>
    <row r="422" spans="1:22" x14ac:dyDescent="0.45">
      <c r="A422" s="88">
        <f>MIN('Gearing and Output'!$H$7,(SQRT((A421^2)+2*K421*1)))</f>
        <v>13.752388632941413</v>
      </c>
      <c r="B422" s="90">
        <f t="shared" si="68"/>
        <v>34.744814471463897</v>
      </c>
      <c r="C422" s="90">
        <f>0.5*'Gearing and Output'!$G$15*'Gearing and Output'!$G$16*'Gearing and Output'!$G$14*(A422)^2</f>
        <v>111.2073775495362</v>
      </c>
      <c r="D422" s="90">
        <f>'Gearing and Output'!$G$27</f>
        <v>213.858</v>
      </c>
      <c r="E422" s="90">
        <f>'Gearing and Output'!$C$14-C422-D422</f>
        <v>159.04165140594046</v>
      </c>
      <c r="F422" s="90">
        <f>0.5*'Gearing and Output'!$J$27*A422^2</f>
        <v>53594.201722958889</v>
      </c>
      <c r="G422" s="90">
        <f>A422/('Gearing and Output'!$J$35/1000)</f>
        <v>47.081097682100008</v>
      </c>
      <c r="H422" s="90">
        <f t="shared" si="62"/>
        <v>59.738955596585342</v>
      </c>
      <c r="I422" s="90">
        <f>'Gearing and Output'!$G$38</f>
        <v>631.72977665344956</v>
      </c>
      <c r="J422" s="90">
        <f t="shared" si="63"/>
        <v>0.25175582548673586</v>
      </c>
      <c r="K422" s="92">
        <f t="shared" si="71"/>
        <v>3.9721027232106159</v>
      </c>
      <c r="L422" s="92">
        <f>IF(A422&lt;'Gearing and Output'!$H$5,1,IF(A422&lt;'Gearing and Output'!$H$6,2,IF(A422&gt;'Gearing and Output'!$H$6,3)))</f>
        <v>3</v>
      </c>
      <c r="M422" s="92">
        <f>IF(L422=1,_xlfn.XLOOKUP(A422,'Dyno Graph'!$E$2:$E$77,'Dyno Graph'!$A$2:$A$77,,1),IF(L422=2,_xlfn.XLOOKUP(A422,'Dyno Graph'!$F$2:$F$77,'Dyno Graph'!$A$2:$A$77,,1),IF(L422=3,_xlfn.XLOOKUP(A422,'Dyno Graph'!$G$2:$G$77,'Dyno Graph'!$A$2:$A$77,,1))))</f>
        <v>7500</v>
      </c>
      <c r="N422" s="92">
        <f>IF(L422=1,_xlfn.XLOOKUP(A422,'Dyno Graph'!$E$2:$E$77,'Dyno Graph'!$D$2:$D$77,,-1),IF(L422=2,_xlfn.XLOOKUP(A422,'Dyno Graph'!$F$2:$F$77,'Dyno Graph'!$D$2:$D$77,,-1),IF(L422=3,_xlfn.XLOOKUP(A422,'Dyno Graph'!$G$2:$G$77,'Dyno Graph'!$D$2:$D$77,,-1))))</f>
        <v>14.254</v>
      </c>
      <c r="O422" s="92">
        <f>IF(L422=1,_xlfn.XLOOKUP(A422,'Dyno Graph'!$E$2:$E$77,'Dyno Graph'!$H$2:$H$77,,-1),IF(Forces!L422=2,_xlfn.XLOOKUP(Forces!A422,'Dyno Graph'!$F$2:$F$77,'Dyno Graph'!$H$2:$H$77,,-1),IF(Forces!L422=3,_xlfn.XLOOKUP(Forces!A422,'Dyno Graph'!$G$2:$G$77,'Dyno Graph'!$H$2:$H$77,,-1))))</f>
        <v>11.185500000000001</v>
      </c>
      <c r="P422" s="92" cm="1">
        <f t="array" ref="P422">_xlfn.XLOOKUP(N422,BSFC!$B$3:$B$25,_xlfn.XLOOKUP(M422,BSFC!$C$2:$P$2,BSFC!$C$3:$P$25,,-1),,-1)</f>
        <v>475.44294525000004</v>
      </c>
      <c r="Q422" s="92">
        <f t="shared" si="64"/>
        <v>1.4772408511371877</v>
      </c>
      <c r="R422" s="92">
        <f t="shared" si="65"/>
        <v>2.2593044861245575E-4</v>
      </c>
      <c r="S422" s="92">
        <f t="shared" si="66"/>
        <v>0.10741703790995974</v>
      </c>
      <c r="T422" s="92">
        <f t="shared" si="69"/>
        <v>51.627386093179034</v>
      </c>
      <c r="U422" s="92">
        <f t="shared" si="67"/>
        <v>1.4322271721327966E-4</v>
      </c>
      <c r="V422" s="92">
        <f t="shared" si="70"/>
        <v>6.8836514790904704E-2</v>
      </c>
    </row>
    <row r="423" spans="1:22" x14ac:dyDescent="0.45">
      <c r="A423" s="88">
        <f>MIN('Gearing and Output'!$H$7,(SQRT((A422^2)+2*K422*1)))</f>
        <v>13.752388632941413</v>
      </c>
      <c r="B423" s="90">
        <f t="shared" si="68"/>
        <v>34.817529112293975</v>
      </c>
      <c r="C423" s="90">
        <f>0.5*'Gearing and Output'!$G$15*'Gearing and Output'!$G$16*'Gearing and Output'!$G$14*(A423)^2</f>
        <v>111.2073775495362</v>
      </c>
      <c r="D423" s="90">
        <f>'Gearing and Output'!$G$27</f>
        <v>213.858</v>
      </c>
      <c r="E423" s="90">
        <f>'Gearing and Output'!$C$14-C423-D423</f>
        <v>159.04165140594046</v>
      </c>
      <c r="F423" s="90">
        <f>0.5*'Gearing and Output'!$J$27*A423^2</f>
        <v>53594.201722958889</v>
      </c>
      <c r="G423" s="90">
        <f>A423/('Gearing and Output'!$J$35/1000)</f>
        <v>47.081097682100008</v>
      </c>
      <c r="H423" s="90">
        <f t="shared" si="62"/>
        <v>59.738955596585342</v>
      </c>
      <c r="I423" s="90">
        <f>'Gearing and Output'!$G$38</f>
        <v>631.72977665344956</v>
      </c>
      <c r="J423" s="90">
        <f t="shared" si="63"/>
        <v>0.25175582548673586</v>
      </c>
      <c r="K423" s="92">
        <f t="shared" si="71"/>
        <v>3.9721027232106159</v>
      </c>
      <c r="L423" s="92">
        <f>IF(A423&lt;'Gearing and Output'!$H$5,1,IF(A423&lt;'Gearing and Output'!$H$6,2,IF(A423&gt;'Gearing and Output'!$H$6,3)))</f>
        <v>3</v>
      </c>
      <c r="M423" s="92">
        <f>IF(L423=1,_xlfn.XLOOKUP(A423,'Dyno Graph'!$E$2:$E$77,'Dyno Graph'!$A$2:$A$77,,1),IF(L423=2,_xlfn.XLOOKUP(A423,'Dyno Graph'!$F$2:$F$77,'Dyno Graph'!$A$2:$A$77,,1),IF(L423=3,_xlfn.XLOOKUP(A423,'Dyno Graph'!$G$2:$G$77,'Dyno Graph'!$A$2:$A$77,,1))))</f>
        <v>7500</v>
      </c>
      <c r="N423" s="92">
        <f>IF(L423=1,_xlfn.XLOOKUP(A423,'Dyno Graph'!$E$2:$E$77,'Dyno Graph'!$D$2:$D$77,,-1),IF(L423=2,_xlfn.XLOOKUP(A423,'Dyno Graph'!$F$2:$F$77,'Dyno Graph'!$D$2:$D$77,,-1),IF(L423=3,_xlfn.XLOOKUP(A423,'Dyno Graph'!$G$2:$G$77,'Dyno Graph'!$D$2:$D$77,,-1))))</f>
        <v>14.254</v>
      </c>
      <c r="O423" s="92">
        <f>IF(L423=1,_xlfn.XLOOKUP(A423,'Dyno Graph'!$E$2:$E$77,'Dyno Graph'!$H$2:$H$77,,-1),IF(Forces!L423=2,_xlfn.XLOOKUP(Forces!A423,'Dyno Graph'!$F$2:$F$77,'Dyno Graph'!$H$2:$H$77,,-1),IF(Forces!L423=3,_xlfn.XLOOKUP(Forces!A423,'Dyno Graph'!$G$2:$G$77,'Dyno Graph'!$H$2:$H$77,,-1))))</f>
        <v>11.185500000000001</v>
      </c>
      <c r="P423" s="92" cm="1">
        <f t="array" ref="P423">_xlfn.XLOOKUP(N423,BSFC!$B$3:$B$25,_xlfn.XLOOKUP(M423,BSFC!$C$2:$P$2,BSFC!$C$3:$P$25,,-1),,-1)</f>
        <v>475.44294525000004</v>
      </c>
      <c r="Q423" s="92">
        <f t="shared" si="64"/>
        <v>1.4772408511371877</v>
      </c>
      <c r="R423" s="92">
        <f t="shared" si="65"/>
        <v>2.2593044861245575E-4</v>
      </c>
      <c r="S423" s="92">
        <f t="shared" si="66"/>
        <v>0.10741703790995974</v>
      </c>
      <c r="T423" s="92">
        <f t="shared" si="69"/>
        <v>51.734803131088995</v>
      </c>
      <c r="U423" s="92">
        <f t="shared" si="67"/>
        <v>1.4322271721327966E-4</v>
      </c>
      <c r="V423" s="92">
        <f t="shared" si="70"/>
        <v>6.8979737508117978E-2</v>
      </c>
    </row>
    <row r="424" spans="1:22" x14ac:dyDescent="0.45">
      <c r="A424" s="88">
        <f>MIN('Gearing and Output'!$H$7,(SQRT((A423^2)+2*K423*1)))</f>
        <v>13.752388632941413</v>
      </c>
      <c r="B424" s="90">
        <f t="shared" si="68"/>
        <v>34.890243753124054</v>
      </c>
      <c r="C424" s="90">
        <f>0.5*'Gearing and Output'!$G$15*'Gearing and Output'!$G$16*'Gearing and Output'!$G$14*(A424)^2</f>
        <v>111.2073775495362</v>
      </c>
      <c r="D424" s="90">
        <f>'Gearing and Output'!$G$27</f>
        <v>213.858</v>
      </c>
      <c r="E424" s="90">
        <f>'Gearing and Output'!$C$14-C424-D424</f>
        <v>159.04165140594046</v>
      </c>
      <c r="F424" s="90">
        <f>0.5*'Gearing and Output'!$J$27*A424^2</f>
        <v>53594.201722958889</v>
      </c>
      <c r="G424" s="90">
        <f>A424/('Gearing and Output'!$J$35/1000)</f>
        <v>47.081097682100008</v>
      </c>
      <c r="H424" s="90">
        <f t="shared" si="62"/>
        <v>59.738955596585342</v>
      </c>
      <c r="I424" s="90">
        <f>'Gearing and Output'!$G$38</f>
        <v>631.72977665344956</v>
      </c>
      <c r="J424" s="90">
        <f t="shared" si="63"/>
        <v>0.25175582548673586</v>
      </c>
      <c r="K424" s="92">
        <f t="shared" si="71"/>
        <v>3.9721027232106159</v>
      </c>
      <c r="L424" s="92">
        <f>IF(A424&lt;'Gearing and Output'!$H$5,1,IF(A424&lt;'Gearing and Output'!$H$6,2,IF(A424&gt;'Gearing and Output'!$H$6,3)))</f>
        <v>3</v>
      </c>
      <c r="M424" s="92">
        <f>IF(L424=1,_xlfn.XLOOKUP(A424,'Dyno Graph'!$E$2:$E$77,'Dyno Graph'!$A$2:$A$77,,1),IF(L424=2,_xlfn.XLOOKUP(A424,'Dyno Graph'!$F$2:$F$77,'Dyno Graph'!$A$2:$A$77,,1),IF(L424=3,_xlfn.XLOOKUP(A424,'Dyno Graph'!$G$2:$G$77,'Dyno Graph'!$A$2:$A$77,,1))))</f>
        <v>7500</v>
      </c>
      <c r="N424" s="92">
        <f>IF(L424=1,_xlfn.XLOOKUP(A424,'Dyno Graph'!$E$2:$E$77,'Dyno Graph'!$D$2:$D$77,,-1),IF(L424=2,_xlfn.XLOOKUP(A424,'Dyno Graph'!$F$2:$F$77,'Dyno Graph'!$D$2:$D$77,,-1),IF(L424=3,_xlfn.XLOOKUP(A424,'Dyno Graph'!$G$2:$G$77,'Dyno Graph'!$D$2:$D$77,,-1))))</f>
        <v>14.254</v>
      </c>
      <c r="O424" s="92">
        <f>IF(L424=1,_xlfn.XLOOKUP(A424,'Dyno Graph'!$E$2:$E$77,'Dyno Graph'!$H$2:$H$77,,-1),IF(Forces!L424=2,_xlfn.XLOOKUP(Forces!A424,'Dyno Graph'!$F$2:$F$77,'Dyno Graph'!$H$2:$H$77,,-1),IF(Forces!L424=3,_xlfn.XLOOKUP(Forces!A424,'Dyno Graph'!$G$2:$G$77,'Dyno Graph'!$H$2:$H$77,,-1))))</f>
        <v>11.185500000000001</v>
      </c>
      <c r="P424" s="92" cm="1">
        <f t="array" ref="P424">_xlfn.XLOOKUP(N424,BSFC!$B$3:$B$25,_xlfn.XLOOKUP(M424,BSFC!$C$2:$P$2,BSFC!$C$3:$P$25,,-1),,-1)</f>
        <v>475.44294525000004</v>
      </c>
      <c r="Q424" s="92">
        <f t="shared" si="64"/>
        <v>1.4772408511371877</v>
      </c>
      <c r="R424" s="92">
        <f t="shared" si="65"/>
        <v>2.2593044861245575E-4</v>
      </c>
      <c r="S424" s="92">
        <f t="shared" si="66"/>
        <v>0.10741703790995974</v>
      </c>
      <c r="T424" s="92">
        <f t="shared" si="69"/>
        <v>51.842220168998956</v>
      </c>
      <c r="U424" s="92">
        <f t="shared" si="67"/>
        <v>1.4322271721327966E-4</v>
      </c>
      <c r="V424" s="92">
        <f t="shared" si="70"/>
        <v>6.9122960225331251E-2</v>
      </c>
    </row>
    <row r="425" spans="1:22" x14ac:dyDescent="0.45">
      <c r="A425" s="88">
        <f>MIN('Gearing and Output'!$H$7,(SQRT((A424^2)+2*K424*1)))</f>
        <v>13.752388632941413</v>
      </c>
      <c r="B425" s="90">
        <f t="shared" si="68"/>
        <v>34.962958393954132</v>
      </c>
      <c r="C425" s="90">
        <f>0.5*'Gearing and Output'!$G$15*'Gearing and Output'!$G$16*'Gearing and Output'!$G$14*(A425)^2</f>
        <v>111.2073775495362</v>
      </c>
      <c r="D425" s="90">
        <f>'Gearing and Output'!$G$27</f>
        <v>213.858</v>
      </c>
      <c r="E425" s="90">
        <f>'Gearing and Output'!$C$14-C425-D425</f>
        <v>159.04165140594046</v>
      </c>
      <c r="F425" s="90">
        <f>0.5*'Gearing and Output'!$J$27*A425^2</f>
        <v>53594.201722958889</v>
      </c>
      <c r="G425" s="90">
        <f>A425/('Gearing and Output'!$J$35/1000)</f>
        <v>47.081097682100008</v>
      </c>
      <c r="H425" s="90">
        <f t="shared" si="62"/>
        <v>59.738955596585342</v>
      </c>
      <c r="I425" s="90">
        <f>'Gearing and Output'!$G$38</f>
        <v>631.72977665344956</v>
      </c>
      <c r="J425" s="90">
        <f t="shared" si="63"/>
        <v>0.25175582548673586</v>
      </c>
      <c r="K425" s="92">
        <f t="shared" si="71"/>
        <v>3.9721027232106159</v>
      </c>
      <c r="L425" s="92">
        <f>IF(A425&lt;'Gearing and Output'!$H$5,1,IF(A425&lt;'Gearing and Output'!$H$6,2,IF(A425&gt;'Gearing and Output'!$H$6,3)))</f>
        <v>3</v>
      </c>
      <c r="M425" s="92">
        <f>IF(L425=1,_xlfn.XLOOKUP(A425,'Dyno Graph'!$E$2:$E$77,'Dyno Graph'!$A$2:$A$77,,1),IF(L425=2,_xlfn.XLOOKUP(A425,'Dyno Graph'!$F$2:$F$77,'Dyno Graph'!$A$2:$A$77,,1),IF(L425=3,_xlfn.XLOOKUP(A425,'Dyno Graph'!$G$2:$G$77,'Dyno Graph'!$A$2:$A$77,,1))))</f>
        <v>7500</v>
      </c>
      <c r="N425" s="92">
        <f>IF(L425=1,_xlfn.XLOOKUP(A425,'Dyno Graph'!$E$2:$E$77,'Dyno Graph'!$D$2:$D$77,,-1),IF(L425=2,_xlfn.XLOOKUP(A425,'Dyno Graph'!$F$2:$F$77,'Dyno Graph'!$D$2:$D$77,,-1),IF(L425=3,_xlfn.XLOOKUP(A425,'Dyno Graph'!$G$2:$G$77,'Dyno Graph'!$D$2:$D$77,,-1))))</f>
        <v>14.254</v>
      </c>
      <c r="O425" s="92">
        <f>IF(L425=1,_xlfn.XLOOKUP(A425,'Dyno Graph'!$E$2:$E$77,'Dyno Graph'!$H$2:$H$77,,-1),IF(Forces!L425=2,_xlfn.XLOOKUP(Forces!A425,'Dyno Graph'!$F$2:$F$77,'Dyno Graph'!$H$2:$H$77,,-1),IF(Forces!L425=3,_xlfn.XLOOKUP(Forces!A425,'Dyno Graph'!$G$2:$G$77,'Dyno Graph'!$H$2:$H$77,,-1))))</f>
        <v>11.185500000000001</v>
      </c>
      <c r="P425" s="92" cm="1">
        <f t="array" ref="P425">_xlfn.XLOOKUP(N425,BSFC!$B$3:$B$25,_xlfn.XLOOKUP(M425,BSFC!$C$2:$P$2,BSFC!$C$3:$P$25,,-1),,-1)</f>
        <v>475.44294525000004</v>
      </c>
      <c r="Q425" s="92">
        <f t="shared" si="64"/>
        <v>1.4772408511371877</v>
      </c>
      <c r="R425" s="92">
        <f t="shared" si="65"/>
        <v>2.2593044861245575E-4</v>
      </c>
      <c r="S425" s="92">
        <f t="shared" si="66"/>
        <v>0.10741703790995974</v>
      </c>
      <c r="T425" s="92">
        <f t="shared" si="69"/>
        <v>51.949637206908918</v>
      </c>
      <c r="U425" s="92">
        <f t="shared" si="67"/>
        <v>1.4322271721327966E-4</v>
      </c>
      <c r="V425" s="92">
        <f t="shared" si="70"/>
        <v>6.9266182942544524E-2</v>
      </c>
    </row>
    <row r="426" spans="1:22" x14ac:dyDescent="0.45">
      <c r="A426" s="88">
        <f>MIN('Gearing and Output'!$H$7,(SQRT((A425^2)+2*K425*1)))</f>
        <v>13.752388632941413</v>
      </c>
      <c r="B426" s="90">
        <f t="shared" si="68"/>
        <v>35.03567303478421</v>
      </c>
      <c r="C426" s="90">
        <f>0.5*'Gearing and Output'!$G$15*'Gearing and Output'!$G$16*'Gearing and Output'!$G$14*(A426)^2</f>
        <v>111.2073775495362</v>
      </c>
      <c r="D426" s="90">
        <f>'Gearing and Output'!$G$27</f>
        <v>213.858</v>
      </c>
      <c r="E426" s="90">
        <f>'Gearing and Output'!$C$14-C426-D426</f>
        <v>159.04165140594046</v>
      </c>
      <c r="F426" s="90">
        <f>0.5*'Gearing and Output'!$J$27*A426^2</f>
        <v>53594.201722958889</v>
      </c>
      <c r="G426" s="90">
        <f>A426/('Gearing and Output'!$J$35/1000)</f>
        <v>47.081097682100008</v>
      </c>
      <c r="H426" s="90">
        <f t="shared" si="62"/>
        <v>59.738955596585342</v>
      </c>
      <c r="I426" s="90">
        <f>'Gearing and Output'!$G$38</f>
        <v>631.72977665344956</v>
      </c>
      <c r="J426" s="90">
        <f t="shared" si="63"/>
        <v>0.25175582548673586</v>
      </c>
      <c r="K426" s="92">
        <f t="shared" si="71"/>
        <v>3.9721027232106159</v>
      </c>
      <c r="L426" s="92">
        <f>IF(A426&lt;'Gearing and Output'!$H$5,1,IF(A426&lt;'Gearing and Output'!$H$6,2,IF(A426&gt;'Gearing and Output'!$H$6,3)))</f>
        <v>3</v>
      </c>
      <c r="M426" s="92">
        <f>IF(L426=1,_xlfn.XLOOKUP(A426,'Dyno Graph'!$E$2:$E$77,'Dyno Graph'!$A$2:$A$77,,1),IF(L426=2,_xlfn.XLOOKUP(A426,'Dyno Graph'!$F$2:$F$77,'Dyno Graph'!$A$2:$A$77,,1),IF(L426=3,_xlfn.XLOOKUP(A426,'Dyno Graph'!$G$2:$G$77,'Dyno Graph'!$A$2:$A$77,,1))))</f>
        <v>7500</v>
      </c>
      <c r="N426" s="92">
        <f>IF(L426=1,_xlfn.XLOOKUP(A426,'Dyno Graph'!$E$2:$E$77,'Dyno Graph'!$D$2:$D$77,,-1),IF(L426=2,_xlfn.XLOOKUP(A426,'Dyno Graph'!$F$2:$F$77,'Dyno Graph'!$D$2:$D$77,,-1),IF(L426=3,_xlfn.XLOOKUP(A426,'Dyno Graph'!$G$2:$G$77,'Dyno Graph'!$D$2:$D$77,,-1))))</f>
        <v>14.254</v>
      </c>
      <c r="O426" s="92">
        <f>IF(L426=1,_xlfn.XLOOKUP(A426,'Dyno Graph'!$E$2:$E$77,'Dyno Graph'!$H$2:$H$77,,-1),IF(Forces!L426=2,_xlfn.XLOOKUP(Forces!A426,'Dyno Graph'!$F$2:$F$77,'Dyno Graph'!$H$2:$H$77,,-1),IF(Forces!L426=3,_xlfn.XLOOKUP(Forces!A426,'Dyno Graph'!$G$2:$G$77,'Dyno Graph'!$H$2:$H$77,,-1))))</f>
        <v>11.185500000000001</v>
      </c>
      <c r="P426" s="92" cm="1">
        <f t="array" ref="P426">_xlfn.XLOOKUP(N426,BSFC!$B$3:$B$25,_xlfn.XLOOKUP(M426,BSFC!$C$2:$P$2,BSFC!$C$3:$P$25,,-1),,-1)</f>
        <v>475.44294525000004</v>
      </c>
      <c r="Q426" s="92">
        <f t="shared" si="64"/>
        <v>1.4772408511371877</v>
      </c>
      <c r="R426" s="92">
        <f t="shared" si="65"/>
        <v>2.2593044861245575E-4</v>
      </c>
      <c r="S426" s="92">
        <f t="shared" si="66"/>
        <v>0.10741703790995974</v>
      </c>
      <c r="T426" s="92">
        <f t="shared" si="69"/>
        <v>52.057054244818879</v>
      </c>
      <c r="U426" s="92">
        <f t="shared" si="67"/>
        <v>1.4322271721327966E-4</v>
      </c>
      <c r="V426" s="92">
        <f t="shared" si="70"/>
        <v>6.9409405659757797E-2</v>
      </c>
    </row>
    <row r="427" spans="1:22" x14ac:dyDescent="0.45">
      <c r="A427" s="88">
        <f>MIN('Gearing and Output'!$H$7,(SQRT((A426^2)+2*K426*1)))</f>
        <v>13.752388632941413</v>
      </c>
      <c r="B427" s="90">
        <f t="shared" si="68"/>
        <v>35.108387675614289</v>
      </c>
      <c r="C427" s="90">
        <f>0.5*'Gearing and Output'!$G$15*'Gearing and Output'!$G$16*'Gearing and Output'!$G$14*(A427)^2</f>
        <v>111.2073775495362</v>
      </c>
      <c r="D427" s="90">
        <f>'Gearing and Output'!$G$27</f>
        <v>213.858</v>
      </c>
      <c r="E427" s="90">
        <f>'Gearing and Output'!$C$14-C427-D427</f>
        <v>159.04165140594046</v>
      </c>
      <c r="F427" s="90">
        <f>0.5*'Gearing and Output'!$J$27*A427^2</f>
        <v>53594.201722958889</v>
      </c>
      <c r="G427" s="90">
        <f>A427/('Gearing and Output'!$J$35/1000)</f>
        <v>47.081097682100008</v>
      </c>
      <c r="H427" s="90">
        <f t="shared" si="62"/>
        <v>59.738955596585342</v>
      </c>
      <c r="I427" s="90">
        <f>'Gearing and Output'!$G$38</f>
        <v>631.72977665344956</v>
      </c>
      <c r="J427" s="90">
        <f t="shared" si="63"/>
        <v>0.25175582548673586</v>
      </c>
      <c r="K427" s="92">
        <f t="shared" si="71"/>
        <v>3.9721027232106159</v>
      </c>
      <c r="L427" s="92">
        <f>IF(A427&lt;'Gearing and Output'!$H$5,1,IF(A427&lt;'Gearing and Output'!$H$6,2,IF(A427&gt;'Gearing and Output'!$H$6,3)))</f>
        <v>3</v>
      </c>
      <c r="M427" s="92">
        <f>IF(L427=1,_xlfn.XLOOKUP(A427,'Dyno Graph'!$E$2:$E$77,'Dyno Graph'!$A$2:$A$77,,1),IF(L427=2,_xlfn.XLOOKUP(A427,'Dyno Graph'!$F$2:$F$77,'Dyno Graph'!$A$2:$A$77,,1),IF(L427=3,_xlfn.XLOOKUP(A427,'Dyno Graph'!$G$2:$G$77,'Dyno Graph'!$A$2:$A$77,,1))))</f>
        <v>7500</v>
      </c>
      <c r="N427" s="92">
        <f>IF(L427=1,_xlfn.XLOOKUP(A427,'Dyno Graph'!$E$2:$E$77,'Dyno Graph'!$D$2:$D$77,,-1),IF(L427=2,_xlfn.XLOOKUP(A427,'Dyno Graph'!$F$2:$F$77,'Dyno Graph'!$D$2:$D$77,,-1),IF(L427=3,_xlfn.XLOOKUP(A427,'Dyno Graph'!$G$2:$G$77,'Dyno Graph'!$D$2:$D$77,,-1))))</f>
        <v>14.254</v>
      </c>
      <c r="O427" s="92">
        <f>IF(L427=1,_xlfn.XLOOKUP(A427,'Dyno Graph'!$E$2:$E$77,'Dyno Graph'!$H$2:$H$77,,-1),IF(Forces!L427=2,_xlfn.XLOOKUP(Forces!A427,'Dyno Graph'!$F$2:$F$77,'Dyno Graph'!$H$2:$H$77,,-1),IF(Forces!L427=3,_xlfn.XLOOKUP(Forces!A427,'Dyno Graph'!$G$2:$G$77,'Dyno Graph'!$H$2:$H$77,,-1))))</f>
        <v>11.185500000000001</v>
      </c>
      <c r="P427" s="92" cm="1">
        <f t="array" ref="P427">_xlfn.XLOOKUP(N427,BSFC!$B$3:$B$25,_xlfn.XLOOKUP(M427,BSFC!$C$2:$P$2,BSFC!$C$3:$P$25,,-1),,-1)</f>
        <v>475.44294525000004</v>
      </c>
      <c r="Q427" s="92">
        <f t="shared" si="64"/>
        <v>1.4772408511371877</v>
      </c>
      <c r="R427" s="92">
        <f t="shared" si="65"/>
        <v>2.2593044861245575E-4</v>
      </c>
      <c r="S427" s="92">
        <f t="shared" si="66"/>
        <v>0.10741703790995974</v>
      </c>
      <c r="T427" s="92">
        <f t="shared" si="69"/>
        <v>52.16447128272884</v>
      </c>
      <c r="U427" s="92">
        <f t="shared" si="67"/>
        <v>1.4322271721327966E-4</v>
      </c>
      <c r="V427" s="92">
        <f t="shared" si="70"/>
        <v>6.9552628376971071E-2</v>
      </c>
    </row>
    <row r="428" spans="1:22" x14ac:dyDescent="0.45">
      <c r="A428" s="88">
        <f>MIN('Gearing and Output'!$H$7,(SQRT((A427^2)+2*K427*1)))</f>
        <v>13.752388632941413</v>
      </c>
      <c r="B428" s="90">
        <f t="shared" si="68"/>
        <v>35.181102316444367</v>
      </c>
      <c r="C428" s="90">
        <f>0.5*'Gearing and Output'!$G$15*'Gearing and Output'!$G$16*'Gearing and Output'!$G$14*(A428)^2</f>
        <v>111.2073775495362</v>
      </c>
      <c r="D428" s="90">
        <f>'Gearing and Output'!$G$27</f>
        <v>213.858</v>
      </c>
      <c r="E428" s="90">
        <f>'Gearing and Output'!$C$14-C428-D428</f>
        <v>159.04165140594046</v>
      </c>
      <c r="F428" s="90">
        <f>0.5*'Gearing and Output'!$J$27*A428^2</f>
        <v>53594.201722958889</v>
      </c>
      <c r="G428" s="90">
        <f>A428/('Gearing and Output'!$J$35/1000)</f>
        <v>47.081097682100008</v>
      </c>
      <c r="H428" s="90">
        <f t="shared" si="62"/>
        <v>59.738955596585342</v>
      </c>
      <c r="I428" s="90">
        <f>'Gearing and Output'!$G$38</f>
        <v>631.72977665344956</v>
      </c>
      <c r="J428" s="90">
        <f t="shared" si="63"/>
        <v>0.25175582548673586</v>
      </c>
      <c r="K428" s="92">
        <f t="shared" si="71"/>
        <v>3.9721027232106159</v>
      </c>
      <c r="L428" s="92">
        <f>IF(A428&lt;'Gearing and Output'!$H$5,1,IF(A428&lt;'Gearing and Output'!$H$6,2,IF(A428&gt;'Gearing and Output'!$H$6,3)))</f>
        <v>3</v>
      </c>
      <c r="M428" s="92">
        <f>IF(L428=1,_xlfn.XLOOKUP(A428,'Dyno Graph'!$E$2:$E$77,'Dyno Graph'!$A$2:$A$77,,1),IF(L428=2,_xlfn.XLOOKUP(A428,'Dyno Graph'!$F$2:$F$77,'Dyno Graph'!$A$2:$A$77,,1),IF(L428=3,_xlfn.XLOOKUP(A428,'Dyno Graph'!$G$2:$G$77,'Dyno Graph'!$A$2:$A$77,,1))))</f>
        <v>7500</v>
      </c>
      <c r="N428" s="92">
        <f>IF(L428=1,_xlfn.XLOOKUP(A428,'Dyno Graph'!$E$2:$E$77,'Dyno Graph'!$D$2:$D$77,,-1),IF(L428=2,_xlfn.XLOOKUP(A428,'Dyno Graph'!$F$2:$F$77,'Dyno Graph'!$D$2:$D$77,,-1),IF(L428=3,_xlfn.XLOOKUP(A428,'Dyno Graph'!$G$2:$G$77,'Dyno Graph'!$D$2:$D$77,,-1))))</f>
        <v>14.254</v>
      </c>
      <c r="O428" s="92">
        <f>IF(L428=1,_xlfn.XLOOKUP(A428,'Dyno Graph'!$E$2:$E$77,'Dyno Graph'!$H$2:$H$77,,-1),IF(Forces!L428=2,_xlfn.XLOOKUP(Forces!A428,'Dyno Graph'!$F$2:$F$77,'Dyno Graph'!$H$2:$H$77,,-1),IF(Forces!L428=3,_xlfn.XLOOKUP(Forces!A428,'Dyno Graph'!$G$2:$G$77,'Dyno Graph'!$H$2:$H$77,,-1))))</f>
        <v>11.185500000000001</v>
      </c>
      <c r="P428" s="92" cm="1">
        <f t="array" ref="P428">_xlfn.XLOOKUP(N428,BSFC!$B$3:$B$25,_xlfn.XLOOKUP(M428,BSFC!$C$2:$P$2,BSFC!$C$3:$P$25,,-1),,-1)</f>
        <v>475.44294525000004</v>
      </c>
      <c r="Q428" s="92">
        <f t="shared" si="64"/>
        <v>1.4772408511371877</v>
      </c>
      <c r="R428" s="92">
        <f t="shared" si="65"/>
        <v>2.2593044861245575E-4</v>
      </c>
      <c r="S428" s="92">
        <f t="shared" si="66"/>
        <v>0.10741703790995974</v>
      </c>
      <c r="T428" s="92">
        <f t="shared" si="69"/>
        <v>52.271888320638801</v>
      </c>
      <c r="U428" s="92">
        <f t="shared" si="67"/>
        <v>1.4322271721327966E-4</v>
      </c>
      <c r="V428" s="92">
        <f t="shared" si="70"/>
        <v>6.9695851094184344E-2</v>
      </c>
    </row>
    <row r="429" spans="1:22" x14ac:dyDescent="0.45">
      <c r="A429" s="88">
        <f>MIN('Gearing and Output'!$H$7,(SQRT((A428^2)+2*K428*1)))</f>
        <v>13.752388632941413</v>
      </c>
      <c r="B429" s="90">
        <f t="shared" si="68"/>
        <v>35.253816957274445</v>
      </c>
      <c r="C429" s="90">
        <f>0.5*'Gearing and Output'!$G$15*'Gearing and Output'!$G$16*'Gearing and Output'!$G$14*(A429)^2</f>
        <v>111.2073775495362</v>
      </c>
      <c r="D429" s="90">
        <f>'Gearing and Output'!$G$27</f>
        <v>213.858</v>
      </c>
      <c r="E429" s="90">
        <f>'Gearing and Output'!$C$14-C429-D429</f>
        <v>159.04165140594046</v>
      </c>
      <c r="F429" s="90">
        <f>0.5*'Gearing and Output'!$J$27*A429^2</f>
        <v>53594.201722958889</v>
      </c>
      <c r="G429" s="90">
        <f>A429/('Gearing and Output'!$J$35/1000)</f>
        <v>47.081097682100008</v>
      </c>
      <c r="H429" s="90">
        <f t="shared" si="62"/>
        <v>59.738955596585342</v>
      </c>
      <c r="I429" s="90">
        <f>'Gearing and Output'!$G$38</f>
        <v>631.72977665344956</v>
      </c>
      <c r="J429" s="90">
        <f t="shared" si="63"/>
        <v>0.25175582548673586</v>
      </c>
      <c r="K429" s="92">
        <f t="shared" si="71"/>
        <v>3.9721027232106159</v>
      </c>
      <c r="L429" s="92">
        <f>IF(A429&lt;'Gearing and Output'!$H$5,1,IF(A429&lt;'Gearing and Output'!$H$6,2,IF(A429&gt;'Gearing and Output'!$H$6,3)))</f>
        <v>3</v>
      </c>
      <c r="M429" s="92">
        <f>IF(L429=1,_xlfn.XLOOKUP(A429,'Dyno Graph'!$E$2:$E$77,'Dyno Graph'!$A$2:$A$77,,1),IF(L429=2,_xlfn.XLOOKUP(A429,'Dyno Graph'!$F$2:$F$77,'Dyno Graph'!$A$2:$A$77,,1),IF(L429=3,_xlfn.XLOOKUP(A429,'Dyno Graph'!$G$2:$G$77,'Dyno Graph'!$A$2:$A$77,,1))))</f>
        <v>7500</v>
      </c>
      <c r="N429" s="92">
        <f>IF(L429=1,_xlfn.XLOOKUP(A429,'Dyno Graph'!$E$2:$E$77,'Dyno Graph'!$D$2:$D$77,,-1),IF(L429=2,_xlfn.XLOOKUP(A429,'Dyno Graph'!$F$2:$F$77,'Dyno Graph'!$D$2:$D$77,,-1),IF(L429=3,_xlfn.XLOOKUP(A429,'Dyno Graph'!$G$2:$G$77,'Dyno Graph'!$D$2:$D$77,,-1))))</f>
        <v>14.254</v>
      </c>
      <c r="O429" s="92">
        <f>IF(L429=1,_xlfn.XLOOKUP(A429,'Dyno Graph'!$E$2:$E$77,'Dyno Graph'!$H$2:$H$77,,-1),IF(Forces!L429=2,_xlfn.XLOOKUP(Forces!A429,'Dyno Graph'!$F$2:$F$77,'Dyno Graph'!$H$2:$H$77,,-1),IF(Forces!L429=3,_xlfn.XLOOKUP(Forces!A429,'Dyno Graph'!$G$2:$G$77,'Dyno Graph'!$H$2:$H$77,,-1))))</f>
        <v>11.185500000000001</v>
      </c>
      <c r="P429" s="92" cm="1">
        <f t="array" ref="P429">_xlfn.XLOOKUP(N429,BSFC!$B$3:$B$25,_xlfn.XLOOKUP(M429,BSFC!$C$2:$P$2,BSFC!$C$3:$P$25,,-1),,-1)</f>
        <v>475.44294525000004</v>
      </c>
      <c r="Q429" s="92">
        <f t="shared" si="64"/>
        <v>1.4772408511371877</v>
      </c>
      <c r="R429" s="92">
        <f t="shared" si="65"/>
        <v>2.2593044861245575E-4</v>
      </c>
      <c r="S429" s="92">
        <f t="shared" si="66"/>
        <v>0.10741703790995974</v>
      </c>
      <c r="T429" s="92">
        <f t="shared" si="69"/>
        <v>52.379305358548763</v>
      </c>
      <c r="U429" s="92">
        <f t="shared" si="67"/>
        <v>1.4322271721327966E-4</v>
      </c>
      <c r="V429" s="92">
        <f t="shared" si="70"/>
        <v>6.9839073811397617E-2</v>
      </c>
    </row>
    <row r="430" spans="1:22" x14ac:dyDescent="0.45">
      <c r="A430" s="88">
        <f>MIN('Gearing and Output'!$H$7,(SQRT((A429^2)+2*K429*1)))</f>
        <v>13.752388632941413</v>
      </c>
      <c r="B430" s="90">
        <f t="shared" si="68"/>
        <v>35.326531598104523</v>
      </c>
      <c r="C430" s="90">
        <f>0.5*'Gearing and Output'!$G$15*'Gearing and Output'!$G$16*'Gearing and Output'!$G$14*(A430)^2</f>
        <v>111.2073775495362</v>
      </c>
      <c r="D430" s="90">
        <f>'Gearing and Output'!$G$27</f>
        <v>213.858</v>
      </c>
      <c r="E430" s="90">
        <f>'Gearing and Output'!$C$14-C430-D430</f>
        <v>159.04165140594046</v>
      </c>
      <c r="F430" s="90">
        <f>0.5*'Gearing and Output'!$J$27*A430^2</f>
        <v>53594.201722958889</v>
      </c>
      <c r="G430" s="90">
        <f>A430/('Gearing and Output'!$J$35/1000)</f>
        <v>47.081097682100008</v>
      </c>
      <c r="H430" s="90">
        <f t="shared" si="62"/>
        <v>59.738955596585342</v>
      </c>
      <c r="I430" s="90">
        <f>'Gearing and Output'!$G$38</f>
        <v>631.72977665344956</v>
      </c>
      <c r="J430" s="90">
        <f t="shared" si="63"/>
        <v>0.25175582548673586</v>
      </c>
      <c r="K430" s="92">
        <f t="shared" si="71"/>
        <v>3.9721027232106159</v>
      </c>
      <c r="L430" s="92">
        <f>IF(A430&lt;'Gearing and Output'!$H$5,1,IF(A430&lt;'Gearing and Output'!$H$6,2,IF(A430&gt;'Gearing and Output'!$H$6,3)))</f>
        <v>3</v>
      </c>
      <c r="M430" s="92">
        <f>IF(L430=1,_xlfn.XLOOKUP(A430,'Dyno Graph'!$E$2:$E$77,'Dyno Graph'!$A$2:$A$77,,1),IF(L430=2,_xlfn.XLOOKUP(A430,'Dyno Graph'!$F$2:$F$77,'Dyno Graph'!$A$2:$A$77,,1),IF(L430=3,_xlfn.XLOOKUP(A430,'Dyno Graph'!$G$2:$G$77,'Dyno Graph'!$A$2:$A$77,,1))))</f>
        <v>7500</v>
      </c>
      <c r="N430" s="92">
        <f>IF(L430=1,_xlfn.XLOOKUP(A430,'Dyno Graph'!$E$2:$E$77,'Dyno Graph'!$D$2:$D$77,,-1),IF(L430=2,_xlfn.XLOOKUP(A430,'Dyno Graph'!$F$2:$F$77,'Dyno Graph'!$D$2:$D$77,,-1),IF(L430=3,_xlfn.XLOOKUP(A430,'Dyno Graph'!$G$2:$G$77,'Dyno Graph'!$D$2:$D$77,,-1))))</f>
        <v>14.254</v>
      </c>
      <c r="O430" s="92">
        <f>IF(L430=1,_xlfn.XLOOKUP(A430,'Dyno Graph'!$E$2:$E$77,'Dyno Graph'!$H$2:$H$77,,-1),IF(Forces!L430=2,_xlfn.XLOOKUP(Forces!A430,'Dyno Graph'!$F$2:$F$77,'Dyno Graph'!$H$2:$H$77,,-1),IF(Forces!L430=3,_xlfn.XLOOKUP(Forces!A430,'Dyno Graph'!$G$2:$G$77,'Dyno Graph'!$H$2:$H$77,,-1))))</f>
        <v>11.185500000000001</v>
      </c>
      <c r="P430" s="92" cm="1">
        <f t="array" ref="P430">_xlfn.XLOOKUP(N430,BSFC!$B$3:$B$25,_xlfn.XLOOKUP(M430,BSFC!$C$2:$P$2,BSFC!$C$3:$P$25,,-1),,-1)</f>
        <v>475.44294525000004</v>
      </c>
      <c r="Q430" s="92">
        <f t="shared" si="64"/>
        <v>1.4772408511371877</v>
      </c>
      <c r="R430" s="92">
        <f t="shared" si="65"/>
        <v>2.2593044861245575E-4</v>
      </c>
      <c r="S430" s="92">
        <f t="shared" si="66"/>
        <v>0.10741703790995974</v>
      </c>
      <c r="T430" s="92">
        <f t="shared" si="69"/>
        <v>52.486722396458724</v>
      </c>
      <c r="U430" s="92">
        <f t="shared" si="67"/>
        <v>1.4322271721327966E-4</v>
      </c>
      <c r="V430" s="92">
        <f t="shared" si="70"/>
        <v>6.9982296528610891E-2</v>
      </c>
    </row>
    <row r="431" spans="1:22" x14ac:dyDescent="0.45">
      <c r="A431" s="88">
        <f>MIN('Gearing and Output'!$H$7,(SQRT((A430^2)+2*K430*1)))</f>
        <v>13.752388632941413</v>
      </c>
      <c r="B431" s="90">
        <f t="shared" si="68"/>
        <v>35.399246238934602</v>
      </c>
      <c r="C431" s="90">
        <f>0.5*'Gearing and Output'!$G$15*'Gearing and Output'!$G$16*'Gearing and Output'!$G$14*(A431)^2</f>
        <v>111.2073775495362</v>
      </c>
      <c r="D431" s="90">
        <f>'Gearing and Output'!$G$27</f>
        <v>213.858</v>
      </c>
      <c r="E431" s="90">
        <f>'Gearing and Output'!$C$14-C431-D431</f>
        <v>159.04165140594046</v>
      </c>
      <c r="F431" s="90">
        <f>0.5*'Gearing and Output'!$J$27*A431^2</f>
        <v>53594.201722958889</v>
      </c>
      <c r="G431" s="90">
        <f>A431/('Gearing and Output'!$J$35/1000)</f>
        <v>47.081097682100008</v>
      </c>
      <c r="H431" s="90">
        <f t="shared" si="62"/>
        <v>59.738955596585342</v>
      </c>
      <c r="I431" s="90">
        <f>'Gearing and Output'!$G$38</f>
        <v>631.72977665344956</v>
      </c>
      <c r="J431" s="90">
        <f t="shared" si="63"/>
        <v>0.25175582548673586</v>
      </c>
      <c r="K431" s="92">
        <f t="shared" si="71"/>
        <v>3.9721027232106159</v>
      </c>
      <c r="L431" s="92">
        <f>IF(A431&lt;'Gearing and Output'!$H$5,1,IF(A431&lt;'Gearing and Output'!$H$6,2,IF(A431&gt;'Gearing and Output'!$H$6,3)))</f>
        <v>3</v>
      </c>
      <c r="M431" s="92">
        <f>IF(L431=1,_xlfn.XLOOKUP(A431,'Dyno Graph'!$E$2:$E$77,'Dyno Graph'!$A$2:$A$77,,1),IF(L431=2,_xlfn.XLOOKUP(A431,'Dyno Graph'!$F$2:$F$77,'Dyno Graph'!$A$2:$A$77,,1),IF(L431=3,_xlfn.XLOOKUP(A431,'Dyno Graph'!$G$2:$G$77,'Dyno Graph'!$A$2:$A$77,,1))))</f>
        <v>7500</v>
      </c>
      <c r="N431" s="92">
        <f>IF(L431=1,_xlfn.XLOOKUP(A431,'Dyno Graph'!$E$2:$E$77,'Dyno Graph'!$D$2:$D$77,,-1),IF(L431=2,_xlfn.XLOOKUP(A431,'Dyno Graph'!$F$2:$F$77,'Dyno Graph'!$D$2:$D$77,,-1),IF(L431=3,_xlfn.XLOOKUP(A431,'Dyno Graph'!$G$2:$G$77,'Dyno Graph'!$D$2:$D$77,,-1))))</f>
        <v>14.254</v>
      </c>
      <c r="O431" s="92">
        <f>IF(L431=1,_xlfn.XLOOKUP(A431,'Dyno Graph'!$E$2:$E$77,'Dyno Graph'!$H$2:$H$77,,-1),IF(Forces!L431=2,_xlfn.XLOOKUP(Forces!A431,'Dyno Graph'!$F$2:$F$77,'Dyno Graph'!$H$2:$H$77,,-1),IF(Forces!L431=3,_xlfn.XLOOKUP(Forces!A431,'Dyno Graph'!$G$2:$G$77,'Dyno Graph'!$H$2:$H$77,,-1))))</f>
        <v>11.185500000000001</v>
      </c>
      <c r="P431" s="92" cm="1">
        <f t="array" ref="P431">_xlfn.XLOOKUP(N431,BSFC!$B$3:$B$25,_xlfn.XLOOKUP(M431,BSFC!$C$2:$P$2,BSFC!$C$3:$P$25,,-1),,-1)</f>
        <v>475.44294525000004</v>
      </c>
      <c r="Q431" s="92">
        <f t="shared" si="64"/>
        <v>1.4772408511371877</v>
      </c>
      <c r="R431" s="92">
        <f t="shared" si="65"/>
        <v>2.2593044861245575E-4</v>
      </c>
      <c r="S431" s="92">
        <f t="shared" si="66"/>
        <v>0.10741703790995974</v>
      </c>
      <c r="T431" s="92">
        <f t="shared" si="69"/>
        <v>52.594139434368685</v>
      </c>
      <c r="U431" s="92">
        <f t="shared" si="67"/>
        <v>1.4322271721327966E-4</v>
      </c>
      <c r="V431" s="92">
        <f t="shared" si="70"/>
        <v>7.0125519245824164E-2</v>
      </c>
    </row>
    <row r="432" spans="1:22" x14ac:dyDescent="0.45">
      <c r="A432" s="88">
        <f>MIN('Gearing and Output'!$H$7,(SQRT((A431^2)+2*K431*1)))</f>
        <v>13.752388632941413</v>
      </c>
      <c r="B432" s="90">
        <f t="shared" si="68"/>
        <v>35.47196087976468</v>
      </c>
      <c r="C432" s="90">
        <f>0.5*'Gearing and Output'!$G$15*'Gearing and Output'!$G$16*'Gearing and Output'!$G$14*(A432)^2</f>
        <v>111.2073775495362</v>
      </c>
      <c r="D432" s="90">
        <f>'Gearing and Output'!$G$27</f>
        <v>213.858</v>
      </c>
      <c r="E432" s="90">
        <f>'Gearing and Output'!$C$14-C432-D432</f>
        <v>159.04165140594046</v>
      </c>
      <c r="F432" s="90">
        <f>0.5*'Gearing and Output'!$J$27*A432^2</f>
        <v>53594.201722958889</v>
      </c>
      <c r="G432" s="90">
        <f>A432/('Gearing and Output'!$J$35/1000)</f>
        <v>47.081097682100008</v>
      </c>
      <c r="H432" s="90">
        <f t="shared" si="62"/>
        <v>59.738955596585342</v>
      </c>
      <c r="I432" s="90">
        <f>'Gearing and Output'!$G$38</f>
        <v>631.72977665344956</v>
      </c>
      <c r="J432" s="90">
        <f t="shared" si="63"/>
        <v>0.25175582548673586</v>
      </c>
      <c r="K432" s="92">
        <f t="shared" si="71"/>
        <v>3.9721027232106159</v>
      </c>
      <c r="L432" s="92">
        <f>IF(A432&lt;'Gearing and Output'!$H$5,1,IF(A432&lt;'Gearing and Output'!$H$6,2,IF(A432&gt;'Gearing and Output'!$H$6,3)))</f>
        <v>3</v>
      </c>
      <c r="M432" s="92">
        <f>IF(L432=1,_xlfn.XLOOKUP(A432,'Dyno Graph'!$E$2:$E$77,'Dyno Graph'!$A$2:$A$77,,1),IF(L432=2,_xlfn.XLOOKUP(A432,'Dyno Graph'!$F$2:$F$77,'Dyno Graph'!$A$2:$A$77,,1),IF(L432=3,_xlfn.XLOOKUP(A432,'Dyno Graph'!$G$2:$G$77,'Dyno Graph'!$A$2:$A$77,,1))))</f>
        <v>7500</v>
      </c>
      <c r="N432" s="92">
        <f>IF(L432=1,_xlfn.XLOOKUP(A432,'Dyno Graph'!$E$2:$E$77,'Dyno Graph'!$D$2:$D$77,,-1),IF(L432=2,_xlfn.XLOOKUP(A432,'Dyno Graph'!$F$2:$F$77,'Dyno Graph'!$D$2:$D$77,,-1),IF(L432=3,_xlfn.XLOOKUP(A432,'Dyno Graph'!$G$2:$G$77,'Dyno Graph'!$D$2:$D$77,,-1))))</f>
        <v>14.254</v>
      </c>
      <c r="O432" s="92">
        <f>IF(L432=1,_xlfn.XLOOKUP(A432,'Dyno Graph'!$E$2:$E$77,'Dyno Graph'!$H$2:$H$77,,-1),IF(Forces!L432=2,_xlfn.XLOOKUP(Forces!A432,'Dyno Graph'!$F$2:$F$77,'Dyno Graph'!$H$2:$H$77,,-1),IF(Forces!L432=3,_xlfn.XLOOKUP(Forces!A432,'Dyno Graph'!$G$2:$G$77,'Dyno Graph'!$H$2:$H$77,,-1))))</f>
        <v>11.185500000000001</v>
      </c>
      <c r="P432" s="92" cm="1">
        <f t="array" ref="P432">_xlfn.XLOOKUP(N432,BSFC!$B$3:$B$25,_xlfn.XLOOKUP(M432,BSFC!$C$2:$P$2,BSFC!$C$3:$P$25,,-1),,-1)</f>
        <v>475.44294525000004</v>
      </c>
      <c r="Q432" s="92">
        <f t="shared" si="64"/>
        <v>1.4772408511371877</v>
      </c>
      <c r="R432" s="92">
        <f t="shared" si="65"/>
        <v>2.2593044861245575E-4</v>
      </c>
      <c r="S432" s="92">
        <f t="shared" si="66"/>
        <v>0.10741703790995974</v>
      </c>
      <c r="T432" s="92">
        <f t="shared" si="69"/>
        <v>52.701556472278646</v>
      </c>
      <c r="U432" s="92">
        <f t="shared" si="67"/>
        <v>1.4322271721327966E-4</v>
      </c>
      <c r="V432" s="92">
        <f t="shared" si="70"/>
        <v>7.0268741963037437E-2</v>
      </c>
    </row>
    <row r="433" spans="1:22" x14ac:dyDescent="0.45">
      <c r="A433" s="88">
        <f>MIN('Gearing and Output'!$H$7,(SQRT((A432^2)+2*K432*1)))</f>
        <v>13.752388632941413</v>
      </c>
      <c r="B433" s="90">
        <f t="shared" si="68"/>
        <v>35.544675520594758</v>
      </c>
      <c r="C433" s="90">
        <f>0.5*'Gearing and Output'!$G$15*'Gearing and Output'!$G$16*'Gearing and Output'!$G$14*(A433)^2</f>
        <v>111.2073775495362</v>
      </c>
      <c r="D433" s="90">
        <f>'Gearing and Output'!$G$27</f>
        <v>213.858</v>
      </c>
      <c r="E433" s="90">
        <f>'Gearing and Output'!$C$14-C433-D433</f>
        <v>159.04165140594046</v>
      </c>
      <c r="F433" s="90">
        <f>0.5*'Gearing and Output'!$J$27*A433^2</f>
        <v>53594.201722958889</v>
      </c>
      <c r="G433" s="90">
        <f>A433/('Gearing and Output'!$J$35/1000)</f>
        <v>47.081097682100008</v>
      </c>
      <c r="H433" s="90">
        <f t="shared" si="62"/>
        <v>59.738955596585342</v>
      </c>
      <c r="I433" s="90">
        <f>'Gearing and Output'!$G$38</f>
        <v>631.72977665344956</v>
      </c>
      <c r="J433" s="90">
        <f t="shared" si="63"/>
        <v>0.25175582548673586</v>
      </c>
      <c r="K433" s="92">
        <f t="shared" si="71"/>
        <v>3.9721027232106159</v>
      </c>
      <c r="L433" s="92">
        <f>IF(A433&lt;'Gearing and Output'!$H$5,1,IF(A433&lt;'Gearing and Output'!$H$6,2,IF(A433&gt;'Gearing and Output'!$H$6,3)))</f>
        <v>3</v>
      </c>
      <c r="M433" s="92">
        <f>IF(L433=1,_xlfn.XLOOKUP(A433,'Dyno Graph'!$E$2:$E$77,'Dyno Graph'!$A$2:$A$77,,1),IF(L433=2,_xlfn.XLOOKUP(A433,'Dyno Graph'!$F$2:$F$77,'Dyno Graph'!$A$2:$A$77,,1),IF(L433=3,_xlfn.XLOOKUP(A433,'Dyno Graph'!$G$2:$G$77,'Dyno Graph'!$A$2:$A$77,,1))))</f>
        <v>7500</v>
      </c>
      <c r="N433" s="92">
        <f>IF(L433=1,_xlfn.XLOOKUP(A433,'Dyno Graph'!$E$2:$E$77,'Dyno Graph'!$D$2:$D$77,,-1),IF(L433=2,_xlfn.XLOOKUP(A433,'Dyno Graph'!$F$2:$F$77,'Dyno Graph'!$D$2:$D$77,,-1),IF(L433=3,_xlfn.XLOOKUP(A433,'Dyno Graph'!$G$2:$G$77,'Dyno Graph'!$D$2:$D$77,,-1))))</f>
        <v>14.254</v>
      </c>
      <c r="O433" s="92">
        <f>IF(L433=1,_xlfn.XLOOKUP(A433,'Dyno Graph'!$E$2:$E$77,'Dyno Graph'!$H$2:$H$77,,-1),IF(Forces!L433=2,_xlfn.XLOOKUP(Forces!A433,'Dyno Graph'!$F$2:$F$77,'Dyno Graph'!$H$2:$H$77,,-1),IF(Forces!L433=3,_xlfn.XLOOKUP(Forces!A433,'Dyno Graph'!$G$2:$G$77,'Dyno Graph'!$H$2:$H$77,,-1))))</f>
        <v>11.185500000000001</v>
      </c>
      <c r="P433" s="92" cm="1">
        <f t="array" ref="P433">_xlfn.XLOOKUP(N433,BSFC!$B$3:$B$25,_xlfn.XLOOKUP(M433,BSFC!$C$2:$P$2,BSFC!$C$3:$P$25,,-1),,-1)</f>
        <v>475.44294525000004</v>
      </c>
      <c r="Q433" s="92">
        <f t="shared" si="64"/>
        <v>1.4772408511371877</v>
      </c>
      <c r="R433" s="92">
        <f t="shared" si="65"/>
        <v>2.2593044861245575E-4</v>
      </c>
      <c r="S433" s="92">
        <f t="shared" si="66"/>
        <v>0.10741703790995974</v>
      </c>
      <c r="T433" s="92">
        <f t="shared" si="69"/>
        <v>52.808973510188608</v>
      </c>
      <c r="U433" s="92">
        <f t="shared" si="67"/>
        <v>1.4322271721327966E-4</v>
      </c>
      <c r="V433" s="92">
        <f t="shared" si="70"/>
        <v>7.041196468025071E-2</v>
      </c>
    </row>
    <row r="434" spans="1:22" x14ac:dyDescent="0.45">
      <c r="A434" s="88">
        <f>MIN('Gearing and Output'!$H$7,(SQRT((A433^2)+2*K433*1)))</f>
        <v>13.752388632941413</v>
      </c>
      <c r="B434" s="90">
        <f t="shared" si="68"/>
        <v>35.617390161424836</v>
      </c>
      <c r="C434" s="90">
        <f>0.5*'Gearing and Output'!$G$15*'Gearing and Output'!$G$16*'Gearing and Output'!$G$14*(A434)^2</f>
        <v>111.2073775495362</v>
      </c>
      <c r="D434" s="90">
        <f>'Gearing and Output'!$G$27</f>
        <v>213.858</v>
      </c>
      <c r="E434" s="90">
        <f>'Gearing and Output'!$C$14-C434-D434</f>
        <v>159.04165140594046</v>
      </c>
      <c r="F434" s="90">
        <f>0.5*'Gearing and Output'!$J$27*A434^2</f>
        <v>53594.201722958889</v>
      </c>
      <c r="G434" s="90">
        <f>A434/('Gearing and Output'!$J$35/1000)</f>
        <v>47.081097682100008</v>
      </c>
      <c r="H434" s="90">
        <f t="shared" si="62"/>
        <v>59.738955596585342</v>
      </c>
      <c r="I434" s="90">
        <f>'Gearing and Output'!$G$38</f>
        <v>631.72977665344956</v>
      </c>
      <c r="J434" s="90">
        <f t="shared" si="63"/>
        <v>0.25175582548673586</v>
      </c>
      <c r="K434" s="92">
        <f t="shared" si="71"/>
        <v>3.9721027232106159</v>
      </c>
      <c r="L434" s="92">
        <f>IF(A434&lt;'Gearing and Output'!$H$5,1,IF(A434&lt;'Gearing and Output'!$H$6,2,IF(A434&gt;'Gearing and Output'!$H$6,3)))</f>
        <v>3</v>
      </c>
      <c r="M434" s="92">
        <f>IF(L434=1,_xlfn.XLOOKUP(A434,'Dyno Graph'!$E$2:$E$77,'Dyno Graph'!$A$2:$A$77,,1),IF(L434=2,_xlfn.XLOOKUP(A434,'Dyno Graph'!$F$2:$F$77,'Dyno Graph'!$A$2:$A$77,,1),IF(L434=3,_xlfn.XLOOKUP(A434,'Dyno Graph'!$G$2:$G$77,'Dyno Graph'!$A$2:$A$77,,1))))</f>
        <v>7500</v>
      </c>
      <c r="N434" s="92">
        <f>IF(L434=1,_xlfn.XLOOKUP(A434,'Dyno Graph'!$E$2:$E$77,'Dyno Graph'!$D$2:$D$77,,-1),IF(L434=2,_xlfn.XLOOKUP(A434,'Dyno Graph'!$F$2:$F$77,'Dyno Graph'!$D$2:$D$77,,-1),IF(L434=3,_xlfn.XLOOKUP(A434,'Dyno Graph'!$G$2:$G$77,'Dyno Graph'!$D$2:$D$77,,-1))))</f>
        <v>14.254</v>
      </c>
      <c r="O434" s="92">
        <f>IF(L434=1,_xlfn.XLOOKUP(A434,'Dyno Graph'!$E$2:$E$77,'Dyno Graph'!$H$2:$H$77,,-1),IF(Forces!L434=2,_xlfn.XLOOKUP(Forces!A434,'Dyno Graph'!$F$2:$F$77,'Dyno Graph'!$H$2:$H$77,,-1),IF(Forces!L434=3,_xlfn.XLOOKUP(Forces!A434,'Dyno Graph'!$G$2:$G$77,'Dyno Graph'!$H$2:$H$77,,-1))))</f>
        <v>11.185500000000001</v>
      </c>
      <c r="P434" s="92" cm="1">
        <f t="array" ref="P434">_xlfn.XLOOKUP(N434,BSFC!$B$3:$B$25,_xlfn.XLOOKUP(M434,BSFC!$C$2:$P$2,BSFC!$C$3:$P$25,,-1),,-1)</f>
        <v>475.44294525000004</v>
      </c>
      <c r="Q434" s="92">
        <f t="shared" si="64"/>
        <v>1.4772408511371877</v>
      </c>
      <c r="R434" s="92">
        <f t="shared" si="65"/>
        <v>2.2593044861245575E-4</v>
      </c>
      <c r="S434" s="92">
        <f t="shared" si="66"/>
        <v>0.10741703790995974</v>
      </c>
      <c r="T434" s="92">
        <f t="shared" si="69"/>
        <v>52.916390548098569</v>
      </c>
      <c r="U434" s="92">
        <f t="shared" si="67"/>
        <v>1.4322271721327966E-4</v>
      </c>
      <c r="V434" s="92">
        <f t="shared" si="70"/>
        <v>7.0555187397463984E-2</v>
      </c>
    </row>
    <row r="435" spans="1:22" x14ac:dyDescent="0.45">
      <c r="A435" s="88">
        <f>MIN('Gearing and Output'!$H$7,(SQRT((A434^2)+2*K434*1)))</f>
        <v>13.752388632941413</v>
      </c>
      <c r="B435" s="90">
        <f t="shared" si="68"/>
        <v>35.690104802254915</v>
      </c>
      <c r="C435" s="90">
        <f>0.5*'Gearing and Output'!$G$15*'Gearing and Output'!$G$16*'Gearing and Output'!$G$14*(A435)^2</f>
        <v>111.2073775495362</v>
      </c>
      <c r="D435" s="90">
        <f>'Gearing and Output'!$G$27</f>
        <v>213.858</v>
      </c>
      <c r="E435" s="90">
        <f>'Gearing and Output'!$C$14-C435-D435</f>
        <v>159.04165140594046</v>
      </c>
      <c r="F435" s="90">
        <f>0.5*'Gearing and Output'!$J$27*A435^2</f>
        <v>53594.201722958889</v>
      </c>
      <c r="G435" s="90">
        <f>A435/('Gearing and Output'!$J$35/1000)</f>
        <v>47.081097682100008</v>
      </c>
      <c r="H435" s="90">
        <f t="shared" si="62"/>
        <v>59.738955596585342</v>
      </c>
      <c r="I435" s="90">
        <f>'Gearing and Output'!$G$38</f>
        <v>631.72977665344956</v>
      </c>
      <c r="J435" s="90">
        <f t="shared" si="63"/>
        <v>0.25175582548673586</v>
      </c>
      <c r="K435" s="92">
        <f t="shared" si="71"/>
        <v>3.9721027232106159</v>
      </c>
      <c r="L435" s="92">
        <f>IF(A435&lt;'Gearing and Output'!$H$5,1,IF(A435&lt;'Gearing and Output'!$H$6,2,IF(A435&gt;'Gearing and Output'!$H$6,3)))</f>
        <v>3</v>
      </c>
      <c r="M435" s="92">
        <f>IF(L435=1,_xlfn.XLOOKUP(A435,'Dyno Graph'!$E$2:$E$77,'Dyno Graph'!$A$2:$A$77,,1),IF(L435=2,_xlfn.XLOOKUP(A435,'Dyno Graph'!$F$2:$F$77,'Dyno Graph'!$A$2:$A$77,,1),IF(L435=3,_xlfn.XLOOKUP(A435,'Dyno Graph'!$G$2:$G$77,'Dyno Graph'!$A$2:$A$77,,1))))</f>
        <v>7500</v>
      </c>
      <c r="N435" s="92">
        <f>IF(L435=1,_xlfn.XLOOKUP(A435,'Dyno Graph'!$E$2:$E$77,'Dyno Graph'!$D$2:$D$77,,-1),IF(L435=2,_xlfn.XLOOKUP(A435,'Dyno Graph'!$F$2:$F$77,'Dyno Graph'!$D$2:$D$77,,-1),IF(L435=3,_xlfn.XLOOKUP(A435,'Dyno Graph'!$G$2:$G$77,'Dyno Graph'!$D$2:$D$77,,-1))))</f>
        <v>14.254</v>
      </c>
      <c r="O435" s="92">
        <f>IF(L435=1,_xlfn.XLOOKUP(A435,'Dyno Graph'!$E$2:$E$77,'Dyno Graph'!$H$2:$H$77,,-1),IF(Forces!L435=2,_xlfn.XLOOKUP(Forces!A435,'Dyno Graph'!$F$2:$F$77,'Dyno Graph'!$H$2:$H$77,,-1),IF(Forces!L435=3,_xlfn.XLOOKUP(Forces!A435,'Dyno Graph'!$G$2:$G$77,'Dyno Graph'!$H$2:$H$77,,-1))))</f>
        <v>11.185500000000001</v>
      </c>
      <c r="P435" s="92" cm="1">
        <f t="array" ref="P435">_xlfn.XLOOKUP(N435,BSFC!$B$3:$B$25,_xlfn.XLOOKUP(M435,BSFC!$C$2:$P$2,BSFC!$C$3:$P$25,,-1),,-1)</f>
        <v>475.44294525000004</v>
      </c>
      <c r="Q435" s="92">
        <f t="shared" si="64"/>
        <v>1.4772408511371877</v>
      </c>
      <c r="R435" s="92">
        <f t="shared" si="65"/>
        <v>2.2593044861245575E-4</v>
      </c>
      <c r="S435" s="92">
        <f t="shared" si="66"/>
        <v>0.10741703790995974</v>
      </c>
      <c r="T435" s="92">
        <f t="shared" si="69"/>
        <v>53.02380758600853</v>
      </c>
      <c r="U435" s="92">
        <f t="shared" si="67"/>
        <v>1.4322271721327966E-4</v>
      </c>
      <c r="V435" s="92">
        <f t="shared" si="70"/>
        <v>7.0698410114677257E-2</v>
      </c>
    </row>
    <row r="436" spans="1:22" x14ac:dyDescent="0.45">
      <c r="A436" s="88">
        <f>MIN('Gearing and Output'!$H$7,(SQRT((A435^2)+2*K435*1)))</f>
        <v>13.752388632941413</v>
      </c>
      <c r="B436" s="90">
        <f t="shared" si="68"/>
        <v>35.762819443084993</v>
      </c>
      <c r="C436" s="90">
        <f>0.5*'Gearing and Output'!$G$15*'Gearing and Output'!$G$16*'Gearing and Output'!$G$14*(A436)^2</f>
        <v>111.2073775495362</v>
      </c>
      <c r="D436" s="90">
        <f>'Gearing and Output'!$G$27</f>
        <v>213.858</v>
      </c>
      <c r="E436" s="90">
        <f>'Gearing and Output'!$C$14-C436-D436</f>
        <v>159.04165140594046</v>
      </c>
      <c r="F436" s="90">
        <f>0.5*'Gearing and Output'!$J$27*A436^2</f>
        <v>53594.201722958889</v>
      </c>
      <c r="G436" s="90">
        <f>A436/('Gearing and Output'!$J$35/1000)</f>
        <v>47.081097682100008</v>
      </c>
      <c r="H436" s="90">
        <f t="shared" si="62"/>
        <v>59.738955596585342</v>
      </c>
      <c r="I436" s="90">
        <f>'Gearing and Output'!$G$38</f>
        <v>631.72977665344956</v>
      </c>
      <c r="J436" s="90">
        <f t="shared" si="63"/>
        <v>0.25175582548673586</v>
      </c>
      <c r="K436" s="92">
        <f t="shared" si="71"/>
        <v>3.9721027232106159</v>
      </c>
      <c r="L436" s="92">
        <f>IF(A436&lt;'Gearing and Output'!$H$5,1,IF(A436&lt;'Gearing and Output'!$H$6,2,IF(A436&gt;'Gearing and Output'!$H$6,3)))</f>
        <v>3</v>
      </c>
      <c r="M436" s="92">
        <f>IF(L436=1,_xlfn.XLOOKUP(A436,'Dyno Graph'!$E$2:$E$77,'Dyno Graph'!$A$2:$A$77,,1),IF(L436=2,_xlfn.XLOOKUP(A436,'Dyno Graph'!$F$2:$F$77,'Dyno Graph'!$A$2:$A$77,,1),IF(L436=3,_xlfn.XLOOKUP(A436,'Dyno Graph'!$G$2:$G$77,'Dyno Graph'!$A$2:$A$77,,1))))</f>
        <v>7500</v>
      </c>
      <c r="N436" s="92">
        <f>IF(L436=1,_xlfn.XLOOKUP(A436,'Dyno Graph'!$E$2:$E$77,'Dyno Graph'!$D$2:$D$77,,-1),IF(L436=2,_xlfn.XLOOKUP(A436,'Dyno Graph'!$F$2:$F$77,'Dyno Graph'!$D$2:$D$77,,-1),IF(L436=3,_xlfn.XLOOKUP(A436,'Dyno Graph'!$G$2:$G$77,'Dyno Graph'!$D$2:$D$77,,-1))))</f>
        <v>14.254</v>
      </c>
      <c r="O436" s="92">
        <f>IF(L436=1,_xlfn.XLOOKUP(A436,'Dyno Graph'!$E$2:$E$77,'Dyno Graph'!$H$2:$H$77,,-1),IF(Forces!L436=2,_xlfn.XLOOKUP(Forces!A436,'Dyno Graph'!$F$2:$F$77,'Dyno Graph'!$H$2:$H$77,,-1),IF(Forces!L436=3,_xlfn.XLOOKUP(Forces!A436,'Dyno Graph'!$G$2:$G$77,'Dyno Graph'!$H$2:$H$77,,-1))))</f>
        <v>11.185500000000001</v>
      </c>
      <c r="P436" s="92" cm="1">
        <f t="array" ref="P436">_xlfn.XLOOKUP(N436,BSFC!$B$3:$B$25,_xlfn.XLOOKUP(M436,BSFC!$C$2:$P$2,BSFC!$C$3:$P$25,,-1),,-1)</f>
        <v>475.44294525000004</v>
      </c>
      <c r="Q436" s="92">
        <f t="shared" si="64"/>
        <v>1.4772408511371877</v>
      </c>
      <c r="R436" s="92">
        <f t="shared" si="65"/>
        <v>2.2593044861245575E-4</v>
      </c>
      <c r="S436" s="92">
        <f t="shared" si="66"/>
        <v>0.10741703790995974</v>
      </c>
      <c r="T436" s="92">
        <f t="shared" si="69"/>
        <v>53.131224623918492</v>
      </c>
      <c r="U436" s="92">
        <f t="shared" si="67"/>
        <v>1.4322271721327966E-4</v>
      </c>
      <c r="V436" s="92">
        <f t="shared" si="70"/>
        <v>7.084163283189053E-2</v>
      </c>
    </row>
    <row r="437" spans="1:22" x14ac:dyDescent="0.45">
      <c r="A437" s="88">
        <f>MIN('Gearing and Output'!$H$7,(SQRT((A436^2)+2*K436*1)))</f>
        <v>13.752388632941413</v>
      </c>
      <c r="B437" s="90">
        <f t="shared" si="68"/>
        <v>35.835534083915071</v>
      </c>
      <c r="C437" s="90">
        <f>0.5*'Gearing and Output'!$G$15*'Gearing and Output'!$G$16*'Gearing and Output'!$G$14*(A437)^2</f>
        <v>111.2073775495362</v>
      </c>
      <c r="D437" s="90">
        <f>'Gearing and Output'!$G$27</f>
        <v>213.858</v>
      </c>
      <c r="E437" s="90">
        <f>'Gearing and Output'!$C$14-C437-D437</f>
        <v>159.04165140594046</v>
      </c>
      <c r="F437" s="90">
        <f>0.5*'Gearing and Output'!$J$27*A437^2</f>
        <v>53594.201722958889</v>
      </c>
      <c r="G437" s="90">
        <f>A437/('Gearing and Output'!$J$35/1000)</f>
        <v>47.081097682100008</v>
      </c>
      <c r="H437" s="90">
        <f t="shared" si="62"/>
        <v>59.738955596585342</v>
      </c>
      <c r="I437" s="90">
        <f>'Gearing and Output'!$G$38</f>
        <v>631.72977665344956</v>
      </c>
      <c r="J437" s="90">
        <f t="shared" si="63"/>
        <v>0.25175582548673586</v>
      </c>
      <c r="K437" s="92">
        <f t="shared" si="71"/>
        <v>3.9721027232106159</v>
      </c>
      <c r="L437" s="92">
        <f>IF(A437&lt;'Gearing and Output'!$H$5,1,IF(A437&lt;'Gearing and Output'!$H$6,2,IF(A437&gt;'Gearing and Output'!$H$6,3)))</f>
        <v>3</v>
      </c>
      <c r="M437" s="92">
        <f>IF(L437=1,_xlfn.XLOOKUP(A437,'Dyno Graph'!$E$2:$E$77,'Dyno Graph'!$A$2:$A$77,,1),IF(L437=2,_xlfn.XLOOKUP(A437,'Dyno Graph'!$F$2:$F$77,'Dyno Graph'!$A$2:$A$77,,1),IF(L437=3,_xlfn.XLOOKUP(A437,'Dyno Graph'!$G$2:$G$77,'Dyno Graph'!$A$2:$A$77,,1))))</f>
        <v>7500</v>
      </c>
      <c r="N437" s="92">
        <f>IF(L437=1,_xlfn.XLOOKUP(A437,'Dyno Graph'!$E$2:$E$77,'Dyno Graph'!$D$2:$D$77,,-1),IF(L437=2,_xlfn.XLOOKUP(A437,'Dyno Graph'!$F$2:$F$77,'Dyno Graph'!$D$2:$D$77,,-1),IF(L437=3,_xlfn.XLOOKUP(A437,'Dyno Graph'!$G$2:$G$77,'Dyno Graph'!$D$2:$D$77,,-1))))</f>
        <v>14.254</v>
      </c>
      <c r="O437" s="92">
        <f>IF(L437=1,_xlfn.XLOOKUP(A437,'Dyno Graph'!$E$2:$E$77,'Dyno Graph'!$H$2:$H$77,,-1),IF(Forces!L437=2,_xlfn.XLOOKUP(Forces!A437,'Dyno Graph'!$F$2:$F$77,'Dyno Graph'!$H$2:$H$77,,-1),IF(Forces!L437=3,_xlfn.XLOOKUP(Forces!A437,'Dyno Graph'!$G$2:$G$77,'Dyno Graph'!$H$2:$H$77,,-1))))</f>
        <v>11.185500000000001</v>
      </c>
      <c r="P437" s="92" cm="1">
        <f t="array" ref="P437">_xlfn.XLOOKUP(N437,BSFC!$B$3:$B$25,_xlfn.XLOOKUP(M437,BSFC!$C$2:$P$2,BSFC!$C$3:$P$25,,-1),,-1)</f>
        <v>475.44294525000004</v>
      </c>
      <c r="Q437" s="92">
        <f t="shared" si="64"/>
        <v>1.4772408511371877</v>
      </c>
      <c r="R437" s="92">
        <f t="shared" si="65"/>
        <v>2.2593044861245575E-4</v>
      </c>
      <c r="S437" s="92">
        <f t="shared" si="66"/>
        <v>0.10741703790995974</v>
      </c>
      <c r="T437" s="92">
        <f t="shared" si="69"/>
        <v>53.238641661828453</v>
      </c>
      <c r="U437" s="92">
        <f t="shared" si="67"/>
        <v>1.4322271721327966E-4</v>
      </c>
      <c r="V437" s="92">
        <f t="shared" si="70"/>
        <v>7.0984855549103804E-2</v>
      </c>
    </row>
    <row r="438" spans="1:22" x14ac:dyDescent="0.45">
      <c r="A438" s="88">
        <f>MIN('Gearing and Output'!$H$7,(SQRT((A437^2)+2*K437*1)))</f>
        <v>13.752388632941413</v>
      </c>
      <c r="B438" s="90">
        <f t="shared" si="68"/>
        <v>35.90824872474515</v>
      </c>
      <c r="C438" s="90">
        <f>0.5*'Gearing and Output'!$G$15*'Gearing and Output'!$G$16*'Gearing and Output'!$G$14*(A438)^2</f>
        <v>111.2073775495362</v>
      </c>
      <c r="D438" s="90">
        <f>'Gearing and Output'!$G$27</f>
        <v>213.858</v>
      </c>
      <c r="E438" s="90">
        <f>'Gearing and Output'!$C$14-C438-D438</f>
        <v>159.04165140594046</v>
      </c>
      <c r="F438" s="90">
        <f>0.5*'Gearing and Output'!$J$27*A438^2</f>
        <v>53594.201722958889</v>
      </c>
      <c r="G438" s="90">
        <f>A438/('Gearing and Output'!$J$35/1000)</f>
        <v>47.081097682100008</v>
      </c>
      <c r="H438" s="90">
        <f t="shared" si="62"/>
        <v>59.738955596585342</v>
      </c>
      <c r="I438" s="90">
        <f>'Gearing and Output'!$G$38</f>
        <v>631.72977665344956</v>
      </c>
      <c r="J438" s="90">
        <f t="shared" si="63"/>
        <v>0.25175582548673586</v>
      </c>
      <c r="K438" s="92">
        <f t="shared" si="71"/>
        <v>3.9721027232106159</v>
      </c>
      <c r="L438" s="92">
        <f>IF(A438&lt;'Gearing and Output'!$H$5,1,IF(A438&lt;'Gearing and Output'!$H$6,2,IF(A438&gt;'Gearing and Output'!$H$6,3)))</f>
        <v>3</v>
      </c>
      <c r="M438" s="92">
        <f>IF(L438=1,_xlfn.XLOOKUP(A438,'Dyno Graph'!$E$2:$E$77,'Dyno Graph'!$A$2:$A$77,,1),IF(L438=2,_xlfn.XLOOKUP(A438,'Dyno Graph'!$F$2:$F$77,'Dyno Graph'!$A$2:$A$77,,1),IF(L438=3,_xlfn.XLOOKUP(A438,'Dyno Graph'!$G$2:$G$77,'Dyno Graph'!$A$2:$A$77,,1))))</f>
        <v>7500</v>
      </c>
      <c r="N438" s="92">
        <f>IF(L438=1,_xlfn.XLOOKUP(A438,'Dyno Graph'!$E$2:$E$77,'Dyno Graph'!$D$2:$D$77,,-1),IF(L438=2,_xlfn.XLOOKUP(A438,'Dyno Graph'!$F$2:$F$77,'Dyno Graph'!$D$2:$D$77,,-1),IF(L438=3,_xlfn.XLOOKUP(A438,'Dyno Graph'!$G$2:$G$77,'Dyno Graph'!$D$2:$D$77,,-1))))</f>
        <v>14.254</v>
      </c>
      <c r="O438" s="92">
        <f>IF(L438=1,_xlfn.XLOOKUP(A438,'Dyno Graph'!$E$2:$E$77,'Dyno Graph'!$H$2:$H$77,,-1),IF(Forces!L438=2,_xlfn.XLOOKUP(Forces!A438,'Dyno Graph'!$F$2:$F$77,'Dyno Graph'!$H$2:$H$77,,-1),IF(Forces!L438=3,_xlfn.XLOOKUP(Forces!A438,'Dyno Graph'!$G$2:$G$77,'Dyno Graph'!$H$2:$H$77,,-1))))</f>
        <v>11.185500000000001</v>
      </c>
      <c r="P438" s="92" cm="1">
        <f t="array" ref="P438">_xlfn.XLOOKUP(N438,BSFC!$B$3:$B$25,_xlfn.XLOOKUP(M438,BSFC!$C$2:$P$2,BSFC!$C$3:$P$25,,-1),,-1)</f>
        <v>475.44294525000004</v>
      </c>
      <c r="Q438" s="92">
        <f t="shared" si="64"/>
        <v>1.4772408511371877</v>
      </c>
      <c r="R438" s="92">
        <f t="shared" si="65"/>
        <v>2.2593044861245575E-4</v>
      </c>
      <c r="S438" s="92">
        <f t="shared" si="66"/>
        <v>0.10741703790995974</v>
      </c>
      <c r="T438" s="92">
        <f t="shared" si="69"/>
        <v>53.346058699738414</v>
      </c>
      <c r="U438" s="92">
        <f t="shared" si="67"/>
        <v>1.4322271721327966E-4</v>
      </c>
      <c r="V438" s="92">
        <f t="shared" si="70"/>
        <v>7.1128078266317077E-2</v>
      </c>
    </row>
    <row r="439" spans="1:22" x14ac:dyDescent="0.45">
      <c r="A439" s="88">
        <f>MIN('Gearing and Output'!$H$7,(SQRT((A438^2)+2*K438*1)))</f>
        <v>13.752388632941413</v>
      </c>
      <c r="B439" s="90">
        <f t="shared" si="68"/>
        <v>35.980963365575228</v>
      </c>
      <c r="C439" s="90">
        <f>0.5*'Gearing and Output'!$G$15*'Gearing and Output'!$G$16*'Gearing and Output'!$G$14*(A439)^2</f>
        <v>111.2073775495362</v>
      </c>
      <c r="D439" s="90">
        <f>'Gearing and Output'!$G$27</f>
        <v>213.858</v>
      </c>
      <c r="E439" s="90">
        <f>'Gearing and Output'!$C$14-C439-D439</f>
        <v>159.04165140594046</v>
      </c>
      <c r="F439" s="90">
        <f>0.5*'Gearing and Output'!$J$27*A439^2</f>
        <v>53594.201722958889</v>
      </c>
      <c r="G439" s="90">
        <f>A439/('Gearing and Output'!$J$35/1000)</f>
        <v>47.081097682100008</v>
      </c>
      <c r="H439" s="90">
        <f t="shared" si="62"/>
        <v>59.738955596585342</v>
      </c>
      <c r="I439" s="90">
        <f>'Gearing and Output'!$G$38</f>
        <v>631.72977665344956</v>
      </c>
      <c r="J439" s="90">
        <f t="shared" si="63"/>
        <v>0.25175582548673586</v>
      </c>
      <c r="K439" s="92">
        <f t="shared" si="71"/>
        <v>3.9721027232106159</v>
      </c>
      <c r="L439" s="92">
        <f>IF(A439&lt;'Gearing and Output'!$H$5,1,IF(A439&lt;'Gearing and Output'!$H$6,2,IF(A439&gt;'Gearing and Output'!$H$6,3)))</f>
        <v>3</v>
      </c>
      <c r="M439" s="92">
        <f>IF(L439=1,_xlfn.XLOOKUP(A439,'Dyno Graph'!$E$2:$E$77,'Dyno Graph'!$A$2:$A$77,,1),IF(L439=2,_xlfn.XLOOKUP(A439,'Dyno Graph'!$F$2:$F$77,'Dyno Graph'!$A$2:$A$77,,1),IF(L439=3,_xlfn.XLOOKUP(A439,'Dyno Graph'!$G$2:$G$77,'Dyno Graph'!$A$2:$A$77,,1))))</f>
        <v>7500</v>
      </c>
      <c r="N439" s="92">
        <f>IF(L439=1,_xlfn.XLOOKUP(A439,'Dyno Graph'!$E$2:$E$77,'Dyno Graph'!$D$2:$D$77,,-1),IF(L439=2,_xlfn.XLOOKUP(A439,'Dyno Graph'!$F$2:$F$77,'Dyno Graph'!$D$2:$D$77,,-1),IF(L439=3,_xlfn.XLOOKUP(A439,'Dyno Graph'!$G$2:$G$77,'Dyno Graph'!$D$2:$D$77,,-1))))</f>
        <v>14.254</v>
      </c>
      <c r="O439" s="92">
        <f>IF(L439=1,_xlfn.XLOOKUP(A439,'Dyno Graph'!$E$2:$E$77,'Dyno Graph'!$H$2:$H$77,,-1),IF(Forces!L439=2,_xlfn.XLOOKUP(Forces!A439,'Dyno Graph'!$F$2:$F$77,'Dyno Graph'!$H$2:$H$77,,-1),IF(Forces!L439=3,_xlfn.XLOOKUP(Forces!A439,'Dyno Graph'!$G$2:$G$77,'Dyno Graph'!$H$2:$H$77,,-1))))</f>
        <v>11.185500000000001</v>
      </c>
      <c r="P439" s="92" cm="1">
        <f t="array" ref="P439">_xlfn.XLOOKUP(N439,BSFC!$B$3:$B$25,_xlfn.XLOOKUP(M439,BSFC!$C$2:$P$2,BSFC!$C$3:$P$25,,-1),,-1)</f>
        <v>475.44294525000004</v>
      </c>
      <c r="Q439" s="92">
        <f t="shared" si="64"/>
        <v>1.4772408511371877</v>
      </c>
      <c r="R439" s="92">
        <f t="shared" si="65"/>
        <v>2.2593044861245575E-4</v>
      </c>
      <c r="S439" s="92">
        <f t="shared" si="66"/>
        <v>0.10741703790995974</v>
      </c>
      <c r="T439" s="92">
        <f t="shared" si="69"/>
        <v>53.453475737648375</v>
      </c>
      <c r="U439" s="92">
        <f t="shared" si="67"/>
        <v>1.4322271721327966E-4</v>
      </c>
      <c r="V439" s="92">
        <f t="shared" si="70"/>
        <v>7.127130098353035E-2</v>
      </c>
    </row>
    <row r="440" spans="1:22" x14ac:dyDescent="0.45">
      <c r="A440" s="88">
        <f>MIN('Gearing and Output'!$H$7,(SQRT((A439^2)+2*K439*1)))</f>
        <v>13.752388632941413</v>
      </c>
      <c r="B440" s="90">
        <f t="shared" si="68"/>
        <v>36.053678006405306</v>
      </c>
      <c r="C440" s="90">
        <f>0.5*'Gearing and Output'!$G$15*'Gearing and Output'!$G$16*'Gearing and Output'!$G$14*(A440)^2</f>
        <v>111.2073775495362</v>
      </c>
      <c r="D440" s="90">
        <f>'Gearing and Output'!$G$27</f>
        <v>213.858</v>
      </c>
      <c r="E440" s="90">
        <f>'Gearing and Output'!$C$14-C440-D440</f>
        <v>159.04165140594046</v>
      </c>
      <c r="F440" s="90">
        <f>0.5*'Gearing and Output'!$J$27*A440^2</f>
        <v>53594.201722958889</v>
      </c>
      <c r="G440" s="90">
        <f>A440/('Gearing and Output'!$J$35/1000)</f>
        <v>47.081097682100008</v>
      </c>
      <c r="H440" s="90">
        <f t="shared" si="62"/>
        <v>59.738955596585342</v>
      </c>
      <c r="I440" s="90">
        <f>'Gearing and Output'!$G$38</f>
        <v>631.72977665344956</v>
      </c>
      <c r="J440" s="90">
        <f t="shared" si="63"/>
        <v>0.25175582548673586</v>
      </c>
      <c r="K440" s="92">
        <f t="shared" si="71"/>
        <v>3.9721027232106159</v>
      </c>
      <c r="L440" s="92">
        <f>IF(A440&lt;'Gearing and Output'!$H$5,1,IF(A440&lt;'Gearing and Output'!$H$6,2,IF(A440&gt;'Gearing and Output'!$H$6,3)))</f>
        <v>3</v>
      </c>
      <c r="M440" s="92">
        <f>IF(L440=1,_xlfn.XLOOKUP(A440,'Dyno Graph'!$E$2:$E$77,'Dyno Graph'!$A$2:$A$77,,1),IF(L440=2,_xlfn.XLOOKUP(A440,'Dyno Graph'!$F$2:$F$77,'Dyno Graph'!$A$2:$A$77,,1),IF(L440=3,_xlfn.XLOOKUP(A440,'Dyno Graph'!$G$2:$G$77,'Dyno Graph'!$A$2:$A$77,,1))))</f>
        <v>7500</v>
      </c>
      <c r="N440" s="92">
        <f>IF(L440=1,_xlfn.XLOOKUP(A440,'Dyno Graph'!$E$2:$E$77,'Dyno Graph'!$D$2:$D$77,,-1),IF(L440=2,_xlfn.XLOOKUP(A440,'Dyno Graph'!$F$2:$F$77,'Dyno Graph'!$D$2:$D$77,,-1),IF(L440=3,_xlfn.XLOOKUP(A440,'Dyno Graph'!$G$2:$G$77,'Dyno Graph'!$D$2:$D$77,,-1))))</f>
        <v>14.254</v>
      </c>
      <c r="O440" s="92">
        <f>IF(L440=1,_xlfn.XLOOKUP(A440,'Dyno Graph'!$E$2:$E$77,'Dyno Graph'!$H$2:$H$77,,-1),IF(Forces!L440=2,_xlfn.XLOOKUP(Forces!A440,'Dyno Graph'!$F$2:$F$77,'Dyno Graph'!$H$2:$H$77,,-1),IF(Forces!L440=3,_xlfn.XLOOKUP(Forces!A440,'Dyno Graph'!$G$2:$G$77,'Dyno Graph'!$H$2:$H$77,,-1))))</f>
        <v>11.185500000000001</v>
      </c>
      <c r="P440" s="92" cm="1">
        <f t="array" ref="P440">_xlfn.XLOOKUP(N440,BSFC!$B$3:$B$25,_xlfn.XLOOKUP(M440,BSFC!$C$2:$P$2,BSFC!$C$3:$P$25,,-1),,-1)</f>
        <v>475.44294525000004</v>
      </c>
      <c r="Q440" s="92">
        <f t="shared" si="64"/>
        <v>1.4772408511371877</v>
      </c>
      <c r="R440" s="92">
        <f t="shared" si="65"/>
        <v>2.2593044861245575E-4</v>
      </c>
      <c r="S440" s="92">
        <f t="shared" si="66"/>
        <v>0.10741703790995974</v>
      </c>
      <c r="T440" s="92">
        <f t="shared" si="69"/>
        <v>53.560892775558337</v>
      </c>
      <c r="U440" s="92">
        <f t="shared" si="67"/>
        <v>1.4322271721327966E-4</v>
      </c>
      <c r="V440" s="92">
        <f t="shared" si="70"/>
        <v>7.1414523700743623E-2</v>
      </c>
    </row>
    <row r="441" spans="1:22" x14ac:dyDescent="0.45">
      <c r="A441" s="88">
        <f>MIN('Gearing and Output'!$H$7,(SQRT((A440^2)+2*K440*1)))</f>
        <v>13.752388632941413</v>
      </c>
      <c r="B441" s="90">
        <f t="shared" si="68"/>
        <v>36.126392647235384</v>
      </c>
      <c r="C441" s="90">
        <f>0.5*'Gearing and Output'!$G$15*'Gearing and Output'!$G$16*'Gearing and Output'!$G$14*(A441)^2</f>
        <v>111.2073775495362</v>
      </c>
      <c r="D441" s="90">
        <f>'Gearing and Output'!$G$27</f>
        <v>213.858</v>
      </c>
      <c r="E441" s="90">
        <f>'Gearing and Output'!$C$14-C441-D441</f>
        <v>159.04165140594046</v>
      </c>
      <c r="F441" s="90">
        <f>0.5*'Gearing and Output'!$J$27*A441^2</f>
        <v>53594.201722958889</v>
      </c>
      <c r="G441" s="90">
        <f>A441/('Gearing and Output'!$J$35/1000)</f>
        <v>47.081097682100008</v>
      </c>
      <c r="H441" s="90">
        <f t="shared" si="62"/>
        <v>59.738955596585342</v>
      </c>
      <c r="I441" s="90">
        <f>'Gearing and Output'!$G$38</f>
        <v>631.72977665344956</v>
      </c>
      <c r="J441" s="90">
        <f t="shared" si="63"/>
        <v>0.25175582548673586</v>
      </c>
      <c r="K441" s="92">
        <f t="shared" si="71"/>
        <v>3.9721027232106159</v>
      </c>
      <c r="L441" s="92">
        <f>IF(A441&lt;'Gearing and Output'!$H$5,1,IF(A441&lt;'Gearing and Output'!$H$6,2,IF(A441&gt;'Gearing and Output'!$H$6,3)))</f>
        <v>3</v>
      </c>
      <c r="M441" s="92">
        <f>IF(L441=1,_xlfn.XLOOKUP(A441,'Dyno Graph'!$E$2:$E$77,'Dyno Graph'!$A$2:$A$77,,1),IF(L441=2,_xlfn.XLOOKUP(A441,'Dyno Graph'!$F$2:$F$77,'Dyno Graph'!$A$2:$A$77,,1),IF(L441=3,_xlfn.XLOOKUP(A441,'Dyno Graph'!$G$2:$G$77,'Dyno Graph'!$A$2:$A$77,,1))))</f>
        <v>7500</v>
      </c>
      <c r="N441" s="92">
        <f>IF(L441=1,_xlfn.XLOOKUP(A441,'Dyno Graph'!$E$2:$E$77,'Dyno Graph'!$D$2:$D$77,,-1),IF(L441=2,_xlfn.XLOOKUP(A441,'Dyno Graph'!$F$2:$F$77,'Dyno Graph'!$D$2:$D$77,,-1),IF(L441=3,_xlfn.XLOOKUP(A441,'Dyno Graph'!$G$2:$G$77,'Dyno Graph'!$D$2:$D$77,,-1))))</f>
        <v>14.254</v>
      </c>
      <c r="O441" s="92">
        <f>IF(L441=1,_xlfn.XLOOKUP(A441,'Dyno Graph'!$E$2:$E$77,'Dyno Graph'!$H$2:$H$77,,-1),IF(Forces!L441=2,_xlfn.XLOOKUP(Forces!A441,'Dyno Graph'!$F$2:$F$77,'Dyno Graph'!$H$2:$H$77,,-1),IF(Forces!L441=3,_xlfn.XLOOKUP(Forces!A441,'Dyno Graph'!$G$2:$G$77,'Dyno Graph'!$H$2:$H$77,,-1))))</f>
        <v>11.185500000000001</v>
      </c>
      <c r="P441" s="92" cm="1">
        <f t="array" ref="P441">_xlfn.XLOOKUP(N441,BSFC!$B$3:$B$25,_xlfn.XLOOKUP(M441,BSFC!$C$2:$P$2,BSFC!$C$3:$P$25,,-1),,-1)</f>
        <v>475.44294525000004</v>
      </c>
      <c r="Q441" s="92">
        <f t="shared" si="64"/>
        <v>1.4772408511371877</v>
      </c>
      <c r="R441" s="92">
        <f t="shared" si="65"/>
        <v>2.2593044861245575E-4</v>
      </c>
      <c r="S441" s="92">
        <f t="shared" si="66"/>
        <v>0.10741703790995974</v>
      </c>
      <c r="T441" s="92">
        <f t="shared" si="69"/>
        <v>53.668309813468298</v>
      </c>
      <c r="U441" s="92">
        <f t="shared" si="67"/>
        <v>1.4322271721327966E-4</v>
      </c>
      <c r="V441" s="92">
        <f t="shared" si="70"/>
        <v>7.1557746417956897E-2</v>
      </c>
    </row>
    <row r="442" spans="1:22" x14ac:dyDescent="0.45">
      <c r="A442" s="88">
        <f>MIN('Gearing and Output'!$H$7,(SQRT((A441^2)+2*K441*1)))</f>
        <v>13.752388632941413</v>
      </c>
      <c r="B442" s="90">
        <f t="shared" si="68"/>
        <v>36.199107288065463</v>
      </c>
      <c r="C442" s="90">
        <f>0.5*'Gearing and Output'!$G$15*'Gearing and Output'!$G$16*'Gearing and Output'!$G$14*(A442)^2</f>
        <v>111.2073775495362</v>
      </c>
      <c r="D442" s="90">
        <f>'Gearing and Output'!$G$27</f>
        <v>213.858</v>
      </c>
      <c r="E442" s="90">
        <f>'Gearing and Output'!$C$14-C442-D442</f>
        <v>159.04165140594046</v>
      </c>
      <c r="F442" s="90">
        <f>0.5*'Gearing and Output'!$J$27*A442^2</f>
        <v>53594.201722958889</v>
      </c>
      <c r="G442" s="90">
        <f>A442/('Gearing and Output'!$J$35/1000)</f>
        <v>47.081097682100008</v>
      </c>
      <c r="H442" s="90">
        <f t="shared" si="62"/>
        <v>59.738955596585342</v>
      </c>
      <c r="I442" s="90">
        <f>'Gearing and Output'!$G$38</f>
        <v>631.72977665344956</v>
      </c>
      <c r="J442" s="90">
        <f t="shared" si="63"/>
        <v>0.25175582548673586</v>
      </c>
      <c r="K442" s="92">
        <f t="shared" si="71"/>
        <v>3.9721027232106159</v>
      </c>
      <c r="L442" s="92">
        <f>IF(A442&lt;'Gearing and Output'!$H$5,1,IF(A442&lt;'Gearing and Output'!$H$6,2,IF(A442&gt;'Gearing and Output'!$H$6,3)))</f>
        <v>3</v>
      </c>
      <c r="M442" s="92">
        <f>IF(L442=1,_xlfn.XLOOKUP(A442,'Dyno Graph'!$E$2:$E$77,'Dyno Graph'!$A$2:$A$77,,1),IF(L442=2,_xlfn.XLOOKUP(A442,'Dyno Graph'!$F$2:$F$77,'Dyno Graph'!$A$2:$A$77,,1),IF(L442=3,_xlfn.XLOOKUP(A442,'Dyno Graph'!$G$2:$G$77,'Dyno Graph'!$A$2:$A$77,,1))))</f>
        <v>7500</v>
      </c>
      <c r="N442" s="92">
        <f>IF(L442=1,_xlfn.XLOOKUP(A442,'Dyno Graph'!$E$2:$E$77,'Dyno Graph'!$D$2:$D$77,,-1),IF(L442=2,_xlfn.XLOOKUP(A442,'Dyno Graph'!$F$2:$F$77,'Dyno Graph'!$D$2:$D$77,,-1),IF(L442=3,_xlfn.XLOOKUP(A442,'Dyno Graph'!$G$2:$G$77,'Dyno Graph'!$D$2:$D$77,,-1))))</f>
        <v>14.254</v>
      </c>
      <c r="O442" s="92">
        <f>IF(L442=1,_xlfn.XLOOKUP(A442,'Dyno Graph'!$E$2:$E$77,'Dyno Graph'!$H$2:$H$77,,-1),IF(Forces!L442=2,_xlfn.XLOOKUP(Forces!A442,'Dyno Graph'!$F$2:$F$77,'Dyno Graph'!$H$2:$H$77,,-1),IF(Forces!L442=3,_xlfn.XLOOKUP(Forces!A442,'Dyno Graph'!$G$2:$G$77,'Dyno Graph'!$H$2:$H$77,,-1))))</f>
        <v>11.185500000000001</v>
      </c>
      <c r="P442" s="92" cm="1">
        <f t="array" ref="P442">_xlfn.XLOOKUP(N442,BSFC!$B$3:$B$25,_xlfn.XLOOKUP(M442,BSFC!$C$2:$P$2,BSFC!$C$3:$P$25,,-1),,-1)</f>
        <v>475.44294525000004</v>
      </c>
      <c r="Q442" s="92">
        <f t="shared" si="64"/>
        <v>1.4772408511371877</v>
      </c>
      <c r="R442" s="92">
        <f t="shared" si="65"/>
        <v>2.2593044861245575E-4</v>
      </c>
      <c r="S442" s="92">
        <f t="shared" si="66"/>
        <v>0.10741703790995974</v>
      </c>
      <c r="T442" s="92">
        <f t="shared" si="69"/>
        <v>53.775726851378259</v>
      </c>
      <c r="U442" s="92">
        <f t="shared" si="67"/>
        <v>1.4322271721327966E-4</v>
      </c>
      <c r="V442" s="92">
        <f t="shared" si="70"/>
        <v>7.170096913517017E-2</v>
      </c>
    </row>
    <row r="443" spans="1:22" x14ac:dyDescent="0.45">
      <c r="A443" s="88">
        <f>MIN('Gearing and Output'!$H$7,(SQRT((A442^2)+2*K442*1)))</f>
        <v>13.752388632941413</v>
      </c>
      <c r="B443" s="90">
        <f t="shared" si="68"/>
        <v>36.271821928895541</v>
      </c>
      <c r="C443" s="90">
        <f>0.5*'Gearing and Output'!$G$15*'Gearing and Output'!$G$16*'Gearing and Output'!$G$14*(A443)^2</f>
        <v>111.2073775495362</v>
      </c>
      <c r="D443" s="90">
        <f>'Gearing and Output'!$G$27</f>
        <v>213.858</v>
      </c>
      <c r="E443" s="90">
        <f>'Gearing and Output'!$C$14-C443-D443</f>
        <v>159.04165140594046</v>
      </c>
      <c r="F443" s="90">
        <f>0.5*'Gearing and Output'!$J$27*A443^2</f>
        <v>53594.201722958889</v>
      </c>
      <c r="G443" s="90">
        <f>A443/('Gearing and Output'!$J$35/1000)</f>
        <v>47.081097682100008</v>
      </c>
      <c r="H443" s="90">
        <f t="shared" si="62"/>
        <v>59.738955596585342</v>
      </c>
      <c r="I443" s="90">
        <f>'Gearing and Output'!$G$38</f>
        <v>631.72977665344956</v>
      </c>
      <c r="J443" s="90">
        <f t="shared" si="63"/>
        <v>0.25175582548673586</v>
      </c>
      <c r="K443" s="92">
        <f t="shared" ref="K443:K462" si="72">1.5*(-I443/E443)</f>
        <v>-5.9581540848159236</v>
      </c>
      <c r="L443" s="92">
        <f>IF(A443&lt;'Gearing and Output'!$H$5,1,IF(A443&lt;'Gearing and Output'!$H$6,2,IF(A443&gt;'Gearing and Output'!$H$6,3)))</f>
        <v>3</v>
      </c>
      <c r="M443" s="92">
        <f>IF(L443=1,_xlfn.XLOOKUP(A443,'Dyno Graph'!$E$2:$E$77,'Dyno Graph'!$A$2:$A$77,,1),IF(L443=2,_xlfn.XLOOKUP(A443,'Dyno Graph'!$F$2:$F$77,'Dyno Graph'!$A$2:$A$77,,1),IF(L443=3,_xlfn.XLOOKUP(A443,'Dyno Graph'!$G$2:$G$77,'Dyno Graph'!$A$2:$A$77,,1))))</f>
        <v>7500</v>
      </c>
      <c r="N443" s="92">
        <f>IF(L443=1,_xlfn.XLOOKUP(A443,'Dyno Graph'!$E$2:$E$77,'Dyno Graph'!$D$2:$D$77,,-1),IF(L443=2,_xlfn.XLOOKUP(A443,'Dyno Graph'!$F$2:$F$77,'Dyno Graph'!$D$2:$D$77,,-1),IF(L443=3,_xlfn.XLOOKUP(A443,'Dyno Graph'!$G$2:$G$77,'Dyno Graph'!$D$2:$D$77,,-1))))</f>
        <v>14.254</v>
      </c>
      <c r="O443" s="92">
        <f>IF(L443=1,_xlfn.XLOOKUP(A443,'Dyno Graph'!$E$2:$E$77,'Dyno Graph'!$H$2:$H$77,,-1),IF(Forces!L443=2,_xlfn.XLOOKUP(Forces!A443,'Dyno Graph'!$F$2:$F$77,'Dyno Graph'!$H$2:$H$77,,-1),IF(Forces!L443=3,_xlfn.XLOOKUP(Forces!A443,'Dyno Graph'!$G$2:$G$77,'Dyno Graph'!$H$2:$H$77,,-1))))</f>
        <v>11.185500000000001</v>
      </c>
      <c r="P443" s="92" cm="1">
        <f t="array" ref="P443">_xlfn.XLOOKUP(N443,BSFC!$B$3:$B$25,_xlfn.XLOOKUP(M443,BSFC!$C$2:$P$2,BSFC!$C$3:$P$25,,-1),,-1)</f>
        <v>475.44294525000004</v>
      </c>
      <c r="Q443" s="92">
        <f t="shared" si="64"/>
        <v>1.4772408511371877</v>
      </c>
      <c r="R443" s="92">
        <f t="shared" si="65"/>
        <v>2.3340302418050046E-4</v>
      </c>
      <c r="S443" s="92">
        <f t="shared" si="66"/>
        <v>0.11096982124663411</v>
      </c>
      <c r="T443" s="92">
        <f t="shared" si="69"/>
        <v>53.886696672624893</v>
      </c>
      <c r="U443" s="92">
        <f t="shared" si="67"/>
        <v>1.479597616621788E-4</v>
      </c>
      <c r="V443" s="92">
        <f t="shared" si="70"/>
        <v>7.1848928896832351E-2</v>
      </c>
    </row>
    <row r="444" spans="1:22" x14ac:dyDescent="0.45">
      <c r="A444" s="88">
        <f>MIN('Gearing and Output'!$H$7,(SQRT((A443^2)+2*K443*1)))</f>
        <v>13.312095437677133</v>
      </c>
      <c r="B444" s="90">
        <f t="shared" si="68"/>
        <v>36.346941582648149</v>
      </c>
      <c r="C444" s="90">
        <f>0.5*'Gearing and Output'!$G$15*'Gearing and Output'!$G$16*'Gearing and Output'!$G$14*(A444)^2</f>
        <v>104.20058834579268</v>
      </c>
      <c r="D444" s="90">
        <f>'Gearing and Output'!$G$27</f>
        <v>213.858</v>
      </c>
      <c r="E444" s="90">
        <f>'Gearing and Output'!$C$14-C444-D444</f>
        <v>166.04844060968395</v>
      </c>
      <c r="F444" s="90">
        <f>0.5*'Gearing and Output'!$J$27*A444^2</f>
        <v>50217.417895389473</v>
      </c>
      <c r="G444" s="90">
        <f>A444/('Gearing and Output'!$J$35/1000)</f>
        <v>45.573760485029553</v>
      </c>
      <c r="H444" s="90">
        <f t="shared" si="62"/>
        <v>55.97501224731775</v>
      </c>
      <c r="I444" s="90">
        <f>'Gearing and Output'!$G$38</f>
        <v>631.72977665344956</v>
      </c>
      <c r="J444" s="90">
        <f t="shared" si="63"/>
        <v>0.26284725961362082</v>
      </c>
      <c r="K444" s="92">
        <f t="shared" si="72"/>
        <v>-5.7067363083981322</v>
      </c>
      <c r="L444" s="92">
        <f>IF(A444&lt;'Gearing and Output'!$H$5,1,IF(A444&lt;'Gearing and Output'!$H$6,2,IF(A444&gt;'Gearing and Output'!$H$6,3)))</f>
        <v>3</v>
      </c>
      <c r="M444" s="92">
        <f>IF(L444=1,_xlfn.XLOOKUP(A444,'Dyno Graph'!$E$2:$E$77,'Dyno Graph'!$A$2:$A$77,,1),IF(L444=2,_xlfn.XLOOKUP(A444,'Dyno Graph'!$F$2:$F$77,'Dyno Graph'!$A$2:$A$77,,1),IF(L444=3,_xlfn.XLOOKUP(A444,'Dyno Graph'!$G$2:$G$77,'Dyno Graph'!$A$2:$A$77,,1))))</f>
        <v>7300</v>
      </c>
      <c r="N444" s="92">
        <f>IF(L444=1,_xlfn.XLOOKUP(A444,'Dyno Graph'!$E$2:$E$77,'Dyno Graph'!$D$2:$D$77,,-1),IF(L444=2,_xlfn.XLOOKUP(A444,'Dyno Graph'!$F$2:$F$77,'Dyno Graph'!$D$2:$D$77,,-1),IF(L444=3,_xlfn.XLOOKUP(A444,'Dyno Graph'!$G$2:$G$77,'Dyno Graph'!$D$2:$D$77,,-1))))</f>
        <v>15.729542693797773</v>
      </c>
      <c r="O444" s="92">
        <f>IF(L444=1,_xlfn.XLOOKUP(A444,'Dyno Graph'!$E$2:$E$77,'Dyno Graph'!$H$2:$H$77,,-1),IF(Forces!L444=2,_xlfn.XLOOKUP(Forces!A444,'Dyno Graph'!$F$2:$F$77,'Dyno Graph'!$H$2:$H$77,,-1),IF(Forces!L444=3,_xlfn.XLOOKUP(Forces!A444,'Dyno Graph'!$G$2:$G$77,'Dyno Graph'!$H$2:$H$77,,-1))))</f>
        <v>11.849662397180863</v>
      </c>
      <c r="P444" s="92" cm="1">
        <f t="array" ref="P444">_xlfn.XLOOKUP(N444,BSFC!$B$3:$B$25,_xlfn.XLOOKUP(M444,BSFC!$C$2:$P$2,BSFC!$C$3:$P$25,,-1),,-1)</f>
        <v>482.49827961562505</v>
      </c>
      <c r="Q444" s="92">
        <f t="shared" si="64"/>
        <v>1.5881782557404804</v>
      </c>
      <c r="R444" s="92">
        <f t="shared" si="65"/>
        <v>2.5563086686644214E-4</v>
      </c>
      <c r="S444" s="92">
        <f t="shared" si="66"/>
        <v>0.12334145347970922</v>
      </c>
      <c r="T444" s="92">
        <f t="shared" si="69"/>
        <v>54.010038126104604</v>
      </c>
      <c r="U444" s="92">
        <f t="shared" si="67"/>
        <v>1.6445527130627897E-4</v>
      </c>
      <c r="V444" s="92">
        <f t="shared" si="70"/>
        <v>7.2013384168138628E-2</v>
      </c>
    </row>
    <row r="445" spans="1:22" x14ac:dyDescent="0.45">
      <c r="A445" s="88">
        <f>MIN('Gearing and Output'!$H$7,(SQRT((A444^2)+2*K444*1)))</f>
        <v>12.876273231219818</v>
      </c>
      <c r="B445" s="90">
        <f t="shared" si="68"/>
        <v>36.424603805408026</v>
      </c>
      <c r="C445" s="90">
        <f>0.5*'Gearing and Output'!$G$15*'Gearing and Output'!$G$16*'Gearing and Output'!$G$14*(A445)^2</f>
        <v>97.489466447116456</v>
      </c>
      <c r="D445" s="90">
        <f>'Gearing and Output'!$G$27</f>
        <v>213.858</v>
      </c>
      <c r="E445" s="90">
        <f>'Gearing and Output'!$C$14-C445-D445</f>
        <v>172.7595625083602</v>
      </c>
      <c r="F445" s="90">
        <f>0.5*'Gearing and Output'!$J$27*A445^2</f>
        <v>46983.125092604823</v>
      </c>
      <c r="G445" s="90">
        <f>A445/('Gearing and Output'!$J$35/1000)</f>
        <v>44.081729651557055</v>
      </c>
      <c r="H445" s="90">
        <f t="shared" si="62"/>
        <v>52.369896993793247</v>
      </c>
      <c r="I445" s="90">
        <f>'Gearing and Output'!$G$38</f>
        <v>631.72977665344956</v>
      </c>
      <c r="J445" s="90">
        <f t="shared" si="63"/>
        <v>0.27347066561203365</v>
      </c>
      <c r="K445" s="92">
        <f t="shared" si="72"/>
        <v>-5.4850489965458102</v>
      </c>
      <c r="L445" s="92">
        <f>IF(A445&lt;'Gearing and Output'!$H$5,1,IF(A445&lt;'Gearing and Output'!$H$6,2,IF(A445&gt;'Gearing and Output'!$H$6,3)))</f>
        <v>3</v>
      </c>
      <c r="M445" s="92">
        <f>IF(L445=1,_xlfn.XLOOKUP(A445,'Dyno Graph'!$E$2:$E$77,'Dyno Graph'!$A$2:$A$77,,1),IF(L445=2,_xlfn.XLOOKUP(A445,'Dyno Graph'!$F$2:$F$77,'Dyno Graph'!$A$2:$A$77,,1),IF(L445=3,_xlfn.XLOOKUP(A445,'Dyno Graph'!$G$2:$G$77,'Dyno Graph'!$A$2:$A$77,,1))))</f>
        <v>7100</v>
      </c>
      <c r="N445" s="92">
        <f>IF(L445=1,_xlfn.XLOOKUP(A445,'Dyno Graph'!$E$2:$E$77,'Dyno Graph'!$D$2:$D$77,,-1),IF(L445=2,_xlfn.XLOOKUP(A445,'Dyno Graph'!$F$2:$F$77,'Dyno Graph'!$D$2:$D$77,,-1),IF(L445=3,_xlfn.XLOOKUP(A445,'Dyno Graph'!$G$2:$G$77,'Dyno Graph'!$D$2:$D$77,,-1))))</f>
        <v>17.308428571428571</v>
      </c>
      <c r="O445" s="92">
        <f>IF(L445=1,_xlfn.XLOOKUP(A445,'Dyno Graph'!$E$2:$E$77,'Dyno Graph'!$H$2:$H$77,,-1),IF(Forces!L445=2,_xlfn.XLOOKUP(Forces!A445,'Dyno Graph'!$F$2:$F$77,'Dyno Graph'!$H$2:$H$77,,-1),IF(Forces!L445=3,_xlfn.XLOOKUP(Forces!A445,'Dyno Graph'!$G$2:$G$77,'Dyno Graph'!$H$2:$H$77,,-1))))</f>
        <v>12.6769</v>
      </c>
      <c r="P445" s="92" cm="1">
        <f t="array" ref="P445">_xlfn.XLOOKUP(N445,BSFC!$B$3:$B$25,_xlfn.XLOOKUP(M445,BSFC!$C$2:$P$2,BSFC!$C$3:$P$25,,-1),,-1)</f>
        <v>541.22171512499995</v>
      </c>
      <c r="Q445" s="92">
        <f t="shared" si="64"/>
        <v>1.9058371001300312</v>
      </c>
      <c r="R445" s="92">
        <f t="shared" si="65"/>
        <v>2.8299930629009548E-4</v>
      </c>
      <c r="S445" s="92">
        <f t="shared" si="66"/>
        <v>0.15316536992951066</v>
      </c>
      <c r="T445" s="92">
        <f t="shared" si="69"/>
        <v>54.163203496034114</v>
      </c>
      <c r="U445" s="92">
        <f t="shared" si="67"/>
        <v>2.0422049323934755E-4</v>
      </c>
      <c r="V445" s="92">
        <f t="shared" si="70"/>
        <v>7.2217604661377971E-2</v>
      </c>
    </row>
    <row r="446" spans="1:22" x14ac:dyDescent="0.45">
      <c r="A446" s="88">
        <f>MIN('Gearing and Output'!$H$7,(SQRT((A445^2)+2*K445*1)))</f>
        <v>12.443002625248313</v>
      </c>
      <c r="B446" s="90">
        <f t="shared" si="68"/>
        <v>36.504970259560409</v>
      </c>
      <c r="C446" s="90">
        <f>0.5*'Gearing and Output'!$G$15*'Gearing and Output'!$G$16*'Gearing and Output'!$G$14*(A446)^2</f>
        <v>91.03904882717859</v>
      </c>
      <c r="D446" s="90">
        <f>'Gearing and Output'!$G$27</f>
        <v>213.858</v>
      </c>
      <c r="E446" s="90">
        <f>'Gearing and Output'!$C$14-C446-D446</f>
        <v>179.20998012829807</v>
      </c>
      <c r="F446" s="90">
        <f>0.5*'Gearing and Output'!$J$27*A446^2</f>
        <v>43874.47357381248</v>
      </c>
      <c r="G446" s="90">
        <f>A446/('Gearing and Output'!$J$35/1000)</f>
        <v>42.598434184348896</v>
      </c>
      <c r="H446" s="90">
        <f t="shared" si="62"/>
        <v>48.904828216272136</v>
      </c>
      <c r="I446" s="90">
        <f>'Gearing and Output'!$G$38</f>
        <v>631.72977665344956</v>
      </c>
      <c r="J446" s="90">
        <f t="shared" si="63"/>
        <v>0.28368138838990958</v>
      </c>
      <c r="K446" s="92">
        <f t="shared" si="72"/>
        <v>-5.2876221754044197</v>
      </c>
      <c r="L446" s="92">
        <f>IF(A446&lt;'Gearing and Output'!$H$5,1,IF(A446&lt;'Gearing and Output'!$H$6,2,IF(A446&gt;'Gearing and Output'!$H$6,3)))</f>
        <v>3</v>
      </c>
      <c r="M446" s="92">
        <f>IF(L446=1,_xlfn.XLOOKUP(A446,'Dyno Graph'!$E$2:$E$77,'Dyno Graph'!$A$2:$A$77,,1),IF(L446=2,_xlfn.XLOOKUP(A446,'Dyno Graph'!$F$2:$F$77,'Dyno Graph'!$A$2:$A$77,,1),IF(L446=3,_xlfn.XLOOKUP(A446,'Dyno Graph'!$G$2:$G$77,'Dyno Graph'!$A$2:$A$77,,1))))</f>
        <v>6800</v>
      </c>
      <c r="N446" s="92">
        <f>IF(L446=1,_xlfn.XLOOKUP(A446,'Dyno Graph'!$E$2:$E$77,'Dyno Graph'!$D$2:$D$77,,-1),IF(L446=2,_xlfn.XLOOKUP(A446,'Dyno Graph'!$F$2:$F$77,'Dyno Graph'!$D$2:$D$77,,-1),IF(L446=3,_xlfn.XLOOKUP(A446,'Dyno Graph'!$G$2:$G$77,'Dyno Graph'!$D$2:$D$77,,-1))))</f>
        <v>19.679029850746268</v>
      </c>
      <c r="O446" s="92">
        <f>IF(L446=1,_xlfn.XLOOKUP(A446,'Dyno Graph'!$E$2:$E$77,'Dyno Graph'!$H$2:$H$77,,-1),IF(Forces!L446=2,_xlfn.XLOOKUP(Forces!A446,'Dyno Graph'!$F$2:$F$77,'Dyno Graph'!$H$2:$H$77,,-1),IF(Forces!L446=3,_xlfn.XLOOKUP(Forces!A446,'Dyno Graph'!$G$2:$G$77,'Dyno Graph'!$H$2:$H$77,,-1))))</f>
        <v>13.795450000000001</v>
      </c>
      <c r="P446" s="92" cm="1">
        <f t="array" ref="P446">_xlfn.XLOOKUP(N446,BSFC!$B$3:$B$25,_xlfn.XLOOKUP(M446,BSFC!$C$2:$P$2,BSFC!$C$3:$P$25,,-1),,-1)</f>
        <v>504.47246850000005</v>
      </c>
      <c r="Q446" s="92">
        <f t="shared" si="64"/>
        <v>1.9331735321023127</v>
      </c>
      <c r="R446" s="92">
        <f t="shared" si="65"/>
        <v>3.1905888154856922E-4</v>
      </c>
      <c r="S446" s="92">
        <f t="shared" si="66"/>
        <v>0.16095642157165582</v>
      </c>
      <c r="T446" s="92">
        <f t="shared" si="69"/>
        <v>54.324159917605769</v>
      </c>
      <c r="U446" s="92">
        <f t="shared" si="67"/>
        <v>2.1460856209554112E-4</v>
      </c>
      <c r="V446" s="92">
        <f t="shared" si="70"/>
        <v>7.2432213223473513E-2</v>
      </c>
    </row>
    <row r="447" spans="1:22" x14ac:dyDescent="0.45">
      <c r="A447" s="88">
        <f>MIN('Gearing and Output'!$H$7,(SQRT((A446^2)+2*K446*1)))</f>
        <v>12.01053995377092</v>
      </c>
      <c r="B447" s="90">
        <f t="shared" si="68"/>
        <v>36.588230463002475</v>
      </c>
      <c r="C447" s="90">
        <f>0.5*'Gearing and Output'!$G$15*'Gearing and Output'!$G$16*'Gearing and Output'!$G$14*(A447)^2</f>
        <v>84.820805148902991</v>
      </c>
      <c r="D447" s="90">
        <f>'Gearing and Output'!$G$27</f>
        <v>213.858</v>
      </c>
      <c r="E447" s="90">
        <f>'Gearing and Output'!$C$14-C447-D447</f>
        <v>185.42822380657367</v>
      </c>
      <c r="F447" s="90">
        <f>0.5*'Gearing and Output'!$J$27*A447^2</f>
        <v>40877.713705902024</v>
      </c>
      <c r="G447" s="90">
        <f>A447/('Gearing and Output'!$J$35/1000)</f>
        <v>41.117904668849427</v>
      </c>
      <c r="H447" s="90">
        <f t="shared" si="62"/>
        <v>45.564479840376073</v>
      </c>
      <c r="I447" s="90">
        <f>'Gearing and Output'!$G$38</f>
        <v>631.72977665344956</v>
      </c>
      <c r="J447" s="90">
        <f t="shared" si="63"/>
        <v>0.29352459019561894</v>
      </c>
      <c r="K447" s="92">
        <f t="shared" si="72"/>
        <v>-5.110304383698578</v>
      </c>
      <c r="L447" s="92">
        <f>IF(A447&lt;'Gearing and Output'!$H$5,1,IF(A447&lt;'Gearing and Output'!$H$6,2,IF(A447&gt;'Gearing and Output'!$H$6,3)))</f>
        <v>3</v>
      </c>
      <c r="M447" s="92">
        <f>IF(L447=1,_xlfn.XLOOKUP(A447,'Dyno Graph'!$E$2:$E$77,'Dyno Graph'!$A$2:$A$77,,1),IF(L447=2,_xlfn.XLOOKUP(A447,'Dyno Graph'!$F$2:$F$77,'Dyno Graph'!$A$2:$A$77,,1),IF(L447=3,_xlfn.XLOOKUP(A447,'Dyno Graph'!$G$2:$G$77,'Dyno Graph'!$A$2:$A$77,,1))))</f>
        <v>6600</v>
      </c>
      <c r="N447" s="92">
        <f>IF(L447=1,_xlfn.XLOOKUP(A447,'Dyno Graph'!$E$2:$E$77,'Dyno Graph'!$D$2:$D$77,,-1),IF(L447=2,_xlfn.XLOOKUP(A447,'Dyno Graph'!$F$2:$F$77,'Dyno Graph'!$D$2:$D$77,,-1),IF(L447=3,_xlfn.XLOOKUP(A447,'Dyno Graph'!$G$2:$G$77,'Dyno Graph'!$D$2:$D$77,,-1))))</f>
        <v>19.736307692307694</v>
      </c>
      <c r="O447" s="92">
        <f>IF(L447=1,_xlfn.XLOOKUP(A447,'Dyno Graph'!$E$2:$E$77,'Dyno Graph'!$H$2:$H$77,,-1),IF(Forces!L447=2,_xlfn.XLOOKUP(Forces!A447,'Dyno Graph'!$F$2:$F$77,'Dyno Graph'!$H$2:$H$77,,-1),IF(Forces!L447=3,_xlfn.XLOOKUP(Forces!A447,'Dyno Graph'!$G$2:$G$77,'Dyno Graph'!$H$2:$H$77,,-1))))</f>
        <v>13.422600000000001</v>
      </c>
      <c r="P447" s="92" cm="1">
        <f t="array" ref="P447">_xlfn.XLOOKUP(N447,BSFC!$B$3:$B$25,_xlfn.XLOOKUP(M447,BSFC!$C$2:$P$2,BSFC!$C$3:$P$25,,-1),,-1)</f>
        <v>504.47246850000005</v>
      </c>
      <c r="Q447" s="92">
        <f t="shared" si="64"/>
        <v>1.8809255988022502</v>
      </c>
      <c r="R447" s="92">
        <f t="shared" si="65"/>
        <v>3.2205433635268242E-4</v>
      </c>
      <c r="S447" s="92">
        <f t="shared" si="66"/>
        <v>0.162467546050967</v>
      </c>
      <c r="T447" s="92">
        <f t="shared" si="69"/>
        <v>54.486627463656738</v>
      </c>
      <c r="U447" s="92">
        <f t="shared" si="67"/>
        <v>2.1662339473462266E-4</v>
      </c>
      <c r="V447" s="92">
        <f t="shared" si="70"/>
        <v>7.2648836618208132E-2</v>
      </c>
    </row>
    <row r="448" spans="1:22" x14ac:dyDescent="0.45">
      <c r="A448" s="88">
        <f>MIN('Gearing and Output'!$H$7,(SQRT((A447^2)+2*K447*1)))</f>
        <v>11.577238928765805</v>
      </c>
      <c r="B448" s="90">
        <f t="shared" si="68"/>
        <v>36.674606843947274</v>
      </c>
      <c r="C448" s="90">
        <f>0.5*'Gearing and Output'!$G$15*'Gearing and Output'!$G$16*'Gearing and Output'!$G$14*(A448)^2</f>
        <v>78.811087193673458</v>
      </c>
      <c r="D448" s="90">
        <f>'Gearing and Output'!$G$27</f>
        <v>213.858</v>
      </c>
      <c r="E448" s="90">
        <f>'Gearing and Output'!$C$14-C448-D448</f>
        <v>191.43794176180319</v>
      </c>
      <c r="F448" s="90">
        <f>0.5*'Gearing and Output'!$J$27*A448^2</f>
        <v>37981.448696440857</v>
      </c>
      <c r="G448" s="90">
        <f>A448/('Gearing and Output'!$J$35/1000)</f>
        <v>39.63450506253271</v>
      </c>
      <c r="H448" s="90">
        <f t="shared" si="62"/>
        <v>42.336148393431031</v>
      </c>
      <c r="I448" s="90">
        <f>'Gearing and Output'!$G$38</f>
        <v>631.72977665344956</v>
      </c>
      <c r="J448" s="90">
        <f t="shared" si="63"/>
        <v>0.30303770510222605</v>
      </c>
      <c r="K448" s="92">
        <f t="shared" si="72"/>
        <v>-4.949879090108583</v>
      </c>
      <c r="L448" s="92">
        <f>IF(A448&lt;'Gearing and Output'!$H$5,1,IF(A448&lt;'Gearing and Output'!$H$6,2,IF(A448&gt;'Gearing and Output'!$H$6,3)))</f>
        <v>2</v>
      </c>
      <c r="M448" s="92">
        <f>IF(L448=1,_xlfn.XLOOKUP(A448,'Dyno Graph'!$E$2:$E$77,'Dyno Graph'!$A$2:$A$77,,1),IF(L448=2,_xlfn.XLOOKUP(A448,'Dyno Graph'!$F$2:$F$77,'Dyno Graph'!$A$2:$A$77,,1),IF(L448=3,_xlfn.XLOOKUP(A448,'Dyno Graph'!$G$2:$G$77,'Dyno Graph'!$A$2:$A$77,,1))))</f>
        <v>7400</v>
      </c>
      <c r="N448" s="92">
        <f>IF(L448=1,_xlfn.XLOOKUP(A448,'Dyno Graph'!$E$2:$E$77,'Dyno Graph'!$D$2:$D$77,,-1),IF(L448=2,_xlfn.XLOOKUP(A448,'Dyno Graph'!$F$2:$F$77,'Dyno Graph'!$D$2:$D$77,,-1),IF(L448=3,_xlfn.XLOOKUP(A448,'Dyno Graph'!$G$2:$G$77,'Dyno Graph'!$D$2:$D$77,,-1))))</f>
        <v>15.161300543962401</v>
      </c>
      <c r="O448" s="92">
        <f>IF(L448=1,_xlfn.XLOOKUP(A448,'Dyno Graph'!$E$2:$E$77,'Dyno Graph'!$H$2:$H$77,,-1),IF(Forces!L448=2,_xlfn.XLOOKUP(Forces!A448,'Dyno Graph'!$F$2:$F$77,'Dyno Graph'!$H$2:$H$77,,-1),IF(Forces!L448=3,_xlfn.XLOOKUP(Forces!A448,'Dyno Graph'!$G$2:$G$77,'Dyno Graph'!$H$2:$H$77,,-1))))</f>
        <v>11.580217097533207</v>
      </c>
      <c r="P448" s="92" cm="1">
        <f t="array" ref="P448">_xlfn.XLOOKUP(N448,BSFC!$B$3:$B$25,_xlfn.XLOOKUP(M448,BSFC!$C$2:$P$2,BSFC!$C$3:$P$25,,-1),,-1)</f>
        <v>482.49827961562505</v>
      </c>
      <c r="Q448" s="92">
        <f t="shared" si="64"/>
        <v>1.552065229759783</v>
      </c>
      <c r="R448" s="92">
        <f t="shared" si="65"/>
        <v>2.8871616098019598E-4</v>
      </c>
      <c r="S448" s="92">
        <f t="shared" si="66"/>
        <v>0.1393050509701724</v>
      </c>
      <c r="T448" s="92">
        <f t="shared" si="69"/>
        <v>54.625932514626911</v>
      </c>
      <c r="U448" s="92">
        <f t="shared" si="67"/>
        <v>1.8574006796022989E-4</v>
      </c>
      <c r="V448" s="92">
        <f t="shared" si="70"/>
        <v>7.2834576686168356E-2</v>
      </c>
    </row>
    <row r="449" spans="1:22" x14ac:dyDescent="0.45">
      <c r="A449" s="88">
        <f>MIN('Gearing and Output'!$H$7,(SQRT((A448^2)+2*K448*1)))</f>
        <v>11.141485674429298</v>
      </c>
      <c r="B449" s="90">
        <f t="shared" si="68"/>
        <v>36.764361480736433</v>
      </c>
      <c r="C449" s="90">
        <f>0.5*'Gearing and Output'!$G$15*'Gearing and Output'!$G$16*'Gearing and Output'!$G$14*(A449)^2</f>
        <v>72.990029383705789</v>
      </c>
      <c r="D449" s="90">
        <f>'Gearing and Output'!$G$27</f>
        <v>213.858</v>
      </c>
      <c r="E449" s="90">
        <f>'Gearing and Output'!$C$14-C449-D449</f>
        <v>197.25899957177086</v>
      </c>
      <c r="F449" s="90">
        <f>0.5*'Gearing and Output'!$J$27*A449^2</f>
        <v>35176.104722121825</v>
      </c>
      <c r="G449" s="90">
        <f>A449/('Gearing and Output'!$J$35/1000)</f>
        <v>38.142710285618953</v>
      </c>
      <c r="H449" s="90">
        <f t="shared" si="62"/>
        <v>39.209162381375158</v>
      </c>
      <c r="I449" s="90">
        <f>'Gearing and Output'!$G$38</f>
        <v>631.72977665344956</v>
      </c>
      <c r="J449" s="90">
        <f t="shared" si="63"/>
        <v>0.31225217943143113</v>
      </c>
      <c r="K449" s="92">
        <f t="shared" si="72"/>
        <v>-4.8038095450007638</v>
      </c>
      <c r="L449" s="92">
        <f>IF(A449&lt;'Gearing and Output'!$H$5,1,IF(A449&lt;'Gearing and Output'!$H$6,2,IF(A449&gt;'Gearing and Output'!$H$6,3)))</f>
        <v>2</v>
      </c>
      <c r="M449" s="92">
        <f>IF(L449=1,_xlfn.XLOOKUP(A449,'Dyno Graph'!$E$2:$E$77,'Dyno Graph'!$A$2:$A$77,,1),IF(L449=2,_xlfn.XLOOKUP(A449,'Dyno Graph'!$F$2:$F$77,'Dyno Graph'!$A$2:$A$77,,1),IF(L449=3,_xlfn.XLOOKUP(A449,'Dyno Graph'!$G$2:$G$77,'Dyno Graph'!$A$2:$A$77,,1))))</f>
        <v>7100</v>
      </c>
      <c r="N449" s="92">
        <f>IF(L449=1,_xlfn.XLOOKUP(A449,'Dyno Graph'!$E$2:$E$77,'Dyno Graph'!$D$2:$D$77,,-1),IF(L449=2,_xlfn.XLOOKUP(A449,'Dyno Graph'!$F$2:$F$77,'Dyno Graph'!$D$2:$D$77,,-1),IF(L449=3,_xlfn.XLOOKUP(A449,'Dyno Graph'!$G$2:$G$77,'Dyno Graph'!$D$2:$D$77,,-1))))</f>
        <v>17.308428571428571</v>
      </c>
      <c r="O449" s="92">
        <f>IF(L449=1,_xlfn.XLOOKUP(A449,'Dyno Graph'!$E$2:$E$77,'Dyno Graph'!$H$2:$H$77,,-1),IF(Forces!L449=2,_xlfn.XLOOKUP(Forces!A449,'Dyno Graph'!$F$2:$F$77,'Dyno Graph'!$H$2:$H$77,,-1),IF(Forces!L449=3,_xlfn.XLOOKUP(Forces!A449,'Dyno Graph'!$G$2:$G$77,'Dyno Graph'!$H$2:$H$77,,-1))))</f>
        <v>12.6769</v>
      </c>
      <c r="P449" s="92" cm="1">
        <f t="array" ref="P449">_xlfn.XLOOKUP(N449,BSFC!$B$3:$B$25,_xlfn.XLOOKUP(M449,BSFC!$C$2:$P$2,BSFC!$C$3:$P$25,,-1),,-1)</f>
        <v>541.22171512499995</v>
      </c>
      <c r="Q449" s="92">
        <f t="shared" si="64"/>
        <v>1.9058371001300312</v>
      </c>
      <c r="R449" s="92">
        <f t="shared" si="65"/>
        <v>3.2904875680866128E-4</v>
      </c>
      <c r="S449" s="92">
        <f t="shared" si="66"/>
        <v>0.17808833251973266</v>
      </c>
      <c r="T449" s="92">
        <f t="shared" si="69"/>
        <v>54.804020847146646</v>
      </c>
      <c r="U449" s="92">
        <f t="shared" si="67"/>
        <v>2.3745111002631021E-4</v>
      </c>
      <c r="V449" s="92">
        <f t="shared" si="70"/>
        <v>7.3072027796194663E-2</v>
      </c>
    </row>
    <row r="450" spans="1:22" x14ac:dyDescent="0.45">
      <c r="A450" s="88">
        <f>MIN('Gearing and Output'!$H$7,(SQRT((A449^2)+2*K449*1)))</f>
        <v>10.701639311036031</v>
      </c>
      <c r="B450" s="90">
        <f t="shared" si="68"/>
        <v>36.857805108477535</v>
      </c>
      <c r="C450" s="90">
        <f>0.5*'Gearing and Output'!$G$15*'Gearing and Output'!$G$16*'Gearing and Output'!$G$14*(A450)^2</f>
        <v>67.340749358784876</v>
      </c>
      <c r="D450" s="90">
        <f>'Gearing and Output'!$G$27</f>
        <v>213.858</v>
      </c>
      <c r="E450" s="90">
        <f>'Gearing and Output'!$C$14-C450-D450</f>
        <v>202.90827959669178</v>
      </c>
      <c r="F450" s="90">
        <f>0.5*'Gearing and Output'!$J$27*A450^2</f>
        <v>32453.545662492637</v>
      </c>
      <c r="G450" s="90">
        <f>A450/('Gearing and Output'!$J$35/1000)</f>
        <v>36.636902810804621</v>
      </c>
      <c r="H450" s="90">
        <f t="shared" ref="H450:H513" si="73">(0.5*I450*A450^2)/1000</f>
        <v>36.174452850426121</v>
      </c>
      <c r="I450" s="90">
        <f>'Gearing and Output'!$G$38</f>
        <v>631.72977665344956</v>
      </c>
      <c r="J450" s="90">
        <f t="shared" ref="J450:J513" si="74">E450/I450</f>
        <v>0.32119473720486341</v>
      </c>
      <c r="K450" s="92">
        <f t="shared" si="72"/>
        <v>-4.6700640647274199</v>
      </c>
      <c r="L450" s="92">
        <f>IF(A450&lt;'Gearing and Output'!$H$5,1,IF(A450&lt;'Gearing and Output'!$H$6,2,IF(A450&gt;'Gearing and Output'!$H$6,3)))</f>
        <v>2</v>
      </c>
      <c r="M450" s="92">
        <f>IF(L450=1,_xlfn.XLOOKUP(A450,'Dyno Graph'!$E$2:$E$77,'Dyno Graph'!$A$2:$A$77,,1),IF(L450=2,_xlfn.XLOOKUP(A450,'Dyno Graph'!$F$2:$F$77,'Dyno Graph'!$A$2:$A$77,,1),IF(L450=3,_xlfn.XLOOKUP(A450,'Dyno Graph'!$G$2:$G$77,'Dyno Graph'!$A$2:$A$77,,1))))</f>
        <v>6900</v>
      </c>
      <c r="N450" s="92">
        <f>IF(L450=1,_xlfn.XLOOKUP(A450,'Dyno Graph'!$E$2:$E$77,'Dyno Graph'!$D$2:$D$77,,-1),IF(L450=2,_xlfn.XLOOKUP(A450,'Dyno Graph'!$F$2:$F$77,'Dyno Graph'!$D$2:$D$77,,-1),IF(L450=3,_xlfn.XLOOKUP(A450,'Dyno Graph'!$G$2:$G$77,'Dyno Graph'!$D$2:$D$77,,-1))))</f>
        <v>19.259479497265158</v>
      </c>
      <c r="O450" s="92">
        <f>IF(L450=1,_xlfn.XLOOKUP(A450,'Dyno Graph'!$E$2:$E$77,'Dyno Graph'!$H$2:$H$77,,-1),IF(Forces!L450=2,_xlfn.XLOOKUP(Forces!A450,'Dyno Graph'!$F$2:$F$77,'Dyno Graph'!$H$2:$H$77,,-1),IF(Forces!L450=3,_xlfn.XLOOKUP(Forces!A450,'Dyno Graph'!$G$2:$G$77,'Dyno Graph'!$H$2:$H$77,,-1))))</f>
        <v>13.702848078511614</v>
      </c>
      <c r="P450" s="92" cm="1">
        <f t="array" ref="P450">_xlfn.XLOOKUP(N450,BSFC!$B$3:$B$25,_xlfn.XLOOKUP(M450,BSFC!$C$2:$P$2,BSFC!$C$3:$P$25,,-1),,-1)</f>
        <v>504.47246850000005</v>
      </c>
      <c r="Q450" s="92">
        <f t="shared" si="64"/>
        <v>1.9201971099020101</v>
      </c>
      <c r="R450" s="92">
        <f t="shared" si="65"/>
        <v>3.711346710322646E-4</v>
      </c>
      <c r="S450" s="92">
        <f t="shared" si="66"/>
        <v>0.18722722364158198</v>
      </c>
      <c r="T450" s="92">
        <f t="shared" si="69"/>
        <v>54.991248070788231</v>
      </c>
      <c r="U450" s="92">
        <f t="shared" si="67"/>
        <v>2.4963629818877594E-4</v>
      </c>
      <c r="V450" s="92">
        <f t="shared" si="70"/>
        <v>7.332166409438344E-2</v>
      </c>
    </row>
    <row r="451" spans="1:22" x14ac:dyDescent="0.45">
      <c r="A451" s="88">
        <f>MIN('Gearing and Output'!$H$7,(SQRT((A450^2)+2*K450*1)))</f>
        <v>10.255971714764861</v>
      </c>
      <c r="B451" s="90">
        <f t="shared" si="68"/>
        <v>36.955309277542312</v>
      </c>
      <c r="C451" s="90">
        <f>0.5*'Gearing and Output'!$G$15*'Gearing and Output'!$G$16*'Gearing and Output'!$G$14*(A451)^2</f>
        <v>61.848754018665439</v>
      </c>
      <c r="D451" s="90">
        <f>'Gearing and Output'!$G$27</f>
        <v>213.858</v>
      </c>
      <c r="E451" s="90">
        <f>'Gearing and Output'!$C$14-C451-D451</f>
        <v>208.40027493681123</v>
      </c>
      <c r="F451" s="90">
        <f>0.5*'Gearing and Output'!$J$27*A451^2</f>
        <v>29806.786853808371</v>
      </c>
      <c r="G451" s="90">
        <f>A451/('Gearing and Output'!$J$35/1000)</f>
        <v>35.111166431923522</v>
      </c>
      <c r="H451" s="90">
        <f t="shared" si="73"/>
        <v>33.22423432185856</v>
      </c>
      <c r="I451" s="90">
        <f>'Gearing and Output'!$G$38</f>
        <v>631.72977665344956</v>
      </c>
      <c r="J451" s="90">
        <f t="shared" si="74"/>
        <v>0.32988832035241261</v>
      </c>
      <c r="K451" s="92">
        <f t="shared" si="72"/>
        <v>-4.5469933533796603</v>
      </c>
      <c r="L451" s="92">
        <f>IF(A451&lt;'Gearing and Output'!$H$5,1,IF(A451&lt;'Gearing and Output'!$H$6,2,IF(A451&gt;'Gearing and Output'!$H$6,3)))</f>
        <v>2</v>
      </c>
      <c r="M451" s="92">
        <f>IF(L451=1,_xlfn.XLOOKUP(A451,'Dyno Graph'!$E$2:$E$77,'Dyno Graph'!$A$2:$A$77,,1),IF(L451=2,_xlfn.XLOOKUP(A451,'Dyno Graph'!$F$2:$F$77,'Dyno Graph'!$A$2:$A$77,,1),IF(L451=3,_xlfn.XLOOKUP(A451,'Dyno Graph'!$G$2:$G$77,'Dyno Graph'!$A$2:$A$77,,1))))</f>
        <v>6600</v>
      </c>
      <c r="N451" s="92">
        <f>IF(L451=1,_xlfn.XLOOKUP(A451,'Dyno Graph'!$E$2:$E$77,'Dyno Graph'!$D$2:$D$77,,-1),IF(L451=2,_xlfn.XLOOKUP(A451,'Dyno Graph'!$F$2:$F$77,'Dyno Graph'!$D$2:$D$77,,-1),IF(L451=3,_xlfn.XLOOKUP(A451,'Dyno Graph'!$G$2:$G$77,'Dyno Graph'!$D$2:$D$77,,-1))))</f>
        <v>19.736307692307694</v>
      </c>
      <c r="O451" s="92">
        <f>IF(L451=1,_xlfn.XLOOKUP(A451,'Dyno Graph'!$E$2:$E$77,'Dyno Graph'!$H$2:$H$77,,-1),IF(Forces!L451=2,_xlfn.XLOOKUP(Forces!A451,'Dyno Graph'!$F$2:$F$77,'Dyno Graph'!$H$2:$H$77,,-1),IF(Forces!L451=3,_xlfn.XLOOKUP(Forces!A451,'Dyno Graph'!$G$2:$G$77,'Dyno Graph'!$H$2:$H$77,,-1))))</f>
        <v>13.422600000000001</v>
      </c>
      <c r="P451" s="92" cm="1">
        <f t="array" ref="P451">_xlfn.XLOOKUP(N451,BSFC!$B$3:$B$25,_xlfn.XLOOKUP(M451,BSFC!$C$2:$P$2,BSFC!$C$3:$P$25,,-1),,-1)</f>
        <v>504.47246850000005</v>
      </c>
      <c r="Q451" s="92">
        <f t="shared" ref="Q451:Q514" si="75">(O451*P451)/(60*60)</f>
        <v>1.8809255988022502</v>
      </c>
      <c r="R451" s="92">
        <f t="shared" ref="R451:R514" si="76">((B452-B451)/3600)*O451</f>
        <v>3.8035826764942223E-4</v>
      </c>
      <c r="S451" s="92">
        <f t="shared" ref="S451:S514" si="77">R451*P451</f>
        <v>0.19188027419548775</v>
      </c>
      <c r="T451" s="92">
        <f t="shared" si="69"/>
        <v>55.183128344983722</v>
      </c>
      <c r="U451" s="92">
        <f t="shared" ref="U451:U514" si="78">((R451*P451)/1000)/0.75</f>
        <v>2.5584036559398365E-4</v>
      </c>
      <c r="V451" s="92">
        <f t="shared" si="70"/>
        <v>7.3577504459977419E-2</v>
      </c>
    </row>
    <row r="452" spans="1:22" x14ac:dyDescent="0.45">
      <c r="A452" s="88">
        <f>MIN('Gearing and Output'!$H$7,(SQRT((A451^2)+2*K451*1)))</f>
        <v>9.8026001197283144</v>
      </c>
      <c r="B452" s="90">
        <f t="shared" si="68"/>
        <v>37.057323027750016</v>
      </c>
      <c r="C452" s="90">
        <f>0.5*'Gearing and Output'!$G$15*'Gearing and Output'!$G$16*'Gearing and Output'!$G$14*(A452)^2</f>
        <v>56.501489835090958</v>
      </c>
      <c r="D452" s="90">
        <f>'Gearing and Output'!$G$27</f>
        <v>213.858</v>
      </c>
      <c r="E452" s="90">
        <f>'Gearing and Output'!$C$14-C452-D452</f>
        <v>213.74753912038568</v>
      </c>
      <c r="F452" s="90">
        <f>0.5*'Gearing and Output'!$J$27*A452^2</f>
        <v>27229.778370780448</v>
      </c>
      <c r="G452" s="90">
        <f>A452/('Gearing and Output'!$J$35/1000)</f>
        <v>33.559055527998332</v>
      </c>
      <c r="H452" s="90">
        <f t="shared" si="73"/>
        <v>30.351763226283307</v>
      </c>
      <c r="I452" s="90">
        <f>'Gearing and Output'!$G$38</f>
        <v>631.72977665344956</v>
      </c>
      <c r="J452" s="90">
        <f t="shared" si="74"/>
        <v>0.33835280054820338</v>
      </c>
      <c r="K452" s="92">
        <f t="shared" si="72"/>
        <v>-4.4332424545317242</v>
      </c>
      <c r="L452" s="92">
        <f>IF(A452&lt;'Gearing and Output'!$H$5,1,IF(A452&lt;'Gearing and Output'!$H$6,2,IF(A452&gt;'Gearing and Output'!$H$6,3)))</f>
        <v>2</v>
      </c>
      <c r="M452" s="92">
        <f>IF(L452=1,_xlfn.XLOOKUP(A452,'Dyno Graph'!$E$2:$E$77,'Dyno Graph'!$A$2:$A$77,,1),IF(L452=2,_xlfn.XLOOKUP(A452,'Dyno Graph'!$F$2:$F$77,'Dyno Graph'!$A$2:$A$77,,1),IF(L452=3,_xlfn.XLOOKUP(A452,'Dyno Graph'!$G$2:$G$77,'Dyno Graph'!$A$2:$A$77,,1))))</f>
        <v>6300</v>
      </c>
      <c r="N452" s="92">
        <f>IF(L452=1,_xlfn.XLOOKUP(A452,'Dyno Graph'!$E$2:$E$77,'Dyno Graph'!$D$2:$D$77,,-1),IF(L452=2,_xlfn.XLOOKUP(A452,'Dyno Graph'!$F$2:$F$77,'Dyno Graph'!$D$2:$D$77,,-1),IF(L452=3,_xlfn.XLOOKUP(A452,'Dyno Graph'!$G$2:$G$77,'Dyno Graph'!$D$2:$D$77,,-1))))</f>
        <v>19.742442419128313</v>
      </c>
      <c r="O452" s="92">
        <f>IF(L452=1,_xlfn.XLOOKUP(A452,'Dyno Graph'!$E$2:$E$77,'Dyno Graph'!$H$2:$H$77,,-1),IF(Forces!L452=2,_xlfn.XLOOKUP(Forces!A452,'Dyno Graph'!$F$2:$F$77,'Dyno Graph'!$H$2:$H$77,,-1),IF(Forces!L452=3,_xlfn.XLOOKUP(Forces!A452,'Dyno Graph'!$G$2:$G$77,'Dyno Graph'!$H$2:$H$77,,-1))))</f>
        <v>12.807075029332497</v>
      </c>
      <c r="P452" s="92" cm="1">
        <f t="array" ref="P452">_xlfn.XLOOKUP(N452,BSFC!$B$3:$B$25,_xlfn.XLOOKUP(M452,BSFC!$C$2:$P$2,BSFC!$C$3:$P$25,,-1),,-1)</f>
        <v>457.16661900000008</v>
      </c>
      <c r="Q452" s="92">
        <f t="shared" si="75"/>
        <v>1.6263797751220179</v>
      </c>
      <c r="R452" s="92">
        <f t="shared" si="76"/>
        <v>3.8091515179053338E-4</v>
      </c>
      <c r="S452" s="92">
        <f t="shared" si="77"/>
        <v>0.17414169206994998</v>
      </c>
      <c r="T452" s="92">
        <f t="shared" si="69"/>
        <v>55.357270037053674</v>
      </c>
      <c r="U452" s="92">
        <f t="shared" si="78"/>
        <v>2.321889227599333E-4</v>
      </c>
      <c r="V452" s="92">
        <f t="shared" si="70"/>
        <v>7.3809693382737351E-2</v>
      </c>
    </row>
    <row r="453" spans="1:22" x14ac:dyDescent="0.45">
      <c r="A453" s="88">
        <f>MIN('Gearing and Output'!$H$7,(SQRT((A452^2)+2*K452*1)))</f>
        <v>9.3394049167082436</v>
      </c>
      <c r="B453" s="90">
        <f t="shared" ref="B453:B516" si="79">(1/A453)+B452</f>
        <v>37.164396230905709</v>
      </c>
      <c r="C453" s="90">
        <f>0.5*'Gearing and Output'!$G$15*'Gearing and Output'!$G$16*'Gearing and Output'!$G$14*(A453)^2</f>
        <v>51.287996708561643</v>
      </c>
      <c r="D453" s="90">
        <f>'Gearing and Output'!$G$27</f>
        <v>213.858</v>
      </c>
      <c r="E453" s="90">
        <f>'Gearing and Output'!$C$14-C453-D453</f>
        <v>218.96103224691501</v>
      </c>
      <c r="F453" s="90">
        <f>0.5*'Gearing and Output'!$J$27*A453^2</f>
        <v>24717.23820967459</v>
      </c>
      <c r="G453" s="90">
        <f>A453/('Gearing and Output'!$J$35/1000)</f>
        <v>31.973313648436299</v>
      </c>
      <c r="H453" s="90">
        <f t="shared" si="73"/>
        <v>27.55115196063139</v>
      </c>
      <c r="I453" s="90">
        <f>'Gearing and Output'!$G$38</f>
        <v>631.72977665344956</v>
      </c>
      <c r="J453" s="90">
        <f t="shared" si="74"/>
        <v>0.34660552713986015</v>
      </c>
      <c r="K453" s="92">
        <f t="shared" si="72"/>
        <v>-4.3276863250790836</v>
      </c>
      <c r="L453" s="92">
        <f>IF(A453&lt;'Gearing and Output'!$H$5,1,IF(A453&lt;'Gearing and Output'!$H$6,2,IF(A453&gt;'Gearing and Output'!$H$6,3)))</f>
        <v>1</v>
      </c>
      <c r="M453" s="92">
        <f>IF(L453=1,_xlfn.XLOOKUP(A453,'Dyno Graph'!$E$2:$E$77,'Dyno Graph'!$A$2:$A$77,,1),IF(L453=2,_xlfn.XLOOKUP(A453,'Dyno Graph'!$F$2:$F$77,'Dyno Graph'!$A$2:$A$77,,1),IF(L453=3,_xlfn.XLOOKUP(A453,'Dyno Graph'!$G$2:$G$77,'Dyno Graph'!$A$2:$A$77,,1))))</f>
        <v>7400</v>
      </c>
      <c r="N453" s="92">
        <f>IF(L453=1,_xlfn.XLOOKUP(A453,'Dyno Graph'!$E$2:$E$77,'Dyno Graph'!$D$2:$D$77,,-1),IF(L453=2,_xlfn.XLOOKUP(A453,'Dyno Graph'!$F$2:$F$77,'Dyno Graph'!$D$2:$D$77,,-1),IF(L453=3,_xlfn.XLOOKUP(A453,'Dyno Graph'!$G$2:$G$77,'Dyno Graph'!$D$2:$D$77,,-1))))</f>
        <v>15.161300543962401</v>
      </c>
      <c r="O453" s="92">
        <f>IF(L453=1,_xlfn.XLOOKUP(A453,'Dyno Graph'!$E$2:$E$77,'Dyno Graph'!$H$2:$H$77,,-1),IF(Forces!L453=2,_xlfn.XLOOKUP(Forces!A453,'Dyno Graph'!$F$2:$F$77,'Dyno Graph'!$H$2:$H$77,,-1),IF(Forces!L453=3,_xlfn.XLOOKUP(Forces!A453,'Dyno Graph'!$G$2:$G$77,'Dyno Graph'!$H$2:$H$77,,-1))))</f>
        <v>11.580217097533207</v>
      </c>
      <c r="P453" s="92" cm="1">
        <f t="array" ref="P453">_xlfn.XLOOKUP(N453,BSFC!$B$3:$B$25,_xlfn.XLOOKUP(M453,BSFC!$C$2:$P$2,BSFC!$C$3:$P$25,,-1),,-1)</f>
        <v>482.49827961562505</v>
      </c>
      <c r="Q453" s="92">
        <f t="shared" si="75"/>
        <v>1.552065229759783</v>
      </c>
      <c r="R453" s="92">
        <f t="shared" si="76"/>
        <v>3.6290109567808216E-4</v>
      </c>
      <c r="S453" s="92">
        <f t="shared" si="77"/>
        <v>0.17509915433529999</v>
      </c>
      <c r="T453" s="92">
        <f t="shared" ref="T453:T516" si="80">S453+T452</f>
        <v>55.532369191388973</v>
      </c>
      <c r="U453" s="92">
        <f t="shared" si="78"/>
        <v>2.3346553911373331E-4</v>
      </c>
      <c r="V453" s="92">
        <f t="shared" ref="V453:V516" si="81">U453+V452</f>
        <v>7.4043158921851079E-2</v>
      </c>
    </row>
    <row r="454" spans="1:22" x14ac:dyDescent="0.45">
      <c r="A454" s="88">
        <f>MIN('Gearing and Output'!$H$7,(SQRT((A453^2)+2*K453*1)))</f>
        <v>8.8639219055718179</v>
      </c>
      <c r="B454" s="90">
        <f t="shared" si="79"/>
        <v>37.277213109331882</v>
      </c>
      <c r="C454" s="90">
        <f>0.5*'Gearing and Output'!$G$15*'Gearing and Output'!$G$16*'Gearing and Output'!$G$14*(A454)^2</f>
        <v>46.198637590268632</v>
      </c>
      <c r="D454" s="90">
        <f>'Gearing and Output'!$G$27</f>
        <v>213.858</v>
      </c>
      <c r="E454" s="90">
        <f>'Gearing and Output'!$C$14-C454-D454</f>
        <v>224.05039136520804</v>
      </c>
      <c r="F454" s="90">
        <f>0.5*'Gearing and Output'!$J$27*A454^2</f>
        <v>22264.521984936015</v>
      </c>
      <c r="G454" s="90">
        <f>A454/('Gearing and Output'!$J$35/1000)</f>
        <v>30.345504640779929</v>
      </c>
      <c r="H454" s="90">
        <f t="shared" si="73"/>
        <v>24.817223645062981</v>
      </c>
      <c r="I454" s="90">
        <f>'Gearing and Output'!$G$38</f>
        <v>631.72977665344956</v>
      </c>
      <c r="J454" s="90">
        <f t="shared" si="74"/>
        <v>0.35466175514489989</v>
      </c>
      <c r="K454" s="92">
        <f t="shared" si="72"/>
        <v>-4.2293818779167855</v>
      </c>
      <c r="L454" s="92">
        <f>IF(A454&lt;'Gearing and Output'!$H$5,1,IF(A454&lt;'Gearing and Output'!$H$6,2,IF(A454&gt;'Gearing and Output'!$H$6,3)))</f>
        <v>1</v>
      </c>
      <c r="M454" s="92">
        <f>IF(L454=1,_xlfn.XLOOKUP(A454,'Dyno Graph'!$E$2:$E$77,'Dyno Graph'!$A$2:$A$77,,1),IF(L454=2,_xlfn.XLOOKUP(A454,'Dyno Graph'!$F$2:$F$77,'Dyno Graph'!$A$2:$A$77,,1),IF(L454=3,_xlfn.XLOOKUP(A454,'Dyno Graph'!$G$2:$G$77,'Dyno Graph'!$A$2:$A$77,,1))))</f>
        <v>7000</v>
      </c>
      <c r="N454" s="92">
        <f>IF(L454=1,_xlfn.XLOOKUP(A454,'Dyno Graph'!$E$2:$E$77,'Dyno Graph'!$D$2:$D$77,,-1),IF(L454=2,_xlfn.XLOOKUP(A454,'Dyno Graph'!$F$2:$F$77,'Dyno Graph'!$D$2:$D$77,,-1),IF(L454=3,_xlfn.XLOOKUP(A454,'Dyno Graph'!$G$2:$G$77,'Dyno Graph'!$D$2:$D$77,,-1))))</f>
        <v>18.346330708629118</v>
      </c>
      <c r="O454" s="92">
        <f>IF(L454=1,_xlfn.XLOOKUP(A454,'Dyno Graph'!$E$2:$E$77,'Dyno Graph'!$H$2:$H$77,,-1),IF(Forces!L454=2,_xlfn.XLOOKUP(Forces!A454,'Dyno Graph'!$F$2:$F$77,'Dyno Graph'!$H$2:$H$77,,-1),IF(Forces!L454=3,_xlfn.XLOOKUP(Forces!A454,'Dyno Graph'!$G$2:$G$77,'Dyno Graph'!$H$2:$H$77,,-1))))</f>
        <v>13.245113762456945</v>
      </c>
      <c r="P454" s="92" cm="1">
        <f t="array" ref="P454">_xlfn.XLOOKUP(N454,BSFC!$B$3:$B$25,_xlfn.XLOOKUP(M454,BSFC!$C$2:$P$2,BSFC!$C$3:$P$25,,-1),,-1)</f>
        <v>510.46600000000001</v>
      </c>
      <c r="Q454" s="92">
        <f t="shared" si="75"/>
        <v>1.8781056227406521</v>
      </c>
      <c r="R454" s="92">
        <f t="shared" si="76"/>
        <v>4.3940210315261544E-4</v>
      </c>
      <c r="S454" s="92">
        <f t="shared" si="77"/>
        <v>0.22429983398790299</v>
      </c>
      <c r="T454" s="92">
        <f t="shared" si="80"/>
        <v>55.75666902537688</v>
      </c>
      <c r="U454" s="92">
        <f t="shared" si="78"/>
        <v>2.9906644531720397E-4</v>
      </c>
      <c r="V454" s="92">
        <f t="shared" si="81"/>
        <v>7.434222536716828E-2</v>
      </c>
    </row>
    <row r="455" spans="1:22" x14ac:dyDescent="0.45">
      <c r="A455" s="88">
        <f>MIN('Gearing and Output'!$H$7,(SQRT((A454^2)+2*K454*1)))</f>
        <v>8.3731922103963647</v>
      </c>
      <c r="B455" s="90">
        <f t="shared" si="79"/>
        <v>37.396641873759194</v>
      </c>
      <c r="C455" s="90">
        <f>0.5*'Gearing and Output'!$G$15*'Gearing and Output'!$G$16*'Gearing and Output'!$G$14*(A455)^2</f>
        <v>41.224884501838503</v>
      </c>
      <c r="D455" s="90">
        <f>'Gearing and Output'!$G$27</f>
        <v>213.858</v>
      </c>
      <c r="E455" s="90">
        <f>'Gearing and Output'!$C$14-C455-D455</f>
        <v>229.02414445363814</v>
      </c>
      <c r="F455" s="90">
        <f>0.5*'Gearing and Output'!$J$27*A455^2</f>
        <v>19867.519805626682</v>
      </c>
      <c r="G455" s="90">
        <f>A455/('Gearing and Output'!$J$35/1000)</f>
        <v>28.665498837372009</v>
      </c>
      <c r="H455" s="90">
        <f t="shared" si="73"/>
        <v>22.145397175944467</v>
      </c>
      <c r="I455" s="90">
        <f>'Gearing and Output'!$G$38</f>
        <v>631.72977665344956</v>
      </c>
      <c r="J455" s="90">
        <f t="shared" si="74"/>
        <v>0.36253498397191242</v>
      </c>
      <c r="K455" s="92">
        <f t="shared" si="72"/>
        <v>-4.137531731603076</v>
      </c>
      <c r="L455" s="92">
        <f>IF(A455&lt;'Gearing and Output'!$H$5,1,IF(A455&lt;'Gearing and Output'!$H$6,2,IF(A455&gt;'Gearing and Output'!$H$6,3)))</f>
        <v>1</v>
      </c>
      <c r="M455" s="92">
        <f>IF(L455=1,_xlfn.XLOOKUP(A455,'Dyno Graph'!$E$2:$E$77,'Dyno Graph'!$A$2:$A$77,,1),IF(L455=2,_xlfn.XLOOKUP(A455,'Dyno Graph'!$F$2:$F$77,'Dyno Graph'!$A$2:$A$77,,1),IF(L455=3,_xlfn.XLOOKUP(A455,'Dyno Graph'!$G$2:$G$77,'Dyno Graph'!$A$2:$A$77,,1))))</f>
        <v>6600</v>
      </c>
      <c r="N455" s="92">
        <f>IF(L455=1,_xlfn.XLOOKUP(A455,'Dyno Graph'!$E$2:$E$77,'Dyno Graph'!$D$2:$D$77,,-1),IF(L455=2,_xlfn.XLOOKUP(A455,'Dyno Graph'!$F$2:$F$77,'Dyno Graph'!$D$2:$D$77,,-1),IF(L455=3,_xlfn.XLOOKUP(A455,'Dyno Graph'!$G$2:$G$77,'Dyno Graph'!$D$2:$D$77,,-1))))</f>
        <v>19.736307692307694</v>
      </c>
      <c r="O455" s="92">
        <f>IF(L455=1,_xlfn.XLOOKUP(A455,'Dyno Graph'!$E$2:$E$77,'Dyno Graph'!$H$2:$H$77,,-1),IF(Forces!L455=2,_xlfn.XLOOKUP(Forces!A455,'Dyno Graph'!$F$2:$F$77,'Dyno Graph'!$H$2:$H$77,,-1),IF(Forces!L455=3,_xlfn.XLOOKUP(Forces!A455,'Dyno Graph'!$G$2:$G$77,'Dyno Graph'!$H$2:$H$77,,-1))))</f>
        <v>13.422600000000001</v>
      </c>
      <c r="P455" s="92" cm="1">
        <f t="array" ref="P455">_xlfn.XLOOKUP(N455,BSFC!$B$3:$B$25,_xlfn.XLOOKUP(M455,BSFC!$C$2:$P$2,BSFC!$C$3:$P$25,,-1),,-1)</f>
        <v>504.47246850000005</v>
      </c>
      <c r="Q455" s="92">
        <f t="shared" si="75"/>
        <v>1.8809255988022502</v>
      </c>
      <c r="R455" s="92">
        <f t="shared" si="76"/>
        <v>4.7415023089579321E-4</v>
      </c>
      <c r="S455" s="92">
        <f t="shared" si="77"/>
        <v>0.23919573741984579</v>
      </c>
      <c r="T455" s="92">
        <f t="shared" si="80"/>
        <v>55.995864762796728</v>
      </c>
      <c r="U455" s="92">
        <f t="shared" si="78"/>
        <v>3.1892764989312775E-4</v>
      </c>
      <c r="V455" s="92">
        <f t="shared" si="81"/>
        <v>7.4661153017061402E-2</v>
      </c>
    </row>
    <row r="456" spans="1:22" x14ac:dyDescent="0.45">
      <c r="A456" s="88">
        <f>MIN('Gearing and Output'!$H$7,(SQRT((A455^2)+2*K455*1)))</f>
        <v>7.8635414622825133</v>
      </c>
      <c r="B456" s="90">
        <f t="shared" si="79"/>
        <v>37.523811038542831</v>
      </c>
      <c r="C456" s="90">
        <f>0.5*'Gearing and Output'!$G$15*'Gearing and Output'!$G$16*'Gearing and Output'!$G$14*(A456)^2</f>
        <v>36.359147185473283</v>
      </c>
      <c r="D456" s="90">
        <f>'Gearing and Output'!$G$27</f>
        <v>213.858</v>
      </c>
      <c r="E456" s="90">
        <f>'Gearing and Output'!$C$14-C456-D456</f>
        <v>233.8898817700034</v>
      </c>
      <c r="F456" s="90">
        <f>0.5*'Gearing and Output'!$J$27*A456^2</f>
        <v>17522.573696740634</v>
      </c>
      <c r="G456" s="90">
        <f>A456/('Gearing and Output'!$J$35/1000)</f>
        <v>26.920717091004835</v>
      </c>
      <c r="H456" s="90">
        <f t="shared" si="73"/>
        <v>19.531595179242295</v>
      </c>
      <c r="I456" s="90">
        <f>'Gearing and Output'!$G$38</f>
        <v>631.72977665344956</v>
      </c>
      <c r="J456" s="90">
        <f t="shared" si="74"/>
        <v>0.37023722865973002</v>
      </c>
      <c r="K456" s="92">
        <f t="shared" si="72"/>
        <v>-4.0514564281664631</v>
      </c>
      <c r="L456" s="92">
        <f>IF(A456&lt;'Gearing and Output'!$H$5,1,IF(A456&lt;'Gearing and Output'!$H$6,2,IF(A456&gt;'Gearing and Output'!$H$6,3)))</f>
        <v>1</v>
      </c>
      <c r="M456" s="92">
        <f>IF(L456=1,_xlfn.XLOOKUP(A456,'Dyno Graph'!$E$2:$E$77,'Dyno Graph'!$A$2:$A$77,,1),IF(L456=2,_xlfn.XLOOKUP(A456,'Dyno Graph'!$F$2:$F$77,'Dyno Graph'!$A$2:$A$77,,1),IF(L456=3,_xlfn.XLOOKUP(A456,'Dyno Graph'!$G$2:$G$77,'Dyno Graph'!$A$2:$A$77,,1))))</f>
        <v>6200</v>
      </c>
      <c r="N456" s="92">
        <f>IF(L456=1,_xlfn.XLOOKUP(A456,'Dyno Graph'!$E$2:$E$77,'Dyno Graph'!$D$2:$D$77,,-1),IF(L456=2,_xlfn.XLOOKUP(A456,'Dyno Graph'!$F$2:$F$77,'Dyno Graph'!$D$2:$D$77,,-1),IF(L456=3,_xlfn.XLOOKUP(A456,'Dyno Graph'!$G$2:$G$77,'Dyno Graph'!$D$2:$D$77,,-1))))</f>
        <v>19.866703817568183</v>
      </c>
      <c r="O456" s="92">
        <f>IF(L456=1,_xlfn.XLOOKUP(A456,'Dyno Graph'!$E$2:$E$77,'Dyno Graph'!$H$2:$H$77,,-1),IF(Forces!L456=2,_xlfn.XLOOKUP(Forces!A456,'Dyno Graph'!$F$2:$F$77,'Dyno Graph'!$H$2:$H$77,,-1),IF(Forces!L456=3,_xlfn.XLOOKUP(Forces!A456,'Dyno Graph'!$G$2:$G$77,'Dyno Graph'!$H$2:$H$77,,-1))))</f>
        <v>12.67981848242453</v>
      </c>
      <c r="P456" s="92" cm="1">
        <f t="array" ref="P456">_xlfn.XLOOKUP(N456,BSFC!$B$3:$B$25,_xlfn.XLOOKUP(M456,BSFC!$C$2:$P$2,BSFC!$C$3:$P$25,,-1),,-1)</f>
        <v>457.16661900000008</v>
      </c>
      <c r="Q456" s="92">
        <f t="shared" si="75"/>
        <v>1.6102193736510373</v>
      </c>
      <c r="R456" s="92">
        <f t="shared" si="76"/>
        <v>4.8049904786332171E-4</v>
      </c>
      <c r="S456" s="92">
        <f t="shared" si="77"/>
        <v>0.21966812514439399</v>
      </c>
      <c r="T456" s="92">
        <f t="shared" si="80"/>
        <v>56.215532887941123</v>
      </c>
      <c r="U456" s="92">
        <f t="shared" si="78"/>
        <v>2.9289083352585865E-4</v>
      </c>
      <c r="V456" s="92">
        <f t="shared" si="81"/>
        <v>7.4954043850587265E-2</v>
      </c>
    </row>
    <row r="457" spans="1:22" x14ac:dyDescent="0.45">
      <c r="A457" s="88">
        <f>MIN('Gearing and Output'!$H$7,(SQRT((A456^2)+2*K456*1)))</f>
        <v>7.330236795131742</v>
      </c>
      <c r="B457" s="90">
        <f t="shared" si="79"/>
        <v>37.660232279486117</v>
      </c>
      <c r="C457" s="90">
        <f>0.5*'Gearing and Output'!$G$15*'Gearing and Output'!$G$16*'Gearing and Output'!$G$14*(A457)^2</f>
        <v>31.594634425949515</v>
      </c>
      <c r="D457" s="90">
        <f>'Gearing and Output'!$G$27</f>
        <v>213.858</v>
      </c>
      <c r="E457" s="90">
        <f>'Gearing and Output'!$C$14-C457-D457</f>
        <v>238.65439452952717</v>
      </c>
      <c r="F457" s="90">
        <f>0.5*'Gearing and Output'!$J$27*A457^2</f>
        <v>15226.41076607729</v>
      </c>
      <c r="G457" s="90">
        <f>A457/('Gearing and Output'!$J$35/1000)</f>
        <v>25.094956505072719</v>
      </c>
      <c r="H457" s="90">
        <f t="shared" si="73"/>
        <v>16.97216951475551</v>
      </c>
      <c r="I457" s="90">
        <f>'Gearing and Output'!$G$38</f>
        <v>631.72977665344956</v>
      </c>
      <c r="J457" s="90">
        <f t="shared" si="74"/>
        <v>0.37777923939850427</v>
      </c>
      <c r="K457" s="92">
        <f t="shared" si="72"/>
        <v>-3.970572873163392</v>
      </c>
      <c r="L457" s="92">
        <f>IF(A457&lt;'Gearing and Output'!$H$5,1,IF(A457&lt;'Gearing and Output'!$H$6,2,IF(A457&gt;'Gearing and Output'!$H$6,3)))</f>
        <v>1</v>
      </c>
      <c r="M457" s="92">
        <f>IF(L457=1,_xlfn.XLOOKUP(A457,'Dyno Graph'!$E$2:$E$77,'Dyno Graph'!$A$2:$A$77,,1),IF(L457=2,_xlfn.XLOOKUP(A457,'Dyno Graph'!$F$2:$F$77,'Dyno Graph'!$A$2:$A$77,,1),IF(L457=3,_xlfn.XLOOKUP(A457,'Dyno Graph'!$G$2:$G$77,'Dyno Graph'!$A$2:$A$77,,1))))</f>
        <v>5800</v>
      </c>
      <c r="N457" s="92">
        <f>IF(L457=1,_xlfn.XLOOKUP(A457,'Dyno Graph'!$E$2:$E$77,'Dyno Graph'!$D$2:$D$77,,-1),IF(L457=2,_xlfn.XLOOKUP(A457,'Dyno Graph'!$F$2:$F$77,'Dyno Graph'!$D$2:$D$77,,-1),IF(L457=3,_xlfn.XLOOKUP(A457,'Dyno Graph'!$G$2:$G$77,'Dyno Graph'!$D$2:$D$77,,-1))))</f>
        <v>21.336695515474389</v>
      </c>
      <c r="O457" s="92">
        <f>IF(L457=1,_xlfn.XLOOKUP(A457,'Dyno Graph'!$E$2:$E$77,'Dyno Graph'!$H$2:$H$77,,-1),IF(Forces!L457=2,_xlfn.XLOOKUP(Forces!A457,'Dyno Graph'!$F$2:$F$77,'Dyno Graph'!$H$2:$H$77,,-1),IF(Forces!L457=3,_xlfn.XLOOKUP(Forces!A457,'Dyno Graph'!$G$2:$G$77,'Dyno Graph'!$H$2:$H$77,,-1))))</f>
        <v>12.725047133656341</v>
      </c>
      <c r="P457" s="92" cm="1">
        <f t="array" ref="P457">_xlfn.XLOOKUP(N457,BSFC!$B$3:$B$25,_xlfn.XLOOKUP(M457,BSFC!$C$2:$P$2,BSFC!$C$3:$P$25,,-1),,-1)</f>
        <v>433.88</v>
      </c>
      <c r="Q457" s="92">
        <f t="shared" si="75"/>
        <v>1.5336509584307816</v>
      </c>
      <c r="R457" s="92">
        <f t="shared" si="76"/>
        <v>5.2235501004815063E-4</v>
      </c>
      <c r="S457" s="92">
        <f t="shared" si="77"/>
        <v>0.22663939175969158</v>
      </c>
      <c r="T457" s="92">
        <f t="shared" si="80"/>
        <v>56.442172279700813</v>
      </c>
      <c r="U457" s="92">
        <f t="shared" si="78"/>
        <v>3.0218585567958877E-4</v>
      </c>
      <c r="V457" s="92">
        <f t="shared" si="81"/>
        <v>7.5256229706266858E-2</v>
      </c>
    </row>
    <row r="458" spans="1:22" x14ac:dyDescent="0.45">
      <c r="A458" s="88">
        <f>MIN('Gearing and Output'!$H$7,(SQRT((A457^2)+2*K457*1)))</f>
        <v>6.7669214363975358</v>
      </c>
      <c r="B458" s="90">
        <f t="shared" si="79"/>
        <v>37.808009966784397</v>
      </c>
      <c r="C458" s="90">
        <f>0.5*'Gearing and Output'!$G$15*'Gearing and Output'!$G$16*'Gearing and Output'!$G$14*(A458)^2</f>
        <v>26.925240727109369</v>
      </c>
      <c r="D458" s="90">
        <f>'Gearing and Output'!$G$27</f>
        <v>213.858</v>
      </c>
      <c r="E458" s="90">
        <f>'Gearing and Output'!$C$14-C458-D458</f>
        <v>243.32378822836728</v>
      </c>
      <c r="F458" s="90">
        <f>0.5*'Gearing and Output'!$J$27*A458^2</f>
        <v>12976.088590211937</v>
      </c>
      <c r="G458" s="90">
        <f>A458/('Gearing and Output'!$J$35/1000)</f>
        <v>23.166454763428742</v>
      </c>
      <c r="H458" s="90">
        <f t="shared" si="73"/>
        <v>14.463840400405756</v>
      </c>
      <c r="I458" s="90">
        <f>'Gearing and Output'!$G$38</f>
        <v>631.72977665344956</v>
      </c>
      <c r="J458" s="90">
        <f t="shared" si="74"/>
        <v>0.38517068091575546</v>
      </c>
      <c r="K458" s="92">
        <f t="shared" si="72"/>
        <v>-3.8943774132384705</v>
      </c>
      <c r="L458" s="92">
        <f>IF(A458&lt;'Gearing and Output'!$H$5,1,IF(A458&lt;'Gearing and Output'!$H$6,2,IF(A458&gt;'Gearing and Output'!$H$6,3)))</f>
        <v>1</v>
      </c>
      <c r="M458" s="92">
        <f>IF(L458=1,_xlfn.XLOOKUP(A458,'Dyno Graph'!$E$2:$E$77,'Dyno Graph'!$A$2:$A$77,,1),IF(L458=2,_xlfn.XLOOKUP(A458,'Dyno Graph'!$F$2:$F$77,'Dyno Graph'!$A$2:$A$77,,1),IF(L458=3,_xlfn.XLOOKUP(A458,'Dyno Graph'!$G$2:$G$77,'Dyno Graph'!$A$2:$A$77,,1))))</f>
        <v>5300</v>
      </c>
      <c r="N458" s="92">
        <f>IF(L458=1,_xlfn.XLOOKUP(A458,'Dyno Graph'!$E$2:$E$77,'Dyno Graph'!$D$2:$D$77,,-1),IF(L458=2,_xlfn.XLOOKUP(A458,'Dyno Graph'!$F$2:$F$77,'Dyno Graph'!$D$2:$D$77,,-1),IF(L458=3,_xlfn.XLOOKUP(A458,'Dyno Graph'!$G$2:$G$77,'Dyno Graph'!$D$2:$D$77,,-1))))</f>
        <v>21.993498697829629</v>
      </c>
      <c r="O458" s="92">
        <f>IF(L458=1,_xlfn.XLOOKUP(A458,'Dyno Graph'!$E$2:$E$77,'Dyno Graph'!$H$2:$H$77,,-1),IF(Forces!L458=2,_xlfn.XLOOKUP(Forces!A458,'Dyno Graph'!$F$2:$F$77,'Dyno Graph'!$H$2:$H$77,,-1),IF(Forces!L458=3,_xlfn.XLOOKUP(Forces!A458,'Dyno Graph'!$G$2:$G$77,'Dyno Graph'!$H$2:$H$77,,-1))))</f>
        <v>11.966166730833743</v>
      </c>
      <c r="P458" s="92" cm="1">
        <f t="array" ref="P458">_xlfn.XLOOKUP(N458,BSFC!$B$3:$B$25,_xlfn.XLOOKUP(M458,BSFC!$C$2:$P$2,BSFC!$C$3:$P$25,,-1),,-1)</f>
        <v>470.50444350000004</v>
      </c>
      <c r="Q458" s="92">
        <f t="shared" si="75"/>
        <v>1.5639262829219847</v>
      </c>
      <c r="R458" s="92">
        <f t="shared" si="76"/>
        <v>5.3919596241042817E-4</v>
      </c>
      <c r="S458" s="92">
        <f t="shared" si="77"/>
        <v>0.25369409623136546</v>
      </c>
      <c r="T458" s="92">
        <f t="shared" si="80"/>
        <v>56.695866375932177</v>
      </c>
      <c r="U458" s="92">
        <f t="shared" si="78"/>
        <v>3.3825879497515398E-4</v>
      </c>
      <c r="V458" s="92">
        <f t="shared" si="81"/>
        <v>7.5594488501242008E-2</v>
      </c>
    </row>
    <row r="459" spans="1:22" x14ac:dyDescent="0.45">
      <c r="A459" s="88">
        <f>MIN('Gearing and Output'!$H$7,(SQRT((A458^2)+2*K458*1)))</f>
        <v>6.1646144161577165</v>
      </c>
      <c r="B459" s="90">
        <f t="shared" si="79"/>
        <v>37.970226114055336</v>
      </c>
      <c r="C459" s="90">
        <f>0.5*'Gearing and Output'!$G$15*'Gearing and Output'!$G$16*'Gearing and Output'!$G$14*(A459)^2</f>
        <v>22.345452889140926</v>
      </c>
      <c r="D459" s="90">
        <f>'Gearing and Output'!$G$27</f>
        <v>213.858</v>
      </c>
      <c r="E459" s="90">
        <f>'Gearing and Output'!$C$14-C459-D459</f>
        <v>247.90357606633575</v>
      </c>
      <c r="F459" s="90">
        <f>0.5*'Gearing and Output'!$J$27*A459^2</f>
        <v>10768.950191259033</v>
      </c>
      <c r="G459" s="90">
        <f>A459/('Gearing and Output'!$J$35/1000)</f>
        <v>21.104465649290365</v>
      </c>
      <c r="H459" s="90">
        <f t="shared" si="73"/>
        <v>12.003646226936377</v>
      </c>
      <c r="I459" s="90">
        <f>'Gearing and Output'!$G$38</f>
        <v>631.72977665344956</v>
      </c>
      <c r="J459" s="90">
        <f t="shared" si="74"/>
        <v>0.39242028036036231</v>
      </c>
      <c r="K459" s="92">
        <f t="shared" si="72"/>
        <v>-3.8224324151201854</v>
      </c>
      <c r="L459" s="92">
        <f>IF(A459&lt;'Gearing and Output'!$H$5,1,IF(A459&lt;'Gearing and Output'!$H$6,2,IF(A459&gt;'Gearing and Output'!$H$6,3)))</f>
        <v>1</v>
      </c>
      <c r="M459" s="92">
        <f>IF(L459=1,_xlfn.XLOOKUP(A459,'Dyno Graph'!$E$2:$E$77,'Dyno Graph'!$A$2:$A$77,,1),IF(L459=2,_xlfn.XLOOKUP(A459,'Dyno Graph'!$F$2:$F$77,'Dyno Graph'!$A$2:$A$77,,1),IF(L459=3,_xlfn.XLOOKUP(A459,'Dyno Graph'!$G$2:$G$77,'Dyno Graph'!$A$2:$A$77,,1))))</f>
        <v>4900</v>
      </c>
      <c r="N459" s="92">
        <f>IF(L459=1,_xlfn.XLOOKUP(A459,'Dyno Graph'!$E$2:$E$77,'Dyno Graph'!$D$2:$D$77,,-1),IF(L459=2,_xlfn.XLOOKUP(A459,'Dyno Graph'!$F$2:$F$77,'Dyno Graph'!$D$2:$D$77,,-1),IF(L459=3,_xlfn.XLOOKUP(A459,'Dyno Graph'!$G$2:$G$77,'Dyno Graph'!$D$2:$D$77,,-1))))</f>
        <v>20.445944320724173</v>
      </c>
      <c r="O459" s="92">
        <f>IF(L459=1,_xlfn.XLOOKUP(A459,'Dyno Graph'!$E$2:$E$77,'Dyno Graph'!$H$2:$H$77,,-1),IF(Forces!L459=2,_xlfn.XLOOKUP(Forces!A459,'Dyno Graph'!$F$2:$F$77,'Dyno Graph'!$H$2:$H$77,,-1),IF(Forces!L459=3,_xlfn.XLOOKUP(Forces!A459,'Dyno Graph'!$G$2:$G$77,'Dyno Graph'!$H$2:$H$77,,-1))))</f>
        <v>10.268471343317987</v>
      </c>
      <c r="P459" s="92" cm="1">
        <f t="array" ref="P459">_xlfn.XLOOKUP(N459,BSFC!$B$3:$B$25,_xlfn.XLOOKUP(M459,BSFC!$C$2:$P$2,BSFC!$C$3:$P$25,,-1),,-1)</f>
        <v>472.19</v>
      </c>
      <c r="Q459" s="92">
        <f t="shared" si="75"/>
        <v>1.3468526343337002</v>
      </c>
      <c r="R459" s="92">
        <f t="shared" si="76"/>
        <v>5.1768971168987099E-4</v>
      </c>
      <c r="S459" s="92">
        <f t="shared" si="77"/>
        <v>0.24444790496284019</v>
      </c>
      <c r="T459" s="92">
        <f t="shared" si="80"/>
        <v>56.940314280895016</v>
      </c>
      <c r="U459" s="92">
        <f t="shared" si="78"/>
        <v>3.2593053995045359E-4</v>
      </c>
      <c r="V459" s="92">
        <f t="shared" si="81"/>
        <v>7.5920419041192455E-2</v>
      </c>
    </row>
    <row r="460" spans="1:22" x14ac:dyDescent="0.45">
      <c r="A460" s="88">
        <f>MIN('Gearing and Output'!$H$7,(SQRT((A459^2)+2*K459*1)))</f>
        <v>5.5097736858839461</v>
      </c>
      <c r="B460" s="90">
        <f t="shared" si="79"/>
        <v>38.151721771955408</v>
      </c>
      <c r="C460" s="90">
        <f>0.5*'Gearing and Output'!$G$15*'Gearing and Output'!$G$16*'Gearing and Output'!$G$14*(A460)^2</f>
        <v>17.850272368959587</v>
      </c>
      <c r="D460" s="90">
        <f>'Gearing and Output'!$G$27</f>
        <v>213.858</v>
      </c>
      <c r="E460" s="90">
        <f>'Gearing and Output'!$C$14-C460-D460</f>
        <v>252.3987565865171</v>
      </c>
      <c r="F460" s="90">
        <f>0.5*'Gearing and Output'!$J$27*A460^2</f>
        <v>8602.5866199896664</v>
      </c>
      <c r="G460" s="90">
        <f>A460/('Gearing and Output'!$J$35/1000)</f>
        <v>18.862628161191186</v>
      </c>
      <c r="H460" s="90">
        <f t="shared" si="73"/>
        <v>9.5889018510595943</v>
      </c>
      <c r="I460" s="90">
        <f>'Gearing and Output'!$G$38</f>
        <v>631.72977665344956</v>
      </c>
      <c r="J460" s="90">
        <f t="shared" si="74"/>
        <v>0.39953595020260768</v>
      </c>
      <c r="K460" s="92">
        <f t="shared" si="72"/>
        <v>-3.7543555197957499</v>
      </c>
      <c r="L460" s="92">
        <f>IF(A460&lt;'Gearing and Output'!$H$5,1,IF(A460&lt;'Gearing and Output'!$H$6,2,IF(A460&gt;'Gearing and Output'!$H$6,3)))</f>
        <v>1</v>
      </c>
      <c r="M460" s="92">
        <f>IF(L460=1,_xlfn.XLOOKUP(A460,'Dyno Graph'!$E$2:$E$77,'Dyno Graph'!$A$2:$A$77,,1),IF(L460=2,_xlfn.XLOOKUP(A460,'Dyno Graph'!$F$2:$F$77,'Dyno Graph'!$A$2:$A$77,,1),IF(L460=3,_xlfn.XLOOKUP(A460,'Dyno Graph'!$G$2:$G$77,'Dyno Graph'!$A$2:$A$77,,1))))</f>
        <v>4400</v>
      </c>
      <c r="N460" s="92">
        <f>IF(L460=1,_xlfn.XLOOKUP(A460,'Dyno Graph'!$E$2:$E$77,'Dyno Graph'!$D$2:$D$77,,-1),IF(L460=2,_xlfn.XLOOKUP(A460,'Dyno Graph'!$F$2:$F$77,'Dyno Graph'!$D$2:$D$77,,-1),IF(L460=3,_xlfn.XLOOKUP(A460,'Dyno Graph'!$G$2:$G$77,'Dyno Graph'!$D$2:$D$77,,-1))))</f>
        <v>18.404565248926911</v>
      </c>
      <c r="O460" s="92">
        <f>IF(L460=1,_xlfn.XLOOKUP(A460,'Dyno Graph'!$E$2:$E$77,'Dyno Graph'!$H$2:$H$77,,-1),IF(Forces!L460=2,_xlfn.XLOOKUP(Forces!A460,'Dyno Graph'!$F$2:$F$77,'Dyno Graph'!$H$2:$H$77,,-1),IF(Forces!L460=3,_xlfn.XLOOKUP(Forces!A460,'Dyno Graph'!$G$2:$G$77,'Dyno Graph'!$H$2:$H$77,,-1))))</f>
        <v>8.280401643936667</v>
      </c>
      <c r="P460" s="92" cm="1">
        <f t="array" ref="P460">_xlfn.XLOOKUP(N460,BSFC!$B$3:$B$25,_xlfn.XLOOKUP(M460,BSFC!$C$2:$P$2,BSFC!$C$3:$P$25,,-1),,-1)</f>
        <v>481.62212080000006</v>
      </c>
      <c r="Q460" s="92">
        <f t="shared" si="75"/>
        <v>1.1077846113412735</v>
      </c>
      <c r="R460" s="92">
        <f t="shared" si="76"/>
        <v>4.8118967598867956E-4</v>
      </c>
      <c r="S460" s="92">
        <f t="shared" si="77"/>
        <v>0.23175159225673272</v>
      </c>
      <c r="T460" s="92">
        <f t="shared" si="80"/>
        <v>57.172065873151752</v>
      </c>
      <c r="U460" s="92">
        <f t="shared" si="78"/>
        <v>3.0900212300897698E-4</v>
      </c>
      <c r="V460" s="92">
        <f t="shared" si="81"/>
        <v>7.6229421164201436E-2</v>
      </c>
    </row>
    <row r="461" spans="1:22" x14ac:dyDescent="0.45">
      <c r="A461" s="88">
        <f>MIN('Gearing and Output'!$H$7,(SQRT((A460^2)+2*K460*1)))</f>
        <v>4.7800517811073622</v>
      </c>
      <c r="B461" s="90">
        <f t="shared" si="79"/>
        <v>38.360924526610155</v>
      </c>
      <c r="C461" s="90">
        <f>0.5*'Gearing and Output'!$G$15*'Gearing and Output'!$G$16*'Gearing and Output'!$G$14*(A461)^2</f>
        <v>13.435150277679785</v>
      </c>
      <c r="D461" s="90">
        <f>'Gearing and Output'!$G$27</f>
        <v>213.858</v>
      </c>
      <c r="E461" s="90">
        <f>'Gearing and Output'!$C$14-C461-D461</f>
        <v>256.81387867779688</v>
      </c>
      <c r="F461" s="90">
        <f>0.5*'Gearing and Output'!$J$27*A461^2</f>
        <v>6474.805629145425</v>
      </c>
      <c r="G461" s="90">
        <f>A461/('Gearing and Output'!$J$35/1000)</f>
        <v>16.364436087324073</v>
      </c>
      <c r="H461" s="90">
        <f t="shared" si="73"/>
        <v>7.2171636770613805</v>
      </c>
      <c r="I461" s="90">
        <f>'Gearing and Output'!$G$38</f>
        <v>631.72977665344956</v>
      </c>
      <c r="J461" s="90">
        <f t="shared" si="74"/>
        <v>0.40652489113027557</v>
      </c>
      <c r="K461" s="92">
        <f t="shared" si="72"/>
        <v>-3.6898109629388172</v>
      </c>
      <c r="L461" s="92">
        <f>IF(A461&lt;'Gearing and Output'!$H$5,1,IF(A461&lt;'Gearing and Output'!$H$6,2,IF(A461&gt;'Gearing and Output'!$H$6,3)))</f>
        <v>1</v>
      </c>
      <c r="M461" s="92">
        <f>IF(L461=1,_xlfn.XLOOKUP(A461,'Dyno Graph'!$E$2:$E$77,'Dyno Graph'!$A$2:$A$77,,1),IF(L461=2,_xlfn.XLOOKUP(A461,'Dyno Graph'!$F$2:$F$77,'Dyno Graph'!$A$2:$A$77,,1),IF(L461=3,_xlfn.XLOOKUP(A461,'Dyno Graph'!$G$2:$G$77,'Dyno Graph'!$A$2:$A$77,,1))))</f>
        <v>3800</v>
      </c>
      <c r="N461" s="92">
        <f>IF(L461=1,_xlfn.XLOOKUP(A461,'Dyno Graph'!$E$2:$E$77,'Dyno Graph'!$D$2:$D$77,,-1),IF(L461=2,_xlfn.XLOOKUP(A461,'Dyno Graph'!$F$2:$F$77,'Dyno Graph'!$D$2:$D$77,,-1),IF(L461=3,_xlfn.XLOOKUP(A461,'Dyno Graph'!$G$2:$G$77,'Dyno Graph'!$D$2:$D$77,,-1))))</f>
        <v>16.998125988626725</v>
      </c>
      <c r="O461" s="92">
        <f>IF(L461=1,_xlfn.XLOOKUP(A461,'Dyno Graph'!$E$2:$E$77,'Dyno Graph'!$H$2:$H$77,,-1),IF(Forces!L461=2,_xlfn.XLOOKUP(Forces!A461,'Dyno Graph'!$F$2:$F$77,'Dyno Graph'!$H$2:$H$77,,-1),IF(Forces!L461=3,_xlfn.XLOOKUP(Forces!A461,'Dyno Graph'!$G$2:$G$77,'Dyno Graph'!$H$2:$H$77,,-1))))</f>
        <v>6.5805190730966912</v>
      </c>
      <c r="P461" s="92" cm="1">
        <f t="array" ref="P461">_xlfn.XLOOKUP(N461,BSFC!$B$3:$B$25,_xlfn.XLOOKUP(M461,BSFC!$C$2:$P$2,BSFC!$C$3:$P$25,,-1),,-1)</f>
        <v>497.78608498000011</v>
      </c>
      <c r="Q461" s="92">
        <f t="shared" si="75"/>
        <v>0.90991411848139481</v>
      </c>
      <c r="R461" s="92">
        <f t="shared" si="76"/>
        <v>4.6475353100561696E-4</v>
      </c>
      <c r="S461" s="92">
        <f t="shared" si="77"/>
        <v>0.23134784067991715</v>
      </c>
      <c r="T461" s="92">
        <f t="shared" si="80"/>
        <v>57.403413713831668</v>
      </c>
      <c r="U461" s="92">
        <f t="shared" si="78"/>
        <v>3.0846378757322287E-4</v>
      </c>
      <c r="V461" s="92">
        <f t="shared" si="81"/>
        <v>7.653788495177466E-2</v>
      </c>
    </row>
    <row r="462" spans="1:22" x14ac:dyDescent="0.45">
      <c r="A462" s="88">
        <f>MIN('Gearing and Output'!$H$7,(SQRT((A461^2)+2*K461*1)))</f>
        <v>3.9330996814459245</v>
      </c>
      <c r="B462" s="90">
        <f t="shared" si="79"/>
        <v>38.615176918106208</v>
      </c>
      <c r="C462" s="90">
        <f>0.5*'Gearing and Output'!$G$15*'Gearing and Output'!$G$16*'Gearing and Output'!$G$14*(A462)^2</f>
        <v>9.0959325852637374</v>
      </c>
      <c r="D462" s="90">
        <f>'Gearing and Output'!$G$27</f>
        <v>213.858</v>
      </c>
      <c r="E462" s="90">
        <f>'Gearing and Output'!$C$14-C462-D462</f>
        <v>261.15309637021295</v>
      </c>
      <c r="F462" s="90">
        <f>0.5*'Gearing and Output'!$J$27*A462^2</f>
        <v>4383.6052658998506</v>
      </c>
      <c r="G462" s="90">
        <f>A462/('Gearing and Output'!$J$35/1000)</f>
        <v>13.464908187079507</v>
      </c>
      <c r="H462" s="90">
        <f t="shared" si="73"/>
        <v>4.8862002215505917</v>
      </c>
      <c r="I462" s="90">
        <f>'Gearing and Output'!$G$38</f>
        <v>631.72977665344956</v>
      </c>
      <c r="J462" s="90">
        <f t="shared" si="74"/>
        <v>0.41339367878724309</v>
      </c>
      <c r="K462" s="92">
        <f t="shared" si="72"/>
        <v>-3.6285025073447938</v>
      </c>
      <c r="L462" s="92">
        <f>IF(A462&lt;'Gearing and Output'!$H$5,1,IF(A462&lt;'Gearing and Output'!$H$6,2,IF(A462&gt;'Gearing and Output'!$H$6,3)))</f>
        <v>1</v>
      </c>
      <c r="M462" s="92">
        <f>IF(L462=1,_xlfn.XLOOKUP(A462,'Dyno Graph'!$E$2:$E$77,'Dyno Graph'!$A$2:$A$77,,1),IF(L462=2,_xlfn.XLOOKUP(A462,'Dyno Graph'!$F$2:$F$77,'Dyno Graph'!$A$2:$A$77,,1),IF(L462=3,_xlfn.XLOOKUP(A462,'Dyno Graph'!$G$2:$G$77,'Dyno Graph'!$A$2:$A$77,,1))))</f>
        <v>3100</v>
      </c>
      <c r="N462" s="92">
        <f>IF(L462=1,_xlfn.XLOOKUP(A462,'Dyno Graph'!$E$2:$E$77,'Dyno Graph'!$D$2:$D$77,,-1),IF(L462=2,_xlfn.XLOOKUP(A462,'Dyno Graph'!$F$2:$F$77,'Dyno Graph'!$D$2:$D$77,,-1),IF(L462=3,_xlfn.XLOOKUP(A462,'Dyno Graph'!$G$2:$G$77,'Dyno Graph'!$D$2:$D$77,,-1))))</f>
        <v>14.254</v>
      </c>
      <c r="O462" s="92">
        <f>IF(L462=1,_xlfn.XLOOKUP(A462,'Dyno Graph'!$E$2:$E$77,'Dyno Graph'!$H$2:$H$77,,-1),IF(Forces!L462=2,_xlfn.XLOOKUP(Forces!A462,'Dyno Graph'!$F$2:$F$77,'Dyno Graph'!$H$2:$H$77,,-1),IF(Forces!L462=3,_xlfn.XLOOKUP(Forces!A462,'Dyno Graph'!$G$2:$G$77,'Dyno Graph'!$H$2:$H$77,,-1))))</f>
        <v>4.4741999999999997</v>
      </c>
      <c r="P462" s="92" cm="1">
        <f t="array" ref="P462">_xlfn.XLOOKUP(N462,BSFC!$B$3:$B$25,_xlfn.XLOOKUP(M462,BSFC!$C$2:$P$2,BSFC!$C$3:$P$25,,-1),,-1)</f>
        <v>510.27942420000005</v>
      </c>
      <c r="Q462" s="92">
        <f t="shared" si="75"/>
        <v>0.63419227770990005</v>
      </c>
      <c r="R462" s="92">
        <f t="shared" si="76"/>
        <v>4.3369192246872076E-4</v>
      </c>
      <c r="S462" s="92">
        <f t="shared" si="77"/>
        <v>0.2213040644775299</v>
      </c>
      <c r="T462" s="92">
        <f t="shared" si="80"/>
        <v>57.624717778309197</v>
      </c>
      <c r="U462" s="92">
        <f t="shared" si="78"/>
        <v>2.9507208597003985E-4</v>
      </c>
      <c r="V462" s="92">
        <f t="shared" si="81"/>
        <v>7.6832957037744704E-2</v>
      </c>
    </row>
    <row r="463" spans="1:22" x14ac:dyDescent="0.45">
      <c r="A463" s="88">
        <f>MIN('Gearing and Output'!$H$7,(SQRT((A462^2)+2*K462*1)))</f>
        <v>2.8657055133946412</v>
      </c>
      <c r="B463" s="90">
        <f t="shared" si="79"/>
        <v>38.964131126878144</v>
      </c>
      <c r="C463" s="90">
        <f>0.5*'Gearing and Output'!$G$15*'Gearing and Output'!$G$16*'Gearing and Output'!$G$14*(A463)^2</f>
        <v>4.8288136366262604</v>
      </c>
      <c r="D463" s="90">
        <f>'Gearing and Output'!$G$27</f>
        <v>213.858</v>
      </c>
      <c r="E463" s="90">
        <f>'Gearing and Output'!$C$14-C463-D463</f>
        <v>265.42021531885041</v>
      </c>
      <c r="F463" s="90">
        <f>0.5*'Gearing and Output'!$J$27*A463^2</f>
        <v>2327.1514698621886</v>
      </c>
      <c r="G463" s="90">
        <f>A463/('Gearing and Output'!$J$35/1000)</f>
        <v>9.8107001485609064</v>
      </c>
      <c r="H463" s="90">
        <f t="shared" si="73"/>
        <v>2.5939671429991833</v>
      </c>
      <c r="I463" s="90">
        <f>'Gearing and Output'!$G$38</f>
        <v>631.72977665344956</v>
      </c>
      <c r="J463" s="90">
        <f t="shared" si="74"/>
        <v>0.42014833735540852</v>
      </c>
      <c r="K463" s="92">
        <f t="shared" ref="K463:K494" si="82">I463/E463</f>
        <v>2.380111763132096</v>
      </c>
      <c r="L463" s="92">
        <f>IF(A463&lt;'Gearing and Output'!$H$5,1,IF(A463&lt;'Gearing and Output'!$H$6,2,IF(A463&gt;'Gearing and Output'!$H$6,3)))</f>
        <v>1</v>
      </c>
      <c r="M463" s="92">
        <f>IF(L463=1,_xlfn.XLOOKUP(A463,'Dyno Graph'!$E$2:$E$77,'Dyno Graph'!$A$2:$A$77,,1),IF(L463=2,_xlfn.XLOOKUP(A463,'Dyno Graph'!$F$2:$F$77,'Dyno Graph'!$A$2:$A$77,,1),IF(L463=3,_xlfn.XLOOKUP(A463,'Dyno Graph'!$G$2:$G$77,'Dyno Graph'!$A$2:$A$77,,1))))</f>
        <v>2300</v>
      </c>
      <c r="N463" s="92">
        <f>IF(L463=1,_xlfn.XLOOKUP(A463,'Dyno Graph'!$E$2:$E$77,'Dyno Graph'!$D$2:$D$77,,-1),IF(L463=2,_xlfn.XLOOKUP(A463,'Dyno Graph'!$F$2:$F$77,'Dyno Graph'!$D$2:$D$77,,-1),IF(L463=3,_xlfn.XLOOKUP(A463,'Dyno Graph'!$G$2:$G$77,'Dyno Graph'!$D$2:$D$77,,-1))))</f>
        <v>13.552461162819412</v>
      </c>
      <c r="O463" s="92">
        <f>IF(L463=1,_xlfn.XLOOKUP(A463,'Dyno Graph'!$E$2:$E$77,'Dyno Graph'!$H$2:$H$77,,-1),IF(Forces!L463=2,_xlfn.XLOOKUP(Forces!A463,'Dyno Graph'!$F$2:$F$77,'Dyno Graph'!$H$2:$H$77,,-1),IF(Forces!L463=3,_xlfn.XLOOKUP(Forces!A463,'Dyno Graph'!$G$2:$G$77,'Dyno Graph'!$H$2:$H$77,,-1))))</f>
        <v>3.1195951502808703</v>
      </c>
      <c r="P463" s="92" cm="1">
        <f t="array" ref="P463">_xlfn.XLOOKUP(N463,BSFC!$B$3:$B$25,_xlfn.XLOOKUP(M463,BSFC!$C$2:$P$2,BSFC!$C$3:$P$25,,-1),,-1)</f>
        <v>575.53873650000003</v>
      </c>
      <c r="Q463" s="92">
        <f t="shared" si="75"/>
        <v>0.49873551421782775</v>
      </c>
      <c r="R463" s="92">
        <f t="shared" si="76"/>
        <v>2.4059358108945766E-4</v>
      </c>
      <c r="S463" s="92">
        <f t="shared" si="77"/>
        <v>0.13847092567023675</v>
      </c>
      <c r="T463" s="92">
        <f t="shared" si="80"/>
        <v>57.763188703979431</v>
      </c>
      <c r="U463" s="92">
        <f t="shared" si="78"/>
        <v>1.8462790089364899E-4</v>
      </c>
      <c r="V463" s="92">
        <f t="shared" si="81"/>
        <v>7.7017584938638348E-2</v>
      </c>
    </row>
    <row r="464" spans="1:22" x14ac:dyDescent="0.45">
      <c r="A464" s="88">
        <f>MIN('Gearing and Output'!$H$7,(SQRT((A463^2)+2*K463*1)))</f>
        <v>3.6017345287742453</v>
      </c>
      <c r="B464" s="90">
        <f t="shared" si="79"/>
        <v>39.241775132012613</v>
      </c>
      <c r="C464" s="90">
        <f>0.5*'Gearing and Output'!$G$15*'Gearing and Output'!$G$16*'Gearing and Output'!$G$14*(A464)^2</f>
        <v>7.627825070069604</v>
      </c>
      <c r="D464" s="90">
        <f>'Gearing and Output'!$G$27</f>
        <v>213.858</v>
      </c>
      <c r="E464" s="90">
        <f>'Gearing and Output'!$C$14-C464-D464</f>
        <v>262.62120388540706</v>
      </c>
      <c r="F464" s="90">
        <f>0.5*'Gearing and Output'!$J$27*A464^2</f>
        <v>3676.0798116173037</v>
      </c>
      <c r="G464" s="90">
        <f>A464/('Gearing and Output'!$J$35/1000)</f>
        <v>12.330484521650959</v>
      </c>
      <c r="H464" s="90">
        <f t="shared" si="73"/>
        <v>4.0975546155328706</v>
      </c>
      <c r="I464" s="90">
        <f>'Gearing and Output'!$G$38</f>
        <v>631.72977665344956</v>
      </c>
      <c r="J464" s="90">
        <f t="shared" si="74"/>
        <v>0.41571762736375523</v>
      </c>
      <c r="K464" s="92">
        <f t="shared" si="82"/>
        <v>2.4054789457484191</v>
      </c>
      <c r="L464" s="92">
        <f>IF(A464&lt;'Gearing and Output'!$H$5,1,IF(A464&lt;'Gearing and Output'!$H$6,2,IF(A464&gt;'Gearing and Output'!$H$6,3)))</f>
        <v>1</v>
      </c>
      <c r="M464" s="92">
        <f>IF(L464=1,_xlfn.XLOOKUP(A464,'Dyno Graph'!$E$2:$E$77,'Dyno Graph'!$A$2:$A$77,,1),IF(L464=2,_xlfn.XLOOKUP(A464,'Dyno Graph'!$F$2:$F$77,'Dyno Graph'!$A$2:$A$77,,1),IF(L464=3,_xlfn.XLOOKUP(A464,'Dyno Graph'!$G$2:$G$77,'Dyno Graph'!$A$2:$A$77,,1))))</f>
        <v>2900</v>
      </c>
      <c r="N464" s="92">
        <f>IF(L464=1,_xlfn.XLOOKUP(A464,'Dyno Graph'!$E$2:$E$77,'Dyno Graph'!$D$2:$D$77,,-1),IF(L464=2,_xlfn.XLOOKUP(A464,'Dyno Graph'!$F$2:$F$77,'Dyno Graph'!$D$2:$D$77,,-1),IF(L464=3,_xlfn.XLOOKUP(A464,'Dyno Graph'!$G$2:$G$77,'Dyno Graph'!$D$2:$D$77,,-1))))</f>
        <v>13.447514630804617</v>
      </c>
      <c r="O464" s="92">
        <f>IF(L464=1,_xlfn.XLOOKUP(A464,'Dyno Graph'!$E$2:$E$77,'Dyno Graph'!$H$2:$H$77,,-1),IF(Forces!L464=2,_xlfn.XLOOKUP(Forces!A464,'Dyno Graph'!$F$2:$F$77,'Dyno Graph'!$H$2:$H$77,,-1),IF(Forces!L464=3,_xlfn.XLOOKUP(Forces!A464,'Dyno Graph'!$G$2:$G$77,'Dyno Graph'!$H$2:$H$77,,-1))))</f>
        <v>3.9396481897761761</v>
      </c>
      <c r="P464" s="92" cm="1">
        <f t="array" ref="P464">_xlfn.XLOOKUP(N464,BSFC!$B$3:$B$25,_xlfn.XLOOKUP(M464,BSFC!$C$2:$P$2,BSFC!$C$3:$P$25,,-1),,-1)</f>
        <v>538.56600000000003</v>
      </c>
      <c r="Q464" s="92">
        <f t="shared" si="75"/>
        <v>0.58937793527083226</v>
      </c>
      <c r="R464" s="92">
        <f t="shared" si="76"/>
        <v>2.5950572136390827E-4</v>
      </c>
      <c r="S464" s="92">
        <f t="shared" si="77"/>
        <v>0.13976095833207464</v>
      </c>
      <c r="T464" s="92">
        <f t="shared" si="80"/>
        <v>57.902949662311507</v>
      </c>
      <c r="U464" s="92">
        <f t="shared" si="78"/>
        <v>1.8634794444276619E-4</v>
      </c>
      <c r="V464" s="92">
        <f t="shared" si="81"/>
        <v>7.7203932883081111E-2</v>
      </c>
    </row>
    <row r="465" spans="1:22" x14ac:dyDescent="0.45">
      <c r="A465" s="88">
        <f>MIN('Gearing and Output'!$H$7,(SQRT((A464^2)+2*K464*1)))</f>
        <v>4.2170427443009721</v>
      </c>
      <c r="B465" s="90">
        <f t="shared" si="79"/>
        <v>39.478908132704014</v>
      </c>
      <c r="C465" s="90">
        <f>0.5*'Gearing and Output'!$G$15*'Gearing and Output'!$G$16*'Gearing and Output'!$G$14*(A465)^2</f>
        <v>10.456668310269743</v>
      </c>
      <c r="D465" s="90">
        <f>'Gearing and Output'!$G$27</f>
        <v>213.858</v>
      </c>
      <c r="E465" s="90">
        <f>'Gearing and Output'!$C$14-C465-D465</f>
        <v>259.79236064520694</v>
      </c>
      <c r="F465" s="90">
        <f>0.5*'Gearing and Output'!$J$27*A465^2</f>
        <v>5039.3850041202195</v>
      </c>
      <c r="G465" s="90">
        <f>A465/('Gearing and Output'!$J$35/1000)</f>
        <v>14.436983034238178</v>
      </c>
      <c r="H465" s="90">
        <f t="shared" si="73"/>
        <v>5.6171672926750942</v>
      </c>
      <c r="I465" s="90">
        <f>'Gearing and Output'!$G$38</f>
        <v>631.72977665344956</v>
      </c>
      <c r="J465" s="90">
        <f t="shared" si="74"/>
        <v>0.41123969495539903</v>
      </c>
      <c r="K465" s="92">
        <f t="shared" si="82"/>
        <v>2.4316718747407275</v>
      </c>
      <c r="L465" s="92">
        <f>IF(A465&lt;'Gearing and Output'!$H$5,1,IF(A465&lt;'Gearing and Output'!$H$6,2,IF(A465&gt;'Gearing and Output'!$H$6,3)))</f>
        <v>1</v>
      </c>
      <c r="M465" s="92">
        <f>IF(L465=1,_xlfn.XLOOKUP(A465,'Dyno Graph'!$E$2:$E$77,'Dyno Graph'!$A$2:$A$77,,1),IF(L465=2,_xlfn.XLOOKUP(A465,'Dyno Graph'!$F$2:$F$77,'Dyno Graph'!$A$2:$A$77,,1),IF(L465=3,_xlfn.XLOOKUP(A465,'Dyno Graph'!$G$2:$G$77,'Dyno Graph'!$A$2:$A$77,,1))))</f>
        <v>3300</v>
      </c>
      <c r="N465" s="92">
        <f>IF(L465=1,_xlfn.XLOOKUP(A465,'Dyno Graph'!$E$2:$E$77,'Dyno Graph'!$D$2:$D$77,,-1),IF(L465=2,_xlfn.XLOOKUP(A465,'Dyno Graph'!$F$2:$F$77,'Dyno Graph'!$D$2:$D$77,,-1),IF(L465=3,_xlfn.XLOOKUP(A465,'Dyno Graph'!$G$2:$G$77,'Dyno Graph'!$D$2:$D$77,,-1))))</f>
        <v>15.095723290135984</v>
      </c>
      <c r="O465" s="92">
        <f>IF(L465=1,_xlfn.XLOOKUP(A465,'Dyno Graph'!$E$2:$E$77,'Dyno Graph'!$H$2:$H$77,,-1),IF(Forces!L465=2,_xlfn.XLOOKUP(Forces!A465,'Dyno Graph'!$F$2:$F$77,'Dyno Graph'!$H$2:$H$77,,-1),IF(Forces!L465=3,_xlfn.XLOOKUP(Forces!A465,'Dyno Graph'!$G$2:$G$77,'Dyno Graph'!$H$2:$H$77,,-1))))</f>
        <v>5.0543031771929412</v>
      </c>
      <c r="P465" s="92" cm="1">
        <f t="array" ref="P465">_xlfn.XLOOKUP(N465,BSFC!$B$3:$B$25,_xlfn.XLOOKUP(M465,BSFC!$C$2:$P$2,BSFC!$C$3:$P$25,,-1),,-1)</f>
        <v>502.66699999999997</v>
      </c>
      <c r="Q465" s="92">
        <f t="shared" si="75"/>
        <v>0.70573094865834551</v>
      </c>
      <c r="R465" s="92">
        <f t="shared" si="76"/>
        <v>2.9502269817356804E-4</v>
      </c>
      <c r="S465" s="92">
        <f t="shared" si="77"/>
        <v>0.14829817462281292</v>
      </c>
      <c r="T465" s="92">
        <f t="shared" si="80"/>
        <v>58.051247836934323</v>
      </c>
      <c r="U465" s="92">
        <f t="shared" si="78"/>
        <v>1.9773089949708391E-4</v>
      </c>
      <c r="V465" s="92">
        <f t="shared" si="81"/>
        <v>7.7401663782578192E-2</v>
      </c>
    </row>
    <row r="466" spans="1:22" x14ac:dyDescent="0.45">
      <c r="A466" s="88">
        <f>MIN('Gearing and Output'!$H$7,(SQRT((A465^2)+2*K465*1)))</f>
        <v>4.758864702504467</v>
      </c>
      <c r="B466" s="90">
        <f t="shared" si="79"/>
        <v>39.689042284968046</v>
      </c>
      <c r="C466" s="90">
        <f>0.5*'Gearing and Output'!$G$15*'Gearing and Output'!$G$16*'Gearing and Output'!$G$14*(A466)^2</f>
        <v>13.316314434964838</v>
      </c>
      <c r="D466" s="90">
        <f>'Gearing and Output'!$G$27</f>
        <v>213.858</v>
      </c>
      <c r="E466" s="90">
        <f>'Gearing and Output'!$C$14-C466-D466</f>
        <v>256.93271452051181</v>
      </c>
      <c r="F466" s="90">
        <f>0.5*'Gearing and Output'!$J$27*A466^2</f>
        <v>6417.5350391295269</v>
      </c>
      <c r="G466" s="90">
        <f>A466/('Gearing and Output'!$J$35/1000)</f>
        <v>16.291902439248432</v>
      </c>
      <c r="H466" s="90">
        <f t="shared" si="73"/>
        <v>7.1533268229995288</v>
      </c>
      <c r="I466" s="90">
        <f>'Gearing and Output'!$G$38</f>
        <v>631.72977665344956</v>
      </c>
      <c r="J466" s="90">
        <f t="shared" si="74"/>
        <v>0.40671300295768453</v>
      </c>
      <c r="K466" s="92">
        <f t="shared" si="82"/>
        <v>2.4587362408573954</v>
      </c>
      <c r="L466" s="92">
        <f>IF(A466&lt;'Gearing and Output'!$H$5,1,IF(A466&lt;'Gearing and Output'!$H$6,2,IF(A466&gt;'Gearing and Output'!$H$6,3)))</f>
        <v>1</v>
      </c>
      <c r="M466" s="92">
        <f>IF(L466=1,_xlfn.XLOOKUP(A466,'Dyno Graph'!$E$2:$E$77,'Dyno Graph'!$A$2:$A$77,,1),IF(L466=2,_xlfn.XLOOKUP(A466,'Dyno Graph'!$F$2:$F$77,'Dyno Graph'!$A$2:$A$77,,1),IF(L466=3,_xlfn.XLOOKUP(A466,'Dyno Graph'!$G$2:$G$77,'Dyno Graph'!$A$2:$A$77,,1))))</f>
        <v>3800</v>
      </c>
      <c r="N466" s="92">
        <f>IF(L466=1,_xlfn.XLOOKUP(A466,'Dyno Graph'!$E$2:$E$77,'Dyno Graph'!$D$2:$D$77,,-1),IF(L466=2,_xlfn.XLOOKUP(A466,'Dyno Graph'!$F$2:$F$77,'Dyno Graph'!$D$2:$D$77,,-1),IF(L466=3,_xlfn.XLOOKUP(A466,'Dyno Graph'!$G$2:$G$77,'Dyno Graph'!$D$2:$D$77,,-1))))</f>
        <v>16.998125988626725</v>
      </c>
      <c r="O466" s="92">
        <f>IF(L466=1,_xlfn.XLOOKUP(A466,'Dyno Graph'!$E$2:$E$77,'Dyno Graph'!$H$2:$H$77,,-1),IF(Forces!L466=2,_xlfn.XLOOKUP(Forces!A466,'Dyno Graph'!$F$2:$F$77,'Dyno Graph'!$H$2:$H$77,,-1),IF(Forces!L466=3,_xlfn.XLOOKUP(Forces!A466,'Dyno Graph'!$G$2:$G$77,'Dyno Graph'!$H$2:$H$77,,-1))))</f>
        <v>6.5805190730966912</v>
      </c>
      <c r="P466" s="92" cm="1">
        <f t="array" ref="P466">_xlfn.XLOOKUP(N466,BSFC!$B$3:$B$25,_xlfn.XLOOKUP(M466,BSFC!$C$2:$P$2,BSFC!$C$3:$P$25,,-1),,-1)</f>
        <v>497.78608498000011</v>
      </c>
      <c r="Q466" s="92">
        <f t="shared" si="75"/>
        <v>0.90991411848139481</v>
      </c>
      <c r="R466" s="92">
        <f t="shared" si="76"/>
        <v>3.4816446026909495E-4</v>
      </c>
      <c r="S466" s="92">
        <f t="shared" si="77"/>
        <v>0.17331142360652757</v>
      </c>
      <c r="T466" s="92">
        <f t="shared" si="80"/>
        <v>58.22455926054085</v>
      </c>
      <c r="U466" s="92">
        <f t="shared" si="78"/>
        <v>2.3108189814203674E-4</v>
      </c>
      <c r="V466" s="92">
        <f t="shared" si="81"/>
        <v>7.7632745680720233E-2</v>
      </c>
    </row>
    <row r="467" spans="1:22" x14ac:dyDescent="0.45">
      <c r="A467" s="88">
        <f>MIN('Gearing and Output'!$H$7,(SQRT((A466^2)+2*K466*1)))</f>
        <v>5.2501681628741874</v>
      </c>
      <c r="B467" s="90">
        <f t="shared" si="79"/>
        <v>39.879512374492293</v>
      </c>
      <c r="C467" s="90">
        <f>0.5*'Gearing and Output'!$G$15*'Gearing and Output'!$G$16*'Gearing and Output'!$G$14*(A467)^2</f>
        <v>16.207788254213135</v>
      </c>
      <c r="D467" s="90">
        <f>'Gearing and Output'!$G$27</f>
        <v>213.858</v>
      </c>
      <c r="E467" s="90">
        <f>'Gearing and Output'!$C$14-C467-D467</f>
        <v>254.04124070126352</v>
      </c>
      <c r="F467" s="90">
        <f>0.5*'Gearing and Output'!$J$27*A467^2</f>
        <v>7811.0238036354567</v>
      </c>
      <c r="G467" s="90">
        <f>A467/('Gearing and Output'!$J$35/1000)</f>
        <v>17.973872519254321</v>
      </c>
      <c r="H467" s="90">
        <f t="shared" si="73"/>
        <v>8.7065837192861153</v>
      </c>
      <c r="I467" s="90">
        <f>'Gearing and Output'!$G$38</f>
        <v>631.72977665344956</v>
      </c>
      <c r="J467" s="90">
        <f t="shared" si="74"/>
        <v>0.40213592914209567</v>
      </c>
      <c r="K467" s="92">
        <f t="shared" si="82"/>
        <v>2.4867213485086226</v>
      </c>
      <c r="L467" s="92">
        <f>IF(A467&lt;'Gearing and Output'!$H$5,1,IF(A467&lt;'Gearing and Output'!$H$6,2,IF(A467&gt;'Gearing and Output'!$H$6,3)))</f>
        <v>1</v>
      </c>
      <c r="M467" s="92">
        <f>IF(L467=1,_xlfn.XLOOKUP(A467,'Dyno Graph'!$E$2:$E$77,'Dyno Graph'!$A$2:$A$77,,1),IF(L467=2,_xlfn.XLOOKUP(A467,'Dyno Graph'!$F$2:$F$77,'Dyno Graph'!$A$2:$A$77,,1),IF(L467=3,_xlfn.XLOOKUP(A467,'Dyno Graph'!$G$2:$G$77,'Dyno Graph'!$A$2:$A$77,,1))))</f>
        <v>4200</v>
      </c>
      <c r="N467" s="92">
        <f>IF(L467=1,_xlfn.XLOOKUP(A467,'Dyno Graph'!$E$2:$E$77,'Dyno Graph'!$D$2:$D$77,,-1),IF(L467=2,_xlfn.XLOOKUP(A467,'Dyno Graph'!$F$2:$F$77,'Dyno Graph'!$D$2:$D$77,,-1),IF(L467=3,_xlfn.XLOOKUP(A467,'Dyno Graph'!$G$2:$G$77,'Dyno Graph'!$D$2:$D$77,,-1))))</f>
        <v>18.012164408031243</v>
      </c>
      <c r="O467" s="92">
        <f>IF(L467=1,_xlfn.XLOOKUP(A467,'Dyno Graph'!$E$2:$E$77,'Dyno Graph'!$H$2:$H$77,,-1),IF(Forces!L467=2,_xlfn.XLOOKUP(Forces!A467,'Dyno Graph'!$F$2:$F$77,'Dyno Graph'!$H$2:$H$77,,-1),IF(Forces!L467=3,_xlfn.XLOOKUP(Forces!A467,'Dyno Graph'!$G$2:$G$77,'Dyno Graph'!$H$2:$H$77,,-1))))</f>
        <v>7.7269329446025656</v>
      </c>
      <c r="P467" s="92" cm="1">
        <f t="array" ref="P467">_xlfn.XLOOKUP(N467,BSFC!$B$3:$B$25,_xlfn.XLOOKUP(M467,BSFC!$C$2:$P$2,BSFC!$C$3:$P$25,,-1),,-1)</f>
        <v>481.62212080000006</v>
      </c>
      <c r="Q467" s="92">
        <f t="shared" si="75"/>
        <v>1.0337393977941325</v>
      </c>
      <c r="R467" s="92">
        <f t="shared" si="76"/>
        <v>3.7628002224289106E-4</v>
      </c>
      <c r="S467" s="92">
        <f t="shared" si="77"/>
        <v>0.18122478232729239</v>
      </c>
      <c r="T467" s="92">
        <f t="shared" si="80"/>
        <v>58.405784042868142</v>
      </c>
      <c r="U467" s="92">
        <f t="shared" si="78"/>
        <v>2.4163304310305652E-4</v>
      </c>
      <c r="V467" s="92">
        <f t="shared" si="81"/>
        <v>7.7874378723823287E-2</v>
      </c>
    </row>
    <row r="468" spans="1:22" x14ac:dyDescent="0.45">
      <c r="A468" s="88">
        <f>MIN('Gearing and Output'!$H$7,(SQRT((A467^2)+2*K467*1)))</f>
        <v>5.7041834153080115</v>
      </c>
      <c r="B468" s="90">
        <f t="shared" si="79"/>
        <v>40.054822305325928</v>
      </c>
      <c r="C468" s="90">
        <f>0.5*'Gearing and Output'!$G$15*'Gearing and Output'!$G$16*'Gearing and Output'!$G$14*(A468)^2</f>
        <v>19.132172560059278</v>
      </c>
      <c r="D468" s="90">
        <f>'Gearing and Output'!$G$27</f>
        <v>213.858</v>
      </c>
      <c r="E468" s="90">
        <f>'Gearing and Output'!$C$14-C468-D468</f>
        <v>251.11685639541736</v>
      </c>
      <c r="F468" s="90">
        <f>0.5*'Gearing and Output'!$J$27*A468^2</f>
        <v>9220.3731279027197</v>
      </c>
      <c r="G468" s="90">
        <f>A468/('Gearing and Output'!$J$35/1000)</f>
        <v>19.528186974693636</v>
      </c>
      <c r="H468" s="90">
        <f t="shared" si="73"/>
        <v>10.277519641378833</v>
      </c>
      <c r="I468" s="90">
        <f>'Gearing and Output'!$G$38</f>
        <v>631.72977665344956</v>
      </c>
      <c r="J468" s="90">
        <f t="shared" si="74"/>
        <v>0.39750675949722331</v>
      </c>
      <c r="K468" s="92">
        <f t="shared" si="82"/>
        <v>2.5156804912319619</v>
      </c>
      <c r="L468" s="92">
        <f>IF(A468&lt;'Gearing and Output'!$H$5,1,IF(A468&lt;'Gearing and Output'!$H$6,2,IF(A468&gt;'Gearing and Output'!$H$6,3)))</f>
        <v>1</v>
      </c>
      <c r="M468" s="92">
        <f>IF(L468=1,_xlfn.XLOOKUP(A468,'Dyno Graph'!$E$2:$E$77,'Dyno Graph'!$A$2:$A$77,,1),IF(L468=2,_xlfn.XLOOKUP(A468,'Dyno Graph'!$F$2:$F$77,'Dyno Graph'!$A$2:$A$77,,1),IF(L468=3,_xlfn.XLOOKUP(A468,'Dyno Graph'!$G$2:$G$77,'Dyno Graph'!$A$2:$A$77,,1))))</f>
        <v>4500</v>
      </c>
      <c r="N468" s="92">
        <f>IF(L468=1,_xlfn.XLOOKUP(A468,'Dyno Graph'!$E$2:$E$77,'Dyno Graph'!$D$2:$D$77,,-1),IF(L468=2,_xlfn.XLOOKUP(A468,'Dyno Graph'!$F$2:$F$77,'Dyno Graph'!$D$2:$D$77,,-1),IF(L468=3,_xlfn.XLOOKUP(A468,'Dyno Graph'!$G$2:$G$77,'Dyno Graph'!$D$2:$D$77,,-1))))</f>
        <v>18.664975803164097</v>
      </c>
      <c r="O468" s="92">
        <f>IF(L468=1,_xlfn.XLOOKUP(A468,'Dyno Graph'!$E$2:$E$77,'Dyno Graph'!$H$2:$H$77,,-1),IF(Forces!L468=2,_xlfn.XLOOKUP(Forces!A468,'Dyno Graph'!$F$2:$F$77,'Dyno Graph'!$H$2:$H$77,,-1),IF(Forces!L468=3,_xlfn.XLOOKUP(Forces!A468,'Dyno Graph'!$G$2:$G$77,'Dyno Graph'!$H$2:$H$77,,-1))))</f>
        <v>8.5928551716354225</v>
      </c>
      <c r="P468" s="92" cm="1">
        <f t="array" ref="P468">_xlfn.XLOOKUP(N468,BSFC!$B$3:$B$25,_xlfn.XLOOKUP(M468,BSFC!$C$2:$P$2,BSFC!$C$3:$P$25,,-1),,-1)</f>
        <v>465.51181750000001</v>
      </c>
      <c r="Q468" s="92">
        <f t="shared" si="75"/>
        <v>1.1111321190173</v>
      </c>
      <c r="R468" s="92">
        <f t="shared" si="76"/>
        <v>3.8942136289405772E-4</v>
      </c>
      <c r="S468" s="92">
        <f t="shared" si="77"/>
        <v>0.18128024641413987</v>
      </c>
      <c r="T468" s="92">
        <f t="shared" si="80"/>
        <v>58.587064289282281</v>
      </c>
      <c r="U468" s="92">
        <f t="shared" si="78"/>
        <v>2.4170699521885316E-4</v>
      </c>
      <c r="V468" s="92">
        <f t="shared" si="81"/>
        <v>7.8116085719042147E-2</v>
      </c>
    </row>
    <row r="469" spans="1:22" x14ac:dyDescent="0.45">
      <c r="A469" s="88">
        <f>MIN('Gearing and Output'!$H$7,(SQRT((A468^2)+2*K468*1)))</f>
        <v>6.1293612569287257</v>
      </c>
      <c r="B469" s="90">
        <f t="shared" si="79"/>
        <v>40.217971442419064</v>
      </c>
      <c r="C469" s="90">
        <f>0.5*'Gearing and Output'!$G$15*'Gearing and Output'!$G$16*'Gearing and Output'!$G$14*(A469)^2</f>
        <v>22.090612817748063</v>
      </c>
      <c r="D469" s="90">
        <f>'Gearing and Output'!$G$27</f>
        <v>213.858</v>
      </c>
      <c r="E469" s="90">
        <f>'Gearing and Output'!$C$14-C469-D469</f>
        <v>248.15841613772858</v>
      </c>
      <c r="F469" s="90">
        <f>0.5*'Gearing and Output'!$J$27*A469^2</f>
        <v>10646.135046308433</v>
      </c>
      <c r="G469" s="90">
        <f>A469/('Gearing and Output'!$J$35/1000)</f>
        <v>20.98377698366561</v>
      </c>
      <c r="H469" s="90">
        <f t="shared" si="73"/>
        <v>11.866749916236238</v>
      </c>
      <c r="I469" s="90">
        <f>'Gearing and Output'!$G$38</f>
        <v>631.72977665344956</v>
      </c>
      <c r="J469" s="90">
        <f t="shared" si="74"/>
        <v>0.39282368080278379</v>
      </c>
      <c r="K469" s="92">
        <f t="shared" si="82"/>
        <v>2.5456713759119007</v>
      </c>
      <c r="L469" s="92">
        <f>IF(A469&lt;'Gearing and Output'!$H$5,1,IF(A469&lt;'Gearing and Output'!$H$6,2,IF(A469&gt;'Gearing and Output'!$H$6,3)))</f>
        <v>1</v>
      </c>
      <c r="M469" s="92">
        <f>IF(L469=1,_xlfn.XLOOKUP(A469,'Dyno Graph'!$E$2:$E$77,'Dyno Graph'!$A$2:$A$77,,1),IF(L469=2,_xlfn.XLOOKUP(A469,'Dyno Graph'!$F$2:$F$77,'Dyno Graph'!$A$2:$A$77,,1),IF(L469=3,_xlfn.XLOOKUP(A469,'Dyno Graph'!$G$2:$G$77,'Dyno Graph'!$A$2:$A$77,,1))))</f>
        <v>4800</v>
      </c>
      <c r="N469" s="92">
        <f>IF(L469=1,_xlfn.XLOOKUP(A469,'Dyno Graph'!$E$2:$E$77,'Dyno Graph'!$D$2:$D$77,,-1),IF(L469=2,_xlfn.XLOOKUP(A469,'Dyno Graph'!$F$2:$F$77,'Dyno Graph'!$D$2:$D$77,,-1),IF(L469=3,_xlfn.XLOOKUP(A469,'Dyno Graph'!$G$2:$G$77,'Dyno Graph'!$D$2:$D$77,,-1))))</f>
        <v>19.932889038834922</v>
      </c>
      <c r="O469" s="92">
        <f>IF(L469=1,_xlfn.XLOOKUP(A469,'Dyno Graph'!$E$2:$E$77,'Dyno Graph'!$H$2:$H$77,,-1),IF(Forces!L469=2,_xlfn.XLOOKUP(Forces!A469,'Dyno Graph'!$F$2:$F$77,'Dyno Graph'!$H$2:$H$77,,-1),IF(Forces!L469=3,_xlfn.XLOOKUP(Forces!A469,'Dyno Graph'!$G$2:$G$77,'Dyno Graph'!$H$2:$H$77,,-1))))</f>
        <v>9.8022436052221504</v>
      </c>
      <c r="P469" s="92" cm="1">
        <f t="array" ref="P469">_xlfn.XLOOKUP(N469,BSFC!$B$3:$B$25,_xlfn.XLOOKUP(M469,BSFC!$C$2:$P$2,BSFC!$C$3:$P$25,,-1),,-1)</f>
        <v>474.51549400000005</v>
      </c>
      <c r="Q469" s="92">
        <f t="shared" si="75"/>
        <v>1.292032351844536</v>
      </c>
      <c r="R469" s="92">
        <f t="shared" si="76"/>
        <v>4.1687943068152201E-4</v>
      </c>
      <c r="S469" s="92">
        <f t="shared" si="77"/>
        <v>0.19781574898828119</v>
      </c>
      <c r="T469" s="92">
        <f t="shared" si="80"/>
        <v>58.784880038270565</v>
      </c>
      <c r="U469" s="92">
        <f t="shared" si="78"/>
        <v>2.6375433198437494E-4</v>
      </c>
      <c r="V469" s="92">
        <f t="shared" si="81"/>
        <v>7.8379840051026523E-2</v>
      </c>
    </row>
    <row r="470" spans="1:22" x14ac:dyDescent="0.45">
      <c r="A470" s="88">
        <f>MIN('Gearing and Output'!$H$7,(SQRT((A469^2)+2*K469*1)))</f>
        <v>6.5314938696872931</v>
      </c>
      <c r="B470" s="90">
        <f t="shared" si="79"/>
        <v>40.371075773518726</v>
      </c>
      <c r="C470" s="90">
        <f>0.5*'Gearing and Output'!$G$15*'Gearing and Output'!$G$16*'Gearing and Output'!$G$14*(A470)^2</f>
        <v>25.084322355820454</v>
      </c>
      <c r="D470" s="90">
        <f>'Gearing and Output'!$G$27</f>
        <v>213.858</v>
      </c>
      <c r="E470" s="90">
        <f>'Gearing and Output'!$C$14-C470-D470</f>
        <v>245.1647065996562</v>
      </c>
      <c r="F470" s="90">
        <f>0.5*'Gearing and Output'!$J$27*A470^2</f>
        <v>12088.894298606501</v>
      </c>
      <c r="G470" s="90">
        <f>A470/('Gearing and Output'!$J$35/1000)</f>
        <v>22.360471994821268</v>
      </c>
      <c r="H470" s="90">
        <f t="shared" si="73"/>
        <v>13.474926325974142</v>
      </c>
      <c r="I470" s="90">
        <f>'Gearing and Output'!$G$38</f>
        <v>631.72977665344956</v>
      </c>
      <c r="J470" s="90">
        <f t="shared" si="74"/>
        <v>0.38808477241392902</v>
      </c>
      <c r="K470" s="92">
        <f t="shared" si="82"/>
        <v>2.5767566034088181</v>
      </c>
      <c r="L470" s="92">
        <f>IF(A470&lt;'Gearing and Output'!$H$5,1,IF(A470&lt;'Gearing and Output'!$H$6,2,IF(A470&gt;'Gearing and Output'!$H$6,3)))</f>
        <v>1</v>
      </c>
      <c r="M470" s="92">
        <f>IF(L470=1,_xlfn.XLOOKUP(A470,'Dyno Graph'!$E$2:$E$77,'Dyno Graph'!$A$2:$A$77,,1),IF(L470=2,_xlfn.XLOOKUP(A470,'Dyno Graph'!$F$2:$F$77,'Dyno Graph'!$A$2:$A$77,,1),IF(L470=3,_xlfn.XLOOKUP(A470,'Dyno Graph'!$G$2:$G$77,'Dyno Graph'!$A$2:$A$77,,1))))</f>
        <v>5200</v>
      </c>
      <c r="N470" s="92">
        <f>IF(L470=1,_xlfn.XLOOKUP(A470,'Dyno Graph'!$E$2:$E$77,'Dyno Graph'!$D$2:$D$77,,-1),IF(L470=2,_xlfn.XLOOKUP(A470,'Dyno Graph'!$F$2:$F$77,'Dyno Graph'!$D$2:$D$77,,-1),IF(L470=3,_xlfn.XLOOKUP(A470,'Dyno Graph'!$G$2:$G$77,'Dyno Graph'!$D$2:$D$77,,-1))))</f>
        <v>21.738326272950761</v>
      </c>
      <c r="O470" s="92">
        <f>IF(L470=1,_xlfn.XLOOKUP(A470,'Dyno Graph'!$E$2:$E$77,'Dyno Graph'!$H$2:$H$77,,-1),IF(Forces!L470=2,_xlfn.XLOOKUP(Forces!A470,'Dyno Graph'!$F$2:$F$77,'Dyno Graph'!$H$2:$H$77,,-1),IF(Forces!L470=3,_xlfn.XLOOKUP(Forces!A470,'Dyno Graph'!$G$2:$G$77,'Dyno Graph'!$H$2:$H$77,,-1))))</f>
        <v>11.599884453328308</v>
      </c>
      <c r="P470" s="92" cm="1">
        <f t="array" ref="P470">_xlfn.XLOOKUP(N470,BSFC!$B$3:$B$25,_xlfn.XLOOKUP(M470,BSFC!$C$2:$P$2,BSFC!$C$3:$P$25,,-1),,-1)</f>
        <v>470.50444350000004</v>
      </c>
      <c r="Q470" s="92">
        <f t="shared" si="75"/>
        <v>1.516054772049316</v>
      </c>
      <c r="R470" s="92">
        <f t="shared" si="76"/>
        <v>4.6598717355779082E-4</v>
      </c>
      <c r="S470" s="92">
        <f t="shared" si="77"/>
        <v>0.2192490357729463</v>
      </c>
      <c r="T470" s="92">
        <f t="shared" si="80"/>
        <v>59.004129074043512</v>
      </c>
      <c r="U470" s="92">
        <f t="shared" si="78"/>
        <v>2.9233204769726174E-4</v>
      </c>
      <c r="V470" s="92">
        <f t="shared" si="81"/>
        <v>7.8672172098723778E-2</v>
      </c>
    </row>
    <row r="471" spans="1:22" x14ac:dyDescent="0.45">
      <c r="A471" s="88">
        <f>MIN('Gearing and Output'!$H$7,(SQRT((A470^2)+2*K470*1)))</f>
        <v>6.9147614113995521</v>
      </c>
      <c r="B471" s="90">
        <f t="shared" si="79"/>
        <v>40.515693923083717</v>
      </c>
      <c r="C471" s="90">
        <f>0.5*'Gearing and Output'!$G$15*'Gearing and Output'!$G$16*'Gearing and Output'!$G$14*(A471)^2</f>
        <v>28.114588121429225</v>
      </c>
      <c r="D471" s="90">
        <f>'Gearing and Output'!$G$27</f>
        <v>213.858</v>
      </c>
      <c r="E471" s="90">
        <f>'Gearing and Output'!$C$14-C471-D471</f>
        <v>242.13444083404744</v>
      </c>
      <c r="F471" s="90">
        <f>0.5*'Gearing and Output'!$J$27*A471^2</f>
        <v>13549.271103588451</v>
      </c>
      <c r="G471" s="90">
        <f>A471/('Gearing and Output'!$J$35/1000)</f>
        <v>23.672582716191549</v>
      </c>
      <c r="H471" s="90">
        <f t="shared" si="73"/>
        <v>15.102740199535898</v>
      </c>
      <c r="I471" s="90">
        <f>'Gearing and Output'!$G$38</f>
        <v>631.72977665344956</v>
      </c>
      <c r="J471" s="90">
        <f t="shared" si="74"/>
        <v>0.38328799715083883</v>
      </c>
      <c r="K471" s="92">
        <f t="shared" si="82"/>
        <v>2.6090042146727095</v>
      </c>
      <c r="L471" s="92">
        <f>IF(A471&lt;'Gearing and Output'!$H$5,1,IF(A471&lt;'Gearing and Output'!$H$6,2,IF(A471&gt;'Gearing and Output'!$H$6,3)))</f>
        <v>1</v>
      </c>
      <c r="M471" s="92">
        <f>IF(L471=1,_xlfn.XLOOKUP(A471,'Dyno Graph'!$E$2:$E$77,'Dyno Graph'!$A$2:$A$77,,1),IF(L471=2,_xlfn.XLOOKUP(A471,'Dyno Graph'!$F$2:$F$77,'Dyno Graph'!$A$2:$A$77,,1),IF(L471=3,_xlfn.XLOOKUP(A471,'Dyno Graph'!$G$2:$G$77,'Dyno Graph'!$A$2:$A$77,,1))))</f>
        <v>5500</v>
      </c>
      <c r="N471" s="92">
        <f>IF(L471=1,_xlfn.XLOOKUP(A471,'Dyno Graph'!$E$2:$E$77,'Dyno Graph'!$D$2:$D$77,,-1),IF(L471=2,_xlfn.XLOOKUP(A471,'Dyno Graph'!$F$2:$F$77,'Dyno Graph'!$D$2:$D$77,,-1),IF(L471=3,_xlfn.XLOOKUP(A471,'Dyno Graph'!$G$2:$G$77,'Dyno Graph'!$D$2:$D$77,,-1))))</f>
        <v>22.137862678741921</v>
      </c>
      <c r="O471" s="92">
        <f>IF(L471=1,_xlfn.XLOOKUP(A471,'Dyno Graph'!$E$2:$E$77,'Dyno Graph'!$H$2:$H$77,,-1),IF(Forces!L471=2,_xlfn.XLOOKUP(Forces!A471,'Dyno Graph'!$F$2:$F$77,'Dyno Graph'!$H$2:$H$77,,-1),IF(Forces!L471=3,_xlfn.XLOOKUP(Forces!A471,'Dyno Graph'!$G$2:$G$77,'Dyno Graph'!$H$2:$H$77,,-1))))</f>
        <v>12.50797006840247</v>
      </c>
      <c r="P471" s="92" cm="1">
        <f t="array" ref="P471">_xlfn.XLOOKUP(N471,BSFC!$B$3:$B$25,_xlfn.XLOOKUP(M471,BSFC!$C$2:$P$2,BSFC!$C$3:$P$25,,-1),,-1)</f>
        <v>452.21</v>
      </c>
      <c r="Q471" s="92">
        <f t="shared" si="75"/>
        <v>1.5711747623978558</v>
      </c>
      <c r="R471" s="92">
        <f t="shared" si="76"/>
        <v>4.771067935806518E-4</v>
      </c>
      <c r="S471" s="92">
        <f t="shared" si="77"/>
        <v>0.21575246312510654</v>
      </c>
      <c r="T471" s="92">
        <f t="shared" si="80"/>
        <v>59.219881537168618</v>
      </c>
      <c r="U471" s="92">
        <f t="shared" si="78"/>
        <v>2.8766995083347538E-4</v>
      </c>
      <c r="V471" s="92">
        <f t="shared" si="81"/>
        <v>7.8959842049557249E-2</v>
      </c>
    </row>
    <row r="472" spans="1:22" x14ac:dyDescent="0.45">
      <c r="A472" s="88">
        <f>MIN('Gearing and Output'!$H$7,(SQRT((A471^2)+2*K471*1)))</f>
        <v>7.2823027818078083</v>
      </c>
      <c r="B472" s="90">
        <f t="shared" si="79"/>
        <v>40.6530131241609</v>
      </c>
      <c r="C472" s="90">
        <f>0.5*'Gearing and Output'!$G$15*'Gearing and Output'!$G$16*'Gearing and Output'!$G$14*(A472)^2</f>
        <v>31.182777077884332</v>
      </c>
      <c r="D472" s="90">
        <f>'Gearing and Output'!$G$27</f>
        <v>213.858</v>
      </c>
      <c r="E472" s="90">
        <f>'Gearing and Output'!$C$14-C472-D472</f>
        <v>239.06625187759232</v>
      </c>
      <c r="F472" s="90">
        <f>0.5*'Gearing and Output'!$J$27*A472^2</f>
        <v>15027.924242254208</v>
      </c>
      <c r="G472" s="90">
        <f>A472/('Gearing and Output'!$J$35/1000)</f>
        <v>24.930855124299239</v>
      </c>
      <c r="H472" s="90">
        <f t="shared" si="73"/>
        <v>16.750925849358996</v>
      </c>
      <c r="I472" s="90">
        <f>'Gearing and Output'!$G$38</f>
        <v>631.72977665344956</v>
      </c>
      <c r="J472" s="90">
        <f t="shared" si="74"/>
        <v>0.37843119117169272</v>
      </c>
      <c r="K472" s="92">
        <f t="shared" si="82"/>
        <v>2.6424883131430463</v>
      </c>
      <c r="L472" s="92">
        <f>IF(A472&lt;'Gearing and Output'!$H$5,1,IF(A472&lt;'Gearing and Output'!$H$6,2,IF(A472&gt;'Gearing and Output'!$H$6,3)))</f>
        <v>1</v>
      </c>
      <c r="M472" s="92">
        <f>IF(L472=1,_xlfn.XLOOKUP(A472,'Dyno Graph'!$E$2:$E$77,'Dyno Graph'!$A$2:$A$77,,1),IF(L472=2,_xlfn.XLOOKUP(A472,'Dyno Graph'!$F$2:$F$77,'Dyno Graph'!$A$2:$A$77,,1),IF(L472=3,_xlfn.XLOOKUP(A472,'Dyno Graph'!$G$2:$G$77,'Dyno Graph'!$A$2:$A$77,,1))))</f>
        <v>5700</v>
      </c>
      <c r="N472" s="92">
        <f>IF(L472=1,_xlfn.XLOOKUP(A472,'Dyno Graph'!$E$2:$E$77,'Dyno Graph'!$D$2:$D$77,,-1),IF(L472=2,_xlfn.XLOOKUP(A472,'Dyno Graph'!$F$2:$F$77,'Dyno Graph'!$D$2:$D$77,,-1),IF(L472=3,_xlfn.XLOOKUP(A472,'Dyno Graph'!$G$2:$G$77,'Dyno Graph'!$D$2:$D$77,,-1))))</f>
        <v>21.717517678465569</v>
      </c>
      <c r="O472" s="92">
        <f>IF(L472=1,_xlfn.XLOOKUP(A472,'Dyno Graph'!$E$2:$E$77,'Dyno Graph'!$H$2:$H$77,,-1),IF(Forces!L472=2,_xlfn.XLOOKUP(Forces!A472,'Dyno Graph'!$F$2:$F$77,'Dyno Graph'!$H$2:$H$77,,-1),IF(Forces!L472=3,_xlfn.XLOOKUP(Forces!A472,'Dyno Graph'!$G$2:$G$77,'Dyno Graph'!$H$2:$H$77,,-1))))</f>
        <v>12.724935656497536</v>
      </c>
      <c r="P472" s="92" cm="1">
        <f t="array" ref="P472">_xlfn.XLOOKUP(N472,BSFC!$B$3:$B$25,_xlfn.XLOOKUP(M472,BSFC!$C$2:$P$2,BSFC!$C$3:$P$25,,-1),,-1)</f>
        <v>433.88</v>
      </c>
      <c r="Q472" s="92">
        <f t="shared" si="75"/>
        <v>1.5336375229558752</v>
      </c>
      <c r="R472" s="92">
        <f t="shared" si="76"/>
        <v>4.6286659665550103E-4</v>
      </c>
      <c r="S472" s="92">
        <f t="shared" si="77"/>
        <v>0.20082855895688878</v>
      </c>
      <c r="T472" s="92">
        <f t="shared" si="80"/>
        <v>59.420710096125504</v>
      </c>
      <c r="U472" s="92">
        <f t="shared" si="78"/>
        <v>2.6777141194251838E-4</v>
      </c>
      <c r="V472" s="92">
        <f t="shared" si="81"/>
        <v>7.9227613461499771E-2</v>
      </c>
    </row>
    <row r="473" spans="1:22" x14ac:dyDescent="0.45">
      <c r="A473" s="88">
        <f>MIN('Gearing and Output'!$H$7,(SQRT((A472^2)+2*K472*1)))</f>
        <v>7.6365509513269041</v>
      </c>
      <c r="B473" s="90">
        <f t="shared" si="79"/>
        <v>40.783962293016536</v>
      </c>
      <c r="C473" s="90">
        <f>0.5*'Gearing and Output'!$G$15*'Gearing and Output'!$G$16*'Gearing and Output'!$G$14*(A473)^2</f>
        <v>34.290343334140552</v>
      </c>
      <c r="D473" s="90">
        <f>'Gearing and Output'!$G$27</f>
        <v>213.858</v>
      </c>
      <c r="E473" s="90">
        <f>'Gearing and Output'!$C$14-C473-D473</f>
        <v>235.95868562133609</v>
      </c>
      <c r="F473" s="90">
        <f>0.5*'Gearing and Output'!$J$27*A473^2</f>
        <v>16525.554493728032</v>
      </c>
      <c r="G473" s="90">
        <f>A473/('Gearing and Output'!$J$35/1000)</f>
        <v>26.143618457127364</v>
      </c>
      <c r="H473" s="90">
        <f t="shared" si="73"/>
        <v>18.420264401230206</v>
      </c>
      <c r="I473" s="90">
        <f>'Gearing and Output'!$G$38</f>
        <v>631.72977665344956</v>
      </c>
      <c r="J473" s="90">
        <f t="shared" si="74"/>
        <v>0.37351205268700965</v>
      </c>
      <c r="K473" s="92">
        <f t="shared" si="82"/>
        <v>2.6772897763434851</v>
      </c>
      <c r="L473" s="92">
        <f>IF(A473&lt;'Gearing and Output'!$H$5,1,IF(A473&lt;'Gearing and Output'!$H$6,2,IF(A473&gt;'Gearing and Output'!$H$6,3)))</f>
        <v>1</v>
      </c>
      <c r="M473" s="92">
        <f>IF(L473=1,_xlfn.XLOOKUP(A473,'Dyno Graph'!$E$2:$E$77,'Dyno Graph'!$A$2:$A$77,,1),IF(L473=2,_xlfn.XLOOKUP(A473,'Dyno Graph'!$F$2:$F$77,'Dyno Graph'!$A$2:$A$77,,1),IF(L473=3,_xlfn.XLOOKUP(A473,'Dyno Graph'!$G$2:$G$77,'Dyno Graph'!$A$2:$A$77,,1))))</f>
        <v>6000</v>
      </c>
      <c r="N473" s="92">
        <f>IF(L473=1,_xlfn.XLOOKUP(A473,'Dyno Graph'!$E$2:$E$77,'Dyno Graph'!$D$2:$D$77,,-1),IF(L473=2,_xlfn.XLOOKUP(A473,'Dyno Graph'!$F$2:$F$77,'Dyno Graph'!$D$2:$D$77,,-1),IF(L473=3,_xlfn.XLOOKUP(A473,'Dyno Graph'!$G$2:$G$77,'Dyno Graph'!$D$2:$D$77,,-1))))</f>
        <v>20.494399178581677</v>
      </c>
      <c r="O473" s="92">
        <f>IF(L473=1,_xlfn.XLOOKUP(A473,'Dyno Graph'!$E$2:$E$77,'Dyno Graph'!$H$2:$H$77,,-1),IF(Forces!L473=2,_xlfn.XLOOKUP(Forces!A473,'Dyno Graph'!$F$2:$F$77,'Dyno Graph'!$H$2:$H$77,,-1),IF(Forces!L473=3,_xlfn.XLOOKUP(Forces!A473,'Dyno Graph'!$G$2:$G$77,'Dyno Graph'!$H$2:$H$77,,-1))))</f>
        <v>12.651574780140775</v>
      </c>
      <c r="P473" s="92" cm="1">
        <f t="array" ref="P473">_xlfn.XLOOKUP(N473,BSFC!$B$3:$B$25,_xlfn.XLOOKUP(M473,BSFC!$C$2:$P$2,BSFC!$C$3:$P$25,,-1),,-1)</f>
        <v>469.19731950000011</v>
      </c>
      <c r="Q473" s="92">
        <f t="shared" si="75"/>
        <v>1.6489124928599599</v>
      </c>
      <c r="R473" s="92">
        <f t="shared" si="76"/>
        <v>4.4042258293838278E-4</v>
      </c>
      <c r="S473" s="92">
        <f t="shared" si="77"/>
        <v>0.20664509536195569</v>
      </c>
      <c r="T473" s="92">
        <f t="shared" si="80"/>
        <v>59.62735519148746</v>
      </c>
      <c r="U473" s="92">
        <f t="shared" si="78"/>
        <v>2.7552679381594088E-4</v>
      </c>
      <c r="V473" s="92">
        <f t="shared" si="81"/>
        <v>7.9503140255315713E-2</v>
      </c>
    </row>
    <row r="474" spans="1:22" x14ac:dyDescent="0.45">
      <c r="A474" s="88">
        <f>MIN('Gearing and Output'!$H$7,(SQRT((A473^2)+2*K473*1)))</f>
        <v>7.9794417088477321</v>
      </c>
      <c r="B474" s="90">
        <f t="shared" si="79"/>
        <v>40.909284343917818</v>
      </c>
      <c r="C474" s="90">
        <f>0.5*'Gearing and Output'!$G$15*'Gearing and Output'!$G$16*'Gearing and Output'!$G$14*(A474)^2</f>
        <v>37.438836111120494</v>
      </c>
      <c r="D474" s="90">
        <f>'Gearing and Output'!$G$27</f>
        <v>213.858</v>
      </c>
      <c r="E474" s="90">
        <f>'Gearing and Output'!$C$14-C474-D474</f>
        <v>232.81019284435615</v>
      </c>
      <c r="F474" s="90">
        <f>0.5*'Gearing and Output'!$J$27*A474^2</f>
        <v>18042.9084744707</v>
      </c>
      <c r="G474" s="90">
        <f>A474/('Gearing and Output'!$J$35/1000)</f>
        <v>27.31749985911582</v>
      </c>
      <c r="H474" s="90">
        <f t="shared" si="73"/>
        <v>20.111588073676238</v>
      </c>
      <c r="I474" s="90">
        <f>'Gearing and Output'!$G$38</f>
        <v>631.72977665344956</v>
      </c>
      <c r="J474" s="90">
        <f t="shared" si="74"/>
        <v>0.36852812934931473</v>
      </c>
      <c r="K474" s="92">
        <f t="shared" si="82"/>
        <v>2.7134970721655161</v>
      </c>
      <c r="L474" s="92">
        <f>IF(A474&lt;'Gearing and Output'!$H$5,1,IF(A474&lt;'Gearing and Output'!$H$6,2,IF(A474&gt;'Gearing and Output'!$H$6,3)))</f>
        <v>1</v>
      </c>
      <c r="M474" s="92">
        <f>IF(L474=1,_xlfn.XLOOKUP(A474,'Dyno Graph'!$E$2:$E$77,'Dyno Graph'!$A$2:$A$77,,1),IF(L474=2,_xlfn.XLOOKUP(A474,'Dyno Graph'!$F$2:$F$77,'Dyno Graph'!$A$2:$A$77,,1),IF(L474=3,_xlfn.XLOOKUP(A474,'Dyno Graph'!$G$2:$G$77,'Dyno Graph'!$A$2:$A$77,,1))))</f>
        <v>6300</v>
      </c>
      <c r="N474" s="92">
        <f>IF(L474=1,_xlfn.XLOOKUP(A474,'Dyno Graph'!$E$2:$E$77,'Dyno Graph'!$D$2:$D$77,,-1),IF(L474=2,_xlfn.XLOOKUP(A474,'Dyno Graph'!$F$2:$F$77,'Dyno Graph'!$D$2:$D$77,,-1),IF(L474=3,_xlfn.XLOOKUP(A474,'Dyno Graph'!$G$2:$G$77,'Dyno Graph'!$D$2:$D$77,,-1))))</f>
        <v>19.742442419128313</v>
      </c>
      <c r="O474" s="92">
        <f>IF(L474=1,_xlfn.XLOOKUP(A474,'Dyno Graph'!$E$2:$E$77,'Dyno Graph'!$H$2:$H$77,,-1),IF(Forces!L474=2,_xlfn.XLOOKUP(Forces!A474,'Dyno Graph'!$F$2:$F$77,'Dyno Graph'!$H$2:$H$77,,-1),IF(Forces!L474=3,_xlfn.XLOOKUP(Forces!A474,'Dyno Graph'!$G$2:$G$77,'Dyno Graph'!$H$2:$H$77,,-1))))</f>
        <v>12.807075029332497</v>
      </c>
      <c r="P474" s="92" cm="1">
        <f t="array" ref="P474">_xlfn.XLOOKUP(N474,BSFC!$B$3:$B$25,_xlfn.XLOOKUP(M474,BSFC!$C$2:$P$2,BSFC!$C$3:$P$25,,-1),,-1)</f>
        <v>457.16661900000008</v>
      </c>
      <c r="Q474" s="92">
        <f t="shared" si="75"/>
        <v>1.6263797751220179</v>
      </c>
      <c r="R474" s="92">
        <f t="shared" si="76"/>
        <v>4.279698682495005E-4</v>
      </c>
      <c r="S474" s="92">
        <f t="shared" si="77"/>
        <v>0.19565353770149962</v>
      </c>
      <c r="T474" s="92">
        <f t="shared" si="80"/>
        <v>59.823008729188963</v>
      </c>
      <c r="U474" s="92">
        <f t="shared" si="78"/>
        <v>2.6087138360199948E-4</v>
      </c>
      <c r="V474" s="92">
        <f t="shared" si="81"/>
        <v>7.9764011638917706E-2</v>
      </c>
    </row>
    <row r="475" spans="1:22" x14ac:dyDescent="0.45">
      <c r="A475" s="88">
        <f>MIN('Gearing and Output'!$H$7,(SQRT((A474^2)+2*K474*1)))</f>
        <v>8.3125497970977502</v>
      </c>
      <c r="B475" s="90">
        <f t="shared" si="79"/>
        <v>41.029584375124749</v>
      </c>
      <c r="C475" s="90">
        <f>0.5*'Gearing and Output'!$G$15*'Gearing and Output'!$G$16*'Gearing and Output'!$G$14*(A475)^2</f>
        <v>40.629908667987138</v>
      </c>
      <c r="D475" s="90">
        <f>'Gearing and Output'!$G$27</f>
        <v>213.858</v>
      </c>
      <c r="E475" s="90">
        <f>'Gearing and Output'!$C$14-C475-D475</f>
        <v>229.61912028748952</v>
      </c>
      <c r="F475" s="90">
        <f>0.5*'Gearing and Output'!$J$27*A475^2</f>
        <v>19580.782940120509</v>
      </c>
      <c r="G475" s="90">
        <f>A475/('Gearing and Output'!$J$35/1000)</f>
        <v>28.457890438540737</v>
      </c>
      <c r="H475" s="90">
        <f t="shared" si="73"/>
        <v>21.825784973025151</v>
      </c>
      <c r="I475" s="90">
        <f>'Gearing and Output'!$G$38</f>
        <v>631.72977665344956</v>
      </c>
      <c r="J475" s="90">
        <f t="shared" si="74"/>
        <v>0.36347680412324868</v>
      </c>
      <c r="K475" s="92">
        <f t="shared" si="82"/>
        <v>2.7512071985229554</v>
      </c>
      <c r="L475" s="92">
        <f>IF(A475&lt;'Gearing and Output'!$H$5,1,IF(A475&lt;'Gearing and Output'!$H$6,2,IF(A475&gt;'Gearing and Output'!$H$6,3)))</f>
        <v>1</v>
      </c>
      <c r="M475" s="92">
        <f>IF(L475=1,_xlfn.XLOOKUP(A475,'Dyno Graph'!$E$2:$E$77,'Dyno Graph'!$A$2:$A$77,,1),IF(L475=2,_xlfn.XLOOKUP(A475,'Dyno Graph'!$F$2:$F$77,'Dyno Graph'!$A$2:$A$77,,1),IF(L475=3,_xlfn.XLOOKUP(A475,'Dyno Graph'!$G$2:$G$77,'Dyno Graph'!$A$2:$A$77,,1))))</f>
        <v>6600</v>
      </c>
      <c r="N475" s="92">
        <f>IF(L475=1,_xlfn.XLOOKUP(A475,'Dyno Graph'!$E$2:$E$77,'Dyno Graph'!$D$2:$D$77,,-1),IF(L475=2,_xlfn.XLOOKUP(A475,'Dyno Graph'!$F$2:$F$77,'Dyno Graph'!$D$2:$D$77,,-1),IF(L475=3,_xlfn.XLOOKUP(A475,'Dyno Graph'!$G$2:$G$77,'Dyno Graph'!$D$2:$D$77,,-1))))</f>
        <v>19.736307692307694</v>
      </c>
      <c r="O475" s="92">
        <f>IF(L475=1,_xlfn.XLOOKUP(A475,'Dyno Graph'!$E$2:$E$77,'Dyno Graph'!$H$2:$H$77,,-1),IF(Forces!L475=2,_xlfn.XLOOKUP(Forces!A475,'Dyno Graph'!$F$2:$F$77,'Dyno Graph'!$H$2:$H$77,,-1),IF(Forces!L475=3,_xlfn.XLOOKUP(Forces!A475,'Dyno Graph'!$G$2:$G$77,'Dyno Graph'!$H$2:$H$77,,-1))))</f>
        <v>13.422600000000001</v>
      </c>
      <c r="P475" s="92" cm="1">
        <f t="array" ref="P475">_xlfn.XLOOKUP(N475,BSFC!$B$3:$B$25,_xlfn.XLOOKUP(M475,BSFC!$C$2:$P$2,BSFC!$C$3:$P$25,,-1),,-1)</f>
        <v>504.47246850000005</v>
      </c>
      <c r="Q475" s="92">
        <f t="shared" si="75"/>
        <v>1.8809255988022502</v>
      </c>
      <c r="R475" s="92">
        <f t="shared" si="76"/>
        <v>4.3168018911982493E-4</v>
      </c>
      <c r="S475" s="92">
        <f t="shared" si="77"/>
        <v>0.21777077060782496</v>
      </c>
      <c r="T475" s="92">
        <f t="shared" si="80"/>
        <v>60.040779499796791</v>
      </c>
      <c r="U475" s="92">
        <f t="shared" si="78"/>
        <v>2.9036102747709996E-4</v>
      </c>
      <c r="V475" s="92">
        <f t="shared" si="81"/>
        <v>8.0054372666394813E-2</v>
      </c>
    </row>
    <row r="476" spans="1:22" x14ac:dyDescent="0.45">
      <c r="A476" s="88">
        <f>MIN('Gearing and Output'!$H$7,(SQRT((A475^2)+2*K475*1)))</f>
        <v>8.6371811678507555</v>
      </c>
      <c r="B476" s="90">
        <f t="shared" si="79"/>
        <v>41.145362889036463</v>
      </c>
      <c r="C476" s="90">
        <f>0.5*'Gearing and Output'!$G$15*'Gearing and Output'!$G$16*'Gearing and Output'!$G$14*(A476)^2</f>
        <v>43.865328333450122</v>
      </c>
      <c r="D476" s="90">
        <f>'Gearing and Output'!$G$27</f>
        <v>213.858</v>
      </c>
      <c r="E476" s="90">
        <f>'Gearing and Output'!$C$14-C476-D476</f>
        <v>226.38370062202654</v>
      </c>
      <c r="F476" s="90">
        <f>0.5*'Gearing and Output'!$J$27*A476^2</f>
        <v>21140.029619883389</v>
      </c>
      <c r="G476" s="90">
        <f>A476/('Gearing and Output'!$J$35/1000)</f>
        <v>29.569261101851264</v>
      </c>
      <c r="H476" s="90">
        <f t="shared" si="73"/>
        <v>23.563804482075415</v>
      </c>
      <c r="I476" s="90">
        <f>'Gearing and Output'!$G$38</f>
        <v>631.72977665344956</v>
      </c>
      <c r="J476" s="90">
        <f t="shared" si="74"/>
        <v>0.3583552794064585</v>
      </c>
      <c r="K476" s="92">
        <f t="shared" si="82"/>
        <v>2.7905267690106128</v>
      </c>
      <c r="L476" s="92">
        <f>IF(A476&lt;'Gearing and Output'!$H$5,1,IF(A476&lt;'Gearing and Output'!$H$6,2,IF(A476&gt;'Gearing and Output'!$H$6,3)))</f>
        <v>1</v>
      </c>
      <c r="M476" s="92">
        <f>IF(L476=1,_xlfn.XLOOKUP(A476,'Dyno Graph'!$E$2:$E$77,'Dyno Graph'!$A$2:$A$77,,1),IF(L476=2,_xlfn.XLOOKUP(A476,'Dyno Graph'!$F$2:$F$77,'Dyno Graph'!$A$2:$A$77,,1),IF(L476=3,_xlfn.XLOOKUP(A476,'Dyno Graph'!$G$2:$G$77,'Dyno Graph'!$A$2:$A$77,,1))))</f>
        <v>6800</v>
      </c>
      <c r="N476" s="92">
        <f>IF(L476=1,_xlfn.XLOOKUP(A476,'Dyno Graph'!$E$2:$E$77,'Dyno Graph'!$D$2:$D$77,,-1),IF(L476=2,_xlfn.XLOOKUP(A476,'Dyno Graph'!$F$2:$F$77,'Dyno Graph'!$D$2:$D$77,,-1),IF(L476=3,_xlfn.XLOOKUP(A476,'Dyno Graph'!$G$2:$G$77,'Dyno Graph'!$D$2:$D$77,,-1))))</f>
        <v>19.679029850746268</v>
      </c>
      <c r="O476" s="92">
        <f>IF(L476=1,_xlfn.XLOOKUP(A476,'Dyno Graph'!$E$2:$E$77,'Dyno Graph'!$H$2:$H$77,,-1),IF(Forces!L476=2,_xlfn.XLOOKUP(Forces!A476,'Dyno Graph'!$F$2:$F$77,'Dyno Graph'!$H$2:$H$77,,-1),IF(Forces!L476=3,_xlfn.XLOOKUP(Forces!A476,'Dyno Graph'!$G$2:$G$77,'Dyno Graph'!$H$2:$H$77,,-1))))</f>
        <v>13.795450000000001</v>
      </c>
      <c r="P476" s="92" cm="1">
        <f t="array" ref="P476">_xlfn.XLOOKUP(N476,BSFC!$B$3:$B$25,_xlfn.XLOOKUP(M476,BSFC!$C$2:$P$2,BSFC!$C$3:$P$25,,-1),,-1)</f>
        <v>504.47246850000005</v>
      </c>
      <c r="Q476" s="92">
        <f t="shared" si="75"/>
        <v>1.9331735321023127</v>
      </c>
      <c r="R476" s="92">
        <f t="shared" si="76"/>
        <v>4.2795199783477708E-4</v>
      </c>
      <c r="S476" s="92">
        <f t="shared" si="77"/>
        <v>0.21589000074721668</v>
      </c>
      <c r="T476" s="92">
        <f t="shared" si="80"/>
        <v>60.256669500544007</v>
      </c>
      <c r="U476" s="92">
        <f t="shared" si="78"/>
        <v>2.8785333432962222E-4</v>
      </c>
      <c r="V476" s="92">
        <f t="shared" si="81"/>
        <v>8.0342226000724437E-2</v>
      </c>
    </row>
    <row r="477" spans="1:22" x14ac:dyDescent="0.45">
      <c r="A477" s="88">
        <f>MIN('Gearing and Output'!$H$7,(SQRT((A476^2)+2*K476*1)))</f>
        <v>8.9544375627002371</v>
      </c>
      <c r="B477" s="90">
        <f t="shared" si="79"/>
        <v>41.25703936151146</v>
      </c>
      <c r="C477" s="90">
        <f>0.5*'Gearing and Output'!$G$15*'Gearing and Output'!$G$16*'Gearing and Output'!$G$14*(A477)^2</f>
        <v>47.146987813806604</v>
      </c>
      <c r="D477" s="90">
        <f>'Gearing and Output'!$G$27</f>
        <v>213.858</v>
      </c>
      <c r="E477" s="90">
        <f>'Gearing and Output'!$C$14-C477-D477</f>
        <v>223.10204114167004</v>
      </c>
      <c r="F477" s="90">
        <f>0.5*'Gearing and Output'!$J$27*A477^2</f>
        <v>22721.560666220154</v>
      </c>
      <c r="G477" s="90">
        <f>A477/('Gearing and Output'!$J$35/1000)</f>
        <v>30.655383644985402</v>
      </c>
      <c r="H477" s="90">
        <f t="shared" si="73"/>
        <v>25.326663334607961</v>
      </c>
      <c r="I477" s="90">
        <f>'Gearing and Output'!$G$38</f>
        <v>631.72977665344956</v>
      </c>
      <c r="J477" s="90">
        <f t="shared" si="74"/>
        <v>0.35316055912947408</v>
      </c>
      <c r="K477" s="92">
        <f t="shared" si="82"/>
        <v>2.8315732721257376</v>
      </c>
      <c r="L477" s="92">
        <f>IF(A477&lt;'Gearing and Output'!$H$5,1,IF(A477&lt;'Gearing and Output'!$H$6,2,IF(A477&gt;'Gearing and Output'!$H$6,3)))</f>
        <v>1</v>
      </c>
      <c r="M477" s="92">
        <f>IF(L477=1,_xlfn.XLOOKUP(A477,'Dyno Graph'!$E$2:$E$77,'Dyno Graph'!$A$2:$A$77,,1),IF(L477=2,_xlfn.XLOOKUP(A477,'Dyno Graph'!$F$2:$F$77,'Dyno Graph'!$A$2:$A$77,,1),IF(L477=3,_xlfn.XLOOKUP(A477,'Dyno Graph'!$G$2:$G$77,'Dyno Graph'!$A$2:$A$77,,1))))</f>
        <v>7100</v>
      </c>
      <c r="N477" s="92">
        <f>IF(L477=1,_xlfn.XLOOKUP(A477,'Dyno Graph'!$E$2:$E$77,'Dyno Graph'!$D$2:$D$77,,-1),IF(L477=2,_xlfn.XLOOKUP(A477,'Dyno Graph'!$F$2:$F$77,'Dyno Graph'!$D$2:$D$77,,-1),IF(L477=3,_xlfn.XLOOKUP(A477,'Dyno Graph'!$G$2:$G$77,'Dyno Graph'!$D$2:$D$77,,-1))))</f>
        <v>17.308428571428571</v>
      </c>
      <c r="O477" s="92">
        <f>IF(L477=1,_xlfn.XLOOKUP(A477,'Dyno Graph'!$E$2:$E$77,'Dyno Graph'!$H$2:$H$77,,-1),IF(Forces!L477=2,_xlfn.XLOOKUP(Forces!A477,'Dyno Graph'!$F$2:$F$77,'Dyno Graph'!$H$2:$H$77,,-1),IF(Forces!L477=3,_xlfn.XLOOKUP(Forces!A477,'Dyno Graph'!$G$2:$G$77,'Dyno Graph'!$H$2:$H$77,,-1))))</f>
        <v>12.6769</v>
      </c>
      <c r="P477" s="92" cm="1">
        <f t="array" ref="P477">_xlfn.XLOOKUP(N477,BSFC!$B$3:$B$25,_xlfn.XLOOKUP(M477,BSFC!$C$2:$P$2,BSFC!$C$3:$P$25,,-1),,-1)</f>
        <v>541.22171512499995</v>
      </c>
      <c r="Q477" s="92">
        <f t="shared" si="75"/>
        <v>1.9058371001300312</v>
      </c>
      <c r="R477" s="92">
        <f t="shared" si="76"/>
        <v>3.8006056687731786E-4</v>
      </c>
      <c r="S477" s="92">
        <f t="shared" si="77"/>
        <v>0.20569703185672172</v>
      </c>
      <c r="T477" s="92">
        <f t="shared" si="80"/>
        <v>60.462366532400729</v>
      </c>
      <c r="U477" s="92">
        <f t="shared" si="78"/>
        <v>2.7426270914229566E-4</v>
      </c>
      <c r="V477" s="92">
        <f t="shared" si="81"/>
        <v>8.0616488709866735E-2</v>
      </c>
    </row>
    <row r="478" spans="1:22" x14ac:dyDescent="0.45">
      <c r="A478" s="88">
        <f>MIN('Gearing and Output'!$H$7,(SQRT((A477^2)+2*K477*1)))</f>
        <v>9.2652630080612628</v>
      </c>
      <c r="B478" s="90">
        <f t="shared" si="79"/>
        <v>41.364969379162332</v>
      </c>
      <c r="C478" s="90">
        <f>0.5*'Gearing and Output'!$G$15*'Gearing and Output'!$G$16*'Gearing and Output'!$G$14*(A478)^2</f>
        <v>50.476917981826467</v>
      </c>
      <c r="D478" s="90">
        <f>'Gearing and Output'!$G$27</f>
        <v>213.858</v>
      </c>
      <c r="E478" s="90">
        <f>'Gearing and Output'!$C$14-C478-D478</f>
        <v>219.77211097365017</v>
      </c>
      <c r="F478" s="90">
        <f>0.5*'Gearing and Output'!$J$27*A478^2</f>
        <v>24326.354818197415</v>
      </c>
      <c r="G478" s="90">
        <f>A478/('Gearing and Output'!$J$35/1000)</f>
        <v>31.719489928316541</v>
      </c>
      <c r="H478" s="90">
        <f t="shared" si="73"/>
        <v>27.115452485385831</v>
      </c>
      <c r="I478" s="90">
        <f>'Gearing and Output'!$G$38</f>
        <v>631.72977665344956</v>
      </c>
      <c r="J478" s="90">
        <f t="shared" si="74"/>
        <v>0.34788942851147481</v>
      </c>
      <c r="K478" s="92">
        <f t="shared" si="82"/>
        <v>2.8744765377859594</v>
      </c>
      <c r="L478" s="92">
        <f>IF(A478&lt;'Gearing and Output'!$H$5,1,IF(A478&lt;'Gearing and Output'!$H$6,2,IF(A478&gt;'Gearing and Output'!$H$6,3)))</f>
        <v>1</v>
      </c>
      <c r="M478" s="92">
        <f>IF(L478=1,_xlfn.XLOOKUP(A478,'Dyno Graph'!$E$2:$E$77,'Dyno Graph'!$A$2:$A$77,,1),IF(L478=2,_xlfn.XLOOKUP(A478,'Dyno Graph'!$F$2:$F$77,'Dyno Graph'!$A$2:$A$77,,1),IF(L478=3,_xlfn.XLOOKUP(A478,'Dyno Graph'!$G$2:$G$77,'Dyno Graph'!$A$2:$A$77,,1))))</f>
        <v>7300</v>
      </c>
      <c r="N478" s="92">
        <f>IF(L478=1,_xlfn.XLOOKUP(A478,'Dyno Graph'!$E$2:$E$77,'Dyno Graph'!$D$2:$D$77,,-1),IF(L478=2,_xlfn.XLOOKUP(A478,'Dyno Graph'!$F$2:$F$77,'Dyno Graph'!$D$2:$D$77,,-1),IF(L478=3,_xlfn.XLOOKUP(A478,'Dyno Graph'!$G$2:$G$77,'Dyno Graph'!$D$2:$D$77,,-1))))</f>
        <v>15.729542693797773</v>
      </c>
      <c r="O478" s="92">
        <f>IF(L478=1,_xlfn.XLOOKUP(A478,'Dyno Graph'!$E$2:$E$77,'Dyno Graph'!$H$2:$H$77,,-1),IF(Forces!L478=2,_xlfn.XLOOKUP(Forces!A478,'Dyno Graph'!$F$2:$F$77,'Dyno Graph'!$H$2:$H$77,,-1),IF(Forces!L478=3,_xlfn.XLOOKUP(Forces!A478,'Dyno Graph'!$G$2:$G$77,'Dyno Graph'!$H$2:$H$77,,-1))))</f>
        <v>11.849662397180863</v>
      </c>
      <c r="P478" s="92" cm="1">
        <f t="array" ref="P478">_xlfn.XLOOKUP(N478,BSFC!$B$3:$B$25,_xlfn.XLOOKUP(M478,BSFC!$C$2:$P$2,BSFC!$C$3:$P$25,,-1),,-1)</f>
        <v>482.49827961562505</v>
      </c>
      <c r="Q478" s="92">
        <f t="shared" si="75"/>
        <v>1.5881782557404804</v>
      </c>
      <c r="R478" s="92">
        <f t="shared" si="76"/>
        <v>3.4392982696838855E-4</v>
      </c>
      <c r="S478" s="92">
        <f t="shared" si="77"/>
        <v>0.16594554982074708</v>
      </c>
      <c r="T478" s="92">
        <f t="shared" si="80"/>
        <v>60.628312082221477</v>
      </c>
      <c r="U478" s="92">
        <f t="shared" si="78"/>
        <v>2.2126073309432944E-4</v>
      </c>
      <c r="V478" s="92">
        <f t="shared" si="81"/>
        <v>8.0837749442961071E-2</v>
      </c>
    </row>
    <row r="479" spans="1:22" x14ac:dyDescent="0.45">
      <c r="A479" s="88">
        <f>MIN('Gearing and Output'!$H$7,(SQRT((A478^2)+2*K478*1)))</f>
        <v>9.5704781324717718</v>
      </c>
      <c r="B479" s="90">
        <f t="shared" si="79"/>
        <v>41.469457366717215</v>
      </c>
      <c r="C479" s="90">
        <f>0.5*'Gearing and Output'!$G$15*'Gearing and Output'!$G$16*'Gearing and Output'!$G$14*(A479)^2</f>
        <v>53.857302390262767</v>
      </c>
      <c r="D479" s="90">
        <f>'Gearing and Output'!$G$27</f>
        <v>213.858</v>
      </c>
      <c r="E479" s="90">
        <f>'Gearing and Output'!$C$14-C479-D479</f>
        <v>216.3917265652139</v>
      </c>
      <c r="F479" s="90">
        <f>0.5*'Gearing and Output'!$J$27*A479^2</f>
        <v>25955.464395987612</v>
      </c>
      <c r="G479" s="90">
        <f>A479/('Gearing and Output'!$J$35/1000)</f>
        <v>32.764389361423383</v>
      </c>
      <c r="H479" s="90">
        <f t="shared" si="73"/>
        <v>28.931344906596941</v>
      </c>
      <c r="I479" s="90">
        <f>'Gearing and Output'!$G$38</f>
        <v>631.72977665344956</v>
      </c>
      <c r="J479" s="90">
        <f t="shared" si="74"/>
        <v>0.34253843108605081</v>
      </c>
      <c r="K479" s="92">
        <f t="shared" si="82"/>
        <v>2.91938045266747</v>
      </c>
      <c r="L479" s="92">
        <f>IF(A479&lt;'Gearing and Output'!$H$5,1,IF(A479&lt;'Gearing and Output'!$H$6,2,IF(A479&gt;'Gearing and Output'!$H$6,3)))</f>
        <v>1</v>
      </c>
      <c r="M479" s="92">
        <f>IF(L479=1,_xlfn.XLOOKUP(A479,'Dyno Graph'!$E$2:$E$77,'Dyno Graph'!$A$2:$A$77,,1),IF(L479=2,_xlfn.XLOOKUP(A479,'Dyno Graph'!$F$2:$F$77,'Dyno Graph'!$A$2:$A$77,,1),IF(L479=3,_xlfn.XLOOKUP(A479,'Dyno Graph'!$G$2:$G$77,'Dyno Graph'!$A$2:$A$77,,1))))</f>
        <v>7500</v>
      </c>
      <c r="N479" s="92">
        <f>IF(L479=1,_xlfn.XLOOKUP(A479,'Dyno Graph'!$E$2:$E$77,'Dyno Graph'!$D$2:$D$77,,-1),IF(L479=2,_xlfn.XLOOKUP(A479,'Dyno Graph'!$F$2:$F$77,'Dyno Graph'!$D$2:$D$77,,-1),IF(L479=3,_xlfn.XLOOKUP(A479,'Dyno Graph'!$G$2:$G$77,'Dyno Graph'!$D$2:$D$77,,-1))))</f>
        <v>14.682899148334002</v>
      </c>
      <c r="O479" s="92">
        <f>IF(L479=1,_xlfn.XLOOKUP(A479,'Dyno Graph'!$E$2:$E$77,'Dyno Graph'!$H$2:$H$77,,-1),IF(Forces!L479=2,_xlfn.XLOOKUP(Forces!A479,'Dyno Graph'!$F$2:$F$77,'Dyno Graph'!$H$2:$H$77,,-1),IF(Forces!L479=3,_xlfn.XLOOKUP(Forces!A479,'Dyno Graph'!$G$2:$G$77,'Dyno Graph'!$H$2:$H$77,,-1))))</f>
        <v>11.368441198590393</v>
      </c>
      <c r="P479" s="92" cm="1">
        <f t="array" ref="P479">_xlfn.XLOOKUP(N479,BSFC!$B$3:$B$25,_xlfn.XLOOKUP(M479,BSFC!$C$2:$P$2,BSFC!$C$3:$P$25,,-1),,-1)</f>
        <v>475.44294525000004</v>
      </c>
      <c r="Q479" s="92">
        <f t="shared" si="75"/>
        <v>1.5014014350997935</v>
      </c>
      <c r="R479" s="92">
        <f t="shared" si="76"/>
        <v>3.1992324726435342E-4</v>
      </c>
      <c r="S479" s="92">
        <f t="shared" si="77"/>
        <v>0.15210525093330821</v>
      </c>
      <c r="T479" s="92">
        <f t="shared" si="80"/>
        <v>60.780417333154787</v>
      </c>
      <c r="U479" s="92">
        <f t="shared" si="78"/>
        <v>2.0280700124441096E-4</v>
      </c>
      <c r="V479" s="92">
        <f t="shared" si="81"/>
        <v>8.1040556444205478E-2</v>
      </c>
    </row>
    <row r="480" spans="1:22" x14ac:dyDescent="0.45">
      <c r="A480" s="88">
        <f>MIN('Gearing and Output'!$H$7,(SQRT((A479^2)+2*K479*1)))</f>
        <v>9.8708060759724834</v>
      </c>
      <c r="B480" s="90">
        <f t="shared" si="79"/>
        <v>41.570766215488362</v>
      </c>
      <c r="C480" s="90">
        <f>0.5*'Gearing and Output'!$G$15*'Gearing and Output'!$G$16*'Gearing and Output'!$G$14*(A480)^2</f>
        <v>57.290493802599698</v>
      </c>
      <c r="D480" s="90">
        <f>'Gearing and Output'!$G$27</f>
        <v>213.858</v>
      </c>
      <c r="E480" s="90">
        <f>'Gearing and Output'!$C$14-C480-D480</f>
        <v>212.95853515287695</v>
      </c>
      <c r="F480" s="90">
        <f>0.5*'Gearing and Output'!$J$27*A480^2</f>
        <v>27610.023267536893</v>
      </c>
      <c r="G480" s="90">
        <f>A480/('Gearing and Output'!$J$35/1000)</f>
        <v>33.792557603466221</v>
      </c>
      <c r="H480" s="90">
        <f t="shared" si="73"/>
        <v>30.775604467927003</v>
      </c>
      <c r="I480" s="90">
        <f>'Gearing and Output'!$G$38</f>
        <v>631.72977665344956</v>
      </c>
      <c r="J480" s="90">
        <f t="shared" si="74"/>
        <v>0.33710384253376807</v>
      </c>
      <c r="K480" s="92">
        <f t="shared" si="82"/>
        <v>2.9664449757787286</v>
      </c>
      <c r="L480" s="92">
        <f>IF(A480&lt;'Gearing and Output'!$H$5,1,IF(A480&lt;'Gearing and Output'!$H$6,2,IF(A480&gt;'Gearing and Output'!$H$6,3)))</f>
        <v>2</v>
      </c>
      <c r="M480" s="92">
        <f>IF(L480=1,_xlfn.XLOOKUP(A480,'Dyno Graph'!$E$2:$E$77,'Dyno Graph'!$A$2:$A$77,,1),IF(L480=2,_xlfn.XLOOKUP(A480,'Dyno Graph'!$F$2:$F$77,'Dyno Graph'!$A$2:$A$77,,1),IF(L480=3,_xlfn.XLOOKUP(A480,'Dyno Graph'!$G$2:$G$77,'Dyno Graph'!$A$2:$A$77,,1))))</f>
        <v>6300</v>
      </c>
      <c r="N480" s="92">
        <f>IF(L480=1,_xlfn.XLOOKUP(A480,'Dyno Graph'!$E$2:$E$77,'Dyno Graph'!$D$2:$D$77,,-1),IF(L480=2,_xlfn.XLOOKUP(A480,'Dyno Graph'!$F$2:$F$77,'Dyno Graph'!$D$2:$D$77,,-1),IF(L480=3,_xlfn.XLOOKUP(A480,'Dyno Graph'!$G$2:$G$77,'Dyno Graph'!$D$2:$D$77,,-1))))</f>
        <v>19.742442419128313</v>
      </c>
      <c r="O480" s="92">
        <f>IF(L480=1,_xlfn.XLOOKUP(A480,'Dyno Graph'!$E$2:$E$77,'Dyno Graph'!$H$2:$H$77,,-1),IF(Forces!L480=2,_xlfn.XLOOKUP(Forces!A480,'Dyno Graph'!$F$2:$F$77,'Dyno Graph'!$H$2:$H$77,,-1),IF(Forces!L480=3,_xlfn.XLOOKUP(Forces!A480,'Dyno Graph'!$G$2:$G$77,'Dyno Graph'!$H$2:$H$77,,-1))))</f>
        <v>12.807075029332497</v>
      </c>
      <c r="P480" s="92" cm="1">
        <f t="array" ref="P480">_xlfn.XLOOKUP(N480,BSFC!$B$3:$B$25,_xlfn.XLOOKUP(M480,BSFC!$C$2:$P$2,BSFC!$C$3:$P$25,,-1),,-1)</f>
        <v>457.16661900000008</v>
      </c>
      <c r="Q480" s="92">
        <f t="shared" si="75"/>
        <v>1.6263797751220179</v>
      </c>
      <c r="R480" s="92">
        <f t="shared" si="76"/>
        <v>3.4991231108357537E-4</v>
      </c>
      <c r="S480" s="92">
        <f t="shared" si="77"/>
        <v>0.15996822820455442</v>
      </c>
      <c r="T480" s="92">
        <f t="shared" si="80"/>
        <v>60.940385561359342</v>
      </c>
      <c r="U480" s="92">
        <f t="shared" si="78"/>
        <v>2.132909709394059E-4</v>
      </c>
      <c r="V480" s="92">
        <f t="shared" si="81"/>
        <v>8.1253847415144881E-2</v>
      </c>
    </row>
    <row r="481" spans="1:22" x14ac:dyDescent="0.45">
      <c r="A481" s="88">
        <f>MIN('Gearing and Output'!$H$7,(SQRT((A480^2)+2*K480*1)))</f>
        <v>10.166892472187003</v>
      </c>
      <c r="B481" s="90">
        <f t="shared" si="79"/>
        <v>41.669124686647137</v>
      </c>
      <c r="C481" s="90">
        <f>0.5*'Gearing and Output'!$G$15*'Gearing and Output'!$G$16*'Gearing and Output'!$G$14*(A481)^2</f>
        <v>60.779033094115483</v>
      </c>
      <c r="D481" s="90">
        <f>'Gearing and Output'!$G$27</f>
        <v>213.858</v>
      </c>
      <c r="E481" s="90">
        <f>'Gearing and Output'!$C$14-C481-D481</f>
        <v>209.46999586136116</v>
      </c>
      <c r="F481" s="90">
        <f>0.5*'Gearing and Output'!$J$27*A481^2</f>
        <v>29291.25595755949</v>
      </c>
      <c r="G481" s="90">
        <f>A481/('Gearing and Output'!$J$35/1000)</f>
        <v>34.806204971540573</v>
      </c>
      <c r="H481" s="90">
        <f t="shared" si="73"/>
        <v>32.649596089930448</v>
      </c>
      <c r="I481" s="90">
        <f>'Gearing and Output'!$G$38</f>
        <v>631.72977665344956</v>
      </c>
      <c r="J481" s="90">
        <f t="shared" si="74"/>
        <v>0.33158164076263086</v>
      </c>
      <c r="K481" s="92">
        <f t="shared" si="82"/>
        <v>3.0158485183317771</v>
      </c>
      <c r="L481" s="92">
        <f>IF(A481&lt;'Gearing and Output'!$H$5,1,IF(A481&lt;'Gearing and Output'!$H$6,2,IF(A481&gt;'Gearing and Output'!$H$6,3)))</f>
        <v>2</v>
      </c>
      <c r="M481" s="92">
        <f>IF(L481=1,_xlfn.XLOOKUP(A481,'Dyno Graph'!$E$2:$E$77,'Dyno Graph'!$A$2:$A$77,,1),IF(L481=2,_xlfn.XLOOKUP(A481,'Dyno Graph'!$F$2:$F$77,'Dyno Graph'!$A$2:$A$77,,1),IF(L481=3,_xlfn.XLOOKUP(A481,'Dyno Graph'!$G$2:$G$77,'Dyno Graph'!$A$2:$A$77,,1))))</f>
        <v>6500</v>
      </c>
      <c r="N481" s="92">
        <f>IF(L481=1,_xlfn.XLOOKUP(A481,'Dyno Graph'!$E$2:$E$77,'Dyno Graph'!$D$2:$D$77,,-1),IF(L481=2,_xlfn.XLOOKUP(A481,'Dyno Graph'!$F$2:$F$77,'Dyno Graph'!$D$2:$D$77,,-1),IF(L481=3,_xlfn.XLOOKUP(A481,'Dyno Graph'!$G$2:$G$77,'Dyno Graph'!$D$2:$D$77,,-1))))</f>
        <v>19.933328124999999</v>
      </c>
      <c r="O481" s="92">
        <f>IF(L481=1,_xlfn.XLOOKUP(A481,'Dyno Graph'!$E$2:$E$77,'Dyno Graph'!$H$2:$H$77,,-1),IF(Forces!L481=2,_xlfn.XLOOKUP(Forces!A481,'Dyno Graph'!$F$2:$F$77,'Dyno Graph'!$H$2:$H$77,,-1),IF(Forces!L481=3,_xlfn.XLOOKUP(Forces!A481,'Dyno Graph'!$G$2:$G$77,'Dyno Graph'!$H$2:$H$77,,-1))))</f>
        <v>13.34803</v>
      </c>
      <c r="P481" s="92" cm="1">
        <f t="array" ref="P481">_xlfn.XLOOKUP(N481,BSFC!$B$3:$B$25,_xlfn.XLOOKUP(M481,BSFC!$C$2:$P$2,BSFC!$C$3:$P$25,,-1),,-1)</f>
        <v>504.47246850000005</v>
      </c>
      <c r="Q481" s="92">
        <f t="shared" si="75"/>
        <v>1.8704760121422375</v>
      </c>
      <c r="R481" s="92">
        <f t="shared" si="76"/>
        <v>3.5449586514955082E-4</v>
      </c>
      <c r="S481" s="92">
        <f t="shared" si="77"/>
        <v>0.17883340416503704</v>
      </c>
      <c r="T481" s="92">
        <f t="shared" si="80"/>
        <v>61.119218965524382</v>
      </c>
      <c r="U481" s="92">
        <f t="shared" si="78"/>
        <v>2.3844453888671605E-4</v>
      </c>
      <c r="V481" s="92">
        <f t="shared" si="81"/>
        <v>8.1492291954031598E-2</v>
      </c>
    </row>
    <row r="482" spans="1:22" x14ac:dyDescent="0.45">
      <c r="A482" s="88">
        <f>MIN('Gearing and Output'!$H$7,(SQRT((A481^2)+2*K481*1)))</f>
        <v>10.459321181495303</v>
      </c>
      <c r="B482" s="90">
        <f t="shared" si="79"/>
        <v>41.764733185769359</v>
      </c>
      <c r="C482" s="90">
        <f>0.5*'Gearing and Output'!$G$15*'Gearing and Output'!$G$16*'Gearing and Output'!$G$14*(A482)^2</f>
        <v>64.325670951673658</v>
      </c>
      <c r="D482" s="90">
        <f>'Gearing and Output'!$G$27</f>
        <v>213.858</v>
      </c>
      <c r="E482" s="90">
        <f>'Gearing and Output'!$C$14-C482-D482</f>
        <v>205.923358003803</v>
      </c>
      <c r="F482" s="90">
        <f>0.5*'Gearing and Output'!$J$27*A482^2</f>
        <v>31000.488105324024</v>
      </c>
      <c r="G482" s="90">
        <f>A482/('Gearing and Output'!$J$35/1000)</f>
        <v>35.807330302962349</v>
      </c>
      <c r="H482" s="90">
        <f t="shared" si="73"/>
        <v>34.554797400836819</v>
      </c>
      <c r="I482" s="90">
        <f>'Gearing and Output'!$G$38</f>
        <v>631.72977665344956</v>
      </c>
      <c r="J482" s="90">
        <f t="shared" si="74"/>
        <v>0.32596747155828176</v>
      </c>
      <c r="K482" s="92">
        <f t="shared" si="82"/>
        <v>3.0677907682613776</v>
      </c>
      <c r="L482" s="92">
        <f>IF(A482&lt;'Gearing and Output'!$H$5,1,IF(A482&lt;'Gearing and Output'!$H$6,2,IF(A482&gt;'Gearing and Output'!$H$6,3)))</f>
        <v>2</v>
      </c>
      <c r="M482" s="92">
        <f>IF(L482=1,_xlfn.XLOOKUP(A482,'Dyno Graph'!$E$2:$E$77,'Dyno Graph'!$A$2:$A$77,,1),IF(L482=2,_xlfn.XLOOKUP(A482,'Dyno Graph'!$F$2:$F$77,'Dyno Graph'!$A$2:$A$77,,1),IF(L482=3,_xlfn.XLOOKUP(A482,'Dyno Graph'!$G$2:$G$77,'Dyno Graph'!$A$2:$A$77,,1))))</f>
        <v>6700</v>
      </c>
      <c r="N482" s="92">
        <f>IF(L482=1,_xlfn.XLOOKUP(A482,'Dyno Graph'!$E$2:$E$77,'Dyno Graph'!$D$2:$D$77,,-1),IF(L482=2,_xlfn.XLOOKUP(A482,'Dyno Graph'!$F$2:$F$77,'Dyno Graph'!$D$2:$D$77,,-1),IF(L482=3,_xlfn.XLOOKUP(A482,'Dyno Graph'!$G$2:$G$77,'Dyno Graph'!$D$2:$D$77,,-1))))</f>
        <v>19.545257575757578</v>
      </c>
      <c r="O482" s="92">
        <f>IF(L482=1,_xlfn.XLOOKUP(A482,'Dyno Graph'!$E$2:$E$77,'Dyno Graph'!$H$2:$H$77,,-1),IF(Forces!L482=2,_xlfn.XLOOKUP(Forces!A482,'Dyno Graph'!$F$2:$F$77,'Dyno Graph'!$H$2:$H$77,,-1),IF(Forces!L482=3,_xlfn.XLOOKUP(Forces!A482,'Dyno Graph'!$G$2:$G$77,'Dyno Graph'!$H$2:$H$77,,-1))))</f>
        <v>13.497170000000002</v>
      </c>
      <c r="P482" s="92" cm="1">
        <f t="array" ref="P482">_xlfn.XLOOKUP(N482,BSFC!$B$3:$B$25,_xlfn.XLOOKUP(M482,BSFC!$C$2:$P$2,BSFC!$C$3:$P$25,,-1),,-1)</f>
        <v>504.47246850000005</v>
      </c>
      <c r="Q482" s="92">
        <f t="shared" si="75"/>
        <v>1.8913751854622629</v>
      </c>
      <c r="R482" s="92">
        <f t="shared" si="76"/>
        <v>3.4880863476894947E-4</v>
      </c>
      <c r="S482" s="92">
        <f t="shared" si="77"/>
        <v>0.17596435301600688</v>
      </c>
      <c r="T482" s="92">
        <f t="shared" si="80"/>
        <v>61.295183318540388</v>
      </c>
      <c r="U482" s="92">
        <f t="shared" si="78"/>
        <v>2.3461913735467585E-4</v>
      </c>
      <c r="V482" s="92">
        <f t="shared" si="81"/>
        <v>8.1726911091386273E-2</v>
      </c>
    </row>
    <row r="483" spans="1:22" x14ac:dyDescent="0.45">
      <c r="A483" s="88">
        <f>MIN('Gearing and Output'!$H$7,(SQRT((A482^2)+2*K482*1)))</f>
        <v>10.748626940879429</v>
      </c>
      <c r="B483" s="90">
        <f t="shared" si="79"/>
        <v>41.857768324629447</v>
      </c>
      <c r="C483" s="90">
        <f>0.5*'Gearing and Output'!$G$15*'Gearing and Output'!$G$16*'Gearing and Output'!$G$14*(A483)^2</f>
        <v>67.933392895149041</v>
      </c>
      <c r="D483" s="90">
        <f>'Gearing and Output'!$G$27</f>
        <v>213.858</v>
      </c>
      <c r="E483" s="90">
        <f>'Gearing and Output'!$C$14-C483-D483</f>
        <v>202.31563606032762</v>
      </c>
      <c r="F483" s="90">
        <f>0.5*'Gearing and Output'!$J$27*A483^2</f>
        <v>32739.158523236161</v>
      </c>
      <c r="G483" s="90">
        <f>A483/('Gearing and Output'!$J$35/1000)</f>
        <v>36.797764261826181</v>
      </c>
      <c r="H483" s="90">
        <f t="shared" si="73"/>
        <v>36.492812177690098</v>
      </c>
      <c r="I483" s="90">
        <f>'Gearing and Output'!$G$38</f>
        <v>631.72977665344956</v>
      </c>
      <c r="J483" s="90">
        <f t="shared" si="74"/>
        <v>0.32025660897620262</v>
      </c>
      <c r="K483" s="92">
        <f t="shared" si="82"/>
        <v>3.1224960608831873</v>
      </c>
      <c r="L483" s="92">
        <f>IF(A483&lt;'Gearing and Output'!$H$5,1,IF(A483&lt;'Gearing and Output'!$H$6,2,IF(A483&gt;'Gearing and Output'!$H$6,3)))</f>
        <v>2</v>
      </c>
      <c r="M483" s="92">
        <f>IF(L483=1,_xlfn.XLOOKUP(A483,'Dyno Graph'!$E$2:$E$77,'Dyno Graph'!$A$2:$A$77,,1),IF(L483=2,_xlfn.XLOOKUP(A483,'Dyno Graph'!$F$2:$F$77,'Dyno Graph'!$A$2:$A$77,,1),IF(L483=3,_xlfn.XLOOKUP(A483,'Dyno Graph'!$G$2:$G$77,'Dyno Graph'!$A$2:$A$77,,1))))</f>
        <v>6900</v>
      </c>
      <c r="N483" s="92">
        <f>IF(L483=1,_xlfn.XLOOKUP(A483,'Dyno Graph'!$E$2:$E$77,'Dyno Graph'!$D$2:$D$77,,-1),IF(L483=2,_xlfn.XLOOKUP(A483,'Dyno Graph'!$F$2:$F$77,'Dyno Graph'!$D$2:$D$77,,-1),IF(L483=3,_xlfn.XLOOKUP(A483,'Dyno Graph'!$G$2:$G$77,'Dyno Graph'!$D$2:$D$77,,-1))))</f>
        <v>19.259479497265158</v>
      </c>
      <c r="O483" s="92">
        <f>IF(L483=1,_xlfn.XLOOKUP(A483,'Dyno Graph'!$E$2:$E$77,'Dyno Graph'!$H$2:$H$77,,-1),IF(Forces!L483=2,_xlfn.XLOOKUP(Forces!A483,'Dyno Graph'!$F$2:$F$77,'Dyno Graph'!$H$2:$H$77,,-1),IF(Forces!L483=3,_xlfn.XLOOKUP(Forces!A483,'Dyno Graph'!$G$2:$G$77,'Dyno Graph'!$H$2:$H$77,,-1))))</f>
        <v>13.702848078511614</v>
      </c>
      <c r="P483" s="92" cm="1">
        <f t="array" ref="P483">_xlfn.XLOOKUP(N483,BSFC!$B$3:$B$25,_xlfn.XLOOKUP(M483,BSFC!$C$2:$P$2,BSFC!$C$3:$P$25,,-1),,-1)</f>
        <v>504.47246850000005</v>
      </c>
      <c r="Q483" s="92">
        <f t="shared" si="75"/>
        <v>1.9201971099020101</v>
      </c>
      <c r="R483" s="92">
        <f t="shared" si="76"/>
        <v>3.449244425986882E-4</v>
      </c>
      <c r="S483" s="92">
        <f t="shared" si="77"/>
        <v>0.17400488500374681</v>
      </c>
      <c r="T483" s="92">
        <f t="shared" si="80"/>
        <v>61.469188203544135</v>
      </c>
      <c r="U483" s="92">
        <f t="shared" si="78"/>
        <v>2.3200651333832908E-4</v>
      </c>
      <c r="V483" s="92">
        <f t="shared" si="81"/>
        <v>8.1958917604724596E-2</v>
      </c>
    </row>
    <row r="484" spans="1:22" x14ac:dyDescent="0.45">
      <c r="A484" s="88">
        <f>MIN('Gearing and Output'!$H$7,(SQRT((A483^2)+2*K483*1)))</f>
        <v>11.03530576087339</v>
      </c>
      <c r="B484" s="90">
        <f t="shared" si="79"/>
        <v>41.948386565906056</v>
      </c>
      <c r="C484" s="90">
        <f>0.5*'Gearing and Output'!$G$15*'Gearing and Output'!$G$16*'Gearing and Output'!$G$14*(A484)^2</f>
        <v>71.605448262747657</v>
      </c>
      <c r="D484" s="90">
        <f>'Gearing and Output'!$G$27</f>
        <v>213.858</v>
      </c>
      <c r="E484" s="90">
        <f>'Gearing and Output'!$C$14-C484-D484</f>
        <v>198.64358069272902</v>
      </c>
      <c r="F484" s="90">
        <f>0.5*'Gearing and Output'!$J$27*A484^2</f>
        <v>34508.833165741707</v>
      </c>
      <c r="G484" s="90">
        <f>A484/('Gearing and Output'!$J$35/1000)</f>
        <v>37.779204932808589</v>
      </c>
      <c r="H484" s="90">
        <f t="shared" si="73"/>
        <v>38.465385916833107</v>
      </c>
      <c r="I484" s="90">
        <f>'Gearing and Output'!$G$38</f>
        <v>631.72977665344956</v>
      </c>
      <c r="J484" s="90">
        <f t="shared" si="74"/>
        <v>0.31444390945924922</v>
      </c>
      <c r="K484" s="92">
        <f t="shared" si="82"/>
        <v>3.180217424849173</v>
      </c>
      <c r="L484" s="92">
        <f>IF(A484&lt;'Gearing and Output'!$H$5,1,IF(A484&lt;'Gearing and Output'!$H$6,2,IF(A484&gt;'Gearing and Output'!$H$6,3)))</f>
        <v>2</v>
      </c>
      <c r="M484" s="92">
        <f>IF(L484=1,_xlfn.XLOOKUP(A484,'Dyno Graph'!$E$2:$E$77,'Dyno Graph'!$A$2:$A$77,,1),IF(L484=2,_xlfn.XLOOKUP(A484,'Dyno Graph'!$F$2:$F$77,'Dyno Graph'!$A$2:$A$77,,1),IF(L484=3,_xlfn.XLOOKUP(A484,'Dyno Graph'!$G$2:$G$77,'Dyno Graph'!$A$2:$A$77,,1))))</f>
        <v>7100</v>
      </c>
      <c r="N484" s="92">
        <f>IF(L484=1,_xlfn.XLOOKUP(A484,'Dyno Graph'!$E$2:$E$77,'Dyno Graph'!$D$2:$D$77,,-1),IF(L484=2,_xlfn.XLOOKUP(A484,'Dyno Graph'!$F$2:$F$77,'Dyno Graph'!$D$2:$D$77,,-1),IF(L484=3,_xlfn.XLOOKUP(A484,'Dyno Graph'!$G$2:$G$77,'Dyno Graph'!$D$2:$D$77,,-1))))</f>
        <v>17.308428571428571</v>
      </c>
      <c r="O484" s="92">
        <f>IF(L484=1,_xlfn.XLOOKUP(A484,'Dyno Graph'!$E$2:$E$77,'Dyno Graph'!$H$2:$H$77,,-1),IF(Forces!L484=2,_xlfn.XLOOKUP(Forces!A484,'Dyno Graph'!$F$2:$F$77,'Dyno Graph'!$H$2:$H$77,,-1),IF(Forces!L484=3,_xlfn.XLOOKUP(Forces!A484,'Dyno Graph'!$G$2:$G$77,'Dyno Graph'!$H$2:$H$77,,-1))))</f>
        <v>12.6769</v>
      </c>
      <c r="P484" s="92" cm="1">
        <f t="array" ref="P484">_xlfn.XLOOKUP(N484,BSFC!$B$3:$B$25,_xlfn.XLOOKUP(M484,BSFC!$C$2:$P$2,BSFC!$C$3:$P$25,,-1),,-1)</f>
        <v>541.22171512499995</v>
      </c>
      <c r="Q484" s="92">
        <f t="shared" si="75"/>
        <v>1.9058371001300312</v>
      </c>
      <c r="R484" s="92">
        <f t="shared" si="76"/>
        <v>3.1107914853528874E-4</v>
      </c>
      <c r="S484" s="92">
        <f t="shared" si="77"/>
        <v>0.1683627903098936</v>
      </c>
      <c r="T484" s="92">
        <f t="shared" si="80"/>
        <v>61.637550993854028</v>
      </c>
      <c r="U484" s="92">
        <f t="shared" si="78"/>
        <v>2.2448372041319146E-4</v>
      </c>
      <c r="V484" s="92">
        <f t="shared" si="81"/>
        <v>8.2183401325137781E-2</v>
      </c>
    </row>
    <row r="485" spans="1:22" x14ac:dyDescent="0.45">
      <c r="A485" s="88">
        <f>MIN('Gearing and Output'!$H$7,(SQRT((A484^2)+2*K484*1)))</f>
        <v>11.319823677322177</v>
      </c>
      <c r="B485" s="90">
        <f t="shared" si="79"/>
        <v>42.036727164532458</v>
      </c>
      <c r="C485" s="90">
        <f>0.5*'Gearing and Output'!$G$15*'Gearing and Output'!$G$16*'Gearing and Output'!$G$14*(A485)^2</f>
        <v>75.345383954370277</v>
      </c>
      <c r="D485" s="90">
        <f>'Gearing and Output'!$G$27</f>
        <v>213.858</v>
      </c>
      <c r="E485" s="90">
        <f>'Gearing and Output'!$C$14-C485-D485</f>
        <v>194.90364500110638</v>
      </c>
      <c r="F485" s="90">
        <f>0.5*'Gearing and Output'!$J$27*A485^2</f>
        <v>36311.221391274972</v>
      </c>
      <c r="G485" s="90">
        <f>A485/('Gearing and Output'!$J$35/1000)</f>
        <v>38.75324778268461</v>
      </c>
      <c r="H485" s="90">
        <f t="shared" si="73"/>
        <v>40.47442396034247</v>
      </c>
      <c r="I485" s="90">
        <f>'Gearing and Output'!$G$38</f>
        <v>631.72977665344956</v>
      </c>
      <c r="J485" s="90">
        <f t="shared" si="74"/>
        <v>0.30852375842341434</v>
      </c>
      <c r="K485" s="92">
        <f t="shared" si="82"/>
        <v>3.2412414690852165</v>
      </c>
      <c r="L485" s="92">
        <f>IF(A485&lt;'Gearing and Output'!$H$5,1,IF(A485&lt;'Gearing and Output'!$H$6,2,IF(A485&gt;'Gearing and Output'!$H$6,3)))</f>
        <v>2</v>
      </c>
      <c r="M485" s="92">
        <f>IF(L485=1,_xlfn.XLOOKUP(A485,'Dyno Graph'!$E$2:$E$77,'Dyno Graph'!$A$2:$A$77,,1),IF(L485=2,_xlfn.XLOOKUP(A485,'Dyno Graph'!$F$2:$F$77,'Dyno Graph'!$A$2:$A$77,,1),IF(L485=3,_xlfn.XLOOKUP(A485,'Dyno Graph'!$G$2:$G$77,'Dyno Graph'!$A$2:$A$77,,1))))</f>
        <v>7300</v>
      </c>
      <c r="N485" s="92">
        <f>IF(L485=1,_xlfn.XLOOKUP(A485,'Dyno Graph'!$E$2:$E$77,'Dyno Graph'!$D$2:$D$77,,-1),IF(L485=2,_xlfn.XLOOKUP(A485,'Dyno Graph'!$F$2:$F$77,'Dyno Graph'!$D$2:$D$77,,-1),IF(L485=3,_xlfn.XLOOKUP(A485,'Dyno Graph'!$G$2:$G$77,'Dyno Graph'!$D$2:$D$77,,-1))))</f>
        <v>15.729542693797773</v>
      </c>
      <c r="O485" s="92">
        <f>IF(L485=1,_xlfn.XLOOKUP(A485,'Dyno Graph'!$E$2:$E$77,'Dyno Graph'!$H$2:$H$77,,-1),IF(Forces!L485=2,_xlfn.XLOOKUP(Forces!A485,'Dyno Graph'!$F$2:$F$77,'Dyno Graph'!$H$2:$H$77,,-1),IF(Forces!L485=3,_xlfn.XLOOKUP(Forces!A485,'Dyno Graph'!$G$2:$G$77,'Dyno Graph'!$H$2:$H$77,,-1))))</f>
        <v>11.849662397180863</v>
      </c>
      <c r="P485" s="92" cm="1">
        <f t="array" ref="P485">_xlfn.XLOOKUP(N485,BSFC!$B$3:$B$25,_xlfn.XLOOKUP(M485,BSFC!$C$2:$P$2,BSFC!$C$3:$P$25,,-1),,-1)</f>
        <v>482.49827961562505</v>
      </c>
      <c r="Q485" s="92">
        <f t="shared" si="75"/>
        <v>1.5881782557404804</v>
      </c>
      <c r="R485" s="92">
        <f t="shared" si="76"/>
        <v>2.8369210261322027E-4</v>
      </c>
      <c r="S485" s="92">
        <f t="shared" si="77"/>
        <v>0.13688095145141815</v>
      </c>
      <c r="T485" s="92">
        <f t="shared" si="80"/>
        <v>61.774431945305444</v>
      </c>
      <c r="U485" s="92">
        <f t="shared" si="78"/>
        <v>1.8250793526855753E-4</v>
      </c>
      <c r="V485" s="92">
        <f t="shared" si="81"/>
        <v>8.2365909260406336E-2</v>
      </c>
    </row>
    <row r="486" spans="1:22" x14ac:dyDescent="0.45">
      <c r="A486" s="88">
        <f>MIN('Gearing and Output'!$H$7,(SQRT((A485^2)+2*K485*1)))</f>
        <v>11.602624316241313</v>
      </c>
      <c r="B486" s="90">
        <f t="shared" si="79"/>
        <v>42.122914562550697</v>
      </c>
      <c r="C486" s="90">
        <f>0.5*'Gearing and Output'!$G$15*'Gearing and Output'!$G$16*'Gearing and Output'!$G$14*(A486)^2</f>
        <v>79.157083922014479</v>
      </c>
      <c r="D486" s="90">
        <f>'Gearing and Output'!$G$27</f>
        <v>213.858</v>
      </c>
      <c r="E486" s="90">
        <f>'Gearing and Output'!$C$14-C486-D486</f>
        <v>191.0919450334622</v>
      </c>
      <c r="F486" s="90">
        <f>0.5*'Gearing and Output'!$J$27*A486^2</f>
        <v>38148.194993879013</v>
      </c>
      <c r="G486" s="90">
        <f>A486/('Gearing and Output'!$J$35/1000)</f>
        <v>39.721411558511853</v>
      </c>
      <c r="H486" s="90">
        <f t="shared" si="73"/>
        <v>42.522012709687573</v>
      </c>
      <c r="I486" s="90">
        <f>'Gearing and Output'!$G$38</f>
        <v>631.72977665344956</v>
      </c>
      <c r="J486" s="90">
        <f t="shared" si="74"/>
        <v>0.30249000774628715</v>
      </c>
      <c r="K486" s="92">
        <f t="shared" si="82"/>
        <v>3.3058943250738646</v>
      </c>
      <c r="L486" s="92">
        <f>IF(A486&lt;'Gearing and Output'!$H$5,1,IF(A486&lt;'Gearing and Output'!$H$6,2,IF(A486&gt;'Gearing and Output'!$H$6,3)))</f>
        <v>2</v>
      </c>
      <c r="M486" s="92">
        <f>IF(L486=1,_xlfn.XLOOKUP(A486,'Dyno Graph'!$E$2:$E$77,'Dyno Graph'!$A$2:$A$77,,1),IF(L486=2,_xlfn.XLOOKUP(A486,'Dyno Graph'!$F$2:$F$77,'Dyno Graph'!$A$2:$A$77,,1),IF(L486=3,_xlfn.XLOOKUP(A486,'Dyno Graph'!$G$2:$G$77,'Dyno Graph'!$A$2:$A$77,,1))))</f>
        <v>7400</v>
      </c>
      <c r="N486" s="92">
        <f>IF(L486=1,_xlfn.XLOOKUP(A486,'Dyno Graph'!$E$2:$E$77,'Dyno Graph'!$D$2:$D$77,,-1),IF(L486=2,_xlfn.XLOOKUP(A486,'Dyno Graph'!$F$2:$F$77,'Dyno Graph'!$D$2:$D$77,,-1),IF(L486=3,_xlfn.XLOOKUP(A486,'Dyno Graph'!$G$2:$G$77,'Dyno Graph'!$D$2:$D$77,,-1))))</f>
        <v>15.161300543962401</v>
      </c>
      <c r="O486" s="92">
        <f>IF(L486=1,_xlfn.XLOOKUP(A486,'Dyno Graph'!$E$2:$E$77,'Dyno Graph'!$H$2:$H$77,,-1),IF(Forces!L486=2,_xlfn.XLOOKUP(Forces!A486,'Dyno Graph'!$F$2:$F$77,'Dyno Graph'!$H$2:$H$77,,-1),IF(Forces!L486=3,_xlfn.XLOOKUP(Forces!A486,'Dyno Graph'!$G$2:$G$77,'Dyno Graph'!$H$2:$H$77,,-1))))</f>
        <v>11.580217097533207</v>
      </c>
      <c r="P486" s="92" cm="1">
        <f t="array" ref="P486">_xlfn.XLOOKUP(N486,BSFC!$B$3:$B$25,_xlfn.XLOOKUP(M486,BSFC!$C$2:$P$2,BSFC!$C$3:$P$25,,-1),,-1)</f>
        <v>482.49827961562505</v>
      </c>
      <c r="Q486" s="92">
        <f t="shared" si="75"/>
        <v>1.552065229759783</v>
      </c>
      <c r="R486" s="92">
        <f t="shared" si="76"/>
        <v>2.7067403736094153E-4</v>
      </c>
      <c r="S486" s="92">
        <f t="shared" si="77"/>
        <v>0.1305997573632697</v>
      </c>
      <c r="T486" s="92">
        <f t="shared" si="80"/>
        <v>61.905031702668715</v>
      </c>
      <c r="U486" s="92">
        <f t="shared" si="78"/>
        <v>1.7413300981769294E-4</v>
      </c>
      <c r="V486" s="92">
        <f t="shared" si="81"/>
        <v>8.2540042270224032E-2</v>
      </c>
    </row>
    <row r="487" spans="1:22" x14ac:dyDescent="0.45">
      <c r="A487" s="88">
        <f>MIN('Gearing and Output'!$H$7,(SQRT((A486^2)+2*K486*1)))</f>
        <v>11.884135630073477</v>
      </c>
      <c r="B487" s="90">
        <f t="shared" si="79"/>
        <v>42.207060354144446</v>
      </c>
      <c r="C487" s="90">
        <f>0.5*'Gearing and Output'!$G$15*'Gearing and Output'!$G$16*'Gearing and Output'!$G$14*(A487)^2</f>
        <v>83.044815648301352</v>
      </c>
      <c r="D487" s="90">
        <f>'Gearing and Output'!$G$27</f>
        <v>213.858</v>
      </c>
      <c r="E487" s="90">
        <f>'Gearing and Output'!$C$14-C487-D487</f>
        <v>187.20421330717528</v>
      </c>
      <c r="F487" s="90">
        <f>0.5*'Gearing and Output'!$J$27*A487^2</f>
        <v>40021.810602614627</v>
      </c>
      <c r="G487" s="90">
        <f>A487/('Gearing and Output'!$J$35/1000)</f>
        <v>40.685161349104675</v>
      </c>
      <c r="H487" s="90">
        <f t="shared" si="73"/>
        <v>44.61044459330639</v>
      </c>
      <c r="I487" s="90">
        <f>'Gearing and Output'!$G$38</f>
        <v>631.72977665344956</v>
      </c>
      <c r="J487" s="90">
        <f t="shared" si="74"/>
        <v>0.29633590219362199</v>
      </c>
      <c r="K487" s="92">
        <f t="shared" si="82"/>
        <v>3.3745489243710107</v>
      </c>
      <c r="L487" s="92">
        <f>IF(A487&lt;'Gearing and Output'!$H$5,1,IF(A487&lt;'Gearing and Output'!$H$6,2,IF(A487&gt;'Gearing and Output'!$H$6,3)))</f>
        <v>3</v>
      </c>
      <c r="M487" s="92">
        <f>IF(L487=1,_xlfn.XLOOKUP(A487,'Dyno Graph'!$E$2:$E$77,'Dyno Graph'!$A$2:$A$77,,1),IF(L487=2,_xlfn.XLOOKUP(A487,'Dyno Graph'!$F$2:$F$77,'Dyno Graph'!$A$2:$A$77,,1),IF(L487=3,_xlfn.XLOOKUP(A487,'Dyno Graph'!$G$2:$G$77,'Dyno Graph'!$A$2:$A$77,,1))))</f>
        <v>6500</v>
      </c>
      <c r="N487" s="92">
        <f>IF(L487=1,_xlfn.XLOOKUP(A487,'Dyno Graph'!$E$2:$E$77,'Dyno Graph'!$D$2:$D$77,,-1),IF(L487=2,_xlfn.XLOOKUP(A487,'Dyno Graph'!$F$2:$F$77,'Dyno Graph'!$D$2:$D$77,,-1),IF(L487=3,_xlfn.XLOOKUP(A487,'Dyno Graph'!$G$2:$G$77,'Dyno Graph'!$D$2:$D$77,,-1))))</f>
        <v>19.933328124999999</v>
      </c>
      <c r="O487" s="92">
        <f>IF(L487=1,_xlfn.XLOOKUP(A487,'Dyno Graph'!$E$2:$E$77,'Dyno Graph'!$H$2:$H$77,,-1),IF(Forces!L487=2,_xlfn.XLOOKUP(Forces!A487,'Dyno Graph'!$F$2:$F$77,'Dyno Graph'!$H$2:$H$77,,-1),IF(Forces!L487=3,_xlfn.XLOOKUP(Forces!A487,'Dyno Graph'!$G$2:$G$77,'Dyno Graph'!$H$2:$H$77,,-1))))</f>
        <v>13.34803</v>
      </c>
      <c r="P487" s="92" cm="1">
        <f t="array" ref="P487">_xlfn.XLOOKUP(N487,BSFC!$B$3:$B$25,_xlfn.XLOOKUP(M487,BSFC!$C$2:$P$2,BSFC!$C$3:$P$25,,-1),,-1)</f>
        <v>504.47246850000005</v>
      </c>
      <c r="Q487" s="92">
        <f t="shared" si="75"/>
        <v>1.8704760121422375</v>
      </c>
      <c r="R487" s="92">
        <f t="shared" si="76"/>
        <v>3.0479690551947893E-4</v>
      </c>
      <c r="S487" s="92">
        <f t="shared" si="77"/>
        <v>0.15376164731857284</v>
      </c>
      <c r="T487" s="92">
        <f t="shared" si="80"/>
        <v>62.05879334998729</v>
      </c>
      <c r="U487" s="92">
        <f t="shared" si="78"/>
        <v>2.0501552975809711E-4</v>
      </c>
      <c r="V487" s="92">
        <f t="shared" si="81"/>
        <v>8.2745057799982133E-2</v>
      </c>
    </row>
    <row r="488" spans="1:22" x14ac:dyDescent="0.45">
      <c r="A488" s="88">
        <f>MIN('Gearing and Output'!$H$7,(SQRT((A487^2)+2*K487*1)))</f>
        <v>12.16477609833917</v>
      </c>
      <c r="B488" s="90">
        <f t="shared" si="79"/>
        <v>42.289264908664485</v>
      </c>
      <c r="C488" s="90">
        <f>0.5*'Gearing and Output'!$G$15*'Gearing and Output'!$G$16*'Gearing and Output'!$G$14*(A488)^2</f>
        <v>87.01328518336166</v>
      </c>
      <c r="D488" s="90">
        <f>'Gearing and Output'!$G$27</f>
        <v>213.858</v>
      </c>
      <c r="E488" s="90">
        <f>'Gearing and Output'!$C$14-C488-D488</f>
        <v>183.23574377211497</v>
      </c>
      <c r="F488" s="90">
        <f>0.5*'Gearing and Output'!$J$27*A488^2</f>
        <v>41934.336205501895</v>
      </c>
      <c r="G488" s="90">
        <f>A488/('Gearing and Output'!$J$35/1000)</f>
        <v>41.645929812869454</v>
      </c>
      <c r="H488" s="90">
        <f t="shared" si="73"/>
        <v>46.74224763160543</v>
      </c>
      <c r="I488" s="90">
        <f>'Gearing and Output'!$G$38</f>
        <v>631.72977665344956</v>
      </c>
      <c r="J488" s="90">
        <f t="shared" si="74"/>
        <v>0.2900539922984085</v>
      </c>
      <c r="K488" s="92">
        <f t="shared" si="82"/>
        <v>3.447633980404575</v>
      </c>
      <c r="L488" s="92">
        <f>IF(A488&lt;'Gearing and Output'!$H$5,1,IF(A488&lt;'Gearing and Output'!$H$6,2,IF(A488&gt;'Gearing and Output'!$H$6,3)))</f>
        <v>3</v>
      </c>
      <c r="M488" s="92">
        <f>IF(L488=1,_xlfn.XLOOKUP(A488,'Dyno Graph'!$E$2:$E$77,'Dyno Graph'!$A$2:$A$77,,1),IF(L488=2,_xlfn.XLOOKUP(A488,'Dyno Graph'!$F$2:$F$77,'Dyno Graph'!$A$2:$A$77,,1),IF(L488=3,_xlfn.XLOOKUP(A488,'Dyno Graph'!$G$2:$G$77,'Dyno Graph'!$A$2:$A$77,,1))))</f>
        <v>6700</v>
      </c>
      <c r="N488" s="92">
        <f>IF(L488=1,_xlfn.XLOOKUP(A488,'Dyno Graph'!$E$2:$E$77,'Dyno Graph'!$D$2:$D$77,,-1),IF(L488=2,_xlfn.XLOOKUP(A488,'Dyno Graph'!$F$2:$F$77,'Dyno Graph'!$D$2:$D$77,,-1),IF(L488=3,_xlfn.XLOOKUP(A488,'Dyno Graph'!$G$2:$G$77,'Dyno Graph'!$D$2:$D$77,,-1))))</f>
        <v>19.545257575757578</v>
      </c>
      <c r="O488" s="92">
        <f>IF(L488=1,_xlfn.XLOOKUP(A488,'Dyno Graph'!$E$2:$E$77,'Dyno Graph'!$H$2:$H$77,,-1),IF(Forces!L488=2,_xlfn.XLOOKUP(Forces!A488,'Dyno Graph'!$F$2:$F$77,'Dyno Graph'!$H$2:$H$77,,-1),IF(Forces!L488=3,_xlfn.XLOOKUP(Forces!A488,'Dyno Graph'!$G$2:$G$77,'Dyno Graph'!$H$2:$H$77,,-1))))</f>
        <v>13.497170000000002</v>
      </c>
      <c r="P488" s="92" cm="1">
        <f t="array" ref="P488">_xlfn.XLOOKUP(N488,BSFC!$B$3:$B$25,_xlfn.XLOOKUP(M488,BSFC!$C$2:$P$2,BSFC!$C$3:$P$25,,-1),,-1)</f>
        <v>504.47246850000005</v>
      </c>
      <c r="Q488" s="92">
        <f t="shared" si="75"/>
        <v>1.8913751854622629</v>
      </c>
      <c r="R488" s="92">
        <f t="shared" si="76"/>
        <v>3.0126361950827093E-4</v>
      </c>
      <c r="S488" s="92">
        <f t="shared" si="77"/>
        <v>0.1519792018025822</v>
      </c>
      <c r="T488" s="92">
        <f t="shared" si="80"/>
        <v>62.210772551789873</v>
      </c>
      <c r="U488" s="92">
        <f t="shared" si="78"/>
        <v>2.0263893573677628E-4</v>
      </c>
      <c r="V488" s="92">
        <f t="shared" si="81"/>
        <v>8.2947696735718904E-2</v>
      </c>
    </row>
    <row r="489" spans="1:22" x14ac:dyDescent="0.45">
      <c r="A489" s="88">
        <f>MIN('Gearing and Output'!$H$7,(SQRT((A488^2)+2*K488*1)))</f>
        <v>12.444960646122313</v>
      </c>
      <c r="B489" s="90">
        <f t="shared" si="79"/>
        <v>42.369618718406066</v>
      </c>
      <c r="C489" s="90">
        <f>0.5*'Gearing and Output'!$G$15*'Gearing and Output'!$G$16*'Gearing and Output'!$G$14*(A489)^2</f>
        <v>91.067702744317444</v>
      </c>
      <c r="D489" s="90">
        <f>'Gearing and Output'!$G$27</f>
        <v>213.858</v>
      </c>
      <c r="E489" s="90">
        <f>'Gearing and Output'!$C$14-C489-D489</f>
        <v>179.18132621115922</v>
      </c>
      <c r="F489" s="90">
        <f>0.5*'Gearing and Output'!$J$27*A489^2</f>
        <v>43888.28276389619</v>
      </c>
      <c r="G489" s="90">
        <f>A489/('Gearing and Output'!$J$35/1000)</f>
        <v>42.60513743965187</v>
      </c>
      <c r="H489" s="90">
        <f t="shared" si="73"/>
        <v>48.920220676029253</v>
      </c>
      <c r="I489" s="90">
        <f>'Gearing and Output'!$G$38</f>
        <v>631.72977665344956</v>
      </c>
      <c r="J489" s="90">
        <f t="shared" si="74"/>
        <v>0.28363603051982367</v>
      </c>
      <c r="K489" s="92">
        <f t="shared" si="82"/>
        <v>3.5256451663326627</v>
      </c>
      <c r="L489" s="92">
        <f>IF(A489&lt;'Gearing and Output'!$H$5,1,IF(A489&lt;'Gearing and Output'!$H$6,2,IF(A489&gt;'Gearing and Output'!$H$6,3)))</f>
        <v>3</v>
      </c>
      <c r="M489" s="92">
        <f>IF(L489=1,_xlfn.XLOOKUP(A489,'Dyno Graph'!$E$2:$E$77,'Dyno Graph'!$A$2:$A$77,,1),IF(L489=2,_xlfn.XLOOKUP(A489,'Dyno Graph'!$F$2:$F$77,'Dyno Graph'!$A$2:$A$77,,1),IF(L489=3,_xlfn.XLOOKUP(A489,'Dyno Graph'!$G$2:$G$77,'Dyno Graph'!$A$2:$A$77,,1))))</f>
        <v>6800</v>
      </c>
      <c r="N489" s="92">
        <f>IF(L489=1,_xlfn.XLOOKUP(A489,'Dyno Graph'!$E$2:$E$77,'Dyno Graph'!$D$2:$D$77,,-1),IF(L489=2,_xlfn.XLOOKUP(A489,'Dyno Graph'!$F$2:$F$77,'Dyno Graph'!$D$2:$D$77,,-1),IF(L489=3,_xlfn.XLOOKUP(A489,'Dyno Graph'!$G$2:$G$77,'Dyno Graph'!$D$2:$D$77,,-1))))</f>
        <v>19.679029850746268</v>
      </c>
      <c r="O489" s="92">
        <f>IF(L489=1,_xlfn.XLOOKUP(A489,'Dyno Graph'!$E$2:$E$77,'Dyno Graph'!$H$2:$H$77,,-1),IF(Forces!L489=2,_xlfn.XLOOKUP(Forces!A489,'Dyno Graph'!$F$2:$F$77,'Dyno Graph'!$H$2:$H$77,,-1),IF(Forces!L489=3,_xlfn.XLOOKUP(Forces!A489,'Dyno Graph'!$G$2:$G$77,'Dyno Graph'!$H$2:$H$77,,-1))))</f>
        <v>13.795450000000001</v>
      </c>
      <c r="P489" s="92" cm="1">
        <f t="array" ref="P489">_xlfn.XLOOKUP(N489,BSFC!$B$3:$B$25,_xlfn.XLOOKUP(M489,BSFC!$C$2:$P$2,BSFC!$C$3:$P$25,,-1),,-1)</f>
        <v>504.47246850000005</v>
      </c>
      <c r="Q489" s="92">
        <f t="shared" si="75"/>
        <v>1.9331735321023127</v>
      </c>
      <c r="R489" s="92">
        <f t="shared" si="76"/>
        <v>3.0114242579815282E-4</v>
      </c>
      <c r="S489" s="92">
        <f t="shared" si="77"/>
        <v>0.15191806291247226</v>
      </c>
      <c r="T489" s="92">
        <f t="shared" si="80"/>
        <v>62.362690614702345</v>
      </c>
      <c r="U489" s="92">
        <f t="shared" si="78"/>
        <v>2.0255741721662967E-4</v>
      </c>
      <c r="V489" s="92">
        <f t="shared" si="81"/>
        <v>8.3150254152935532E-2</v>
      </c>
    </row>
    <row r="490" spans="1:22" x14ac:dyDescent="0.45">
      <c r="A490" s="88">
        <f>MIN('Gearing and Output'!$H$7,(SQRT((A489^2)+2*K489*1)))</f>
        <v>12.725106514925461</v>
      </c>
      <c r="B490" s="90">
        <f t="shared" si="79"/>
        <v>42.448203522299622</v>
      </c>
      <c r="C490" s="90">
        <f>0.5*'Gearing and Output'!$G$15*'Gearing and Output'!$G$16*'Gearing and Output'!$G$14*(A490)^2</f>
        <v>95.21386145992463</v>
      </c>
      <c r="D490" s="90">
        <f>'Gearing and Output'!$G$27</f>
        <v>213.858</v>
      </c>
      <c r="E490" s="90">
        <f>'Gearing and Output'!$C$14-C490-D490</f>
        <v>175.035167495552</v>
      </c>
      <c r="F490" s="90">
        <f>0.5*'Gearing and Output'!$J$27*A490^2</f>
        <v>45886.44216191522</v>
      </c>
      <c r="G490" s="90">
        <f>A490/('Gearing and Output'!$J$35/1000)</f>
        <v>43.564212649522283</v>
      </c>
      <c r="H490" s="90">
        <f t="shared" si="73"/>
        <v>51.147475709515895</v>
      </c>
      <c r="I490" s="90">
        <f>'Gearing and Output'!$G$38</f>
        <v>631.72977665344956</v>
      </c>
      <c r="J490" s="90">
        <f t="shared" si="74"/>
        <v>0.2770728465939824</v>
      </c>
      <c r="K490" s="92">
        <f t="shared" si="82"/>
        <v>3.609159151800184</v>
      </c>
      <c r="L490" s="92">
        <f>IF(A490&lt;'Gearing and Output'!$H$5,1,IF(A490&lt;'Gearing and Output'!$H$6,2,IF(A490&gt;'Gearing and Output'!$H$6,3)))</f>
        <v>3</v>
      </c>
      <c r="M490" s="92">
        <f>IF(L490=1,_xlfn.XLOOKUP(A490,'Dyno Graph'!$E$2:$E$77,'Dyno Graph'!$A$2:$A$77,,1),IF(L490=2,_xlfn.XLOOKUP(A490,'Dyno Graph'!$F$2:$F$77,'Dyno Graph'!$A$2:$A$77,,1),IF(L490=3,_xlfn.XLOOKUP(A490,'Dyno Graph'!$G$2:$G$77,'Dyno Graph'!$A$2:$A$77,,1))))</f>
        <v>7000</v>
      </c>
      <c r="N490" s="92">
        <f>IF(L490=1,_xlfn.XLOOKUP(A490,'Dyno Graph'!$E$2:$E$77,'Dyno Graph'!$D$2:$D$77,,-1),IF(L490=2,_xlfn.XLOOKUP(A490,'Dyno Graph'!$F$2:$F$77,'Dyno Graph'!$D$2:$D$77,,-1),IF(L490=3,_xlfn.XLOOKUP(A490,'Dyno Graph'!$G$2:$G$77,'Dyno Graph'!$D$2:$D$77,,-1))))</f>
        <v>18.346330708629118</v>
      </c>
      <c r="O490" s="92">
        <f>IF(L490=1,_xlfn.XLOOKUP(A490,'Dyno Graph'!$E$2:$E$77,'Dyno Graph'!$H$2:$H$77,,-1),IF(Forces!L490=2,_xlfn.XLOOKUP(Forces!A490,'Dyno Graph'!$F$2:$F$77,'Dyno Graph'!$H$2:$H$77,,-1),IF(Forces!L490=3,_xlfn.XLOOKUP(Forces!A490,'Dyno Graph'!$G$2:$G$77,'Dyno Graph'!$H$2:$H$77,,-1))))</f>
        <v>13.245113762456945</v>
      </c>
      <c r="P490" s="92" cm="1">
        <f t="array" ref="P490">_xlfn.XLOOKUP(N490,BSFC!$B$3:$B$25,_xlfn.XLOOKUP(M490,BSFC!$C$2:$P$2,BSFC!$C$3:$P$25,,-1),,-1)</f>
        <v>510.46600000000001</v>
      </c>
      <c r="Q490" s="92">
        <f t="shared" si="75"/>
        <v>1.8781056227406521</v>
      </c>
      <c r="R490" s="92">
        <f t="shared" si="76"/>
        <v>2.8289253429583937E-4</v>
      </c>
      <c r="S490" s="92">
        <f t="shared" si="77"/>
        <v>0.14440702041185993</v>
      </c>
      <c r="T490" s="92">
        <f t="shared" si="80"/>
        <v>62.507097635114206</v>
      </c>
      <c r="U490" s="92">
        <f t="shared" si="78"/>
        <v>1.925426938824799E-4</v>
      </c>
      <c r="V490" s="92">
        <f t="shared" si="81"/>
        <v>8.3342796846818015E-2</v>
      </c>
    </row>
    <row r="491" spans="1:22" x14ac:dyDescent="0.45">
      <c r="A491" s="88">
        <f>MIN('Gearing and Output'!$H$7,(SQRT((A490^2)+2*K490*1)))</f>
        <v>13.005639319918062</v>
      </c>
      <c r="B491" s="90">
        <f t="shared" si="79"/>
        <v>42.525093244934673</v>
      </c>
      <c r="C491" s="90">
        <f>0.5*'Gearing and Output'!$G$15*'Gearing and Output'!$G$16*'Gearing and Output'!$G$14*(A491)^2</f>
        <v>99.458232622441656</v>
      </c>
      <c r="D491" s="90">
        <f>'Gearing and Output'!$G$27</f>
        <v>213.858</v>
      </c>
      <c r="E491" s="90">
        <f>'Gearing and Output'!$C$14-C491-D491</f>
        <v>170.79079633303502</v>
      </c>
      <c r="F491" s="90">
        <f>0.5*'Gearing and Output'!$J$27*A491^2</f>
        <v>47931.933111197977</v>
      </c>
      <c r="G491" s="90">
        <f>A491/('Gearing and Output'!$J$35/1000)</f>
        <v>44.524612529674975</v>
      </c>
      <c r="H491" s="90">
        <f t="shared" si="73"/>
        <v>53.42748901438938</v>
      </c>
      <c r="I491" s="90">
        <f>'Gearing and Output'!$G$38</f>
        <v>631.72977665344956</v>
      </c>
      <c r="J491" s="90">
        <f t="shared" si="74"/>
        <v>0.2703541967544873</v>
      </c>
      <c r="K491" s="92">
        <f t="shared" si="82"/>
        <v>3.6988514031025566</v>
      </c>
      <c r="L491" s="92">
        <f>IF(A491&lt;'Gearing and Output'!$H$5,1,IF(A491&lt;'Gearing and Output'!$H$6,2,IF(A491&gt;'Gearing and Output'!$H$6,3)))</f>
        <v>3</v>
      </c>
      <c r="M491" s="92">
        <f>IF(L491=1,_xlfn.XLOOKUP(A491,'Dyno Graph'!$E$2:$E$77,'Dyno Graph'!$A$2:$A$77,,1),IF(L491=2,_xlfn.XLOOKUP(A491,'Dyno Graph'!$F$2:$F$77,'Dyno Graph'!$A$2:$A$77,,1),IF(L491=3,_xlfn.XLOOKUP(A491,'Dyno Graph'!$G$2:$G$77,'Dyno Graph'!$A$2:$A$77,,1))))</f>
        <v>7100</v>
      </c>
      <c r="N491" s="92">
        <f>IF(L491=1,_xlfn.XLOOKUP(A491,'Dyno Graph'!$E$2:$E$77,'Dyno Graph'!$D$2:$D$77,,-1),IF(L491=2,_xlfn.XLOOKUP(A491,'Dyno Graph'!$F$2:$F$77,'Dyno Graph'!$D$2:$D$77,,-1),IF(L491=3,_xlfn.XLOOKUP(A491,'Dyno Graph'!$G$2:$G$77,'Dyno Graph'!$D$2:$D$77,,-1))))</f>
        <v>17.308428571428571</v>
      </c>
      <c r="O491" s="92">
        <f>IF(L491=1,_xlfn.XLOOKUP(A491,'Dyno Graph'!$E$2:$E$77,'Dyno Graph'!$H$2:$H$77,,-1),IF(Forces!L491=2,_xlfn.XLOOKUP(Forces!A491,'Dyno Graph'!$F$2:$F$77,'Dyno Graph'!$H$2:$H$77,,-1),IF(Forces!L491=3,_xlfn.XLOOKUP(Forces!A491,'Dyno Graph'!$G$2:$G$77,'Dyno Graph'!$H$2:$H$77,,-1))))</f>
        <v>12.6769</v>
      </c>
      <c r="P491" s="92" cm="1">
        <f t="array" ref="P491">_xlfn.XLOOKUP(N491,BSFC!$B$3:$B$25,_xlfn.XLOOKUP(M491,BSFC!$C$2:$P$2,BSFC!$C$3:$P$25,,-1),,-1)</f>
        <v>541.22171512499995</v>
      </c>
      <c r="Q491" s="92">
        <f t="shared" si="75"/>
        <v>1.9058371001300312</v>
      </c>
      <c r="R491" s="92">
        <f t="shared" si="76"/>
        <v>2.6502304745429166E-4</v>
      </c>
      <c r="S491" s="92">
        <f t="shared" si="77"/>
        <v>0.143436228290866</v>
      </c>
      <c r="T491" s="92">
        <f t="shared" si="80"/>
        <v>62.650533863405073</v>
      </c>
      <c r="U491" s="92">
        <f t="shared" si="78"/>
        <v>1.9124830438782133E-4</v>
      </c>
      <c r="V491" s="92">
        <f t="shared" si="81"/>
        <v>8.3534045151205841E-2</v>
      </c>
    </row>
    <row r="492" spans="1:22" x14ac:dyDescent="0.45">
      <c r="A492" s="88">
        <f>MIN('Gearing and Output'!$H$7,(SQRT((A491^2)+2*K491*1)))</f>
        <v>13.286999545646259</v>
      </c>
      <c r="B492" s="90">
        <f t="shared" si="79"/>
        <v>42.600354781338325</v>
      </c>
      <c r="C492" s="90">
        <f>0.5*'Gearing and Output'!$G$15*'Gearing and Output'!$G$16*'Gearing and Output'!$G$14*(A492)^2</f>
        <v>103.80808187249025</v>
      </c>
      <c r="D492" s="90">
        <f>'Gearing and Output'!$G$27</f>
        <v>213.858</v>
      </c>
      <c r="E492" s="90">
        <f>'Gearing and Output'!$C$14-C492-D492</f>
        <v>166.44094708298638</v>
      </c>
      <c r="F492" s="90">
        <f>0.5*'Gearing and Output'!$J$27*A492^2</f>
        <v>50028.257143906347</v>
      </c>
      <c r="G492" s="90">
        <f>A492/('Gearing and Output'!$J$35/1000)</f>
        <v>45.487845072393895</v>
      </c>
      <c r="H492" s="90">
        <f t="shared" si="73"/>
        <v>55.764163585145653</v>
      </c>
      <c r="I492" s="90">
        <f>'Gearing and Output'!$G$38</f>
        <v>631.72977665344956</v>
      </c>
      <c r="J492" s="90">
        <f t="shared" si="74"/>
        <v>0.2634685798169864</v>
      </c>
      <c r="K492" s="92">
        <f t="shared" si="82"/>
        <v>3.7955189977288053</v>
      </c>
      <c r="L492" s="92">
        <f>IF(A492&lt;'Gearing and Output'!$H$5,1,IF(A492&lt;'Gearing and Output'!$H$6,2,IF(A492&gt;'Gearing and Output'!$H$6,3)))</f>
        <v>3</v>
      </c>
      <c r="M492" s="92">
        <f>IF(L492=1,_xlfn.XLOOKUP(A492,'Dyno Graph'!$E$2:$E$77,'Dyno Graph'!$A$2:$A$77,,1),IF(L492=2,_xlfn.XLOOKUP(A492,'Dyno Graph'!$F$2:$F$77,'Dyno Graph'!$A$2:$A$77,,1),IF(L492=3,_xlfn.XLOOKUP(A492,'Dyno Graph'!$G$2:$G$77,'Dyno Graph'!$A$2:$A$77,,1))))</f>
        <v>7300</v>
      </c>
      <c r="N492" s="92">
        <f>IF(L492=1,_xlfn.XLOOKUP(A492,'Dyno Graph'!$E$2:$E$77,'Dyno Graph'!$D$2:$D$77,,-1),IF(L492=2,_xlfn.XLOOKUP(A492,'Dyno Graph'!$F$2:$F$77,'Dyno Graph'!$D$2:$D$77,,-1),IF(L492=3,_xlfn.XLOOKUP(A492,'Dyno Graph'!$G$2:$G$77,'Dyno Graph'!$D$2:$D$77,,-1))))</f>
        <v>15.729542693797773</v>
      </c>
      <c r="O492" s="92">
        <f>IF(L492=1,_xlfn.XLOOKUP(A492,'Dyno Graph'!$E$2:$E$77,'Dyno Graph'!$H$2:$H$77,,-1),IF(Forces!L492=2,_xlfn.XLOOKUP(Forces!A492,'Dyno Graph'!$F$2:$F$77,'Dyno Graph'!$H$2:$H$77,,-1),IF(Forces!L492=3,_xlfn.XLOOKUP(Forces!A492,'Dyno Graph'!$G$2:$G$77,'Dyno Graph'!$H$2:$H$77,,-1))))</f>
        <v>11.849662397180863</v>
      </c>
      <c r="P492" s="92" cm="1">
        <f t="array" ref="P492">_xlfn.XLOOKUP(N492,BSFC!$B$3:$B$25,_xlfn.XLOOKUP(M492,BSFC!$C$2:$P$2,BSFC!$C$3:$P$25,,-1),,-1)</f>
        <v>482.49827961562505</v>
      </c>
      <c r="Q492" s="92">
        <f t="shared" si="75"/>
        <v>1.5881782557404804</v>
      </c>
      <c r="R492" s="92">
        <f t="shared" si="76"/>
        <v>2.4256874300591702E-4</v>
      </c>
      <c r="S492" s="92">
        <f t="shared" si="77"/>
        <v>0.11703900118887964</v>
      </c>
      <c r="T492" s="92">
        <f t="shared" si="80"/>
        <v>62.767572864593951</v>
      </c>
      <c r="U492" s="92">
        <f t="shared" si="78"/>
        <v>1.5605200158517283E-4</v>
      </c>
      <c r="V492" s="92">
        <f t="shared" si="81"/>
        <v>8.3690097152791007E-2</v>
      </c>
    </row>
    <row r="493" spans="1:22" x14ac:dyDescent="0.45">
      <c r="A493" s="88">
        <f>MIN('Gearing and Output'!$H$7,(SQRT((A492^2)+2*K492*1)))</f>
        <v>13.56964977151074</v>
      </c>
      <c r="B493" s="90">
        <f t="shared" si="79"/>
        <v>42.674048650880891</v>
      </c>
      <c r="C493" s="90">
        <f>0.5*'Gearing and Output'!$G$15*'Gearing and Output'!$G$16*'Gearing and Output'!$G$14*(A493)^2</f>
        <v>108.27161221381932</v>
      </c>
      <c r="D493" s="90">
        <f>'Gearing and Output'!$G$27</f>
        <v>213.858</v>
      </c>
      <c r="E493" s="90">
        <f>'Gearing and Output'!$C$14-C493-D493</f>
        <v>161.97741674165735</v>
      </c>
      <c r="F493" s="90">
        <f>0.5*'Gearing and Output'!$J$27*A493^2</f>
        <v>52179.367535869147</v>
      </c>
      <c r="G493" s="90">
        <f>A493/('Gearing and Output'!$J$35/1000)</f>
        <v>46.455493911368499</v>
      </c>
      <c r="H493" s="90">
        <f t="shared" si="73"/>
        <v>58.161905953864803</v>
      </c>
      <c r="I493" s="90">
        <f>'Gearing and Output'!$G$38</f>
        <v>631.72977665344956</v>
      </c>
      <c r="J493" s="90">
        <f t="shared" si="74"/>
        <v>0.25640301079319539</v>
      </c>
      <c r="K493" s="92">
        <f t="shared" si="82"/>
        <v>3.9001102089497719</v>
      </c>
      <c r="L493" s="92">
        <f>IF(A493&lt;'Gearing and Output'!$H$5,1,IF(A493&lt;'Gearing and Output'!$H$6,2,IF(A493&gt;'Gearing and Output'!$H$6,3)))</f>
        <v>3</v>
      </c>
      <c r="M493" s="92">
        <f>IF(L493=1,_xlfn.XLOOKUP(A493,'Dyno Graph'!$E$2:$E$77,'Dyno Graph'!$A$2:$A$77,,1),IF(L493=2,_xlfn.XLOOKUP(A493,'Dyno Graph'!$F$2:$F$77,'Dyno Graph'!$A$2:$A$77,,1),IF(L493=3,_xlfn.XLOOKUP(A493,'Dyno Graph'!$G$2:$G$77,'Dyno Graph'!$A$2:$A$77,,1))))</f>
        <v>7500</v>
      </c>
      <c r="N493" s="92">
        <f>IF(L493=1,_xlfn.XLOOKUP(A493,'Dyno Graph'!$E$2:$E$77,'Dyno Graph'!$D$2:$D$77,,-1),IF(L493=2,_xlfn.XLOOKUP(A493,'Dyno Graph'!$F$2:$F$77,'Dyno Graph'!$D$2:$D$77,,-1),IF(L493=3,_xlfn.XLOOKUP(A493,'Dyno Graph'!$G$2:$G$77,'Dyno Graph'!$D$2:$D$77,,-1))))</f>
        <v>14.682899148334002</v>
      </c>
      <c r="O493" s="92">
        <f>IF(L493=1,_xlfn.XLOOKUP(A493,'Dyno Graph'!$E$2:$E$77,'Dyno Graph'!$H$2:$H$77,,-1),IF(Forces!L493=2,_xlfn.XLOOKUP(Forces!A493,'Dyno Graph'!$F$2:$F$77,'Dyno Graph'!$H$2:$H$77,,-1),IF(Forces!L493=3,_xlfn.XLOOKUP(Forces!A493,'Dyno Graph'!$G$2:$G$77,'Dyno Graph'!$H$2:$H$77,,-1))))</f>
        <v>11.368441198590393</v>
      </c>
      <c r="P493" s="92" cm="1">
        <f t="array" ref="P493">_xlfn.XLOOKUP(N493,BSFC!$B$3:$B$25,_xlfn.XLOOKUP(M493,BSFC!$C$2:$P$2,BSFC!$C$3:$P$25,,-1),,-1)</f>
        <v>475.44294525000004</v>
      </c>
      <c r="Q493" s="92">
        <f t="shared" si="75"/>
        <v>1.5014014350997935</v>
      </c>
      <c r="R493" s="92">
        <f t="shared" si="76"/>
        <v>2.2962558848704586E-4</v>
      </c>
      <c r="S493" s="92">
        <f t="shared" si="77"/>
        <v>0.10917386609504559</v>
      </c>
      <c r="T493" s="92">
        <f t="shared" si="80"/>
        <v>62.876746730689</v>
      </c>
      <c r="U493" s="92">
        <f t="shared" si="78"/>
        <v>1.4556515479339412E-4</v>
      </c>
      <c r="V493" s="92">
        <f t="shared" si="81"/>
        <v>8.3835662307584408E-2</v>
      </c>
    </row>
    <row r="494" spans="1:22" x14ac:dyDescent="0.45">
      <c r="A494" s="88">
        <f>MIN('Gearing and Output'!$H$7,(SQRT((A493^2)+2*K493*1)))</f>
        <v>13.752388632941413</v>
      </c>
      <c r="B494" s="90">
        <f t="shared" si="79"/>
        <v>42.74676329171097</v>
      </c>
      <c r="C494" s="90">
        <f>0.5*'Gearing and Output'!$G$15*'Gearing and Output'!$G$16*'Gearing and Output'!$G$14*(A494)^2</f>
        <v>111.2073775495362</v>
      </c>
      <c r="D494" s="90">
        <f>'Gearing and Output'!$G$27</f>
        <v>213.858</v>
      </c>
      <c r="E494" s="90">
        <f>'Gearing and Output'!$C$14-C494-D494</f>
        <v>159.04165140594046</v>
      </c>
      <c r="F494" s="90">
        <f>0.5*'Gearing and Output'!$J$27*A494^2</f>
        <v>53594.201722958889</v>
      </c>
      <c r="G494" s="90">
        <f>A494/('Gearing and Output'!$J$35/1000)</f>
        <v>47.081097682100008</v>
      </c>
      <c r="H494" s="90">
        <f t="shared" si="73"/>
        <v>59.738955596585342</v>
      </c>
      <c r="I494" s="90">
        <f>'Gearing and Output'!$G$38</f>
        <v>631.72977665344956</v>
      </c>
      <c r="J494" s="90">
        <f t="shared" si="74"/>
        <v>0.25175582548673586</v>
      </c>
      <c r="K494" s="92">
        <f t="shared" si="82"/>
        <v>3.9721027232106159</v>
      </c>
      <c r="L494" s="92">
        <f>IF(A494&lt;'Gearing and Output'!$H$5,1,IF(A494&lt;'Gearing and Output'!$H$6,2,IF(A494&gt;'Gearing and Output'!$H$6,3)))</f>
        <v>3</v>
      </c>
      <c r="M494" s="92">
        <f>IF(L494=1,_xlfn.XLOOKUP(A494,'Dyno Graph'!$E$2:$E$77,'Dyno Graph'!$A$2:$A$77,,1),IF(L494=2,_xlfn.XLOOKUP(A494,'Dyno Graph'!$F$2:$F$77,'Dyno Graph'!$A$2:$A$77,,1),IF(L494=3,_xlfn.XLOOKUP(A494,'Dyno Graph'!$G$2:$G$77,'Dyno Graph'!$A$2:$A$77,,1))))</f>
        <v>7500</v>
      </c>
      <c r="N494" s="92">
        <f>IF(L494=1,_xlfn.XLOOKUP(A494,'Dyno Graph'!$E$2:$E$77,'Dyno Graph'!$D$2:$D$77,,-1),IF(L494=2,_xlfn.XLOOKUP(A494,'Dyno Graph'!$F$2:$F$77,'Dyno Graph'!$D$2:$D$77,,-1),IF(L494=3,_xlfn.XLOOKUP(A494,'Dyno Graph'!$G$2:$G$77,'Dyno Graph'!$D$2:$D$77,,-1))))</f>
        <v>14.254</v>
      </c>
      <c r="O494" s="92">
        <f>IF(L494=1,_xlfn.XLOOKUP(A494,'Dyno Graph'!$E$2:$E$77,'Dyno Graph'!$H$2:$H$77,,-1),IF(Forces!L494=2,_xlfn.XLOOKUP(Forces!A494,'Dyno Graph'!$F$2:$F$77,'Dyno Graph'!$H$2:$H$77,,-1),IF(Forces!L494=3,_xlfn.XLOOKUP(Forces!A494,'Dyno Graph'!$G$2:$G$77,'Dyno Graph'!$H$2:$H$77,,-1))))</f>
        <v>11.185500000000001</v>
      </c>
      <c r="P494" s="92" cm="1">
        <f t="array" ref="P494">_xlfn.XLOOKUP(N494,BSFC!$B$3:$B$25,_xlfn.XLOOKUP(M494,BSFC!$C$2:$P$2,BSFC!$C$3:$P$25,,-1),,-1)</f>
        <v>475.44294525000004</v>
      </c>
      <c r="Q494" s="92">
        <f t="shared" si="75"/>
        <v>1.4772408511371877</v>
      </c>
      <c r="R494" s="92">
        <f t="shared" si="76"/>
        <v>2.2593044861245575E-4</v>
      </c>
      <c r="S494" s="92">
        <f t="shared" si="77"/>
        <v>0.10741703790995974</v>
      </c>
      <c r="T494" s="92">
        <f t="shared" si="80"/>
        <v>62.984163768598961</v>
      </c>
      <c r="U494" s="92">
        <f t="shared" si="78"/>
        <v>1.4322271721327966E-4</v>
      </c>
      <c r="V494" s="92">
        <f t="shared" si="81"/>
        <v>8.3978885024797681E-2</v>
      </c>
    </row>
    <row r="495" spans="1:22" x14ac:dyDescent="0.45">
      <c r="A495" s="88">
        <f>MIN('Gearing and Output'!$H$7,(SQRT((A494^2)+2*K494*1)))</f>
        <v>13.752388632941413</v>
      </c>
      <c r="B495" s="90">
        <f t="shared" si="79"/>
        <v>42.819477932541048</v>
      </c>
      <c r="C495" s="90">
        <f>0.5*'Gearing and Output'!$G$15*'Gearing and Output'!$G$16*'Gearing and Output'!$G$14*(A495)^2</f>
        <v>111.2073775495362</v>
      </c>
      <c r="D495" s="90">
        <f>'Gearing and Output'!$G$27</f>
        <v>213.858</v>
      </c>
      <c r="E495" s="90">
        <f>'Gearing and Output'!$C$14-C495-D495</f>
        <v>159.04165140594046</v>
      </c>
      <c r="F495" s="90">
        <f>0.5*'Gearing and Output'!$J$27*A495^2</f>
        <v>53594.201722958889</v>
      </c>
      <c r="G495" s="90">
        <f>A495/('Gearing and Output'!$J$35/1000)</f>
        <v>47.081097682100008</v>
      </c>
      <c r="H495" s="90">
        <f t="shared" si="73"/>
        <v>59.738955596585342</v>
      </c>
      <c r="I495" s="90">
        <f>'Gearing and Output'!$G$38</f>
        <v>631.72977665344956</v>
      </c>
      <c r="J495" s="90">
        <f t="shared" si="74"/>
        <v>0.25175582548673586</v>
      </c>
      <c r="K495" s="92">
        <f t="shared" ref="K495:K519" si="83">I495/E495</f>
        <v>3.9721027232106159</v>
      </c>
      <c r="L495" s="92">
        <f>IF(A495&lt;'Gearing and Output'!$H$5,1,IF(A495&lt;'Gearing and Output'!$H$6,2,IF(A495&gt;'Gearing and Output'!$H$6,3)))</f>
        <v>3</v>
      </c>
      <c r="M495" s="92">
        <f>IF(L495=1,_xlfn.XLOOKUP(A495,'Dyno Graph'!$E$2:$E$77,'Dyno Graph'!$A$2:$A$77,,1),IF(L495=2,_xlfn.XLOOKUP(A495,'Dyno Graph'!$F$2:$F$77,'Dyno Graph'!$A$2:$A$77,,1),IF(L495=3,_xlfn.XLOOKUP(A495,'Dyno Graph'!$G$2:$G$77,'Dyno Graph'!$A$2:$A$77,,1))))</f>
        <v>7500</v>
      </c>
      <c r="N495" s="92">
        <f>IF(L495=1,_xlfn.XLOOKUP(A495,'Dyno Graph'!$E$2:$E$77,'Dyno Graph'!$D$2:$D$77,,-1),IF(L495=2,_xlfn.XLOOKUP(A495,'Dyno Graph'!$F$2:$F$77,'Dyno Graph'!$D$2:$D$77,,-1),IF(L495=3,_xlfn.XLOOKUP(A495,'Dyno Graph'!$G$2:$G$77,'Dyno Graph'!$D$2:$D$77,,-1))))</f>
        <v>14.254</v>
      </c>
      <c r="O495" s="92">
        <f>IF(L495=1,_xlfn.XLOOKUP(A495,'Dyno Graph'!$E$2:$E$77,'Dyno Graph'!$H$2:$H$77,,-1),IF(Forces!L495=2,_xlfn.XLOOKUP(Forces!A495,'Dyno Graph'!$F$2:$F$77,'Dyno Graph'!$H$2:$H$77,,-1),IF(Forces!L495=3,_xlfn.XLOOKUP(Forces!A495,'Dyno Graph'!$G$2:$G$77,'Dyno Graph'!$H$2:$H$77,,-1))))</f>
        <v>11.185500000000001</v>
      </c>
      <c r="P495" s="92" cm="1">
        <f t="array" ref="P495">_xlfn.XLOOKUP(N495,BSFC!$B$3:$B$25,_xlfn.XLOOKUP(M495,BSFC!$C$2:$P$2,BSFC!$C$3:$P$25,,-1),,-1)</f>
        <v>475.44294525000004</v>
      </c>
      <c r="Q495" s="92">
        <f t="shared" si="75"/>
        <v>1.4772408511371877</v>
      </c>
      <c r="R495" s="92">
        <f t="shared" si="76"/>
        <v>2.2593044861245575E-4</v>
      </c>
      <c r="S495" s="92">
        <f t="shared" si="77"/>
        <v>0.10741703790995974</v>
      </c>
      <c r="T495" s="92">
        <f t="shared" si="80"/>
        <v>63.091580806508922</v>
      </c>
      <c r="U495" s="92">
        <f t="shared" si="78"/>
        <v>1.4322271721327966E-4</v>
      </c>
      <c r="V495" s="92">
        <f t="shared" si="81"/>
        <v>8.4122107742010954E-2</v>
      </c>
    </row>
    <row r="496" spans="1:22" x14ac:dyDescent="0.45">
      <c r="A496" s="88">
        <f>MIN('Gearing and Output'!$H$7,(SQRT((A495^2)+2*K495*1)))</f>
        <v>13.752388632941413</v>
      </c>
      <c r="B496" s="90">
        <f t="shared" si="79"/>
        <v>42.892192573371126</v>
      </c>
      <c r="C496" s="90">
        <f>0.5*'Gearing and Output'!$G$15*'Gearing and Output'!$G$16*'Gearing and Output'!$G$14*(A496)^2</f>
        <v>111.2073775495362</v>
      </c>
      <c r="D496" s="90">
        <f>'Gearing and Output'!$G$27</f>
        <v>213.858</v>
      </c>
      <c r="E496" s="90">
        <f>'Gearing and Output'!$C$14-C496-D496</f>
        <v>159.04165140594046</v>
      </c>
      <c r="F496" s="90">
        <f>0.5*'Gearing and Output'!$J$27*A496^2</f>
        <v>53594.201722958889</v>
      </c>
      <c r="G496" s="90">
        <f>A496/('Gearing and Output'!$J$35/1000)</f>
        <v>47.081097682100008</v>
      </c>
      <c r="H496" s="90">
        <f t="shared" si="73"/>
        <v>59.738955596585342</v>
      </c>
      <c r="I496" s="90">
        <f>'Gearing and Output'!$G$38</f>
        <v>631.72977665344956</v>
      </c>
      <c r="J496" s="90">
        <f t="shared" si="74"/>
        <v>0.25175582548673586</v>
      </c>
      <c r="K496" s="92">
        <f t="shared" si="83"/>
        <v>3.9721027232106159</v>
      </c>
      <c r="L496" s="92">
        <f>IF(A496&lt;'Gearing and Output'!$H$5,1,IF(A496&lt;'Gearing and Output'!$H$6,2,IF(A496&gt;'Gearing and Output'!$H$6,3)))</f>
        <v>3</v>
      </c>
      <c r="M496" s="92">
        <f>IF(L496=1,_xlfn.XLOOKUP(A496,'Dyno Graph'!$E$2:$E$77,'Dyno Graph'!$A$2:$A$77,,1),IF(L496=2,_xlfn.XLOOKUP(A496,'Dyno Graph'!$F$2:$F$77,'Dyno Graph'!$A$2:$A$77,,1),IF(L496=3,_xlfn.XLOOKUP(A496,'Dyno Graph'!$G$2:$G$77,'Dyno Graph'!$A$2:$A$77,,1))))</f>
        <v>7500</v>
      </c>
      <c r="N496" s="92">
        <f>IF(L496=1,_xlfn.XLOOKUP(A496,'Dyno Graph'!$E$2:$E$77,'Dyno Graph'!$D$2:$D$77,,-1),IF(L496=2,_xlfn.XLOOKUP(A496,'Dyno Graph'!$F$2:$F$77,'Dyno Graph'!$D$2:$D$77,,-1),IF(L496=3,_xlfn.XLOOKUP(A496,'Dyno Graph'!$G$2:$G$77,'Dyno Graph'!$D$2:$D$77,,-1))))</f>
        <v>14.254</v>
      </c>
      <c r="O496" s="92">
        <f>IF(L496=1,_xlfn.XLOOKUP(A496,'Dyno Graph'!$E$2:$E$77,'Dyno Graph'!$H$2:$H$77,,-1),IF(Forces!L496=2,_xlfn.XLOOKUP(Forces!A496,'Dyno Graph'!$F$2:$F$77,'Dyno Graph'!$H$2:$H$77,,-1),IF(Forces!L496=3,_xlfn.XLOOKUP(Forces!A496,'Dyno Graph'!$G$2:$G$77,'Dyno Graph'!$H$2:$H$77,,-1))))</f>
        <v>11.185500000000001</v>
      </c>
      <c r="P496" s="92" cm="1">
        <f t="array" ref="P496">_xlfn.XLOOKUP(N496,BSFC!$B$3:$B$25,_xlfn.XLOOKUP(M496,BSFC!$C$2:$P$2,BSFC!$C$3:$P$25,,-1),,-1)</f>
        <v>475.44294525000004</v>
      </c>
      <c r="Q496" s="92">
        <f t="shared" si="75"/>
        <v>1.4772408511371877</v>
      </c>
      <c r="R496" s="92">
        <f t="shared" si="76"/>
        <v>2.2593044861245575E-4</v>
      </c>
      <c r="S496" s="92">
        <f t="shared" si="77"/>
        <v>0.10741703790995974</v>
      </c>
      <c r="T496" s="92">
        <f t="shared" si="80"/>
        <v>63.198997844418884</v>
      </c>
      <c r="U496" s="92">
        <f t="shared" si="78"/>
        <v>1.4322271721327966E-4</v>
      </c>
      <c r="V496" s="92">
        <f t="shared" si="81"/>
        <v>8.4265330459224227E-2</v>
      </c>
    </row>
    <row r="497" spans="1:22" x14ac:dyDescent="0.45">
      <c r="A497" s="88">
        <f>MIN('Gearing and Output'!$H$7,(SQRT((A496^2)+2*K496*1)))</f>
        <v>13.752388632941413</v>
      </c>
      <c r="B497" s="90">
        <f t="shared" si="79"/>
        <v>42.964907214201205</v>
      </c>
      <c r="C497" s="90">
        <f>0.5*'Gearing and Output'!$G$15*'Gearing and Output'!$G$16*'Gearing and Output'!$G$14*(A497)^2</f>
        <v>111.2073775495362</v>
      </c>
      <c r="D497" s="90">
        <f>'Gearing and Output'!$G$27</f>
        <v>213.858</v>
      </c>
      <c r="E497" s="90">
        <f>'Gearing and Output'!$C$14-C497-D497</f>
        <v>159.04165140594046</v>
      </c>
      <c r="F497" s="90">
        <f>0.5*'Gearing and Output'!$J$27*A497^2</f>
        <v>53594.201722958889</v>
      </c>
      <c r="G497" s="90">
        <f>A497/('Gearing and Output'!$J$35/1000)</f>
        <v>47.081097682100008</v>
      </c>
      <c r="H497" s="90">
        <f t="shared" si="73"/>
        <v>59.738955596585342</v>
      </c>
      <c r="I497" s="90">
        <f>'Gearing and Output'!$G$38</f>
        <v>631.72977665344956</v>
      </c>
      <c r="J497" s="90">
        <f t="shared" si="74"/>
        <v>0.25175582548673586</v>
      </c>
      <c r="K497" s="92">
        <f t="shared" si="83"/>
        <v>3.9721027232106159</v>
      </c>
      <c r="L497" s="92">
        <f>IF(A497&lt;'Gearing and Output'!$H$5,1,IF(A497&lt;'Gearing and Output'!$H$6,2,IF(A497&gt;'Gearing and Output'!$H$6,3)))</f>
        <v>3</v>
      </c>
      <c r="M497" s="92">
        <f>IF(L497=1,_xlfn.XLOOKUP(A497,'Dyno Graph'!$E$2:$E$77,'Dyno Graph'!$A$2:$A$77,,1),IF(L497=2,_xlfn.XLOOKUP(A497,'Dyno Graph'!$F$2:$F$77,'Dyno Graph'!$A$2:$A$77,,1),IF(L497=3,_xlfn.XLOOKUP(A497,'Dyno Graph'!$G$2:$G$77,'Dyno Graph'!$A$2:$A$77,,1))))</f>
        <v>7500</v>
      </c>
      <c r="N497" s="92">
        <f>IF(L497=1,_xlfn.XLOOKUP(A497,'Dyno Graph'!$E$2:$E$77,'Dyno Graph'!$D$2:$D$77,,-1),IF(L497=2,_xlfn.XLOOKUP(A497,'Dyno Graph'!$F$2:$F$77,'Dyno Graph'!$D$2:$D$77,,-1),IF(L497=3,_xlfn.XLOOKUP(A497,'Dyno Graph'!$G$2:$G$77,'Dyno Graph'!$D$2:$D$77,,-1))))</f>
        <v>14.254</v>
      </c>
      <c r="O497" s="92">
        <f>IF(L497=1,_xlfn.XLOOKUP(A497,'Dyno Graph'!$E$2:$E$77,'Dyno Graph'!$H$2:$H$77,,-1),IF(Forces!L497=2,_xlfn.XLOOKUP(Forces!A497,'Dyno Graph'!$F$2:$F$77,'Dyno Graph'!$H$2:$H$77,,-1),IF(Forces!L497=3,_xlfn.XLOOKUP(Forces!A497,'Dyno Graph'!$G$2:$G$77,'Dyno Graph'!$H$2:$H$77,,-1))))</f>
        <v>11.185500000000001</v>
      </c>
      <c r="P497" s="92" cm="1">
        <f t="array" ref="P497">_xlfn.XLOOKUP(N497,BSFC!$B$3:$B$25,_xlfn.XLOOKUP(M497,BSFC!$C$2:$P$2,BSFC!$C$3:$P$25,,-1),,-1)</f>
        <v>475.44294525000004</v>
      </c>
      <c r="Q497" s="92">
        <f t="shared" si="75"/>
        <v>1.4772408511371877</v>
      </c>
      <c r="R497" s="92">
        <f t="shared" si="76"/>
        <v>2.2593044861245575E-4</v>
      </c>
      <c r="S497" s="92">
        <f t="shared" si="77"/>
        <v>0.10741703790995974</v>
      </c>
      <c r="T497" s="92">
        <f t="shared" si="80"/>
        <v>63.306414882328845</v>
      </c>
      <c r="U497" s="92">
        <f t="shared" si="78"/>
        <v>1.4322271721327966E-4</v>
      </c>
      <c r="V497" s="92">
        <f t="shared" si="81"/>
        <v>8.4408553176437501E-2</v>
      </c>
    </row>
    <row r="498" spans="1:22" x14ac:dyDescent="0.45">
      <c r="A498" s="88">
        <f>MIN('Gearing and Output'!$H$7,(SQRT((A497^2)+2*K497*1)))</f>
        <v>13.752388632941413</v>
      </c>
      <c r="B498" s="90">
        <f t="shared" si="79"/>
        <v>43.037621855031283</v>
      </c>
      <c r="C498" s="90">
        <f>0.5*'Gearing and Output'!$G$15*'Gearing and Output'!$G$16*'Gearing and Output'!$G$14*(A498)^2</f>
        <v>111.2073775495362</v>
      </c>
      <c r="D498" s="90">
        <f>'Gearing and Output'!$G$27</f>
        <v>213.858</v>
      </c>
      <c r="E498" s="90">
        <f>'Gearing and Output'!$C$14-C498-D498</f>
        <v>159.04165140594046</v>
      </c>
      <c r="F498" s="90">
        <f>0.5*'Gearing and Output'!$J$27*A498^2</f>
        <v>53594.201722958889</v>
      </c>
      <c r="G498" s="90">
        <f>A498/('Gearing and Output'!$J$35/1000)</f>
        <v>47.081097682100008</v>
      </c>
      <c r="H498" s="90">
        <f t="shared" si="73"/>
        <v>59.738955596585342</v>
      </c>
      <c r="I498" s="90">
        <f>'Gearing and Output'!$G$38</f>
        <v>631.72977665344956</v>
      </c>
      <c r="J498" s="90">
        <f t="shared" si="74"/>
        <v>0.25175582548673586</v>
      </c>
      <c r="K498" s="92">
        <f t="shared" si="83"/>
        <v>3.9721027232106159</v>
      </c>
      <c r="L498" s="92">
        <f>IF(A498&lt;'Gearing and Output'!$H$5,1,IF(A498&lt;'Gearing and Output'!$H$6,2,IF(A498&gt;'Gearing and Output'!$H$6,3)))</f>
        <v>3</v>
      </c>
      <c r="M498" s="92">
        <f>IF(L498=1,_xlfn.XLOOKUP(A498,'Dyno Graph'!$E$2:$E$77,'Dyno Graph'!$A$2:$A$77,,1),IF(L498=2,_xlfn.XLOOKUP(A498,'Dyno Graph'!$F$2:$F$77,'Dyno Graph'!$A$2:$A$77,,1),IF(L498=3,_xlfn.XLOOKUP(A498,'Dyno Graph'!$G$2:$G$77,'Dyno Graph'!$A$2:$A$77,,1))))</f>
        <v>7500</v>
      </c>
      <c r="N498" s="92">
        <f>IF(L498=1,_xlfn.XLOOKUP(A498,'Dyno Graph'!$E$2:$E$77,'Dyno Graph'!$D$2:$D$77,,-1),IF(L498=2,_xlfn.XLOOKUP(A498,'Dyno Graph'!$F$2:$F$77,'Dyno Graph'!$D$2:$D$77,,-1),IF(L498=3,_xlfn.XLOOKUP(A498,'Dyno Graph'!$G$2:$G$77,'Dyno Graph'!$D$2:$D$77,,-1))))</f>
        <v>14.254</v>
      </c>
      <c r="O498" s="92">
        <f>IF(L498=1,_xlfn.XLOOKUP(A498,'Dyno Graph'!$E$2:$E$77,'Dyno Graph'!$H$2:$H$77,,-1),IF(Forces!L498=2,_xlfn.XLOOKUP(Forces!A498,'Dyno Graph'!$F$2:$F$77,'Dyno Graph'!$H$2:$H$77,,-1),IF(Forces!L498=3,_xlfn.XLOOKUP(Forces!A498,'Dyno Graph'!$G$2:$G$77,'Dyno Graph'!$H$2:$H$77,,-1))))</f>
        <v>11.185500000000001</v>
      </c>
      <c r="P498" s="92" cm="1">
        <f t="array" ref="P498">_xlfn.XLOOKUP(N498,BSFC!$B$3:$B$25,_xlfn.XLOOKUP(M498,BSFC!$C$2:$P$2,BSFC!$C$3:$P$25,,-1),,-1)</f>
        <v>475.44294525000004</v>
      </c>
      <c r="Q498" s="92">
        <f t="shared" si="75"/>
        <v>1.4772408511371877</v>
      </c>
      <c r="R498" s="92">
        <f t="shared" si="76"/>
        <v>2.2593044861245575E-4</v>
      </c>
      <c r="S498" s="92">
        <f t="shared" si="77"/>
        <v>0.10741703790995974</v>
      </c>
      <c r="T498" s="92">
        <f t="shared" si="80"/>
        <v>63.413831920238806</v>
      </c>
      <c r="U498" s="92">
        <f t="shared" si="78"/>
        <v>1.4322271721327966E-4</v>
      </c>
      <c r="V498" s="92">
        <f t="shared" si="81"/>
        <v>8.4551775893650774E-2</v>
      </c>
    </row>
    <row r="499" spans="1:22" x14ac:dyDescent="0.45">
      <c r="A499" s="88">
        <f>MIN('Gearing and Output'!$H$7,(SQRT((A498^2)+2*K498*1)))</f>
        <v>13.752388632941413</v>
      </c>
      <c r="B499" s="90">
        <f t="shared" si="79"/>
        <v>43.110336495861361</v>
      </c>
      <c r="C499" s="90">
        <f>0.5*'Gearing and Output'!$G$15*'Gearing and Output'!$G$16*'Gearing and Output'!$G$14*(A499)^2</f>
        <v>111.2073775495362</v>
      </c>
      <c r="D499" s="90">
        <f>'Gearing and Output'!$G$27</f>
        <v>213.858</v>
      </c>
      <c r="E499" s="90">
        <f>'Gearing and Output'!$C$14-C499-D499</f>
        <v>159.04165140594046</v>
      </c>
      <c r="F499" s="90">
        <f>0.5*'Gearing and Output'!$J$27*A499^2</f>
        <v>53594.201722958889</v>
      </c>
      <c r="G499" s="90">
        <f>A499/('Gearing and Output'!$J$35/1000)</f>
        <v>47.081097682100008</v>
      </c>
      <c r="H499" s="90">
        <f t="shared" si="73"/>
        <v>59.738955596585342</v>
      </c>
      <c r="I499" s="90">
        <f>'Gearing and Output'!$G$38</f>
        <v>631.72977665344956</v>
      </c>
      <c r="J499" s="90">
        <f t="shared" si="74"/>
        <v>0.25175582548673586</v>
      </c>
      <c r="K499" s="92">
        <f t="shared" si="83"/>
        <v>3.9721027232106159</v>
      </c>
      <c r="L499" s="92">
        <f>IF(A499&lt;'Gearing and Output'!$H$5,1,IF(A499&lt;'Gearing and Output'!$H$6,2,IF(A499&gt;'Gearing and Output'!$H$6,3)))</f>
        <v>3</v>
      </c>
      <c r="M499" s="92">
        <f>IF(L499=1,_xlfn.XLOOKUP(A499,'Dyno Graph'!$E$2:$E$77,'Dyno Graph'!$A$2:$A$77,,1),IF(L499=2,_xlfn.XLOOKUP(A499,'Dyno Graph'!$F$2:$F$77,'Dyno Graph'!$A$2:$A$77,,1),IF(L499=3,_xlfn.XLOOKUP(A499,'Dyno Graph'!$G$2:$G$77,'Dyno Graph'!$A$2:$A$77,,1))))</f>
        <v>7500</v>
      </c>
      <c r="N499" s="92">
        <f>IF(L499=1,_xlfn.XLOOKUP(A499,'Dyno Graph'!$E$2:$E$77,'Dyno Graph'!$D$2:$D$77,,-1),IF(L499=2,_xlfn.XLOOKUP(A499,'Dyno Graph'!$F$2:$F$77,'Dyno Graph'!$D$2:$D$77,,-1),IF(L499=3,_xlfn.XLOOKUP(A499,'Dyno Graph'!$G$2:$G$77,'Dyno Graph'!$D$2:$D$77,,-1))))</f>
        <v>14.254</v>
      </c>
      <c r="O499" s="92">
        <f>IF(L499=1,_xlfn.XLOOKUP(A499,'Dyno Graph'!$E$2:$E$77,'Dyno Graph'!$H$2:$H$77,,-1),IF(Forces!L499=2,_xlfn.XLOOKUP(Forces!A499,'Dyno Graph'!$F$2:$F$77,'Dyno Graph'!$H$2:$H$77,,-1),IF(Forces!L499=3,_xlfn.XLOOKUP(Forces!A499,'Dyno Graph'!$G$2:$G$77,'Dyno Graph'!$H$2:$H$77,,-1))))</f>
        <v>11.185500000000001</v>
      </c>
      <c r="P499" s="92" cm="1">
        <f t="array" ref="P499">_xlfn.XLOOKUP(N499,BSFC!$B$3:$B$25,_xlfn.XLOOKUP(M499,BSFC!$C$2:$P$2,BSFC!$C$3:$P$25,,-1),,-1)</f>
        <v>475.44294525000004</v>
      </c>
      <c r="Q499" s="92">
        <f t="shared" si="75"/>
        <v>1.4772408511371877</v>
      </c>
      <c r="R499" s="92">
        <f t="shared" si="76"/>
        <v>2.2593044861245575E-4</v>
      </c>
      <c r="S499" s="92">
        <f t="shared" si="77"/>
        <v>0.10741703790995974</v>
      </c>
      <c r="T499" s="92">
        <f t="shared" si="80"/>
        <v>63.521248958148767</v>
      </c>
      <c r="U499" s="92">
        <f t="shared" si="78"/>
        <v>1.4322271721327966E-4</v>
      </c>
      <c r="V499" s="92">
        <f t="shared" si="81"/>
        <v>8.4694998610864047E-2</v>
      </c>
    </row>
    <row r="500" spans="1:22" x14ac:dyDescent="0.45">
      <c r="A500" s="88">
        <f>MIN('Gearing and Output'!$H$7,(SQRT((A499^2)+2*K499*1)))</f>
        <v>13.752388632941413</v>
      </c>
      <c r="B500" s="90">
        <f t="shared" si="79"/>
        <v>43.183051136691439</v>
      </c>
      <c r="C500" s="90">
        <f>0.5*'Gearing and Output'!$G$15*'Gearing and Output'!$G$16*'Gearing and Output'!$G$14*(A500)^2</f>
        <v>111.2073775495362</v>
      </c>
      <c r="D500" s="90">
        <f>'Gearing and Output'!$G$27</f>
        <v>213.858</v>
      </c>
      <c r="E500" s="90">
        <f>'Gearing and Output'!$C$14-C500-D500</f>
        <v>159.04165140594046</v>
      </c>
      <c r="F500" s="90">
        <f>0.5*'Gearing and Output'!$J$27*A500^2</f>
        <v>53594.201722958889</v>
      </c>
      <c r="G500" s="90">
        <f>A500/('Gearing and Output'!$J$35/1000)</f>
        <v>47.081097682100008</v>
      </c>
      <c r="H500" s="90">
        <f t="shared" si="73"/>
        <v>59.738955596585342</v>
      </c>
      <c r="I500" s="90">
        <f>'Gearing and Output'!$G$38</f>
        <v>631.72977665344956</v>
      </c>
      <c r="J500" s="90">
        <f t="shared" si="74"/>
        <v>0.25175582548673586</v>
      </c>
      <c r="K500" s="92">
        <f t="shared" si="83"/>
        <v>3.9721027232106159</v>
      </c>
      <c r="L500" s="92">
        <f>IF(A500&lt;'Gearing and Output'!$H$5,1,IF(A500&lt;'Gearing and Output'!$H$6,2,IF(A500&gt;'Gearing and Output'!$H$6,3)))</f>
        <v>3</v>
      </c>
      <c r="M500" s="92">
        <f>IF(L500=1,_xlfn.XLOOKUP(A500,'Dyno Graph'!$E$2:$E$77,'Dyno Graph'!$A$2:$A$77,,1),IF(L500=2,_xlfn.XLOOKUP(A500,'Dyno Graph'!$F$2:$F$77,'Dyno Graph'!$A$2:$A$77,,1),IF(L500=3,_xlfn.XLOOKUP(A500,'Dyno Graph'!$G$2:$G$77,'Dyno Graph'!$A$2:$A$77,,1))))</f>
        <v>7500</v>
      </c>
      <c r="N500" s="92">
        <f>IF(L500=1,_xlfn.XLOOKUP(A500,'Dyno Graph'!$E$2:$E$77,'Dyno Graph'!$D$2:$D$77,,-1),IF(L500=2,_xlfn.XLOOKUP(A500,'Dyno Graph'!$F$2:$F$77,'Dyno Graph'!$D$2:$D$77,,-1),IF(L500=3,_xlfn.XLOOKUP(A500,'Dyno Graph'!$G$2:$G$77,'Dyno Graph'!$D$2:$D$77,,-1))))</f>
        <v>14.254</v>
      </c>
      <c r="O500" s="92">
        <f>IF(L500=1,_xlfn.XLOOKUP(A500,'Dyno Graph'!$E$2:$E$77,'Dyno Graph'!$H$2:$H$77,,-1),IF(Forces!L500=2,_xlfn.XLOOKUP(Forces!A500,'Dyno Graph'!$F$2:$F$77,'Dyno Graph'!$H$2:$H$77,,-1),IF(Forces!L500=3,_xlfn.XLOOKUP(Forces!A500,'Dyno Graph'!$G$2:$G$77,'Dyno Graph'!$H$2:$H$77,,-1))))</f>
        <v>11.185500000000001</v>
      </c>
      <c r="P500" s="92" cm="1">
        <f t="array" ref="P500">_xlfn.XLOOKUP(N500,BSFC!$B$3:$B$25,_xlfn.XLOOKUP(M500,BSFC!$C$2:$P$2,BSFC!$C$3:$P$25,,-1),,-1)</f>
        <v>475.44294525000004</v>
      </c>
      <c r="Q500" s="92">
        <f t="shared" si="75"/>
        <v>1.4772408511371877</v>
      </c>
      <c r="R500" s="92">
        <f t="shared" si="76"/>
        <v>2.2593044861245575E-4</v>
      </c>
      <c r="S500" s="92">
        <f t="shared" si="77"/>
        <v>0.10741703790995974</v>
      </c>
      <c r="T500" s="92">
        <f t="shared" si="80"/>
        <v>63.628665996058729</v>
      </c>
      <c r="U500" s="92">
        <f t="shared" si="78"/>
        <v>1.4322271721327966E-4</v>
      </c>
      <c r="V500" s="92">
        <f t="shared" si="81"/>
        <v>8.4838221328077321E-2</v>
      </c>
    </row>
    <row r="501" spans="1:22" x14ac:dyDescent="0.45">
      <c r="A501" s="88">
        <f>MIN('Gearing and Output'!$H$7,(SQRT((A500^2)+2*K500*1)))</f>
        <v>13.752388632941413</v>
      </c>
      <c r="B501" s="90">
        <f t="shared" si="79"/>
        <v>43.255765777521518</v>
      </c>
      <c r="C501" s="90">
        <f>0.5*'Gearing and Output'!$G$15*'Gearing and Output'!$G$16*'Gearing and Output'!$G$14*(A501)^2</f>
        <v>111.2073775495362</v>
      </c>
      <c r="D501" s="90">
        <f>'Gearing and Output'!$G$27</f>
        <v>213.858</v>
      </c>
      <c r="E501" s="90">
        <f>'Gearing and Output'!$C$14-C501-D501</f>
        <v>159.04165140594046</v>
      </c>
      <c r="F501" s="90">
        <f>0.5*'Gearing and Output'!$J$27*A501^2</f>
        <v>53594.201722958889</v>
      </c>
      <c r="G501" s="90">
        <f>A501/('Gearing and Output'!$J$35/1000)</f>
        <v>47.081097682100008</v>
      </c>
      <c r="H501" s="90">
        <f t="shared" si="73"/>
        <v>59.738955596585342</v>
      </c>
      <c r="I501" s="90">
        <f>'Gearing and Output'!$G$38</f>
        <v>631.72977665344956</v>
      </c>
      <c r="J501" s="90">
        <f t="shared" si="74"/>
        <v>0.25175582548673586</v>
      </c>
      <c r="K501" s="92">
        <f t="shared" si="83"/>
        <v>3.9721027232106159</v>
      </c>
      <c r="L501" s="92">
        <f>IF(A501&lt;'Gearing and Output'!$H$5,1,IF(A501&lt;'Gearing and Output'!$H$6,2,IF(A501&gt;'Gearing and Output'!$H$6,3)))</f>
        <v>3</v>
      </c>
      <c r="M501" s="92">
        <f>IF(L501=1,_xlfn.XLOOKUP(A501,'Dyno Graph'!$E$2:$E$77,'Dyno Graph'!$A$2:$A$77,,1),IF(L501=2,_xlfn.XLOOKUP(A501,'Dyno Graph'!$F$2:$F$77,'Dyno Graph'!$A$2:$A$77,,1),IF(L501=3,_xlfn.XLOOKUP(A501,'Dyno Graph'!$G$2:$G$77,'Dyno Graph'!$A$2:$A$77,,1))))</f>
        <v>7500</v>
      </c>
      <c r="N501" s="92">
        <f>IF(L501=1,_xlfn.XLOOKUP(A501,'Dyno Graph'!$E$2:$E$77,'Dyno Graph'!$D$2:$D$77,,-1),IF(L501=2,_xlfn.XLOOKUP(A501,'Dyno Graph'!$F$2:$F$77,'Dyno Graph'!$D$2:$D$77,,-1),IF(L501=3,_xlfn.XLOOKUP(A501,'Dyno Graph'!$G$2:$G$77,'Dyno Graph'!$D$2:$D$77,,-1))))</f>
        <v>14.254</v>
      </c>
      <c r="O501" s="92">
        <f>IF(L501=1,_xlfn.XLOOKUP(A501,'Dyno Graph'!$E$2:$E$77,'Dyno Graph'!$H$2:$H$77,,-1),IF(Forces!L501=2,_xlfn.XLOOKUP(Forces!A501,'Dyno Graph'!$F$2:$F$77,'Dyno Graph'!$H$2:$H$77,,-1),IF(Forces!L501=3,_xlfn.XLOOKUP(Forces!A501,'Dyno Graph'!$G$2:$G$77,'Dyno Graph'!$H$2:$H$77,,-1))))</f>
        <v>11.185500000000001</v>
      </c>
      <c r="P501" s="92" cm="1">
        <f t="array" ref="P501">_xlfn.XLOOKUP(N501,BSFC!$B$3:$B$25,_xlfn.XLOOKUP(M501,BSFC!$C$2:$P$2,BSFC!$C$3:$P$25,,-1),,-1)</f>
        <v>475.44294525000004</v>
      </c>
      <c r="Q501" s="92">
        <f t="shared" si="75"/>
        <v>1.4772408511371877</v>
      </c>
      <c r="R501" s="92">
        <f t="shared" si="76"/>
        <v>2.2593044861245575E-4</v>
      </c>
      <c r="S501" s="92">
        <f t="shared" si="77"/>
        <v>0.10741703790995974</v>
      </c>
      <c r="T501" s="92">
        <f t="shared" si="80"/>
        <v>63.73608303396869</v>
      </c>
      <c r="U501" s="92">
        <f t="shared" si="78"/>
        <v>1.4322271721327966E-4</v>
      </c>
      <c r="V501" s="92">
        <f t="shared" si="81"/>
        <v>8.4981444045290594E-2</v>
      </c>
    </row>
    <row r="502" spans="1:22" x14ac:dyDescent="0.45">
      <c r="A502" s="88">
        <f>MIN('Gearing and Output'!$H$7,(SQRT((A501^2)+2*K501*1)))</f>
        <v>13.752388632941413</v>
      </c>
      <c r="B502" s="90">
        <f t="shared" si="79"/>
        <v>43.328480418351596</v>
      </c>
      <c r="C502" s="90">
        <f>0.5*'Gearing and Output'!$G$15*'Gearing and Output'!$G$16*'Gearing and Output'!$G$14*(A502)^2</f>
        <v>111.2073775495362</v>
      </c>
      <c r="D502" s="90">
        <f>'Gearing and Output'!$G$27</f>
        <v>213.858</v>
      </c>
      <c r="E502" s="90">
        <f>'Gearing and Output'!$C$14-C502-D502</f>
        <v>159.04165140594046</v>
      </c>
      <c r="F502" s="90">
        <f>0.5*'Gearing and Output'!$J$27*A502^2</f>
        <v>53594.201722958889</v>
      </c>
      <c r="G502" s="90">
        <f>A502/('Gearing and Output'!$J$35/1000)</f>
        <v>47.081097682100008</v>
      </c>
      <c r="H502" s="90">
        <f t="shared" si="73"/>
        <v>59.738955596585342</v>
      </c>
      <c r="I502" s="90">
        <f>'Gearing and Output'!$G$38</f>
        <v>631.72977665344956</v>
      </c>
      <c r="J502" s="90">
        <f t="shared" si="74"/>
        <v>0.25175582548673586</v>
      </c>
      <c r="K502" s="92">
        <f t="shared" si="83"/>
        <v>3.9721027232106159</v>
      </c>
      <c r="L502" s="92">
        <f>IF(A502&lt;'Gearing and Output'!$H$5,1,IF(A502&lt;'Gearing and Output'!$H$6,2,IF(A502&gt;'Gearing and Output'!$H$6,3)))</f>
        <v>3</v>
      </c>
      <c r="M502" s="92">
        <f>IF(L502=1,_xlfn.XLOOKUP(A502,'Dyno Graph'!$E$2:$E$77,'Dyno Graph'!$A$2:$A$77,,1),IF(L502=2,_xlfn.XLOOKUP(A502,'Dyno Graph'!$F$2:$F$77,'Dyno Graph'!$A$2:$A$77,,1),IF(L502=3,_xlfn.XLOOKUP(A502,'Dyno Graph'!$G$2:$G$77,'Dyno Graph'!$A$2:$A$77,,1))))</f>
        <v>7500</v>
      </c>
      <c r="N502" s="92">
        <f>IF(L502=1,_xlfn.XLOOKUP(A502,'Dyno Graph'!$E$2:$E$77,'Dyno Graph'!$D$2:$D$77,,-1),IF(L502=2,_xlfn.XLOOKUP(A502,'Dyno Graph'!$F$2:$F$77,'Dyno Graph'!$D$2:$D$77,,-1),IF(L502=3,_xlfn.XLOOKUP(A502,'Dyno Graph'!$G$2:$G$77,'Dyno Graph'!$D$2:$D$77,,-1))))</f>
        <v>14.254</v>
      </c>
      <c r="O502" s="92">
        <f>IF(L502=1,_xlfn.XLOOKUP(A502,'Dyno Graph'!$E$2:$E$77,'Dyno Graph'!$H$2:$H$77,,-1),IF(Forces!L502=2,_xlfn.XLOOKUP(Forces!A502,'Dyno Graph'!$F$2:$F$77,'Dyno Graph'!$H$2:$H$77,,-1),IF(Forces!L502=3,_xlfn.XLOOKUP(Forces!A502,'Dyno Graph'!$G$2:$G$77,'Dyno Graph'!$H$2:$H$77,,-1))))</f>
        <v>11.185500000000001</v>
      </c>
      <c r="P502" s="92" cm="1">
        <f t="array" ref="P502">_xlfn.XLOOKUP(N502,BSFC!$B$3:$B$25,_xlfn.XLOOKUP(M502,BSFC!$C$2:$P$2,BSFC!$C$3:$P$25,,-1),,-1)</f>
        <v>475.44294525000004</v>
      </c>
      <c r="Q502" s="92">
        <f t="shared" si="75"/>
        <v>1.4772408511371877</v>
      </c>
      <c r="R502" s="92">
        <f t="shared" si="76"/>
        <v>2.2593044861245575E-4</v>
      </c>
      <c r="S502" s="92">
        <f t="shared" si="77"/>
        <v>0.10741703790995974</v>
      </c>
      <c r="T502" s="92">
        <f t="shared" si="80"/>
        <v>63.843500071878651</v>
      </c>
      <c r="U502" s="92">
        <f t="shared" si="78"/>
        <v>1.4322271721327966E-4</v>
      </c>
      <c r="V502" s="92">
        <f t="shared" si="81"/>
        <v>8.5124666762503867E-2</v>
      </c>
    </row>
    <row r="503" spans="1:22" x14ac:dyDescent="0.45">
      <c r="A503" s="88">
        <f>MIN('Gearing and Output'!$H$7,(SQRT((A502^2)+2*K502*1)))</f>
        <v>13.752388632941413</v>
      </c>
      <c r="B503" s="90">
        <f t="shared" si="79"/>
        <v>43.401195059181674</v>
      </c>
      <c r="C503" s="90">
        <f>0.5*'Gearing and Output'!$G$15*'Gearing and Output'!$G$16*'Gearing and Output'!$G$14*(A503)^2</f>
        <v>111.2073775495362</v>
      </c>
      <c r="D503" s="90">
        <f>'Gearing and Output'!$G$27</f>
        <v>213.858</v>
      </c>
      <c r="E503" s="90">
        <f>'Gearing and Output'!$C$14-C503-D503</f>
        <v>159.04165140594046</v>
      </c>
      <c r="F503" s="90">
        <f>0.5*'Gearing and Output'!$J$27*A503^2</f>
        <v>53594.201722958889</v>
      </c>
      <c r="G503" s="90">
        <f>A503/('Gearing and Output'!$J$35/1000)</f>
        <v>47.081097682100008</v>
      </c>
      <c r="H503" s="90">
        <f t="shared" si="73"/>
        <v>59.738955596585342</v>
      </c>
      <c r="I503" s="90">
        <f>'Gearing and Output'!$G$38</f>
        <v>631.72977665344956</v>
      </c>
      <c r="J503" s="90">
        <f t="shared" si="74"/>
        <v>0.25175582548673586</v>
      </c>
      <c r="K503" s="92">
        <f t="shared" si="83"/>
        <v>3.9721027232106159</v>
      </c>
      <c r="L503" s="92">
        <f>IF(A503&lt;'Gearing and Output'!$H$5,1,IF(A503&lt;'Gearing and Output'!$H$6,2,IF(A503&gt;'Gearing and Output'!$H$6,3)))</f>
        <v>3</v>
      </c>
      <c r="M503" s="92">
        <f>IF(L503=1,_xlfn.XLOOKUP(A503,'Dyno Graph'!$E$2:$E$77,'Dyno Graph'!$A$2:$A$77,,1),IF(L503=2,_xlfn.XLOOKUP(A503,'Dyno Graph'!$F$2:$F$77,'Dyno Graph'!$A$2:$A$77,,1),IF(L503=3,_xlfn.XLOOKUP(A503,'Dyno Graph'!$G$2:$G$77,'Dyno Graph'!$A$2:$A$77,,1))))</f>
        <v>7500</v>
      </c>
      <c r="N503" s="92">
        <f>IF(L503=1,_xlfn.XLOOKUP(A503,'Dyno Graph'!$E$2:$E$77,'Dyno Graph'!$D$2:$D$77,,-1),IF(L503=2,_xlfn.XLOOKUP(A503,'Dyno Graph'!$F$2:$F$77,'Dyno Graph'!$D$2:$D$77,,-1),IF(L503=3,_xlfn.XLOOKUP(A503,'Dyno Graph'!$G$2:$G$77,'Dyno Graph'!$D$2:$D$77,,-1))))</f>
        <v>14.254</v>
      </c>
      <c r="O503" s="92">
        <f>IF(L503=1,_xlfn.XLOOKUP(A503,'Dyno Graph'!$E$2:$E$77,'Dyno Graph'!$H$2:$H$77,,-1),IF(Forces!L503=2,_xlfn.XLOOKUP(Forces!A503,'Dyno Graph'!$F$2:$F$77,'Dyno Graph'!$H$2:$H$77,,-1),IF(Forces!L503=3,_xlfn.XLOOKUP(Forces!A503,'Dyno Graph'!$G$2:$G$77,'Dyno Graph'!$H$2:$H$77,,-1))))</f>
        <v>11.185500000000001</v>
      </c>
      <c r="P503" s="92" cm="1">
        <f t="array" ref="P503">_xlfn.XLOOKUP(N503,BSFC!$B$3:$B$25,_xlfn.XLOOKUP(M503,BSFC!$C$2:$P$2,BSFC!$C$3:$P$25,,-1),,-1)</f>
        <v>475.44294525000004</v>
      </c>
      <c r="Q503" s="92">
        <f t="shared" si="75"/>
        <v>1.4772408511371877</v>
      </c>
      <c r="R503" s="92">
        <f t="shared" si="76"/>
        <v>2.2593044861245575E-4</v>
      </c>
      <c r="S503" s="92">
        <f t="shared" si="77"/>
        <v>0.10741703790995974</v>
      </c>
      <c r="T503" s="92">
        <f t="shared" si="80"/>
        <v>63.950917109788612</v>
      </c>
      <c r="U503" s="92">
        <f t="shared" si="78"/>
        <v>1.4322271721327966E-4</v>
      </c>
      <c r="V503" s="92">
        <f t="shared" si="81"/>
        <v>8.526788947971714E-2</v>
      </c>
    </row>
    <row r="504" spans="1:22" x14ac:dyDescent="0.45">
      <c r="A504" s="88">
        <f>MIN('Gearing and Output'!$H$7,(SQRT((A503^2)+2*K503*1)))</f>
        <v>13.752388632941413</v>
      </c>
      <c r="B504" s="90">
        <f t="shared" si="79"/>
        <v>43.473909700011752</v>
      </c>
      <c r="C504" s="90">
        <f>0.5*'Gearing and Output'!$G$15*'Gearing and Output'!$G$16*'Gearing and Output'!$G$14*(A504)^2</f>
        <v>111.2073775495362</v>
      </c>
      <c r="D504" s="90">
        <f>'Gearing and Output'!$G$27</f>
        <v>213.858</v>
      </c>
      <c r="E504" s="90">
        <f>'Gearing and Output'!$C$14-C504-D504</f>
        <v>159.04165140594046</v>
      </c>
      <c r="F504" s="90">
        <f>0.5*'Gearing and Output'!$J$27*A504^2</f>
        <v>53594.201722958889</v>
      </c>
      <c r="G504" s="90">
        <f>A504/('Gearing and Output'!$J$35/1000)</f>
        <v>47.081097682100008</v>
      </c>
      <c r="H504" s="90">
        <f t="shared" si="73"/>
        <v>59.738955596585342</v>
      </c>
      <c r="I504" s="90">
        <f>'Gearing and Output'!$G$38</f>
        <v>631.72977665344956</v>
      </c>
      <c r="J504" s="90">
        <f t="shared" si="74"/>
        <v>0.25175582548673586</v>
      </c>
      <c r="K504" s="92">
        <f t="shared" si="83"/>
        <v>3.9721027232106159</v>
      </c>
      <c r="L504" s="92">
        <f>IF(A504&lt;'Gearing and Output'!$H$5,1,IF(A504&lt;'Gearing and Output'!$H$6,2,IF(A504&gt;'Gearing and Output'!$H$6,3)))</f>
        <v>3</v>
      </c>
      <c r="M504" s="92">
        <f>IF(L504=1,_xlfn.XLOOKUP(A504,'Dyno Graph'!$E$2:$E$77,'Dyno Graph'!$A$2:$A$77,,1),IF(L504=2,_xlfn.XLOOKUP(A504,'Dyno Graph'!$F$2:$F$77,'Dyno Graph'!$A$2:$A$77,,1),IF(L504=3,_xlfn.XLOOKUP(A504,'Dyno Graph'!$G$2:$G$77,'Dyno Graph'!$A$2:$A$77,,1))))</f>
        <v>7500</v>
      </c>
      <c r="N504" s="92">
        <f>IF(L504=1,_xlfn.XLOOKUP(A504,'Dyno Graph'!$E$2:$E$77,'Dyno Graph'!$D$2:$D$77,,-1),IF(L504=2,_xlfn.XLOOKUP(A504,'Dyno Graph'!$F$2:$F$77,'Dyno Graph'!$D$2:$D$77,,-1),IF(L504=3,_xlfn.XLOOKUP(A504,'Dyno Graph'!$G$2:$G$77,'Dyno Graph'!$D$2:$D$77,,-1))))</f>
        <v>14.254</v>
      </c>
      <c r="O504" s="92">
        <f>IF(L504=1,_xlfn.XLOOKUP(A504,'Dyno Graph'!$E$2:$E$77,'Dyno Graph'!$H$2:$H$77,,-1),IF(Forces!L504=2,_xlfn.XLOOKUP(Forces!A504,'Dyno Graph'!$F$2:$F$77,'Dyno Graph'!$H$2:$H$77,,-1),IF(Forces!L504=3,_xlfn.XLOOKUP(Forces!A504,'Dyno Graph'!$G$2:$G$77,'Dyno Graph'!$H$2:$H$77,,-1))))</f>
        <v>11.185500000000001</v>
      </c>
      <c r="P504" s="92" cm="1">
        <f t="array" ref="P504">_xlfn.XLOOKUP(N504,BSFC!$B$3:$B$25,_xlfn.XLOOKUP(M504,BSFC!$C$2:$P$2,BSFC!$C$3:$P$25,,-1),,-1)</f>
        <v>475.44294525000004</v>
      </c>
      <c r="Q504" s="92">
        <f t="shared" si="75"/>
        <v>1.4772408511371877</v>
      </c>
      <c r="R504" s="92">
        <f t="shared" si="76"/>
        <v>2.2593044861245575E-4</v>
      </c>
      <c r="S504" s="92">
        <f t="shared" si="77"/>
        <v>0.10741703790995974</v>
      </c>
      <c r="T504" s="92">
        <f t="shared" si="80"/>
        <v>64.058334147698574</v>
      </c>
      <c r="U504" s="92">
        <f t="shared" si="78"/>
        <v>1.4322271721327966E-4</v>
      </c>
      <c r="V504" s="92">
        <f t="shared" si="81"/>
        <v>8.5411112196930414E-2</v>
      </c>
    </row>
    <row r="505" spans="1:22" x14ac:dyDescent="0.45">
      <c r="A505" s="88">
        <f>MIN('Gearing and Output'!$H$7,(SQRT((A504^2)+2*K504*1)))</f>
        <v>13.752388632941413</v>
      </c>
      <c r="B505" s="90">
        <f t="shared" si="79"/>
        <v>43.546624340841831</v>
      </c>
      <c r="C505" s="90">
        <f>0.5*'Gearing and Output'!$G$15*'Gearing and Output'!$G$16*'Gearing and Output'!$G$14*(A505)^2</f>
        <v>111.2073775495362</v>
      </c>
      <c r="D505" s="90">
        <f>'Gearing and Output'!$G$27</f>
        <v>213.858</v>
      </c>
      <c r="E505" s="90">
        <f>'Gearing and Output'!$C$14-C505-D505</f>
        <v>159.04165140594046</v>
      </c>
      <c r="F505" s="90">
        <f>0.5*'Gearing and Output'!$J$27*A505^2</f>
        <v>53594.201722958889</v>
      </c>
      <c r="G505" s="90">
        <f>A505/('Gearing and Output'!$J$35/1000)</f>
        <v>47.081097682100008</v>
      </c>
      <c r="H505" s="90">
        <f t="shared" si="73"/>
        <v>59.738955596585342</v>
      </c>
      <c r="I505" s="90">
        <f>'Gearing and Output'!$G$38</f>
        <v>631.72977665344956</v>
      </c>
      <c r="J505" s="90">
        <f t="shared" si="74"/>
        <v>0.25175582548673586</v>
      </c>
      <c r="K505" s="92">
        <f t="shared" si="83"/>
        <v>3.9721027232106159</v>
      </c>
      <c r="L505" s="92">
        <f>IF(A505&lt;'Gearing and Output'!$H$5,1,IF(A505&lt;'Gearing and Output'!$H$6,2,IF(A505&gt;'Gearing and Output'!$H$6,3)))</f>
        <v>3</v>
      </c>
      <c r="M505" s="92">
        <f>IF(L505=1,_xlfn.XLOOKUP(A505,'Dyno Graph'!$E$2:$E$77,'Dyno Graph'!$A$2:$A$77,,1),IF(L505=2,_xlfn.XLOOKUP(A505,'Dyno Graph'!$F$2:$F$77,'Dyno Graph'!$A$2:$A$77,,1),IF(L505=3,_xlfn.XLOOKUP(A505,'Dyno Graph'!$G$2:$G$77,'Dyno Graph'!$A$2:$A$77,,1))))</f>
        <v>7500</v>
      </c>
      <c r="N505" s="92">
        <f>IF(L505=1,_xlfn.XLOOKUP(A505,'Dyno Graph'!$E$2:$E$77,'Dyno Graph'!$D$2:$D$77,,-1),IF(L505=2,_xlfn.XLOOKUP(A505,'Dyno Graph'!$F$2:$F$77,'Dyno Graph'!$D$2:$D$77,,-1),IF(L505=3,_xlfn.XLOOKUP(A505,'Dyno Graph'!$G$2:$G$77,'Dyno Graph'!$D$2:$D$77,,-1))))</f>
        <v>14.254</v>
      </c>
      <c r="O505" s="92">
        <f>IF(L505=1,_xlfn.XLOOKUP(A505,'Dyno Graph'!$E$2:$E$77,'Dyno Graph'!$H$2:$H$77,,-1),IF(Forces!L505=2,_xlfn.XLOOKUP(Forces!A505,'Dyno Graph'!$F$2:$F$77,'Dyno Graph'!$H$2:$H$77,,-1),IF(Forces!L505=3,_xlfn.XLOOKUP(Forces!A505,'Dyno Graph'!$G$2:$G$77,'Dyno Graph'!$H$2:$H$77,,-1))))</f>
        <v>11.185500000000001</v>
      </c>
      <c r="P505" s="92" cm="1">
        <f t="array" ref="P505">_xlfn.XLOOKUP(N505,BSFC!$B$3:$B$25,_xlfn.XLOOKUP(M505,BSFC!$C$2:$P$2,BSFC!$C$3:$P$25,,-1),,-1)</f>
        <v>475.44294525000004</v>
      </c>
      <c r="Q505" s="92">
        <f t="shared" si="75"/>
        <v>1.4772408511371877</v>
      </c>
      <c r="R505" s="92">
        <f t="shared" si="76"/>
        <v>2.2593044861245575E-4</v>
      </c>
      <c r="S505" s="92">
        <f t="shared" si="77"/>
        <v>0.10741703790995974</v>
      </c>
      <c r="T505" s="92">
        <f t="shared" si="80"/>
        <v>64.165751185608528</v>
      </c>
      <c r="U505" s="92">
        <f t="shared" si="78"/>
        <v>1.4322271721327966E-4</v>
      </c>
      <c r="V505" s="92">
        <f t="shared" si="81"/>
        <v>8.5554334914143687E-2</v>
      </c>
    </row>
    <row r="506" spans="1:22" x14ac:dyDescent="0.45">
      <c r="A506" s="88">
        <f>MIN('Gearing and Output'!$H$7,(SQRT((A505^2)+2*K505*1)))</f>
        <v>13.752388632941413</v>
      </c>
      <c r="B506" s="90">
        <f t="shared" si="79"/>
        <v>43.619338981671909</v>
      </c>
      <c r="C506" s="90">
        <f>0.5*'Gearing and Output'!$G$15*'Gearing and Output'!$G$16*'Gearing and Output'!$G$14*(A506)^2</f>
        <v>111.2073775495362</v>
      </c>
      <c r="D506" s="90">
        <f>'Gearing and Output'!$G$27</f>
        <v>213.858</v>
      </c>
      <c r="E506" s="90">
        <f>'Gearing and Output'!$C$14-C506-D506</f>
        <v>159.04165140594046</v>
      </c>
      <c r="F506" s="90">
        <f>0.5*'Gearing and Output'!$J$27*A506^2</f>
        <v>53594.201722958889</v>
      </c>
      <c r="G506" s="90">
        <f>A506/('Gearing and Output'!$J$35/1000)</f>
        <v>47.081097682100008</v>
      </c>
      <c r="H506" s="90">
        <f t="shared" si="73"/>
        <v>59.738955596585342</v>
      </c>
      <c r="I506" s="90">
        <f>'Gearing and Output'!$G$38</f>
        <v>631.72977665344956</v>
      </c>
      <c r="J506" s="90">
        <f t="shared" si="74"/>
        <v>0.25175582548673586</v>
      </c>
      <c r="K506" s="92">
        <f t="shared" si="83"/>
        <v>3.9721027232106159</v>
      </c>
      <c r="L506" s="92">
        <f>IF(A506&lt;'Gearing and Output'!$H$5,1,IF(A506&lt;'Gearing and Output'!$H$6,2,IF(A506&gt;'Gearing and Output'!$H$6,3)))</f>
        <v>3</v>
      </c>
      <c r="M506" s="92">
        <f>IF(L506=1,_xlfn.XLOOKUP(A506,'Dyno Graph'!$E$2:$E$77,'Dyno Graph'!$A$2:$A$77,,1),IF(L506=2,_xlfn.XLOOKUP(A506,'Dyno Graph'!$F$2:$F$77,'Dyno Graph'!$A$2:$A$77,,1),IF(L506=3,_xlfn.XLOOKUP(A506,'Dyno Graph'!$G$2:$G$77,'Dyno Graph'!$A$2:$A$77,,1))))</f>
        <v>7500</v>
      </c>
      <c r="N506" s="92">
        <f>IF(L506=1,_xlfn.XLOOKUP(A506,'Dyno Graph'!$E$2:$E$77,'Dyno Graph'!$D$2:$D$77,,-1),IF(L506=2,_xlfn.XLOOKUP(A506,'Dyno Graph'!$F$2:$F$77,'Dyno Graph'!$D$2:$D$77,,-1),IF(L506=3,_xlfn.XLOOKUP(A506,'Dyno Graph'!$G$2:$G$77,'Dyno Graph'!$D$2:$D$77,,-1))))</f>
        <v>14.254</v>
      </c>
      <c r="O506" s="92">
        <f>IF(L506=1,_xlfn.XLOOKUP(A506,'Dyno Graph'!$E$2:$E$77,'Dyno Graph'!$H$2:$H$77,,-1),IF(Forces!L506=2,_xlfn.XLOOKUP(Forces!A506,'Dyno Graph'!$F$2:$F$77,'Dyno Graph'!$H$2:$H$77,,-1),IF(Forces!L506=3,_xlfn.XLOOKUP(Forces!A506,'Dyno Graph'!$G$2:$G$77,'Dyno Graph'!$H$2:$H$77,,-1))))</f>
        <v>11.185500000000001</v>
      </c>
      <c r="P506" s="92" cm="1">
        <f t="array" ref="P506">_xlfn.XLOOKUP(N506,BSFC!$B$3:$B$25,_xlfn.XLOOKUP(M506,BSFC!$C$2:$P$2,BSFC!$C$3:$P$25,,-1),,-1)</f>
        <v>475.44294525000004</v>
      </c>
      <c r="Q506" s="92">
        <f t="shared" si="75"/>
        <v>1.4772408511371877</v>
      </c>
      <c r="R506" s="92">
        <f t="shared" si="76"/>
        <v>2.2593044861245575E-4</v>
      </c>
      <c r="S506" s="92">
        <f t="shared" si="77"/>
        <v>0.10741703790995974</v>
      </c>
      <c r="T506" s="92">
        <f t="shared" si="80"/>
        <v>64.273168223518482</v>
      </c>
      <c r="U506" s="92">
        <f t="shared" si="78"/>
        <v>1.4322271721327966E-4</v>
      </c>
      <c r="V506" s="92">
        <f t="shared" si="81"/>
        <v>8.569755763135696E-2</v>
      </c>
    </row>
    <row r="507" spans="1:22" x14ac:dyDescent="0.45">
      <c r="A507" s="88">
        <f>MIN('Gearing and Output'!$H$7,(SQRT((A506^2)+2*K506*1)))</f>
        <v>13.752388632941413</v>
      </c>
      <c r="B507" s="90">
        <f t="shared" si="79"/>
        <v>43.692053622501987</v>
      </c>
      <c r="C507" s="90">
        <f>0.5*'Gearing and Output'!$G$15*'Gearing and Output'!$G$16*'Gearing and Output'!$G$14*(A507)^2</f>
        <v>111.2073775495362</v>
      </c>
      <c r="D507" s="90">
        <f>'Gearing and Output'!$G$27</f>
        <v>213.858</v>
      </c>
      <c r="E507" s="90">
        <f>'Gearing and Output'!$C$14-C507-D507</f>
        <v>159.04165140594046</v>
      </c>
      <c r="F507" s="90">
        <f>0.5*'Gearing and Output'!$J$27*A507^2</f>
        <v>53594.201722958889</v>
      </c>
      <c r="G507" s="90">
        <f>A507/('Gearing and Output'!$J$35/1000)</f>
        <v>47.081097682100008</v>
      </c>
      <c r="H507" s="90">
        <f t="shared" si="73"/>
        <v>59.738955596585342</v>
      </c>
      <c r="I507" s="90">
        <f>'Gearing and Output'!$G$38</f>
        <v>631.72977665344956</v>
      </c>
      <c r="J507" s="90">
        <f t="shared" si="74"/>
        <v>0.25175582548673586</v>
      </c>
      <c r="K507" s="92">
        <f t="shared" si="83"/>
        <v>3.9721027232106159</v>
      </c>
      <c r="L507" s="92">
        <f>IF(A507&lt;'Gearing and Output'!$H$5,1,IF(A507&lt;'Gearing and Output'!$H$6,2,IF(A507&gt;'Gearing and Output'!$H$6,3)))</f>
        <v>3</v>
      </c>
      <c r="M507" s="92">
        <f>IF(L507=1,_xlfn.XLOOKUP(A507,'Dyno Graph'!$E$2:$E$77,'Dyno Graph'!$A$2:$A$77,,1),IF(L507=2,_xlfn.XLOOKUP(A507,'Dyno Graph'!$F$2:$F$77,'Dyno Graph'!$A$2:$A$77,,1),IF(L507=3,_xlfn.XLOOKUP(A507,'Dyno Graph'!$G$2:$G$77,'Dyno Graph'!$A$2:$A$77,,1))))</f>
        <v>7500</v>
      </c>
      <c r="N507" s="92">
        <f>IF(L507=1,_xlfn.XLOOKUP(A507,'Dyno Graph'!$E$2:$E$77,'Dyno Graph'!$D$2:$D$77,,-1),IF(L507=2,_xlfn.XLOOKUP(A507,'Dyno Graph'!$F$2:$F$77,'Dyno Graph'!$D$2:$D$77,,-1),IF(L507=3,_xlfn.XLOOKUP(A507,'Dyno Graph'!$G$2:$G$77,'Dyno Graph'!$D$2:$D$77,,-1))))</f>
        <v>14.254</v>
      </c>
      <c r="O507" s="92">
        <f>IF(L507=1,_xlfn.XLOOKUP(A507,'Dyno Graph'!$E$2:$E$77,'Dyno Graph'!$H$2:$H$77,,-1),IF(Forces!L507=2,_xlfn.XLOOKUP(Forces!A507,'Dyno Graph'!$F$2:$F$77,'Dyno Graph'!$H$2:$H$77,,-1),IF(Forces!L507=3,_xlfn.XLOOKUP(Forces!A507,'Dyno Graph'!$G$2:$G$77,'Dyno Graph'!$H$2:$H$77,,-1))))</f>
        <v>11.185500000000001</v>
      </c>
      <c r="P507" s="92" cm="1">
        <f t="array" ref="P507">_xlfn.XLOOKUP(N507,BSFC!$B$3:$B$25,_xlfn.XLOOKUP(M507,BSFC!$C$2:$P$2,BSFC!$C$3:$P$25,,-1),,-1)</f>
        <v>475.44294525000004</v>
      </c>
      <c r="Q507" s="92">
        <f t="shared" si="75"/>
        <v>1.4772408511371877</v>
      </c>
      <c r="R507" s="92">
        <f t="shared" si="76"/>
        <v>2.2593044861245575E-4</v>
      </c>
      <c r="S507" s="92">
        <f t="shared" si="77"/>
        <v>0.10741703790995974</v>
      </c>
      <c r="T507" s="92">
        <f t="shared" si="80"/>
        <v>64.380585261428436</v>
      </c>
      <c r="U507" s="92">
        <f t="shared" si="78"/>
        <v>1.4322271721327966E-4</v>
      </c>
      <c r="V507" s="92">
        <f t="shared" si="81"/>
        <v>8.5840780348570234E-2</v>
      </c>
    </row>
    <row r="508" spans="1:22" x14ac:dyDescent="0.45">
      <c r="A508" s="88">
        <f>MIN('Gearing and Output'!$H$7,(SQRT((A507^2)+2*K507*1)))</f>
        <v>13.752388632941413</v>
      </c>
      <c r="B508" s="90">
        <f t="shared" si="79"/>
        <v>43.764768263332066</v>
      </c>
      <c r="C508" s="90">
        <f>0.5*'Gearing and Output'!$G$15*'Gearing and Output'!$G$16*'Gearing and Output'!$G$14*(A508)^2</f>
        <v>111.2073775495362</v>
      </c>
      <c r="D508" s="90">
        <f>'Gearing and Output'!$G$27</f>
        <v>213.858</v>
      </c>
      <c r="E508" s="90">
        <f>'Gearing and Output'!$C$14-C508-D508</f>
        <v>159.04165140594046</v>
      </c>
      <c r="F508" s="90">
        <f>0.5*'Gearing and Output'!$J$27*A508^2</f>
        <v>53594.201722958889</v>
      </c>
      <c r="G508" s="90">
        <f>A508/('Gearing and Output'!$J$35/1000)</f>
        <v>47.081097682100008</v>
      </c>
      <c r="H508" s="90">
        <f t="shared" si="73"/>
        <v>59.738955596585342</v>
      </c>
      <c r="I508" s="90">
        <f>'Gearing and Output'!$G$38</f>
        <v>631.72977665344956</v>
      </c>
      <c r="J508" s="90">
        <f t="shared" si="74"/>
        <v>0.25175582548673586</v>
      </c>
      <c r="K508" s="92">
        <f t="shared" si="83"/>
        <v>3.9721027232106159</v>
      </c>
      <c r="L508" s="92">
        <f>IF(A508&lt;'Gearing and Output'!$H$5,1,IF(A508&lt;'Gearing and Output'!$H$6,2,IF(A508&gt;'Gearing and Output'!$H$6,3)))</f>
        <v>3</v>
      </c>
      <c r="M508" s="92">
        <f>IF(L508=1,_xlfn.XLOOKUP(A508,'Dyno Graph'!$E$2:$E$77,'Dyno Graph'!$A$2:$A$77,,1),IF(L508=2,_xlfn.XLOOKUP(A508,'Dyno Graph'!$F$2:$F$77,'Dyno Graph'!$A$2:$A$77,,1),IF(L508=3,_xlfn.XLOOKUP(A508,'Dyno Graph'!$G$2:$G$77,'Dyno Graph'!$A$2:$A$77,,1))))</f>
        <v>7500</v>
      </c>
      <c r="N508" s="92">
        <f>IF(L508=1,_xlfn.XLOOKUP(A508,'Dyno Graph'!$E$2:$E$77,'Dyno Graph'!$D$2:$D$77,,-1),IF(L508=2,_xlfn.XLOOKUP(A508,'Dyno Graph'!$F$2:$F$77,'Dyno Graph'!$D$2:$D$77,,-1),IF(L508=3,_xlfn.XLOOKUP(A508,'Dyno Graph'!$G$2:$G$77,'Dyno Graph'!$D$2:$D$77,,-1))))</f>
        <v>14.254</v>
      </c>
      <c r="O508" s="92">
        <f>IF(L508=1,_xlfn.XLOOKUP(A508,'Dyno Graph'!$E$2:$E$77,'Dyno Graph'!$H$2:$H$77,,-1),IF(Forces!L508=2,_xlfn.XLOOKUP(Forces!A508,'Dyno Graph'!$F$2:$F$77,'Dyno Graph'!$H$2:$H$77,,-1),IF(Forces!L508=3,_xlfn.XLOOKUP(Forces!A508,'Dyno Graph'!$G$2:$G$77,'Dyno Graph'!$H$2:$H$77,,-1))))</f>
        <v>11.185500000000001</v>
      </c>
      <c r="P508" s="92" cm="1">
        <f t="array" ref="P508">_xlfn.XLOOKUP(N508,BSFC!$B$3:$B$25,_xlfn.XLOOKUP(M508,BSFC!$C$2:$P$2,BSFC!$C$3:$P$25,,-1),,-1)</f>
        <v>475.44294525000004</v>
      </c>
      <c r="Q508" s="92">
        <f t="shared" si="75"/>
        <v>1.4772408511371877</v>
      </c>
      <c r="R508" s="92">
        <f t="shared" si="76"/>
        <v>2.2593044861245575E-4</v>
      </c>
      <c r="S508" s="92">
        <f t="shared" si="77"/>
        <v>0.10741703790995974</v>
      </c>
      <c r="T508" s="92">
        <f t="shared" si="80"/>
        <v>64.48800229933839</v>
      </c>
      <c r="U508" s="92">
        <f t="shared" si="78"/>
        <v>1.4322271721327966E-4</v>
      </c>
      <c r="V508" s="92">
        <f t="shared" si="81"/>
        <v>8.5984003065783507E-2</v>
      </c>
    </row>
    <row r="509" spans="1:22" x14ac:dyDescent="0.45">
      <c r="A509" s="88">
        <f>MIN('Gearing and Output'!$H$7,(SQRT((A508^2)+2*K508*1)))</f>
        <v>13.752388632941413</v>
      </c>
      <c r="B509" s="90">
        <f t="shared" si="79"/>
        <v>43.837482904162144</v>
      </c>
      <c r="C509" s="90">
        <f>0.5*'Gearing and Output'!$G$15*'Gearing and Output'!$G$16*'Gearing and Output'!$G$14*(A509)^2</f>
        <v>111.2073775495362</v>
      </c>
      <c r="D509" s="90">
        <f>'Gearing and Output'!$G$27</f>
        <v>213.858</v>
      </c>
      <c r="E509" s="90">
        <f>'Gearing and Output'!$C$14-C509-D509</f>
        <v>159.04165140594046</v>
      </c>
      <c r="F509" s="90">
        <f>0.5*'Gearing and Output'!$J$27*A509^2</f>
        <v>53594.201722958889</v>
      </c>
      <c r="G509" s="90">
        <f>A509/('Gearing and Output'!$J$35/1000)</f>
        <v>47.081097682100008</v>
      </c>
      <c r="H509" s="90">
        <f t="shared" si="73"/>
        <v>59.738955596585342</v>
      </c>
      <c r="I509" s="90">
        <f>'Gearing and Output'!$G$38</f>
        <v>631.72977665344956</v>
      </c>
      <c r="J509" s="90">
        <f t="shared" si="74"/>
        <v>0.25175582548673586</v>
      </c>
      <c r="K509" s="92">
        <f t="shared" si="83"/>
        <v>3.9721027232106159</v>
      </c>
      <c r="L509" s="92">
        <f>IF(A509&lt;'Gearing and Output'!$H$5,1,IF(A509&lt;'Gearing and Output'!$H$6,2,IF(A509&gt;'Gearing and Output'!$H$6,3)))</f>
        <v>3</v>
      </c>
      <c r="M509" s="92">
        <f>IF(L509=1,_xlfn.XLOOKUP(A509,'Dyno Graph'!$E$2:$E$77,'Dyno Graph'!$A$2:$A$77,,1),IF(L509=2,_xlfn.XLOOKUP(A509,'Dyno Graph'!$F$2:$F$77,'Dyno Graph'!$A$2:$A$77,,1),IF(L509=3,_xlfn.XLOOKUP(A509,'Dyno Graph'!$G$2:$G$77,'Dyno Graph'!$A$2:$A$77,,1))))</f>
        <v>7500</v>
      </c>
      <c r="N509" s="92">
        <f>IF(L509=1,_xlfn.XLOOKUP(A509,'Dyno Graph'!$E$2:$E$77,'Dyno Graph'!$D$2:$D$77,,-1),IF(L509=2,_xlfn.XLOOKUP(A509,'Dyno Graph'!$F$2:$F$77,'Dyno Graph'!$D$2:$D$77,,-1),IF(L509=3,_xlfn.XLOOKUP(A509,'Dyno Graph'!$G$2:$G$77,'Dyno Graph'!$D$2:$D$77,,-1))))</f>
        <v>14.254</v>
      </c>
      <c r="O509" s="92">
        <f>IF(L509=1,_xlfn.XLOOKUP(A509,'Dyno Graph'!$E$2:$E$77,'Dyno Graph'!$H$2:$H$77,,-1),IF(Forces!L509=2,_xlfn.XLOOKUP(Forces!A509,'Dyno Graph'!$F$2:$F$77,'Dyno Graph'!$H$2:$H$77,,-1),IF(Forces!L509=3,_xlfn.XLOOKUP(Forces!A509,'Dyno Graph'!$G$2:$G$77,'Dyno Graph'!$H$2:$H$77,,-1))))</f>
        <v>11.185500000000001</v>
      </c>
      <c r="P509" s="92" cm="1">
        <f t="array" ref="P509">_xlfn.XLOOKUP(N509,BSFC!$B$3:$B$25,_xlfn.XLOOKUP(M509,BSFC!$C$2:$P$2,BSFC!$C$3:$P$25,,-1),,-1)</f>
        <v>475.44294525000004</v>
      </c>
      <c r="Q509" s="92">
        <f t="shared" si="75"/>
        <v>1.4772408511371877</v>
      </c>
      <c r="R509" s="92">
        <f t="shared" si="76"/>
        <v>2.2593044861245575E-4</v>
      </c>
      <c r="S509" s="92">
        <f t="shared" si="77"/>
        <v>0.10741703790995974</v>
      </c>
      <c r="T509" s="92">
        <f t="shared" si="80"/>
        <v>64.595419337248345</v>
      </c>
      <c r="U509" s="92">
        <f t="shared" si="78"/>
        <v>1.4322271721327966E-4</v>
      </c>
      <c r="V509" s="92">
        <f t="shared" si="81"/>
        <v>8.612722578299678E-2</v>
      </c>
    </row>
    <row r="510" spans="1:22" x14ac:dyDescent="0.45">
      <c r="A510" s="88">
        <f>MIN('Gearing and Output'!$H$7,(SQRT((A509^2)+2*K509*1)))</f>
        <v>13.752388632941413</v>
      </c>
      <c r="B510" s="90">
        <f t="shared" si="79"/>
        <v>43.910197544992222</v>
      </c>
      <c r="C510" s="90">
        <f>0.5*'Gearing and Output'!$G$15*'Gearing and Output'!$G$16*'Gearing and Output'!$G$14*(A510)^2</f>
        <v>111.2073775495362</v>
      </c>
      <c r="D510" s="90">
        <f>'Gearing and Output'!$G$27</f>
        <v>213.858</v>
      </c>
      <c r="E510" s="90">
        <f>'Gearing and Output'!$C$14-C510-D510</f>
        <v>159.04165140594046</v>
      </c>
      <c r="F510" s="90">
        <f>0.5*'Gearing and Output'!$J$27*A510^2</f>
        <v>53594.201722958889</v>
      </c>
      <c r="G510" s="90">
        <f>A510/('Gearing and Output'!$J$35/1000)</f>
        <v>47.081097682100008</v>
      </c>
      <c r="H510" s="90">
        <f t="shared" si="73"/>
        <v>59.738955596585342</v>
      </c>
      <c r="I510" s="90">
        <f>'Gearing and Output'!$G$38</f>
        <v>631.72977665344956</v>
      </c>
      <c r="J510" s="90">
        <f t="shared" si="74"/>
        <v>0.25175582548673586</v>
      </c>
      <c r="K510" s="92">
        <f t="shared" si="83"/>
        <v>3.9721027232106159</v>
      </c>
      <c r="L510" s="92">
        <f>IF(A510&lt;'Gearing and Output'!$H$5,1,IF(A510&lt;'Gearing and Output'!$H$6,2,IF(A510&gt;'Gearing and Output'!$H$6,3)))</f>
        <v>3</v>
      </c>
      <c r="M510" s="92">
        <f>IF(L510=1,_xlfn.XLOOKUP(A510,'Dyno Graph'!$E$2:$E$77,'Dyno Graph'!$A$2:$A$77,,1),IF(L510=2,_xlfn.XLOOKUP(A510,'Dyno Graph'!$F$2:$F$77,'Dyno Graph'!$A$2:$A$77,,1),IF(L510=3,_xlfn.XLOOKUP(A510,'Dyno Graph'!$G$2:$G$77,'Dyno Graph'!$A$2:$A$77,,1))))</f>
        <v>7500</v>
      </c>
      <c r="N510" s="92">
        <f>IF(L510=1,_xlfn.XLOOKUP(A510,'Dyno Graph'!$E$2:$E$77,'Dyno Graph'!$D$2:$D$77,,-1),IF(L510=2,_xlfn.XLOOKUP(A510,'Dyno Graph'!$F$2:$F$77,'Dyno Graph'!$D$2:$D$77,,-1),IF(L510=3,_xlfn.XLOOKUP(A510,'Dyno Graph'!$G$2:$G$77,'Dyno Graph'!$D$2:$D$77,,-1))))</f>
        <v>14.254</v>
      </c>
      <c r="O510" s="92">
        <f>IF(L510=1,_xlfn.XLOOKUP(A510,'Dyno Graph'!$E$2:$E$77,'Dyno Graph'!$H$2:$H$77,,-1),IF(Forces!L510=2,_xlfn.XLOOKUP(Forces!A510,'Dyno Graph'!$F$2:$F$77,'Dyno Graph'!$H$2:$H$77,,-1),IF(Forces!L510=3,_xlfn.XLOOKUP(Forces!A510,'Dyno Graph'!$G$2:$G$77,'Dyno Graph'!$H$2:$H$77,,-1))))</f>
        <v>11.185500000000001</v>
      </c>
      <c r="P510" s="92" cm="1">
        <f t="array" ref="P510">_xlfn.XLOOKUP(N510,BSFC!$B$3:$B$25,_xlfn.XLOOKUP(M510,BSFC!$C$2:$P$2,BSFC!$C$3:$P$25,,-1),,-1)</f>
        <v>475.44294525000004</v>
      </c>
      <c r="Q510" s="92">
        <f t="shared" si="75"/>
        <v>1.4772408511371877</v>
      </c>
      <c r="R510" s="92">
        <f t="shared" si="76"/>
        <v>2.2593044861245575E-4</v>
      </c>
      <c r="S510" s="92">
        <f t="shared" si="77"/>
        <v>0.10741703790995974</v>
      </c>
      <c r="T510" s="92">
        <f t="shared" si="80"/>
        <v>64.702836375158299</v>
      </c>
      <c r="U510" s="92">
        <f t="shared" si="78"/>
        <v>1.4322271721327966E-4</v>
      </c>
      <c r="V510" s="92">
        <f t="shared" si="81"/>
        <v>8.6270448500210054E-2</v>
      </c>
    </row>
    <row r="511" spans="1:22" x14ac:dyDescent="0.45">
      <c r="A511" s="88">
        <f>MIN('Gearing and Output'!$H$7,(SQRT((A510^2)+2*K510*1)))</f>
        <v>13.752388632941413</v>
      </c>
      <c r="B511" s="90">
        <f t="shared" si="79"/>
        <v>43.9829121858223</v>
      </c>
      <c r="C511" s="90">
        <f>0.5*'Gearing and Output'!$G$15*'Gearing and Output'!$G$16*'Gearing and Output'!$G$14*(A511)^2</f>
        <v>111.2073775495362</v>
      </c>
      <c r="D511" s="90">
        <f>'Gearing and Output'!$G$27</f>
        <v>213.858</v>
      </c>
      <c r="E511" s="90">
        <f>'Gearing and Output'!$C$14-C511-D511</f>
        <v>159.04165140594046</v>
      </c>
      <c r="F511" s="90">
        <f>0.5*'Gearing and Output'!$J$27*A511^2</f>
        <v>53594.201722958889</v>
      </c>
      <c r="G511" s="90">
        <f>A511/('Gearing and Output'!$J$35/1000)</f>
        <v>47.081097682100008</v>
      </c>
      <c r="H511" s="90">
        <f t="shared" si="73"/>
        <v>59.738955596585342</v>
      </c>
      <c r="I511" s="90">
        <f>'Gearing and Output'!$G$38</f>
        <v>631.72977665344956</v>
      </c>
      <c r="J511" s="90">
        <f t="shared" si="74"/>
        <v>0.25175582548673586</v>
      </c>
      <c r="K511" s="92">
        <f t="shared" si="83"/>
        <v>3.9721027232106159</v>
      </c>
      <c r="L511" s="92">
        <f>IF(A511&lt;'Gearing and Output'!$H$5,1,IF(A511&lt;'Gearing and Output'!$H$6,2,IF(A511&gt;'Gearing and Output'!$H$6,3)))</f>
        <v>3</v>
      </c>
      <c r="M511" s="92">
        <f>IF(L511=1,_xlfn.XLOOKUP(A511,'Dyno Graph'!$E$2:$E$77,'Dyno Graph'!$A$2:$A$77,,1),IF(L511=2,_xlfn.XLOOKUP(A511,'Dyno Graph'!$F$2:$F$77,'Dyno Graph'!$A$2:$A$77,,1),IF(L511=3,_xlfn.XLOOKUP(A511,'Dyno Graph'!$G$2:$G$77,'Dyno Graph'!$A$2:$A$77,,1))))</f>
        <v>7500</v>
      </c>
      <c r="N511" s="92">
        <f>IF(L511=1,_xlfn.XLOOKUP(A511,'Dyno Graph'!$E$2:$E$77,'Dyno Graph'!$D$2:$D$77,,-1),IF(L511=2,_xlfn.XLOOKUP(A511,'Dyno Graph'!$F$2:$F$77,'Dyno Graph'!$D$2:$D$77,,-1),IF(L511=3,_xlfn.XLOOKUP(A511,'Dyno Graph'!$G$2:$G$77,'Dyno Graph'!$D$2:$D$77,,-1))))</f>
        <v>14.254</v>
      </c>
      <c r="O511" s="92">
        <f>IF(L511=1,_xlfn.XLOOKUP(A511,'Dyno Graph'!$E$2:$E$77,'Dyno Graph'!$H$2:$H$77,,-1),IF(Forces!L511=2,_xlfn.XLOOKUP(Forces!A511,'Dyno Graph'!$F$2:$F$77,'Dyno Graph'!$H$2:$H$77,,-1),IF(Forces!L511=3,_xlfn.XLOOKUP(Forces!A511,'Dyno Graph'!$G$2:$G$77,'Dyno Graph'!$H$2:$H$77,,-1))))</f>
        <v>11.185500000000001</v>
      </c>
      <c r="P511" s="92" cm="1">
        <f t="array" ref="P511">_xlfn.XLOOKUP(N511,BSFC!$B$3:$B$25,_xlfn.XLOOKUP(M511,BSFC!$C$2:$P$2,BSFC!$C$3:$P$25,,-1),,-1)</f>
        <v>475.44294525000004</v>
      </c>
      <c r="Q511" s="92">
        <f t="shared" si="75"/>
        <v>1.4772408511371877</v>
      </c>
      <c r="R511" s="92">
        <f t="shared" si="76"/>
        <v>2.2593044861245575E-4</v>
      </c>
      <c r="S511" s="92">
        <f t="shared" si="77"/>
        <v>0.10741703790995974</v>
      </c>
      <c r="T511" s="92">
        <f t="shared" si="80"/>
        <v>64.810253413068253</v>
      </c>
      <c r="U511" s="92">
        <f t="shared" si="78"/>
        <v>1.4322271721327966E-4</v>
      </c>
      <c r="V511" s="92">
        <f t="shared" si="81"/>
        <v>8.6413671217423327E-2</v>
      </c>
    </row>
    <row r="512" spans="1:22" x14ac:dyDescent="0.45">
      <c r="A512" s="88">
        <f>MIN('Gearing and Output'!$H$7,(SQRT((A511^2)+2*K511*1)))</f>
        <v>13.752388632941413</v>
      </c>
      <c r="B512" s="90">
        <f t="shared" si="79"/>
        <v>44.055626826652379</v>
      </c>
      <c r="C512" s="90">
        <f>0.5*'Gearing and Output'!$G$15*'Gearing and Output'!$G$16*'Gearing and Output'!$G$14*(A512)^2</f>
        <v>111.2073775495362</v>
      </c>
      <c r="D512" s="90">
        <f>'Gearing and Output'!$G$27</f>
        <v>213.858</v>
      </c>
      <c r="E512" s="90">
        <f>'Gearing and Output'!$C$14-C512-D512</f>
        <v>159.04165140594046</v>
      </c>
      <c r="F512" s="90">
        <f>0.5*'Gearing and Output'!$J$27*A512^2</f>
        <v>53594.201722958889</v>
      </c>
      <c r="G512" s="90">
        <f>A512/('Gearing and Output'!$J$35/1000)</f>
        <v>47.081097682100008</v>
      </c>
      <c r="H512" s="90">
        <f t="shared" si="73"/>
        <v>59.738955596585342</v>
      </c>
      <c r="I512" s="90">
        <f>'Gearing and Output'!$G$38</f>
        <v>631.72977665344956</v>
      </c>
      <c r="J512" s="90">
        <f t="shared" si="74"/>
        <v>0.25175582548673586</v>
      </c>
      <c r="K512" s="92">
        <f t="shared" si="83"/>
        <v>3.9721027232106159</v>
      </c>
      <c r="L512" s="92">
        <f>IF(A512&lt;'Gearing and Output'!$H$5,1,IF(A512&lt;'Gearing and Output'!$H$6,2,IF(A512&gt;'Gearing and Output'!$H$6,3)))</f>
        <v>3</v>
      </c>
      <c r="M512" s="92">
        <f>IF(L512=1,_xlfn.XLOOKUP(A512,'Dyno Graph'!$E$2:$E$77,'Dyno Graph'!$A$2:$A$77,,1),IF(L512=2,_xlfn.XLOOKUP(A512,'Dyno Graph'!$F$2:$F$77,'Dyno Graph'!$A$2:$A$77,,1),IF(L512=3,_xlfn.XLOOKUP(A512,'Dyno Graph'!$G$2:$G$77,'Dyno Graph'!$A$2:$A$77,,1))))</f>
        <v>7500</v>
      </c>
      <c r="N512" s="92">
        <f>IF(L512=1,_xlfn.XLOOKUP(A512,'Dyno Graph'!$E$2:$E$77,'Dyno Graph'!$D$2:$D$77,,-1),IF(L512=2,_xlfn.XLOOKUP(A512,'Dyno Graph'!$F$2:$F$77,'Dyno Graph'!$D$2:$D$77,,-1),IF(L512=3,_xlfn.XLOOKUP(A512,'Dyno Graph'!$G$2:$G$77,'Dyno Graph'!$D$2:$D$77,,-1))))</f>
        <v>14.254</v>
      </c>
      <c r="O512" s="92">
        <f>IF(L512=1,_xlfn.XLOOKUP(A512,'Dyno Graph'!$E$2:$E$77,'Dyno Graph'!$H$2:$H$77,,-1),IF(Forces!L512=2,_xlfn.XLOOKUP(Forces!A512,'Dyno Graph'!$F$2:$F$77,'Dyno Graph'!$H$2:$H$77,,-1),IF(Forces!L512=3,_xlfn.XLOOKUP(Forces!A512,'Dyno Graph'!$G$2:$G$77,'Dyno Graph'!$H$2:$H$77,,-1))))</f>
        <v>11.185500000000001</v>
      </c>
      <c r="P512" s="92" cm="1">
        <f t="array" ref="P512">_xlfn.XLOOKUP(N512,BSFC!$B$3:$B$25,_xlfn.XLOOKUP(M512,BSFC!$C$2:$P$2,BSFC!$C$3:$P$25,,-1),,-1)</f>
        <v>475.44294525000004</v>
      </c>
      <c r="Q512" s="92">
        <f t="shared" si="75"/>
        <v>1.4772408511371877</v>
      </c>
      <c r="R512" s="92">
        <f t="shared" si="76"/>
        <v>2.2593044861245575E-4</v>
      </c>
      <c r="S512" s="92">
        <f t="shared" si="77"/>
        <v>0.10741703790995974</v>
      </c>
      <c r="T512" s="92">
        <f t="shared" si="80"/>
        <v>64.917670450978207</v>
      </c>
      <c r="U512" s="92">
        <f t="shared" si="78"/>
        <v>1.4322271721327966E-4</v>
      </c>
      <c r="V512" s="92">
        <f t="shared" si="81"/>
        <v>8.65568939346366E-2</v>
      </c>
    </row>
    <row r="513" spans="1:22" x14ac:dyDescent="0.45">
      <c r="A513" s="88">
        <f>MIN('Gearing and Output'!$H$7,(SQRT((A512^2)+2*K512*1)))</f>
        <v>13.752388632941413</v>
      </c>
      <c r="B513" s="90">
        <f t="shared" si="79"/>
        <v>44.128341467482457</v>
      </c>
      <c r="C513" s="90">
        <f>0.5*'Gearing and Output'!$G$15*'Gearing and Output'!$G$16*'Gearing and Output'!$G$14*(A513)^2</f>
        <v>111.2073775495362</v>
      </c>
      <c r="D513" s="90">
        <f>'Gearing and Output'!$G$27</f>
        <v>213.858</v>
      </c>
      <c r="E513" s="90">
        <f>'Gearing and Output'!$C$14-C513-D513</f>
        <v>159.04165140594046</v>
      </c>
      <c r="F513" s="90">
        <f>0.5*'Gearing and Output'!$J$27*A513^2</f>
        <v>53594.201722958889</v>
      </c>
      <c r="G513" s="90">
        <f>A513/('Gearing and Output'!$J$35/1000)</f>
        <v>47.081097682100008</v>
      </c>
      <c r="H513" s="90">
        <f t="shared" si="73"/>
        <v>59.738955596585342</v>
      </c>
      <c r="I513" s="90">
        <f>'Gearing and Output'!$G$38</f>
        <v>631.72977665344956</v>
      </c>
      <c r="J513" s="90">
        <f t="shared" si="74"/>
        <v>0.25175582548673586</v>
      </c>
      <c r="K513" s="92">
        <f t="shared" si="83"/>
        <v>3.9721027232106159</v>
      </c>
      <c r="L513" s="92">
        <f>IF(A513&lt;'Gearing and Output'!$H$5,1,IF(A513&lt;'Gearing and Output'!$H$6,2,IF(A513&gt;'Gearing and Output'!$H$6,3)))</f>
        <v>3</v>
      </c>
      <c r="M513" s="92">
        <f>IF(L513=1,_xlfn.XLOOKUP(A513,'Dyno Graph'!$E$2:$E$77,'Dyno Graph'!$A$2:$A$77,,1),IF(L513=2,_xlfn.XLOOKUP(A513,'Dyno Graph'!$F$2:$F$77,'Dyno Graph'!$A$2:$A$77,,1),IF(L513=3,_xlfn.XLOOKUP(A513,'Dyno Graph'!$G$2:$G$77,'Dyno Graph'!$A$2:$A$77,,1))))</f>
        <v>7500</v>
      </c>
      <c r="N513" s="92">
        <f>IF(L513=1,_xlfn.XLOOKUP(A513,'Dyno Graph'!$E$2:$E$77,'Dyno Graph'!$D$2:$D$77,,-1),IF(L513=2,_xlfn.XLOOKUP(A513,'Dyno Graph'!$F$2:$F$77,'Dyno Graph'!$D$2:$D$77,,-1),IF(L513=3,_xlfn.XLOOKUP(A513,'Dyno Graph'!$G$2:$G$77,'Dyno Graph'!$D$2:$D$77,,-1))))</f>
        <v>14.254</v>
      </c>
      <c r="O513" s="92">
        <f>IF(L513=1,_xlfn.XLOOKUP(A513,'Dyno Graph'!$E$2:$E$77,'Dyno Graph'!$H$2:$H$77,,-1),IF(Forces!L513=2,_xlfn.XLOOKUP(Forces!A513,'Dyno Graph'!$F$2:$F$77,'Dyno Graph'!$H$2:$H$77,,-1),IF(Forces!L513=3,_xlfn.XLOOKUP(Forces!A513,'Dyno Graph'!$G$2:$G$77,'Dyno Graph'!$H$2:$H$77,,-1))))</f>
        <v>11.185500000000001</v>
      </c>
      <c r="P513" s="92" cm="1">
        <f t="array" ref="P513">_xlfn.XLOOKUP(N513,BSFC!$B$3:$B$25,_xlfn.XLOOKUP(M513,BSFC!$C$2:$P$2,BSFC!$C$3:$P$25,,-1),,-1)</f>
        <v>475.44294525000004</v>
      </c>
      <c r="Q513" s="92">
        <f t="shared" si="75"/>
        <v>1.4772408511371877</v>
      </c>
      <c r="R513" s="92">
        <f t="shared" si="76"/>
        <v>2.2593044861245575E-4</v>
      </c>
      <c r="S513" s="92">
        <f t="shared" si="77"/>
        <v>0.10741703790995974</v>
      </c>
      <c r="T513" s="92">
        <f t="shared" si="80"/>
        <v>65.025087488888161</v>
      </c>
      <c r="U513" s="92">
        <f t="shared" si="78"/>
        <v>1.4322271721327966E-4</v>
      </c>
      <c r="V513" s="92">
        <f t="shared" si="81"/>
        <v>8.6700116651849873E-2</v>
      </c>
    </row>
    <row r="514" spans="1:22" x14ac:dyDescent="0.45">
      <c r="A514" s="88">
        <f>MIN('Gearing and Output'!$H$7,(SQRT((A513^2)+2*K513*1)))</f>
        <v>13.752388632941413</v>
      </c>
      <c r="B514" s="90">
        <f t="shared" si="79"/>
        <v>44.201056108312535</v>
      </c>
      <c r="C514" s="90">
        <f>0.5*'Gearing and Output'!$G$15*'Gearing and Output'!$G$16*'Gearing and Output'!$G$14*(A514)^2</f>
        <v>111.2073775495362</v>
      </c>
      <c r="D514" s="90">
        <f>'Gearing and Output'!$G$27</f>
        <v>213.858</v>
      </c>
      <c r="E514" s="90">
        <f>'Gearing and Output'!$C$14-C514-D514</f>
        <v>159.04165140594046</v>
      </c>
      <c r="F514" s="90">
        <f>0.5*'Gearing and Output'!$J$27*A514^2</f>
        <v>53594.201722958889</v>
      </c>
      <c r="G514" s="90">
        <f>A514/('Gearing and Output'!$J$35/1000)</f>
        <v>47.081097682100008</v>
      </c>
      <c r="H514" s="90">
        <f t="shared" ref="H514:H577" si="84">(0.5*I514*A514^2)/1000</f>
        <v>59.738955596585342</v>
      </c>
      <c r="I514" s="90">
        <f>'Gearing and Output'!$G$38</f>
        <v>631.72977665344956</v>
      </c>
      <c r="J514" s="90">
        <f t="shared" ref="J514:J577" si="85">E514/I514</f>
        <v>0.25175582548673586</v>
      </c>
      <c r="K514" s="92">
        <f t="shared" si="83"/>
        <v>3.9721027232106159</v>
      </c>
      <c r="L514" s="92">
        <f>IF(A514&lt;'Gearing and Output'!$H$5,1,IF(A514&lt;'Gearing and Output'!$H$6,2,IF(A514&gt;'Gearing and Output'!$H$6,3)))</f>
        <v>3</v>
      </c>
      <c r="M514" s="92">
        <f>IF(L514=1,_xlfn.XLOOKUP(A514,'Dyno Graph'!$E$2:$E$77,'Dyno Graph'!$A$2:$A$77,,1),IF(L514=2,_xlfn.XLOOKUP(A514,'Dyno Graph'!$F$2:$F$77,'Dyno Graph'!$A$2:$A$77,,1),IF(L514=3,_xlfn.XLOOKUP(A514,'Dyno Graph'!$G$2:$G$77,'Dyno Graph'!$A$2:$A$77,,1))))</f>
        <v>7500</v>
      </c>
      <c r="N514" s="92">
        <f>IF(L514=1,_xlfn.XLOOKUP(A514,'Dyno Graph'!$E$2:$E$77,'Dyno Graph'!$D$2:$D$77,,-1),IF(L514=2,_xlfn.XLOOKUP(A514,'Dyno Graph'!$F$2:$F$77,'Dyno Graph'!$D$2:$D$77,,-1),IF(L514=3,_xlfn.XLOOKUP(A514,'Dyno Graph'!$G$2:$G$77,'Dyno Graph'!$D$2:$D$77,,-1))))</f>
        <v>14.254</v>
      </c>
      <c r="O514" s="92">
        <f>IF(L514=1,_xlfn.XLOOKUP(A514,'Dyno Graph'!$E$2:$E$77,'Dyno Graph'!$H$2:$H$77,,-1),IF(Forces!L514=2,_xlfn.XLOOKUP(Forces!A514,'Dyno Graph'!$F$2:$F$77,'Dyno Graph'!$H$2:$H$77,,-1),IF(Forces!L514=3,_xlfn.XLOOKUP(Forces!A514,'Dyno Graph'!$G$2:$G$77,'Dyno Graph'!$H$2:$H$77,,-1))))</f>
        <v>11.185500000000001</v>
      </c>
      <c r="P514" s="92" cm="1">
        <f t="array" ref="P514">_xlfn.XLOOKUP(N514,BSFC!$B$3:$B$25,_xlfn.XLOOKUP(M514,BSFC!$C$2:$P$2,BSFC!$C$3:$P$25,,-1),,-1)</f>
        <v>475.44294525000004</v>
      </c>
      <c r="Q514" s="92">
        <f t="shared" si="75"/>
        <v>1.4772408511371877</v>
      </c>
      <c r="R514" s="92">
        <f t="shared" si="76"/>
        <v>2.2593044861245575E-4</v>
      </c>
      <c r="S514" s="92">
        <f t="shared" si="77"/>
        <v>0.10741703790995974</v>
      </c>
      <c r="T514" s="92">
        <f t="shared" si="80"/>
        <v>65.132504526798115</v>
      </c>
      <c r="U514" s="92">
        <f t="shared" si="78"/>
        <v>1.4322271721327966E-4</v>
      </c>
      <c r="V514" s="92">
        <f t="shared" si="81"/>
        <v>8.6843339369063147E-2</v>
      </c>
    </row>
    <row r="515" spans="1:22" x14ac:dyDescent="0.45">
      <c r="A515" s="88">
        <f>MIN('Gearing and Output'!$H$7,(SQRT((A514^2)+2*K514*1)))</f>
        <v>13.752388632941413</v>
      </c>
      <c r="B515" s="90">
        <f t="shared" si="79"/>
        <v>44.273770749142614</v>
      </c>
      <c r="C515" s="90">
        <f>0.5*'Gearing and Output'!$G$15*'Gearing and Output'!$G$16*'Gearing and Output'!$G$14*(A515)^2</f>
        <v>111.2073775495362</v>
      </c>
      <c r="D515" s="90">
        <f>'Gearing and Output'!$G$27</f>
        <v>213.858</v>
      </c>
      <c r="E515" s="90">
        <f>'Gearing and Output'!$C$14-C515-D515</f>
        <v>159.04165140594046</v>
      </c>
      <c r="F515" s="90">
        <f>0.5*'Gearing and Output'!$J$27*A515^2</f>
        <v>53594.201722958889</v>
      </c>
      <c r="G515" s="90">
        <f>A515/('Gearing and Output'!$J$35/1000)</f>
        <v>47.081097682100008</v>
      </c>
      <c r="H515" s="90">
        <f t="shared" si="84"/>
        <v>59.738955596585342</v>
      </c>
      <c r="I515" s="90">
        <f>'Gearing and Output'!$G$38</f>
        <v>631.72977665344956</v>
      </c>
      <c r="J515" s="90">
        <f t="shared" si="85"/>
        <v>0.25175582548673586</v>
      </c>
      <c r="K515" s="92">
        <f t="shared" si="83"/>
        <v>3.9721027232106159</v>
      </c>
      <c r="L515" s="92">
        <f>IF(A515&lt;'Gearing and Output'!$H$5,1,IF(A515&lt;'Gearing and Output'!$H$6,2,IF(A515&gt;'Gearing and Output'!$H$6,3)))</f>
        <v>3</v>
      </c>
      <c r="M515" s="92">
        <f>IF(L515=1,_xlfn.XLOOKUP(A515,'Dyno Graph'!$E$2:$E$77,'Dyno Graph'!$A$2:$A$77,,1),IF(L515=2,_xlfn.XLOOKUP(A515,'Dyno Graph'!$F$2:$F$77,'Dyno Graph'!$A$2:$A$77,,1),IF(L515=3,_xlfn.XLOOKUP(A515,'Dyno Graph'!$G$2:$G$77,'Dyno Graph'!$A$2:$A$77,,1))))</f>
        <v>7500</v>
      </c>
      <c r="N515" s="92">
        <f>IF(L515=1,_xlfn.XLOOKUP(A515,'Dyno Graph'!$E$2:$E$77,'Dyno Graph'!$D$2:$D$77,,-1),IF(L515=2,_xlfn.XLOOKUP(A515,'Dyno Graph'!$F$2:$F$77,'Dyno Graph'!$D$2:$D$77,,-1),IF(L515=3,_xlfn.XLOOKUP(A515,'Dyno Graph'!$G$2:$G$77,'Dyno Graph'!$D$2:$D$77,,-1))))</f>
        <v>14.254</v>
      </c>
      <c r="O515" s="92">
        <f>IF(L515=1,_xlfn.XLOOKUP(A515,'Dyno Graph'!$E$2:$E$77,'Dyno Graph'!$H$2:$H$77,,-1),IF(Forces!L515=2,_xlfn.XLOOKUP(Forces!A515,'Dyno Graph'!$F$2:$F$77,'Dyno Graph'!$H$2:$H$77,,-1),IF(Forces!L515=3,_xlfn.XLOOKUP(Forces!A515,'Dyno Graph'!$G$2:$G$77,'Dyno Graph'!$H$2:$H$77,,-1))))</f>
        <v>11.185500000000001</v>
      </c>
      <c r="P515" s="92" cm="1">
        <f t="array" ref="P515">_xlfn.XLOOKUP(N515,BSFC!$B$3:$B$25,_xlfn.XLOOKUP(M515,BSFC!$C$2:$P$2,BSFC!$C$3:$P$25,,-1),,-1)</f>
        <v>475.44294525000004</v>
      </c>
      <c r="Q515" s="92">
        <f t="shared" ref="Q515:Q578" si="86">(O515*P515)/(60*60)</f>
        <v>1.4772408511371877</v>
      </c>
      <c r="R515" s="92">
        <f t="shared" ref="R515:R578" si="87">((B516-B515)/3600)*O515</f>
        <v>2.2593044861245575E-4</v>
      </c>
      <c r="S515" s="92">
        <f t="shared" ref="S515:S578" si="88">R515*P515</f>
        <v>0.10741703790995974</v>
      </c>
      <c r="T515" s="92">
        <f t="shared" si="80"/>
        <v>65.239921564708069</v>
      </c>
      <c r="U515" s="92">
        <f t="shared" ref="U515:U578" si="89">((R515*P515)/1000)/0.75</f>
        <v>1.4322271721327966E-4</v>
      </c>
      <c r="V515" s="92">
        <f t="shared" si="81"/>
        <v>8.698656208627642E-2</v>
      </c>
    </row>
    <row r="516" spans="1:22" x14ac:dyDescent="0.45">
      <c r="A516" s="88">
        <f>MIN('Gearing and Output'!$H$7,(SQRT((A515^2)+2*K515*1)))</f>
        <v>13.752388632941413</v>
      </c>
      <c r="B516" s="90">
        <f t="shared" si="79"/>
        <v>44.346485389972692</v>
      </c>
      <c r="C516" s="90">
        <f>0.5*'Gearing and Output'!$G$15*'Gearing and Output'!$G$16*'Gearing and Output'!$G$14*(A516)^2</f>
        <v>111.2073775495362</v>
      </c>
      <c r="D516" s="90">
        <f>'Gearing and Output'!$G$27</f>
        <v>213.858</v>
      </c>
      <c r="E516" s="90">
        <f>'Gearing and Output'!$C$14-C516-D516</f>
        <v>159.04165140594046</v>
      </c>
      <c r="F516" s="90">
        <f>0.5*'Gearing and Output'!$J$27*A516^2</f>
        <v>53594.201722958889</v>
      </c>
      <c r="G516" s="90">
        <f>A516/('Gearing and Output'!$J$35/1000)</f>
        <v>47.081097682100008</v>
      </c>
      <c r="H516" s="90">
        <f t="shared" si="84"/>
        <v>59.738955596585342</v>
      </c>
      <c r="I516" s="90">
        <f>'Gearing and Output'!$G$38</f>
        <v>631.72977665344956</v>
      </c>
      <c r="J516" s="90">
        <f t="shared" si="85"/>
        <v>0.25175582548673586</v>
      </c>
      <c r="K516" s="92">
        <f t="shared" si="83"/>
        <v>3.9721027232106159</v>
      </c>
      <c r="L516" s="92">
        <f>IF(A516&lt;'Gearing and Output'!$H$5,1,IF(A516&lt;'Gearing and Output'!$H$6,2,IF(A516&gt;'Gearing and Output'!$H$6,3)))</f>
        <v>3</v>
      </c>
      <c r="M516" s="92">
        <f>IF(L516=1,_xlfn.XLOOKUP(A516,'Dyno Graph'!$E$2:$E$77,'Dyno Graph'!$A$2:$A$77,,1),IF(L516=2,_xlfn.XLOOKUP(A516,'Dyno Graph'!$F$2:$F$77,'Dyno Graph'!$A$2:$A$77,,1),IF(L516=3,_xlfn.XLOOKUP(A516,'Dyno Graph'!$G$2:$G$77,'Dyno Graph'!$A$2:$A$77,,1))))</f>
        <v>7500</v>
      </c>
      <c r="N516" s="92">
        <f>IF(L516=1,_xlfn.XLOOKUP(A516,'Dyno Graph'!$E$2:$E$77,'Dyno Graph'!$D$2:$D$77,,-1),IF(L516=2,_xlfn.XLOOKUP(A516,'Dyno Graph'!$F$2:$F$77,'Dyno Graph'!$D$2:$D$77,,-1),IF(L516=3,_xlfn.XLOOKUP(A516,'Dyno Graph'!$G$2:$G$77,'Dyno Graph'!$D$2:$D$77,,-1))))</f>
        <v>14.254</v>
      </c>
      <c r="O516" s="92">
        <f>IF(L516=1,_xlfn.XLOOKUP(A516,'Dyno Graph'!$E$2:$E$77,'Dyno Graph'!$H$2:$H$77,,-1),IF(Forces!L516=2,_xlfn.XLOOKUP(Forces!A516,'Dyno Graph'!$F$2:$F$77,'Dyno Graph'!$H$2:$H$77,,-1),IF(Forces!L516=3,_xlfn.XLOOKUP(Forces!A516,'Dyno Graph'!$G$2:$G$77,'Dyno Graph'!$H$2:$H$77,,-1))))</f>
        <v>11.185500000000001</v>
      </c>
      <c r="P516" s="92" cm="1">
        <f t="array" ref="P516">_xlfn.XLOOKUP(N516,BSFC!$B$3:$B$25,_xlfn.XLOOKUP(M516,BSFC!$C$2:$P$2,BSFC!$C$3:$P$25,,-1),,-1)</f>
        <v>475.44294525000004</v>
      </c>
      <c r="Q516" s="92">
        <f t="shared" si="86"/>
        <v>1.4772408511371877</v>
      </c>
      <c r="R516" s="92">
        <f t="shared" si="87"/>
        <v>2.2593044861245575E-4</v>
      </c>
      <c r="S516" s="92">
        <f t="shared" si="88"/>
        <v>0.10741703790995974</v>
      </c>
      <c r="T516" s="92">
        <f t="shared" si="80"/>
        <v>65.347338602618024</v>
      </c>
      <c r="U516" s="92">
        <f t="shared" si="89"/>
        <v>1.4322271721327966E-4</v>
      </c>
      <c r="V516" s="92">
        <f t="shared" si="81"/>
        <v>8.7129784803489693E-2</v>
      </c>
    </row>
    <row r="517" spans="1:22" x14ac:dyDescent="0.45">
      <c r="A517" s="88">
        <f>MIN('Gearing and Output'!$H$7,(SQRT((A516^2)+2*K516*1)))</f>
        <v>13.752388632941413</v>
      </c>
      <c r="B517" s="90">
        <f t="shared" ref="B517:B580" si="90">(1/A517)+B516</f>
        <v>44.41920003080277</v>
      </c>
      <c r="C517" s="90">
        <f>0.5*'Gearing and Output'!$G$15*'Gearing and Output'!$G$16*'Gearing and Output'!$G$14*(A517)^2</f>
        <v>111.2073775495362</v>
      </c>
      <c r="D517" s="90">
        <f>'Gearing and Output'!$G$27</f>
        <v>213.858</v>
      </c>
      <c r="E517" s="90">
        <f>'Gearing and Output'!$C$14-C517-D517</f>
        <v>159.04165140594046</v>
      </c>
      <c r="F517" s="90">
        <f>0.5*'Gearing and Output'!$J$27*A517^2</f>
        <v>53594.201722958889</v>
      </c>
      <c r="G517" s="90">
        <f>A517/('Gearing and Output'!$J$35/1000)</f>
        <v>47.081097682100008</v>
      </c>
      <c r="H517" s="90">
        <f t="shared" si="84"/>
        <v>59.738955596585342</v>
      </c>
      <c r="I517" s="90">
        <f>'Gearing and Output'!$G$38</f>
        <v>631.72977665344956</v>
      </c>
      <c r="J517" s="90">
        <f t="shared" si="85"/>
        <v>0.25175582548673586</v>
      </c>
      <c r="K517" s="92">
        <f t="shared" si="83"/>
        <v>3.9721027232106159</v>
      </c>
      <c r="L517" s="92">
        <f>IF(A517&lt;'Gearing and Output'!$H$5,1,IF(A517&lt;'Gearing and Output'!$H$6,2,IF(A517&gt;'Gearing and Output'!$H$6,3)))</f>
        <v>3</v>
      </c>
      <c r="M517" s="92">
        <f>IF(L517=1,_xlfn.XLOOKUP(A517,'Dyno Graph'!$E$2:$E$77,'Dyno Graph'!$A$2:$A$77,,1),IF(L517=2,_xlfn.XLOOKUP(A517,'Dyno Graph'!$F$2:$F$77,'Dyno Graph'!$A$2:$A$77,,1),IF(L517=3,_xlfn.XLOOKUP(A517,'Dyno Graph'!$G$2:$G$77,'Dyno Graph'!$A$2:$A$77,,1))))</f>
        <v>7500</v>
      </c>
      <c r="N517" s="92">
        <f>IF(L517=1,_xlfn.XLOOKUP(A517,'Dyno Graph'!$E$2:$E$77,'Dyno Graph'!$D$2:$D$77,,-1),IF(L517=2,_xlfn.XLOOKUP(A517,'Dyno Graph'!$F$2:$F$77,'Dyno Graph'!$D$2:$D$77,,-1),IF(L517=3,_xlfn.XLOOKUP(A517,'Dyno Graph'!$G$2:$G$77,'Dyno Graph'!$D$2:$D$77,,-1))))</f>
        <v>14.254</v>
      </c>
      <c r="O517" s="92">
        <f>IF(L517=1,_xlfn.XLOOKUP(A517,'Dyno Graph'!$E$2:$E$77,'Dyno Graph'!$H$2:$H$77,,-1),IF(Forces!L517=2,_xlfn.XLOOKUP(Forces!A517,'Dyno Graph'!$F$2:$F$77,'Dyno Graph'!$H$2:$H$77,,-1),IF(Forces!L517=3,_xlfn.XLOOKUP(Forces!A517,'Dyno Graph'!$G$2:$G$77,'Dyno Graph'!$H$2:$H$77,,-1))))</f>
        <v>11.185500000000001</v>
      </c>
      <c r="P517" s="92" cm="1">
        <f t="array" ref="P517">_xlfn.XLOOKUP(N517,BSFC!$B$3:$B$25,_xlfn.XLOOKUP(M517,BSFC!$C$2:$P$2,BSFC!$C$3:$P$25,,-1),,-1)</f>
        <v>475.44294525000004</v>
      </c>
      <c r="Q517" s="92">
        <f t="shared" si="86"/>
        <v>1.4772408511371877</v>
      </c>
      <c r="R517" s="92">
        <f t="shared" si="87"/>
        <v>2.2593044861245575E-4</v>
      </c>
      <c r="S517" s="92">
        <f t="shared" si="88"/>
        <v>0.10741703790995974</v>
      </c>
      <c r="T517" s="92">
        <f t="shared" ref="T517:T580" si="91">S517+T516</f>
        <v>65.454755640527978</v>
      </c>
      <c r="U517" s="92">
        <f t="shared" si="89"/>
        <v>1.4322271721327966E-4</v>
      </c>
      <c r="V517" s="92">
        <f t="shared" ref="V517:V580" si="92">U517+V516</f>
        <v>8.7273007520702967E-2</v>
      </c>
    </row>
    <row r="518" spans="1:22" x14ac:dyDescent="0.45">
      <c r="A518" s="88">
        <f>MIN('Gearing and Output'!$H$7,(SQRT((A517^2)+2*K517*1)))</f>
        <v>13.752388632941413</v>
      </c>
      <c r="B518" s="90">
        <f t="shared" si="90"/>
        <v>44.491914671632848</v>
      </c>
      <c r="C518" s="90">
        <f>0.5*'Gearing and Output'!$G$15*'Gearing and Output'!$G$16*'Gearing and Output'!$G$14*(A518)^2</f>
        <v>111.2073775495362</v>
      </c>
      <c r="D518" s="90">
        <f>'Gearing and Output'!$G$27</f>
        <v>213.858</v>
      </c>
      <c r="E518" s="90">
        <f>'Gearing and Output'!$C$14-C518-D518</f>
        <v>159.04165140594046</v>
      </c>
      <c r="F518" s="90">
        <f>0.5*'Gearing and Output'!$J$27*A518^2</f>
        <v>53594.201722958889</v>
      </c>
      <c r="G518" s="90">
        <f>A518/('Gearing and Output'!$J$35/1000)</f>
        <v>47.081097682100008</v>
      </c>
      <c r="H518" s="90">
        <f t="shared" si="84"/>
        <v>59.738955596585342</v>
      </c>
      <c r="I518" s="90">
        <f>'Gearing and Output'!$G$38</f>
        <v>631.72977665344956</v>
      </c>
      <c r="J518" s="90">
        <f t="shared" si="85"/>
        <v>0.25175582548673586</v>
      </c>
      <c r="K518" s="92">
        <f t="shared" si="83"/>
        <v>3.9721027232106159</v>
      </c>
      <c r="L518" s="92">
        <f>IF(A518&lt;'Gearing and Output'!$H$5,1,IF(A518&lt;'Gearing and Output'!$H$6,2,IF(A518&gt;'Gearing and Output'!$H$6,3)))</f>
        <v>3</v>
      </c>
      <c r="M518" s="92">
        <f>IF(L518=1,_xlfn.XLOOKUP(A518,'Dyno Graph'!$E$2:$E$77,'Dyno Graph'!$A$2:$A$77,,1),IF(L518=2,_xlfn.XLOOKUP(A518,'Dyno Graph'!$F$2:$F$77,'Dyno Graph'!$A$2:$A$77,,1),IF(L518=3,_xlfn.XLOOKUP(A518,'Dyno Graph'!$G$2:$G$77,'Dyno Graph'!$A$2:$A$77,,1))))</f>
        <v>7500</v>
      </c>
      <c r="N518" s="92">
        <f>IF(L518=1,_xlfn.XLOOKUP(A518,'Dyno Graph'!$E$2:$E$77,'Dyno Graph'!$D$2:$D$77,,-1),IF(L518=2,_xlfn.XLOOKUP(A518,'Dyno Graph'!$F$2:$F$77,'Dyno Graph'!$D$2:$D$77,,-1),IF(L518=3,_xlfn.XLOOKUP(A518,'Dyno Graph'!$G$2:$G$77,'Dyno Graph'!$D$2:$D$77,,-1))))</f>
        <v>14.254</v>
      </c>
      <c r="O518" s="92">
        <f>IF(L518=1,_xlfn.XLOOKUP(A518,'Dyno Graph'!$E$2:$E$77,'Dyno Graph'!$H$2:$H$77,,-1),IF(Forces!L518=2,_xlfn.XLOOKUP(Forces!A518,'Dyno Graph'!$F$2:$F$77,'Dyno Graph'!$H$2:$H$77,,-1),IF(Forces!L518=3,_xlfn.XLOOKUP(Forces!A518,'Dyno Graph'!$G$2:$G$77,'Dyno Graph'!$H$2:$H$77,,-1))))</f>
        <v>11.185500000000001</v>
      </c>
      <c r="P518" s="92" cm="1">
        <f t="array" ref="P518">_xlfn.XLOOKUP(N518,BSFC!$B$3:$B$25,_xlfn.XLOOKUP(M518,BSFC!$C$2:$P$2,BSFC!$C$3:$P$25,,-1),,-1)</f>
        <v>475.44294525000004</v>
      </c>
      <c r="Q518" s="92">
        <f t="shared" si="86"/>
        <v>1.4772408511371877</v>
      </c>
      <c r="R518" s="92">
        <f t="shared" si="87"/>
        <v>2.2593044861245575E-4</v>
      </c>
      <c r="S518" s="92">
        <f t="shared" si="88"/>
        <v>0.10741703790995974</v>
      </c>
      <c r="T518" s="92">
        <f t="shared" si="91"/>
        <v>65.562172678437932</v>
      </c>
      <c r="U518" s="92">
        <f t="shared" si="89"/>
        <v>1.4322271721327966E-4</v>
      </c>
      <c r="V518" s="92">
        <f t="shared" si="92"/>
        <v>8.741623023791624E-2</v>
      </c>
    </row>
    <row r="519" spans="1:22" x14ac:dyDescent="0.45">
      <c r="A519" s="88">
        <f>MIN('Gearing and Output'!$H$7,(SQRT((A518^2)+2*K518*1)))</f>
        <v>13.752388632941413</v>
      </c>
      <c r="B519" s="90">
        <f t="shared" si="90"/>
        <v>44.564629312462927</v>
      </c>
      <c r="C519" s="90">
        <f>0.5*'Gearing and Output'!$G$15*'Gearing and Output'!$G$16*'Gearing and Output'!$G$14*(A519)^2</f>
        <v>111.2073775495362</v>
      </c>
      <c r="D519" s="90">
        <f>'Gearing and Output'!$G$27</f>
        <v>213.858</v>
      </c>
      <c r="E519" s="90">
        <f>'Gearing and Output'!$C$14-C519-D519</f>
        <v>159.04165140594046</v>
      </c>
      <c r="F519" s="90">
        <f>0.5*'Gearing and Output'!$J$27*A519^2</f>
        <v>53594.201722958889</v>
      </c>
      <c r="G519" s="90">
        <f>A519/('Gearing and Output'!$J$35/1000)</f>
        <v>47.081097682100008</v>
      </c>
      <c r="H519" s="90">
        <f t="shared" si="84"/>
        <v>59.738955596585342</v>
      </c>
      <c r="I519" s="90">
        <f>'Gearing and Output'!$G$38</f>
        <v>631.72977665344956</v>
      </c>
      <c r="J519" s="90">
        <f t="shared" si="85"/>
        <v>0.25175582548673586</v>
      </c>
      <c r="K519" s="92">
        <f t="shared" si="83"/>
        <v>3.9721027232106159</v>
      </c>
      <c r="L519" s="92">
        <f>IF(A519&lt;'Gearing and Output'!$H$5,1,IF(A519&lt;'Gearing and Output'!$H$6,2,IF(A519&gt;'Gearing and Output'!$H$6,3)))</f>
        <v>3</v>
      </c>
      <c r="M519" s="92">
        <f>IF(L519=1,_xlfn.XLOOKUP(A519,'Dyno Graph'!$E$2:$E$77,'Dyno Graph'!$A$2:$A$77,,1),IF(L519=2,_xlfn.XLOOKUP(A519,'Dyno Graph'!$F$2:$F$77,'Dyno Graph'!$A$2:$A$77,,1),IF(L519=3,_xlfn.XLOOKUP(A519,'Dyno Graph'!$G$2:$G$77,'Dyno Graph'!$A$2:$A$77,,1))))</f>
        <v>7500</v>
      </c>
      <c r="N519" s="92">
        <f>IF(L519=1,_xlfn.XLOOKUP(A519,'Dyno Graph'!$E$2:$E$77,'Dyno Graph'!$D$2:$D$77,,-1),IF(L519=2,_xlfn.XLOOKUP(A519,'Dyno Graph'!$F$2:$F$77,'Dyno Graph'!$D$2:$D$77,,-1),IF(L519=3,_xlfn.XLOOKUP(A519,'Dyno Graph'!$G$2:$G$77,'Dyno Graph'!$D$2:$D$77,,-1))))</f>
        <v>14.254</v>
      </c>
      <c r="O519" s="92">
        <f>IF(L519=1,_xlfn.XLOOKUP(A519,'Dyno Graph'!$E$2:$E$77,'Dyno Graph'!$H$2:$H$77,,-1),IF(Forces!L519=2,_xlfn.XLOOKUP(Forces!A519,'Dyno Graph'!$F$2:$F$77,'Dyno Graph'!$H$2:$H$77,,-1),IF(Forces!L519=3,_xlfn.XLOOKUP(Forces!A519,'Dyno Graph'!$G$2:$G$77,'Dyno Graph'!$H$2:$H$77,,-1))))</f>
        <v>11.185500000000001</v>
      </c>
      <c r="P519" s="92" cm="1">
        <f t="array" ref="P519">_xlfn.XLOOKUP(N519,BSFC!$B$3:$B$25,_xlfn.XLOOKUP(M519,BSFC!$C$2:$P$2,BSFC!$C$3:$P$25,,-1),,-1)</f>
        <v>475.44294525000004</v>
      </c>
      <c r="Q519" s="92">
        <f t="shared" si="86"/>
        <v>1.4772408511371877</v>
      </c>
      <c r="R519" s="92">
        <f t="shared" si="87"/>
        <v>2.2593044861245575E-4</v>
      </c>
      <c r="S519" s="92">
        <f t="shared" si="88"/>
        <v>0.10741703790995974</v>
      </c>
      <c r="T519" s="92">
        <f t="shared" si="91"/>
        <v>65.669589716347886</v>
      </c>
      <c r="U519" s="92">
        <f t="shared" si="89"/>
        <v>1.4322271721327966E-4</v>
      </c>
      <c r="V519" s="92">
        <f t="shared" si="92"/>
        <v>8.7559452955129513E-2</v>
      </c>
    </row>
    <row r="520" spans="1:22" x14ac:dyDescent="0.45">
      <c r="A520" s="88">
        <f>MIN('Gearing and Output'!$H$7,(SQRT((A519^2)+2*K519*1)))</f>
        <v>13.752388632941413</v>
      </c>
      <c r="B520" s="90">
        <f t="shared" si="90"/>
        <v>44.637343953293005</v>
      </c>
      <c r="C520" s="90">
        <f>0.5*'Gearing and Output'!$G$15*'Gearing and Output'!$G$16*'Gearing and Output'!$G$14*(A520)^2</f>
        <v>111.2073775495362</v>
      </c>
      <c r="D520" s="90">
        <f>'Gearing and Output'!$G$27</f>
        <v>213.858</v>
      </c>
      <c r="E520" s="90">
        <f>'Gearing and Output'!$C$14-C520-D520</f>
        <v>159.04165140594046</v>
      </c>
      <c r="F520" s="90">
        <f>0.5*'Gearing and Output'!$J$27*A520^2</f>
        <v>53594.201722958889</v>
      </c>
      <c r="G520" s="90">
        <f>A520/('Gearing and Output'!$J$35/1000)</f>
        <v>47.081097682100008</v>
      </c>
      <c r="H520" s="90">
        <f t="shared" si="84"/>
        <v>59.738955596585342</v>
      </c>
      <c r="I520" s="90">
        <f>'Gearing and Output'!$G$38</f>
        <v>631.72977665344956</v>
      </c>
      <c r="J520" s="90">
        <f t="shared" si="85"/>
        <v>0.25175582548673586</v>
      </c>
      <c r="K520" s="92">
        <f t="shared" ref="K520:K537" si="93">1.5*(-I520/E520)</f>
        <v>-5.9581540848159236</v>
      </c>
      <c r="L520" s="92">
        <f>IF(A520&lt;'Gearing and Output'!$H$5,1,IF(A520&lt;'Gearing and Output'!$H$6,2,IF(A520&gt;'Gearing and Output'!$H$6,3)))</f>
        <v>3</v>
      </c>
      <c r="M520" s="92">
        <f>IF(L520=1,_xlfn.XLOOKUP(A520,'Dyno Graph'!$E$2:$E$77,'Dyno Graph'!$A$2:$A$77,,1),IF(L520=2,_xlfn.XLOOKUP(A520,'Dyno Graph'!$F$2:$F$77,'Dyno Graph'!$A$2:$A$77,,1),IF(L520=3,_xlfn.XLOOKUP(A520,'Dyno Graph'!$G$2:$G$77,'Dyno Graph'!$A$2:$A$77,,1))))</f>
        <v>7500</v>
      </c>
      <c r="N520" s="92">
        <f>IF(L520=1,_xlfn.XLOOKUP(A520,'Dyno Graph'!$E$2:$E$77,'Dyno Graph'!$D$2:$D$77,,-1),IF(L520=2,_xlfn.XLOOKUP(A520,'Dyno Graph'!$F$2:$F$77,'Dyno Graph'!$D$2:$D$77,,-1),IF(L520=3,_xlfn.XLOOKUP(A520,'Dyno Graph'!$G$2:$G$77,'Dyno Graph'!$D$2:$D$77,,-1))))</f>
        <v>14.254</v>
      </c>
      <c r="O520" s="92">
        <f>IF(L520=1,_xlfn.XLOOKUP(A520,'Dyno Graph'!$E$2:$E$77,'Dyno Graph'!$H$2:$H$77,,-1),IF(Forces!L520=2,_xlfn.XLOOKUP(Forces!A520,'Dyno Graph'!$F$2:$F$77,'Dyno Graph'!$H$2:$H$77,,-1),IF(Forces!L520=3,_xlfn.XLOOKUP(Forces!A520,'Dyno Graph'!$G$2:$G$77,'Dyno Graph'!$H$2:$H$77,,-1))))</f>
        <v>11.185500000000001</v>
      </c>
      <c r="P520" s="92" cm="1">
        <f t="array" ref="P520">_xlfn.XLOOKUP(N520,BSFC!$B$3:$B$25,_xlfn.XLOOKUP(M520,BSFC!$C$2:$P$2,BSFC!$C$3:$P$25,,-1),,-1)</f>
        <v>475.44294525000004</v>
      </c>
      <c r="Q520" s="92">
        <f t="shared" si="86"/>
        <v>1.4772408511371877</v>
      </c>
      <c r="R520" s="92">
        <f t="shared" si="87"/>
        <v>2.3340302418050046E-4</v>
      </c>
      <c r="S520" s="92">
        <f t="shared" si="88"/>
        <v>0.11096982124663411</v>
      </c>
      <c r="T520" s="92">
        <f t="shared" si="91"/>
        <v>65.780559537594513</v>
      </c>
      <c r="U520" s="92">
        <f t="shared" si="89"/>
        <v>1.479597616621788E-4</v>
      </c>
      <c r="V520" s="92">
        <f t="shared" si="92"/>
        <v>8.7707412716791694E-2</v>
      </c>
    </row>
    <row r="521" spans="1:22" x14ac:dyDescent="0.45">
      <c r="A521" s="88">
        <f>MIN('Gearing and Output'!$H$7,(SQRT((A520^2)+2*K520*1)))</f>
        <v>13.312095437677133</v>
      </c>
      <c r="B521" s="90">
        <f t="shared" si="90"/>
        <v>44.712463607045613</v>
      </c>
      <c r="C521" s="90">
        <f>0.5*'Gearing and Output'!$G$15*'Gearing and Output'!$G$16*'Gearing and Output'!$G$14*(A521)^2</f>
        <v>104.20058834579268</v>
      </c>
      <c r="D521" s="90">
        <f>'Gearing and Output'!$G$27</f>
        <v>213.858</v>
      </c>
      <c r="E521" s="90">
        <f>'Gearing and Output'!$C$14-C521-D521</f>
        <v>166.04844060968395</v>
      </c>
      <c r="F521" s="90">
        <f>0.5*'Gearing and Output'!$J$27*A521^2</f>
        <v>50217.417895389473</v>
      </c>
      <c r="G521" s="90">
        <f>A521/('Gearing and Output'!$J$35/1000)</f>
        <v>45.573760485029553</v>
      </c>
      <c r="H521" s="90">
        <f t="shared" si="84"/>
        <v>55.97501224731775</v>
      </c>
      <c r="I521" s="90">
        <f>'Gearing and Output'!$G$38</f>
        <v>631.72977665344956</v>
      </c>
      <c r="J521" s="90">
        <f t="shared" si="85"/>
        <v>0.26284725961362082</v>
      </c>
      <c r="K521" s="92">
        <f t="shared" si="93"/>
        <v>-5.7067363083981322</v>
      </c>
      <c r="L521" s="92">
        <f>IF(A521&lt;'Gearing and Output'!$H$5,1,IF(A521&lt;'Gearing and Output'!$H$6,2,IF(A521&gt;'Gearing and Output'!$H$6,3)))</f>
        <v>3</v>
      </c>
      <c r="M521" s="92">
        <f>IF(L521=1,_xlfn.XLOOKUP(A521,'Dyno Graph'!$E$2:$E$77,'Dyno Graph'!$A$2:$A$77,,1),IF(L521=2,_xlfn.XLOOKUP(A521,'Dyno Graph'!$F$2:$F$77,'Dyno Graph'!$A$2:$A$77,,1),IF(L521=3,_xlfn.XLOOKUP(A521,'Dyno Graph'!$G$2:$G$77,'Dyno Graph'!$A$2:$A$77,,1))))</f>
        <v>7300</v>
      </c>
      <c r="N521" s="92">
        <f>IF(L521=1,_xlfn.XLOOKUP(A521,'Dyno Graph'!$E$2:$E$77,'Dyno Graph'!$D$2:$D$77,,-1),IF(L521=2,_xlfn.XLOOKUP(A521,'Dyno Graph'!$F$2:$F$77,'Dyno Graph'!$D$2:$D$77,,-1),IF(L521=3,_xlfn.XLOOKUP(A521,'Dyno Graph'!$G$2:$G$77,'Dyno Graph'!$D$2:$D$77,,-1))))</f>
        <v>15.729542693797773</v>
      </c>
      <c r="O521" s="92">
        <f>IF(L521=1,_xlfn.XLOOKUP(A521,'Dyno Graph'!$E$2:$E$77,'Dyno Graph'!$H$2:$H$77,,-1),IF(Forces!L521=2,_xlfn.XLOOKUP(Forces!A521,'Dyno Graph'!$F$2:$F$77,'Dyno Graph'!$H$2:$H$77,,-1),IF(Forces!L521=3,_xlfn.XLOOKUP(Forces!A521,'Dyno Graph'!$G$2:$G$77,'Dyno Graph'!$H$2:$H$77,,-1))))</f>
        <v>11.849662397180863</v>
      </c>
      <c r="P521" s="92" cm="1">
        <f t="array" ref="P521">_xlfn.XLOOKUP(N521,BSFC!$B$3:$B$25,_xlfn.XLOOKUP(M521,BSFC!$C$2:$P$2,BSFC!$C$3:$P$25,,-1),,-1)</f>
        <v>482.49827961562505</v>
      </c>
      <c r="Q521" s="92">
        <f t="shared" si="86"/>
        <v>1.5881782557404804</v>
      </c>
      <c r="R521" s="92">
        <f t="shared" si="87"/>
        <v>2.5563086686644214E-4</v>
      </c>
      <c r="S521" s="92">
        <f t="shared" si="88"/>
        <v>0.12334145347970922</v>
      </c>
      <c r="T521" s="92">
        <f t="shared" si="91"/>
        <v>65.903900991074224</v>
      </c>
      <c r="U521" s="92">
        <f t="shared" si="89"/>
        <v>1.6445527130627897E-4</v>
      </c>
      <c r="V521" s="92">
        <f t="shared" si="92"/>
        <v>8.7871867988097971E-2</v>
      </c>
    </row>
    <row r="522" spans="1:22" x14ac:dyDescent="0.45">
      <c r="A522" s="88">
        <f>MIN('Gearing and Output'!$H$7,(SQRT((A521^2)+2*K521*1)))</f>
        <v>12.876273231219818</v>
      </c>
      <c r="B522" s="90">
        <f t="shared" si="90"/>
        <v>44.79012582980549</v>
      </c>
      <c r="C522" s="90">
        <f>0.5*'Gearing and Output'!$G$15*'Gearing and Output'!$G$16*'Gearing and Output'!$G$14*(A522)^2</f>
        <v>97.489466447116456</v>
      </c>
      <c r="D522" s="90">
        <f>'Gearing and Output'!$G$27</f>
        <v>213.858</v>
      </c>
      <c r="E522" s="90">
        <f>'Gearing and Output'!$C$14-C522-D522</f>
        <v>172.7595625083602</v>
      </c>
      <c r="F522" s="90">
        <f>0.5*'Gearing and Output'!$J$27*A522^2</f>
        <v>46983.125092604823</v>
      </c>
      <c r="G522" s="90">
        <f>A522/('Gearing and Output'!$J$35/1000)</f>
        <v>44.081729651557055</v>
      </c>
      <c r="H522" s="90">
        <f t="shared" si="84"/>
        <v>52.369896993793247</v>
      </c>
      <c r="I522" s="90">
        <f>'Gearing and Output'!$G$38</f>
        <v>631.72977665344956</v>
      </c>
      <c r="J522" s="90">
        <f t="shared" si="85"/>
        <v>0.27347066561203365</v>
      </c>
      <c r="K522" s="92">
        <f t="shared" si="93"/>
        <v>-5.4850489965458102</v>
      </c>
      <c r="L522" s="92">
        <f>IF(A522&lt;'Gearing and Output'!$H$5,1,IF(A522&lt;'Gearing and Output'!$H$6,2,IF(A522&gt;'Gearing and Output'!$H$6,3)))</f>
        <v>3</v>
      </c>
      <c r="M522" s="92">
        <f>IF(L522=1,_xlfn.XLOOKUP(A522,'Dyno Graph'!$E$2:$E$77,'Dyno Graph'!$A$2:$A$77,,1),IF(L522=2,_xlfn.XLOOKUP(A522,'Dyno Graph'!$F$2:$F$77,'Dyno Graph'!$A$2:$A$77,,1),IF(L522=3,_xlfn.XLOOKUP(A522,'Dyno Graph'!$G$2:$G$77,'Dyno Graph'!$A$2:$A$77,,1))))</f>
        <v>7100</v>
      </c>
      <c r="N522" s="92">
        <f>IF(L522=1,_xlfn.XLOOKUP(A522,'Dyno Graph'!$E$2:$E$77,'Dyno Graph'!$D$2:$D$77,,-1),IF(L522=2,_xlfn.XLOOKUP(A522,'Dyno Graph'!$F$2:$F$77,'Dyno Graph'!$D$2:$D$77,,-1),IF(L522=3,_xlfn.XLOOKUP(A522,'Dyno Graph'!$G$2:$G$77,'Dyno Graph'!$D$2:$D$77,,-1))))</f>
        <v>17.308428571428571</v>
      </c>
      <c r="O522" s="92">
        <f>IF(L522=1,_xlfn.XLOOKUP(A522,'Dyno Graph'!$E$2:$E$77,'Dyno Graph'!$H$2:$H$77,,-1),IF(Forces!L522=2,_xlfn.XLOOKUP(Forces!A522,'Dyno Graph'!$F$2:$F$77,'Dyno Graph'!$H$2:$H$77,,-1),IF(Forces!L522=3,_xlfn.XLOOKUP(Forces!A522,'Dyno Graph'!$G$2:$G$77,'Dyno Graph'!$H$2:$H$77,,-1))))</f>
        <v>12.6769</v>
      </c>
      <c r="P522" s="92" cm="1">
        <f t="array" ref="P522">_xlfn.XLOOKUP(N522,BSFC!$B$3:$B$25,_xlfn.XLOOKUP(M522,BSFC!$C$2:$P$2,BSFC!$C$3:$P$25,,-1),,-1)</f>
        <v>541.22171512499995</v>
      </c>
      <c r="Q522" s="92">
        <f t="shared" si="86"/>
        <v>1.9058371001300312</v>
      </c>
      <c r="R522" s="92">
        <f t="shared" si="87"/>
        <v>2.8299930629009548E-4</v>
      </c>
      <c r="S522" s="92">
        <f t="shared" si="88"/>
        <v>0.15316536992951066</v>
      </c>
      <c r="T522" s="92">
        <f t="shared" si="91"/>
        <v>66.057066361003734</v>
      </c>
      <c r="U522" s="92">
        <f t="shared" si="89"/>
        <v>2.0422049323934755E-4</v>
      </c>
      <c r="V522" s="92">
        <f t="shared" si="92"/>
        <v>8.8076088481337314E-2</v>
      </c>
    </row>
    <row r="523" spans="1:22" x14ac:dyDescent="0.45">
      <c r="A523" s="88">
        <f>MIN('Gearing and Output'!$H$7,(SQRT((A522^2)+2*K522*1)))</f>
        <v>12.443002625248313</v>
      </c>
      <c r="B523" s="90">
        <f t="shared" si="90"/>
        <v>44.870492283957873</v>
      </c>
      <c r="C523" s="90">
        <f>0.5*'Gearing and Output'!$G$15*'Gearing and Output'!$G$16*'Gearing and Output'!$G$14*(A523)^2</f>
        <v>91.03904882717859</v>
      </c>
      <c r="D523" s="90">
        <f>'Gearing and Output'!$G$27</f>
        <v>213.858</v>
      </c>
      <c r="E523" s="90">
        <f>'Gearing and Output'!$C$14-C523-D523</f>
        <v>179.20998012829807</v>
      </c>
      <c r="F523" s="90">
        <f>0.5*'Gearing and Output'!$J$27*A523^2</f>
        <v>43874.47357381248</v>
      </c>
      <c r="G523" s="90">
        <f>A523/('Gearing and Output'!$J$35/1000)</f>
        <v>42.598434184348896</v>
      </c>
      <c r="H523" s="90">
        <f t="shared" si="84"/>
        <v>48.904828216272136</v>
      </c>
      <c r="I523" s="90">
        <f>'Gearing and Output'!$G$38</f>
        <v>631.72977665344956</v>
      </c>
      <c r="J523" s="90">
        <f t="shared" si="85"/>
        <v>0.28368138838990958</v>
      </c>
      <c r="K523" s="92">
        <f t="shared" si="93"/>
        <v>-5.2876221754044197</v>
      </c>
      <c r="L523" s="92">
        <f>IF(A523&lt;'Gearing and Output'!$H$5,1,IF(A523&lt;'Gearing and Output'!$H$6,2,IF(A523&gt;'Gearing and Output'!$H$6,3)))</f>
        <v>3</v>
      </c>
      <c r="M523" s="92">
        <f>IF(L523=1,_xlfn.XLOOKUP(A523,'Dyno Graph'!$E$2:$E$77,'Dyno Graph'!$A$2:$A$77,,1),IF(L523=2,_xlfn.XLOOKUP(A523,'Dyno Graph'!$F$2:$F$77,'Dyno Graph'!$A$2:$A$77,,1),IF(L523=3,_xlfn.XLOOKUP(A523,'Dyno Graph'!$G$2:$G$77,'Dyno Graph'!$A$2:$A$77,,1))))</f>
        <v>6800</v>
      </c>
      <c r="N523" s="92">
        <f>IF(L523=1,_xlfn.XLOOKUP(A523,'Dyno Graph'!$E$2:$E$77,'Dyno Graph'!$D$2:$D$77,,-1),IF(L523=2,_xlfn.XLOOKUP(A523,'Dyno Graph'!$F$2:$F$77,'Dyno Graph'!$D$2:$D$77,,-1),IF(L523=3,_xlfn.XLOOKUP(A523,'Dyno Graph'!$G$2:$G$77,'Dyno Graph'!$D$2:$D$77,,-1))))</f>
        <v>19.679029850746268</v>
      </c>
      <c r="O523" s="92">
        <f>IF(L523=1,_xlfn.XLOOKUP(A523,'Dyno Graph'!$E$2:$E$77,'Dyno Graph'!$H$2:$H$77,,-1),IF(Forces!L523=2,_xlfn.XLOOKUP(Forces!A523,'Dyno Graph'!$F$2:$F$77,'Dyno Graph'!$H$2:$H$77,,-1),IF(Forces!L523=3,_xlfn.XLOOKUP(Forces!A523,'Dyno Graph'!$G$2:$G$77,'Dyno Graph'!$H$2:$H$77,,-1))))</f>
        <v>13.795450000000001</v>
      </c>
      <c r="P523" s="92" cm="1">
        <f t="array" ref="P523">_xlfn.XLOOKUP(N523,BSFC!$B$3:$B$25,_xlfn.XLOOKUP(M523,BSFC!$C$2:$P$2,BSFC!$C$3:$P$25,,-1),,-1)</f>
        <v>504.47246850000005</v>
      </c>
      <c r="Q523" s="92">
        <f t="shared" si="86"/>
        <v>1.9331735321023127</v>
      </c>
      <c r="R523" s="92">
        <f t="shared" si="87"/>
        <v>3.1905888154856922E-4</v>
      </c>
      <c r="S523" s="92">
        <f t="shared" si="88"/>
        <v>0.16095642157165582</v>
      </c>
      <c r="T523" s="92">
        <f t="shared" si="91"/>
        <v>66.218022782575389</v>
      </c>
      <c r="U523" s="92">
        <f t="shared" si="89"/>
        <v>2.1460856209554112E-4</v>
      </c>
      <c r="V523" s="92">
        <f t="shared" si="92"/>
        <v>8.8290697043432856E-2</v>
      </c>
    </row>
    <row r="524" spans="1:22" x14ac:dyDescent="0.45">
      <c r="A524" s="88">
        <f>MIN('Gearing and Output'!$H$7,(SQRT((A523^2)+2*K523*1)))</f>
        <v>12.01053995377092</v>
      </c>
      <c r="B524" s="90">
        <f t="shared" si="90"/>
        <v>44.953752487399939</v>
      </c>
      <c r="C524" s="90">
        <f>0.5*'Gearing and Output'!$G$15*'Gearing and Output'!$G$16*'Gearing and Output'!$G$14*(A524)^2</f>
        <v>84.820805148902991</v>
      </c>
      <c r="D524" s="90">
        <f>'Gearing and Output'!$G$27</f>
        <v>213.858</v>
      </c>
      <c r="E524" s="90">
        <f>'Gearing and Output'!$C$14-C524-D524</f>
        <v>185.42822380657367</v>
      </c>
      <c r="F524" s="90">
        <f>0.5*'Gearing and Output'!$J$27*A524^2</f>
        <v>40877.713705902024</v>
      </c>
      <c r="G524" s="90">
        <f>A524/('Gearing and Output'!$J$35/1000)</f>
        <v>41.117904668849427</v>
      </c>
      <c r="H524" s="90">
        <f t="shared" si="84"/>
        <v>45.564479840376073</v>
      </c>
      <c r="I524" s="90">
        <f>'Gearing and Output'!$G$38</f>
        <v>631.72977665344956</v>
      </c>
      <c r="J524" s="90">
        <f t="shared" si="85"/>
        <v>0.29352459019561894</v>
      </c>
      <c r="K524" s="92">
        <f t="shared" si="93"/>
        <v>-5.110304383698578</v>
      </c>
      <c r="L524" s="92">
        <f>IF(A524&lt;'Gearing and Output'!$H$5,1,IF(A524&lt;'Gearing and Output'!$H$6,2,IF(A524&gt;'Gearing and Output'!$H$6,3)))</f>
        <v>3</v>
      </c>
      <c r="M524" s="92">
        <f>IF(L524=1,_xlfn.XLOOKUP(A524,'Dyno Graph'!$E$2:$E$77,'Dyno Graph'!$A$2:$A$77,,1),IF(L524=2,_xlfn.XLOOKUP(A524,'Dyno Graph'!$F$2:$F$77,'Dyno Graph'!$A$2:$A$77,,1),IF(L524=3,_xlfn.XLOOKUP(A524,'Dyno Graph'!$G$2:$G$77,'Dyno Graph'!$A$2:$A$77,,1))))</f>
        <v>6600</v>
      </c>
      <c r="N524" s="92">
        <f>IF(L524=1,_xlfn.XLOOKUP(A524,'Dyno Graph'!$E$2:$E$77,'Dyno Graph'!$D$2:$D$77,,-1),IF(L524=2,_xlfn.XLOOKUP(A524,'Dyno Graph'!$F$2:$F$77,'Dyno Graph'!$D$2:$D$77,,-1),IF(L524=3,_xlfn.XLOOKUP(A524,'Dyno Graph'!$G$2:$G$77,'Dyno Graph'!$D$2:$D$77,,-1))))</f>
        <v>19.736307692307694</v>
      </c>
      <c r="O524" s="92">
        <f>IF(L524=1,_xlfn.XLOOKUP(A524,'Dyno Graph'!$E$2:$E$77,'Dyno Graph'!$H$2:$H$77,,-1),IF(Forces!L524=2,_xlfn.XLOOKUP(Forces!A524,'Dyno Graph'!$F$2:$F$77,'Dyno Graph'!$H$2:$H$77,,-1),IF(Forces!L524=3,_xlfn.XLOOKUP(Forces!A524,'Dyno Graph'!$G$2:$G$77,'Dyno Graph'!$H$2:$H$77,,-1))))</f>
        <v>13.422600000000001</v>
      </c>
      <c r="P524" s="92" cm="1">
        <f t="array" ref="P524">_xlfn.XLOOKUP(N524,BSFC!$B$3:$B$25,_xlfn.XLOOKUP(M524,BSFC!$C$2:$P$2,BSFC!$C$3:$P$25,,-1),,-1)</f>
        <v>504.47246850000005</v>
      </c>
      <c r="Q524" s="92">
        <f t="shared" si="86"/>
        <v>1.8809255988022502</v>
      </c>
      <c r="R524" s="92">
        <f t="shared" si="87"/>
        <v>3.2205433635268242E-4</v>
      </c>
      <c r="S524" s="92">
        <f t="shared" si="88"/>
        <v>0.162467546050967</v>
      </c>
      <c r="T524" s="92">
        <f t="shared" si="91"/>
        <v>66.380490328626351</v>
      </c>
      <c r="U524" s="92">
        <f t="shared" si="89"/>
        <v>2.1662339473462266E-4</v>
      </c>
      <c r="V524" s="92">
        <f t="shared" si="92"/>
        <v>8.8507320438167475E-2</v>
      </c>
    </row>
    <row r="525" spans="1:22" x14ac:dyDescent="0.45">
      <c r="A525" s="88">
        <f>MIN('Gearing and Output'!$H$7,(SQRT((A524^2)+2*K524*1)))</f>
        <v>11.577238928765805</v>
      </c>
      <c r="B525" s="90">
        <f t="shared" si="90"/>
        <v>45.040128868344738</v>
      </c>
      <c r="C525" s="90">
        <f>0.5*'Gearing and Output'!$G$15*'Gearing and Output'!$G$16*'Gearing and Output'!$G$14*(A525)^2</f>
        <v>78.811087193673458</v>
      </c>
      <c r="D525" s="90">
        <f>'Gearing and Output'!$G$27</f>
        <v>213.858</v>
      </c>
      <c r="E525" s="90">
        <f>'Gearing and Output'!$C$14-C525-D525</f>
        <v>191.43794176180319</v>
      </c>
      <c r="F525" s="90">
        <f>0.5*'Gearing and Output'!$J$27*A525^2</f>
        <v>37981.448696440857</v>
      </c>
      <c r="G525" s="90">
        <f>A525/('Gearing and Output'!$J$35/1000)</f>
        <v>39.63450506253271</v>
      </c>
      <c r="H525" s="90">
        <f t="shared" si="84"/>
        <v>42.336148393431031</v>
      </c>
      <c r="I525" s="90">
        <f>'Gearing and Output'!$G$38</f>
        <v>631.72977665344956</v>
      </c>
      <c r="J525" s="90">
        <f t="shared" si="85"/>
        <v>0.30303770510222605</v>
      </c>
      <c r="K525" s="92">
        <f t="shared" si="93"/>
        <v>-4.949879090108583</v>
      </c>
      <c r="L525" s="92">
        <f>IF(A525&lt;'Gearing and Output'!$H$5,1,IF(A525&lt;'Gearing and Output'!$H$6,2,IF(A525&gt;'Gearing and Output'!$H$6,3)))</f>
        <v>2</v>
      </c>
      <c r="M525" s="92">
        <f>IF(L525=1,_xlfn.XLOOKUP(A525,'Dyno Graph'!$E$2:$E$77,'Dyno Graph'!$A$2:$A$77,,1),IF(L525=2,_xlfn.XLOOKUP(A525,'Dyno Graph'!$F$2:$F$77,'Dyno Graph'!$A$2:$A$77,,1),IF(L525=3,_xlfn.XLOOKUP(A525,'Dyno Graph'!$G$2:$G$77,'Dyno Graph'!$A$2:$A$77,,1))))</f>
        <v>7400</v>
      </c>
      <c r="N525" s="92">
        <f>IF(L525=1,_xlfn.XLOOKUP(A525,'Dyno Graph'!$E$2:$E$77,'Dyno Graph'!$D$2:$D$77,,-1),IF(L525=2,_xlfn.XLOOKUP(A525,'Dyno Graph'!$F$2:$F$77,'Dyno Graph'!$D$2:$D$77,,-1),IF(L525=3,_xlfn.XLOOKUP(A525,'Dyno Graph'!$G$2:$G$77,'Dyno Graph'!$D$2:$D$77,,-1))))</f>
        <v>15.161300543962401</v>
      </c>
      <c r="O525" s="92">
        <f>IF(L525=1,_xlfn.XLOOKUP(A525,'Dyno Graph'!$E$2:$E$77,'Dyno Graph'!$H$2:$H$77,,-1),IF(Forces!L525=2,_xlfn.XLOOKUP(Forces!A525,'Dyno Graph'!$F$2:$F$77,'Dyno Graph'!$H$2:$H$77,,-1),IF(Forces!L525=3,_xlfn.XLOOKUP(Forces!A525,'Dyno Graph'!$G$2:$G$77,'Dyno Graph'!$H$2:$H$77,,-1))))</f>
        <v>11.580217097533207</v>
      </c>
      <c r="P525" s="92" cm="1">
        <f t="array" ref="P525">_xlfn.XLOOKUP(N525,BSFC!$B$3:$B$25,_xlfn.XLOOKUP(M525,BSFC!$C$2:$P$2,BSFC!$C$3:$P$25,,-1),,-1)</f>
        <v>482.49827961562505</v>
      </c>
      <c r="Q525" s="92">
        <f t="shared" si="86"/>
        <v>1.552065229759783</v>
      </c>
      <c r="R525" s="92">
        <f t="shared" si="87"/>
        <v>2.8871616098019598E-4</v>
      </c>
      <c r="S525" s="92">
        <f t="shared" si="88"/>
        <v>0.1393050509701724</v>
      </c>
      <c r="T525" s="92">
        <f t="shared" si="91"/>
        <v>66.51979537959653</v>
      </c>
      <c r="U525" s="92">
        <f t="shared" si="89"/>
        <v>1.8574006796022989E-4</v>
      </c>
      <c r="V525" s="92">
        <f t="shared" si="92"/>
        <v>8.8693060506127699E-2</v>
      </c>
    </row>
    <row r="526" spans="1:22" x14ac:dyDescent="0.45">
      <c r="A526" s="88">
        <f>MIN('Gearing and Output'!$H$7,(SQRT((A525^2)+2*K525*1)))</f>
        <v>11.141485674429298</v>
      </c>
      <c r="B526" s="90">
        <f t="shared" si="90"/>
        <v>45.129883505133897</v>
      </c>
      <c r="C526" s="90">
        <f>0.5*'Gearing and Output'!$G$15*'Gearing and Output'!$G$16*'Gearing and Output'!$G$14*(A526)^2</f>
        <v>72.990029383705789</v>
      </c>
      <c r="D526" s="90">
        <f>'Gearing and Output'!$G$27</f>
        <v>213.858</v>
      </c>
      <c r="E526" s="90">
        <f>'Gearing and Output'!$C$14-C526-D526</f>
        <v>197.25899957177086</v>
      </c>
      <c r="F526" s="90">
        <f>0.5*'Gearing and Output'!$J$27*A526^2</f>
        <v>35176.104722121825</v>
      </c>
      <c r="G526" s="90">
        <f>A526/('Gearing and Output'!$J$35/1000)</f>
        <v>38.142710285618953</v>
      </c>
      <c r="H526" s="90">
        <f t="shared" si="84"/>
        <v>39.209162381375158</v>
      </c>
      <c r="I526" s="90">
        <f>'Gearing and Output'!$G$38</f>
        <v>631.72977665344956</v>
      </c>
      <c r="J526" s="90">
        <f t="shared" si="85"/>
        <v>0.31225217943143113</v>
      </c>
      <c r="K526" s="92">
        <f t="shared" si="93"/>
        <v>-4.8038095450007638</v>
      </c>
      <c r="L526" s="92">
        <f>IF(A526&lt;'Gearing and Output'!$H$5,1,IF(A526&lt;'Gearing and Output'!$H$6,2,IF(A526&gt;'Gearing and Output'!$H$6,3)))</f>
        <v>2</v>
      </c>
      <c r="M526" s="92">
        <f>IF(L526=1,_xlfn.XLOOKUP(A526,'Dyno Graph'!$E$2:$E$77,'Dyno Graph'!$A$2:$A$77,,1),IF(L526=2,_xlfn.XLOOKUP(A526,'Dyno Graph'!$F$2:$F$77,'Dyno Graph'!$A$2:$A$77,,1),IF(L526=3,_xlfn.XLOOKUP(A526,'Dyno Graph'!$G$2:$G$77,'Dyno Graph'!$A$2:$A$77,,1))))</f>
        <v>7100</v>
      </c>
      <c r="N526" s="92">
        <f>IF(L526=1,_xlfn.XLOOKUP(A526,'Dyno Graph'!$E$2:$E$77,'Dyno Graph'!$D$2:$D$77,,-1),IF(L526=2,_xlfn.XLOOKUP(A526,'Dyno Graph'!$F$2:$F$77,'Dyno Graph'!$D$2:$D$77,,-1),IF(L526=3,_xlfn.XLOOKUP(A526,'Dyno Graph'!$G$2:$G$77,'Dyno Graph'!$D$2:$D$77,,-1))))</f>
        <v>17.308428571428571</v>
      </c>
      <c r="O526" s="92">
        <f>IF(L526=1,_xlfn.XLOOKUP(A526,'Dyno Graph'!$E$2:$E$77,'Dyno Graph'!$H$2:$H$77,,-1),IF(Forces!L526=2,_xlfn.XLOOKUP(Forces!A526,'Dyno Graph'!$F$2:$F$77,'Dyno Graph'!$H$2:$H$77,,-1),IF(Forces!L526=3,_xlfn.XLOOKUP(Forces!A526,'Dyno Graph'!$G$2:$G$77,'Dyno Graph'!$H$2:$H$77,,-1))))</f>
        <v>12.6769</v>
      </c>
      <c r="P526" s="92" cm="1">
        <f t="array" ref="P526">_xlfn.XLOOKUP(N526,BSFC!$B$3:$B$25,_xlfn.XLOOKUP(M526,BSFC!$C$2:$P$2,BSFC!$C$3:$P$25,,-1),,-1)</f>
        <v>541.22171512499995</v>
      </c>
      <c r="Q526" s="92">
        <f t="shared" si="86"/>
        <v>1.9058371001300312</v>
      </c>
      <c r="R526" s="92">
        <f t="shared" si="87"/>
        <v>3.2904875680866128E-4</v>
      </c>
      <c r="S526" s="92">
        <f t="shared" si="88"/>
        <v>0.17808833251973266</v>
      </c>
      <c r="T526" s="92">
        <f t="shared" si="91"/>
        <v>66.697883712116266</v>
      </c>
      <c r="U526" s="92">
        <f t="shared" si="89"/>
        <v>2.3745111002631021E-4</v>
      </c>
      <c r="V526" s="92">
        <f t="shared" si="92"/>
        <v>8.8930511616154007E-2</v>
      </c>
    </row>
    <row r="527" spans="1:22" x14ac:dyDescent="0.45">
      <c r="A527" s="88">
        <f>MIN('Gearing and Output'!$H$7,(SQRT((A526^2)+2*K526*1)))</f>
        <v>10.701639311036031</v>
      </c>
      <c r="B527" s="90">
        <f t="shared" si="90"/>
        <v>45.223327132874999</v>
      </c>
      <c r="C527" s="90">
        <f>0.5*'Gearing and Output'!$G$15*'Gearing and Output'!$G$16*'Gearing and Output'!$G$14*(A527)^2</f>
        <v>67.340749358784876</v>
      </c>
      <c r="D527" s="90">
        <f>'Gearing and Output'!$G$27</f>
        <v>213.858</v>
      </c>
      <c r="E527" s="90">
        <f>'Gearing and Output'!$C$14-C527-D527</f>
        <v>202.90827959669178</v>
      </c>
      <c r="F527" s="90">
        <f>0.5*'Gearing and Output'!$J$27*A527^2</f>
        <v>32453.545662492637</v>
      </c>
      <c r="G527" s="90">
        <f>A527/('Gearing and Output'!$J$35/1000)</f>
        <v>36.636902810804621</v>
      </c>
      <c r="H527" s="90">
        <f t="shared" si="84"/>
        <v>36.174452850426121</v>
      </c>
      <c r="I527" s="90">
        <f>'Gearing and Output'!$G$38</f>
        <v>631.72977665344956</v>
      </c>
      <c r="J527" s="90">
        <f t="shared" si="85"/>
        <v>0.32119473720486341</v>
      </c>
      <c r="K527" s="92">
        <f t="shared" si="93"/>
        <v>-4.6700640647274199</v>
      </c>
      <c r="L527" s="92">
        <f>IF(A527&lt;'Gearing and Output'!$H$5,1,IF(A527&lt;'Gearing and Output'!$H$6,2,IF(A527&gt;'Gearing and Output'!$H$6,3)))</f>
        <v>2</v>
      </c>
      <c r="M527" s="92">
        <f>IF(L527=1,_xlfn.XLOOKUP(A527,'Dyno Graph'!$E$2:$E$77,'Dyno Graph'!$A$2:$A$77,,1),IF(L527=2,_xlfn.XLOOKUP(A527,'Dyno Graph'!$F$2:$F$77,'Dyno Graph'!$A$2:$A$77,,1),IF(L527=3,_xlfn.XLOOKUP(A527,'Dyno Graph'!$G$2:$G$77,'Dyno Graph'!$A$2:$A$77,,1))))</f>
        <v>6900</v>
      </c>
      <c r="N527" s="92">
        <f>IF(L527=1,_xlfn.XLOOKUP(A527,'Dyno Graph'!$E$2:$E$77,'Dyno Graph'!$D$2:$D$77,,-1),IF(L527=2,_xlfn.XLOOKUP(A527,'Dyno Graph'!$F$2:$F$77,'Dyno Graph'!$D$2:$D$77,,-1),IF(L527=3,_xlfn.XLOOKUP(A527,'Dyno Graph'!$G$2:$G$77,'Dyno Graph'!$D$2:$D$77,,-1))))</f>
        <v>19.259479497265158</v>
      </c>
      <c r="O527" s="92">
        <f>IF(L527=1,_xlfn.XLOOKUP(A527,'Dyno Graph'!$E$2:$E$77,'Dyno Graph'!$H$2:$H$77,,-1),IF(Forces!L527=2,_xlfn.XLOOKUP(Forces!A527,'Dyno Graph'!$F$2:$F$77,'Dyno Graph'!$H$2:$H$77,,-1),IF(Forces!L527=3,_xlfn.XLOOKUP(Forces!A527,'Dyno Graph'!$G$2:$G$77,'Dyno Graph'!$H$2:$H$77,,-1))))</f>
        <v>13.702848078511614</v>
      </c>
      <c r="P527" s="92" cm="1">
        <f t="array" ref="P527">_xlfn.XLOOKUP(N527,BSFC!$B$3:$B$25,_xlfn.XLOOKUP(M527,BSFC!$C$2:$P$2,BSFC!$C$3:$P$25,,-1),,-1)</f>
        <v>504.47246850000005</v>
      </c>
      <c r="Q527" s="92">
        <f t="shared" si="86"/>
        <v>1.9201971099020101</v>
      </c>
      <c r="R527" s="92">
        <f t="shared" si="87"/>
        <v>3.711346710322646E-4</v>
      </c>
      <c r="S527" s="92">
        <f t="shared" si="88"/>
        <v>0.18722722364158198</v>
      </c>
      <c r="T527" s="92">
        <f t="shared" si="91"/>
        <v>66.885110935757851</v>
      </c>
      <c r="U527" s="92">
        <f t="shared" si="89"/>
        <v>2.4963629818877594E-4</v>
      </c>
      <c r="V527" s="92">
        <f t="shared" si="92"/>
        <v>8.9180147914342783E-2</v>
      </c>
    </row>
    <row r="528" spans="1:22" x14ac:dyDescent="0.45">
      <c r="A528" s="88">
        <f>MIN('Gearing and Output'!$H$7,(SQRT((A527^2)+2*K527*1)))</f>
        <v>10.255971714764861</v>
      </c>
      <c r="B528" s="90">
        <f t="shared" si="90"/>
        <v>45.320831301939776</v>
      </c>
      <c r="C528" s="90">
        <f>0.5*'Gearing and Output'!$G$15*'Gearing and Output'!$G$16*'Gearing and Output'!$G$14*(A528)^2</f>
        <v>61.848754018665439</v>
      </c>
      <c r="D528" s="90">
        <f>'Gearing and Output'!$G$27</f>
        <v>213.858</v>
      </c>
      <c r="E528" s="90">
        <f>'Gearing and Output'!$C$14-C528-D528</f>
        <v>208.40027493681123</v>
      </c>
      <c r="F528" s="90">
        <f>0.5*'Gearing and Output'!$J$27*A528^2</f>
        <v>29806.786853808371</v>
      </c>
      <c r="G528" s="90">
        <f>A528/('Gearing and Output'!$J$35/1000)</f>
        <v>35.111166431923522</v>
      </c>
      <c r="H528" s="90">
        <f t="shared" si="84"/>
        <v>33.22423432185856</v>
      </c>
      <c r="I528" s="90">
        <f>'Gearing and Output'!$G$38</f>
        <v>631.72977665344956</v>
      </c>
      <c r="J528" s="90">
        <f t="shared" si="85"/>
        <v>0.32988832035241261</v>
      </c>
      <c r="K528" s="92">
        <f t="shared" si="93"/>
        <v>-4.5469933533796603</v>
      </c>
      <c r="L528" s="92">
        <f>IF(A528&lt;'Gearing and Output'!$H$5,1,IF(A528&lt;'Gearing and Output'!$H$6,2,IF(A528&gt;'Gearing and Output'!$H$6,3)))</f>
        <v>2</v>
      </c>
      <c r="M528" s="92">
        <f>IF(L528=1,_xlfn.XLOOKUP(A528,'Dyno Graph'!$E$2:$E$77,'Dyno Graph'!$A$2:$A$77,,1),IF(L528=2,_xlfn.XLOOKUP(A528,'Dyno Graph'!$F$2:$F$77,'Dyno Graph'!$A$2:$A$77,,1),IF(L528=3,_xlfn.XLOOKUP(A528,'Dyno Graph'!$G$2:$G$77,'Dyno Graph'!$A$2:$A$77,,1))))</f>
        <v>6600</v>
      </c>
      <c r="N528" s="92">
        <f>IF(L528=1,_xlfn.XLOOKUP(A528,'Dyno Graph'!$E$2:$E$77,'Dyno Graph'!$D$2:$D$77,,-1),IF(L528=2,_xlfn.XLOOKUP(A528,'Dyno Graph'!$F$2:$F$77,'Dyno Graph'!$D$2:$D$77,,-1),IF(L528=3,_xlfn.XLOOKUP(A528,'Dyno Graph'!$G$2:$G$77,'Dyno Graph'!$D$2:$D$77,,-1))))</f>
        <v>19.736307692307694</v>
      </c>
      <c r="O528" s="92">
        <f>IF(L528=1,_xlfn.XLOOKUP(A528,'Dyno Graph'!$E$2:$E$77,'Dyno Graph'!$H$2:$H$77,,-1),IF(Forces!L528=2,_xlfn.XLOOKUP(Forces!A528,'Dyno Graph'!$F$2:$F$77,'Dyno Graph'!$H$2:$H$77,,-1),IF(Forces!L528=3,_xlfn.XLOOKUP(Forces!A528,'Dyno Graph'!$G$2:$G$77,'Dyno Graph'!$H$2:$H$77,,-1))))</f>
        <v>13.422600000000001</v>
      </c>
      <c r="P528" s="92" cm="1">
        <f t="array" ref="P528">_xlfn.XLOOKUP(N528,BSFC!$B$3:$B$25,_xlfn.XLOOKUP(M528,BSFC!$C$2:$P$2,BSFC!$C$3:$P$25,,-1),,-1)</f>
        <v>504.47246850000005</v>
      </c>
      <c r="Q528" s="92">
        <f t="shared" si="86"/>
        <v>1.8809255988022502</v>
      </c>
      <c r="R528" s="92">
        <f t="shared" si="87"/>
        <v>3.8035826764942223E-4</v>
      </c>
      <c r="S528" s="92">
        <f t="shared" si="88"/>
        <v>0.19188027419548775</v>
      </c>
      <c r="T528" s="92">
        <f t="shared" si="91"/>
        <v>67.076991209953334</v>
      </c>
      <c r="U528" s="92">
        <f t="shared" si="89"/>
        <v>2.5584036559398365E-4</v>
      </c>
      <c r="V528" s="92">
        <f t="shared" si="92"/>
        <v>8.9435988279936762E-2</v>
      </c>
    </row>
    <row r="529" spans="1:22" x14ac:dyDescent="0.45">
      <c r="A529" s="88">
        <f>MIN('Gearing and Output'!$H$7,(SQRT((A528^2)+2*K528*1)))</f>
        <v>9.8026001197283144</v>
      </c>
      <c r="B529" s="90">
        <f t="shared" si="90"/>
        <v>45.42284505214748</v>
      </c>
      <c r="C529" s="90">
        <f>0.5*'Gearing and Output'!$G$15*'Gearing and Output'!$G$16*'Gearing and Output'!$G$14*(A529)^2</f>
        <v>56.501489835090958</v>
      </c>
      <c r="D529" s="90">
        <f>'Gearing and Output'!$G$27</f>
        <v>213.858</v>
      </c>
      <c r="E529" s="90">
        <f>'Gearing and Output'!$C$14-C529-D529</f>
        <v>213.74753912038568</v>
      </c>
      <c r="F529" s="90">
        <f>0.5*'Gearing and Output'!$J$27*A529^2</f>
        <v>27229.778370780448</v>
      </c>
      <c r="G529" s="90">
        <f>A529/('Gearing and Output'!$J$35/1000)</f>
        <v>33.559055527998332</v>
      </c>
      <c r="H529" s="90">
        <f t="shared" si="84"/>
        <v>30.351763226283307</v>
      </c>
      <c r="I529" s="90">
        <f>'Gearing and Output'!$G$38</f>
        <v>631.72977665344956</v>
      </c>
      <c r="J529" s="90">
        <f t="shared" si="85"/>
        <v>0.33835280054820338</v>
      </c>
      <c r="K529" s="92">
        <f t="shared" si="93"/>
        <v>-4.4332424545317242</v>
      </c>
      <c r="L529" s="92">
        <f>IF(A529&lt;'Gearing and Output'!$H$5,1,IF(A529&lt;'Gearing and Output'!$H$6,2,IF(A529&gt;'Gearing and Output'!$H$6,3)))</f>
        <v>2</v>
      </c>
      <c r="M529" s="92">
        <f>IF(L529=1,_xlfn.XLOOKUP(A529,'Dyno Graph'!$E$2:$E$77,'Dyno Graph'!$A$2:$A$77,,1),IF(L529=2,_xlfn.XLOOKUP(A529,'Dyno Graph'!$F$2:$F$77,'Dyno Graph'!$A$2:$A$77,,1),IF(L529=3,_xlfn.XLOOKUP(A529,'Dyno Graph'!$G$2:$G$77,'Dyno Graph'!$A$2:$A$77,,1))))</f>
        <v>6300</v>
      </c>
      <c r="N529" s="92">
        <f>IF(L529=1,_xlfn.XLOOKUP(A529,'Dyno Graph'!$E$2:$E$77,'Dyno Graph'!$D$2:$D$77,,-1),IF(L529=2,_xlfn.XLOOKUP(A529,'Dyno Graph'!$F$2:$F$77,'Dyno Graph'!$D$2:$D$77,,-1),IF(L529=3,_xlfn.XLOOKUP(A529,'Dyno Graph'!$G$2:$G$77,'Dyno Graph'!$D$2:$D$77,,-1))))</f>
        <v>19.742442419128313</v>
      </c>
      <c r="O529" s="92">
        <f>IF(L529=1,_xlfn.XLOOKUP(A529,'Dyno Graph'!$E$2:$E$77,'Dyno Graph'!$H$2:$H$77,,-1),IF(Forces!L529=2,_xlfn.XLOOKUP(Forces!A529,'Dyno Graph'!$F$2:$F$77,'Dyno Graph'!$H$2:$H$77,,-1),IF(Forces!L529=3,_xlfn.XLOOKUP(Forces!A529,'Dyno Graph'!$G$2:$G$77,'Dyno Graph'!$H$2:$H$77,,-1))))</f>
        <v>12.807075029332497</v>
      </c>
      <c r="P529" s="92" cm="1">
        <f t="array" ref="P529">_xlfn.XLOOKUP(N529,BSFC!$B$3:$B$25,_xlfn.XLOOKUP(M529,BSFC!$C$2:$P$2,BSFC!$C$3:$P$25,,-1),,-1)</f>
        <v>457.16661900000008</v>
      </c>
      <c r="Q529" s="92">
        <f t="shared" si="86"/>
        <v>1.6263797751220179</v>
      </c>
      <c r="R529" s="92">
        <f t="shared" si="87"/>
        <v>3.8091515179053338E-4</v>
      </c>
      <c r="S529" s="92">
        <f t="shared" si="88"/>
        <v>0.17414169206994998</v>
      </c>
      <c r="T529" s="92">
        <f t="shared" si="91"/>
        <v>67.251132902023286</v>
      </c>
      <c r="U529" s="92">
        <f t="shared" si="89"/>
        <v>2.321889227599333E-4</v>
      </c>
      <c r="V529" s="92">
        <f t="shared" si="92"/>
        <v>8.9668177202696694E-2</v>
      </c>
    </row>
    <row r="530" spans="1:22" x14ac:dyDescent="0.45">
      <c r="A530" s="88">
        <f>MIN('Gearing and Output'!$H$7,(SQRT((A529^2)+2*K529*1)))</f>
        <v>9.3394049167082436</v>
      </c>
      <c r="B530" s="90">
        <f t="shared" si="90"/>
        <v>45.529918255303173</v>
      </c>
      <c r="C530" s="90">
        <f>0.5*'Gearing and Output'!$G$15*'Gearing and Output'!$G$16*'Gearing and Output'!$G$14*(A530)^2</f>
        <v>51.287996708561643</v>
      </c>
      <c r="D530" s="90">
        <f>'Gearing and Output'!$G$27</f>
        <v>213.858</v>
      </c>
      <c r="E530" s="90">
        <f>'Gearing and Output'!$C$14-C530-D530</f>
        <v>218.96103224691501</v>
      </c>
      <c r="F530" s="90">
        <f>0.5*'Gearing and Output'!$J$27*A530^2</f>
        <v>24717.23820967459</v>
      </c>
      <c r="G530" s="90">
        <f>A530/('Gearing and Output'!$J$35/1000)</f>
        <v>31.973313648436299</v>
      </c>
      <c r="H530" s="90">
        <f t="shared" si="84"/>
        <v>27.55115196063139</v>
      </c>
      <c r="I530" s="90">
        <f>'Gearing and Output'!$G$38</f>
        <v>631.72977665344956</v>
      </c>
      <c r="J530" s="90">
        <f t="shared" si="85"/>
        <v>0.34660552713986015</v>
      </c>
      <c r="K530" s="92">
        <f t="shared" si="93"/>
        <v>-4.3276863250790836</v>
      </c>
      <c r="L530" s="92">
        <f>IF(A530&lt;'Gearing and Output'!$H$5,1,IF(A530&lt;'Gearing and Output'!$H$6,2,IF(A530&gt;'Gearing and Output'!$H$6,3)))</f>
        <v>1</v>
      </c>
      <c r="M530" s="92">
        <f>IF(L530=1,_xlfn.XLOOKUP(A530,'Dyno Graph'!$E$2:$E$77,'Dyno Graph'!$A$2:$A$77,,1),IF(L530=2,_xlfn.XLOOKUP(A530,'Dyno Graph'!$F$2:$F$77,'Dyno Graph'!$A$2:$A$77,,1),IF(L530=3,_xlfn.XLOOKUP(A530,'Dyno Graph'!$G$2:$G$77,'Dyno Graph'!$A$2:$A$77,,1))))</f>
        <v>7400</v>
      </c>
      <c r="N530" s="92">
        <f>IF(L530=1,_xlfn.XLOOKUP(A530,'Dyno Graph'!$E$2:$E$77,'Dyno Graph'!$D$2:$D$77,,-1),IF(L530=2,_xlfn.XLOOKUP(A530,'Dyno Graph'!$F$2:$F$77,'Dyno Graph'!$D$2:$D$77,,-1),IF(L530=3,_xlfn.XLOOKUP(A530,'Dyno Graph'!$G$2:$G$77,'Dyno Graph'!$D$2:$D$77,,-1))))</f>
        <v>15.161300543962401</v>
      </c>
      <c r="O530" s="92">
        <f>IF(L530=1,_xlfn.XLOOKUP(A530,'Dyno Graph'!$E$2:$E$77,'Dyno Graph'!$H$2:$H$77,,-1),IF(Forces!L530=2,_xlfn.XLOOKUP(Forces!A530,'Dyno Graph'!$F$2:$F$77,'Dyno Graph'!$H$2:$H$77,,-1),IF(Forces!L530=3,_xlfn.XLOOKUP(Forces!A530,'Dyno Graph'!$G$2:$G$77,'Dyno Graph'!$H$2:$H$77,,-1))))</f>
        <v>11.580217097533207</v>
      </c>
      <c r="P530" s="92" cm="1">
        <f t="array" ref="P530">_xlfn.XLOOKUP(N530,BSFC!$B$3:$B$25,_xlfn.XLOOKUP(M530,BSFC!$C$2:$P$2,BSFC!$C$3:$P$25,,-1),,-1)</f>
        <v>482.49827961562505</v>
      </c>
      <c r="Q530" s="92">
        <f t="shared" si="86"/>
        <v>1.552065229759783</v>
      </c>
      <c r="R530" s="92">
        <f t="shared" si="87"/>
        <v>3.6290109567808216E-4</v>
      </c>
      <c r="S530" s="92">
        <f t="shared" si="88"/>
        <v>0.17509915433529999</v>
      </c>
      <c r="T530" s="92">
        <f t="shared" si="91"/>
        <v>67.426232056358586</v>
      </c>
      <c r="U530" s="92">
        <f t="shared" si="89"/>
        <v>2.3346553911373331E-4</v>
      </c>
      <c r="V530" s="92">
        <f t="shared" si="92"/>
        <v>8.9901642741810422E-2</v>
      </c>
    </row>
    <row r="531" spans="1:22" x14ac:dyDescent="0.45">
      <c r="A531" s="88">
        <f>MIN('Gearing and Output'!$H$7,(SQRT((A530^2)+2*K530*1)))</f>
        <v>8.8639219055718179</v>
      </c>
      <c r="B531" s="90">
        <f t="shared" si="90"/>
        <v>45.642735133729346</v>
      </c>
      <c r="C531" s="90">
        <f>0.5*'Gearing and Output'!$G$15*'Gearing and Output'!$G$16*'Gearing and Output'!$G$14*(A531)^2</f>
        <v>46.198637590268632</v>
      </c>
      <c r="D531" s="90">
        <f>'Gearing and Output'!$G$27</f>
        <v>213.858</v>
      </c>
      <c r="E531" s="90">
        <f>'Gearing and Output'!$C$14-C531-D531</f>
        <v>224.05039136520804</v>
      </c>
      <c r="F531" s="90">
        <f>0.5*'Gearing and Output'!$J$27*A531^2</f>
        <v>22264.521984936015</v>
      </c>
      <c r="G531" s="90">
        <f>A531/('Gearing and Output'!$J$35/1000)</f>
        <v>30.345504640779929</v>
      </c>
      <c r="H531" s="90">
        <f t="shared" si="84"/>
        <v>24.817223645062981</v>
      </c>
      <c r="I531" s="90">
        <f>'Gearing and Output'!$G$38</f>
        <v>631.72977665344956</v>
      </c>
      <c r="J531" s="90">
        <f t="shared" si="85"/>
        <v>0.35466175514489989</v>
      </c>
      <c r="K531" s="92">
        <f t="shared" si="93"/>
        <v>-4.2293818779167855</v>
      </c>
      <c r="L531" s="92">
        <f>IF(A531&lt;'Gearing and Output'!$H$5,1,IF(A531&lt;'Gearing and Output'!$H$6,2,IF(A531&gt;'Gearing and Output'!$H$6,3)))</f>
        <v>1</v>
      </c>
      <c r="M531" s="92">
        <f>IF(L531=1,_xlfn.XLOOKUP(A531,'Dyno Graph'!$E$2:$E$77,'Dyno Graph'!$A$2:$A$77,,1),IF(L531=2,_xlfn.XLOOKUP(A531,'Dyno Graph'!$F$2:$F$77,'Dyno Graph'!$A$2:$A$77,,1),IF(L531=3,_xlfn.XLOOKUP(A531,'Dyno Graph'!$G$2:$G$77,'Dyno Graph'!$A$2:$A$77,,1))))</f>
        <v>7000</v>
      </c>
      <c r="N531" s="92">
        <f>IF(L531=1,_xlfn.XLOOKUP(A531,'Dyno Graph'!$E$2:$E$77,'Dyno Graph'!$D$2:$D$77,,-1),IF(L531=2,_xlfn.XLOOKUP(A531,'Dyno Graph'!$F$2:$F$77,'Dyno Graph'!$D$2:$D$77,,-1),IF(L531=3,_xlfn.XLOOKUP(A531,'Dyno Graph'!$G$2:$G$77,'Dyno Graph'!$D$2:$D$77,,-1))))</f>
        <v>18.346330708629118</v>
      </c>
      <c r="O531" s="92">
        <f>IF(L531=1,_xlfn.XLOOKUP(A531,'Dyno Graph'!$E$2:$E$77,'Dyno Graph'!$H$2:$H$77,,-1),IF(Forces!L531=2,_xlfn.XLOOKUP(Forces!A531,'Dyno Graph'!$F$2:$F$77,'Dyno Graph'!$H$2:$H$77,,-1),IF(Forces!L531=3,_xlfn.XLOOKUP(Forces!A531,'Dyno Graph'!$G$2:$G$77,'Dyno Graph'!$H$2:$H$77,,-1))))</f>
        <v>13.245113762456945</v>
      </c>
      <c r="P531" s="92" cm="1">
        <f t="array" ref="P531">_xlfn.XLOOKUP(N531,BSFC!$B$3:$B$25,_xlfn.XLOOKUP(M531,BSFC!$C$2:$P$2,BSFC!$C$3:$P$25,,-1),,-1)</f>
        <v>510.46600000000001</v>
      </c>
      <c r="Q531" s="92">
        <f t="shared" si="86"/>
        <v>1.8781056227406521</v>
      </c>
      <c r="R531" s="92">
        <f t="shared" si="87"/>
        <v>4.3940210315261544E-4</v>
      </c>
      <c r="S531" s="92">
        <f t="shared" si="88"/>
        <v>0.22429983398790299</v>
      </c>
      <c r="T531" s="92">
        <f t="shared" si="91"/>
        <v>67.650531890346485</v>
      </c>
      <c r="U531" s="92">
        <f t="shared" si="89"/>
        <v>2.9906644531720397E-4</v>
      </c>
      <c r="V531" s="92">
        <f t="shared" si="92"/>
        <v>9.0200709187127623E-2</v>
      </c>
    </row>
    <row r="532" spans="1:22" x14ac:dyDescent="0.45">
      <c r="A532" s="88">
        <f>MIN('Gearing and Output'!$H$7,(SQRT((A531^2)+2*K531*1)))</f>
        <v>8.3731922103963647</v>
      </c>
      <c r="B532" s="90">
        <f t="shared" si="90"/>
        <v>45.762163898156658</v>
      </c>
      <c r="C532" s="90">
        <f>0.5*'Gearing and Output'!$G$15*'Gearing and Output'!$G$16*'Gearing and Output'!$G$14*(A532)^2</f>
        <v>41.224884501838503</v>
      </c>
      <c r="D532" s="90">
        <f>'Gearing and Output'!$G$27</f>
        <v>213.858</v>
      </c>
      <c r="E532" s="90">
        <f>'Gearing and Output'!$C$14-C532-D532</f>
        <v>229.02414445363814</v>
      </c>
      <c r="F532" s="90">
        <f>0.5*'Gearing and Output'!$J$27*A532^2</f>
        <v>19867.519805626682</v>
      </c>
      <c r="G532" s="90">
        <f>A532/('Gearing and Output'!$J$35/1000)</f>
        <v>28.665498837372009</v>
      </c>
      <c r="H532" s="90">
        <f t="shared" si="84"/>
        <v>22.145397175944467</v>
      </c>
      <c r="I532" s="90">
        <f>'Gearing and Output'!$G$38</f>
        <v>631.72977665344956</v>
      </c>
      <c r="J532" s="90">
        <f t="shared" si="85"/>
        <v>0.36253498397191242</v>
      </c>
      <c r="K532" s="92">
        <f t="shared" si="93"/>
        <v>-4.137531731603076</v>
      </c>
      <c r="L532" s="92">
        <f>IF(A532&lt;'Gearing and Output'!$H$5,1,IF(A532&lt;'Gearing and Output'!$H$6,2,IF(A532&gt;'Gearing and Output'!$H$6,3)))</f>
        <v>1</v>
      </c>
      <c r="M532" s="92">
        <f>IF(L532=1,_xlfn.XLOOKUP(A532,'Dyno Graph'!$E$2:$E$77,'Dyno Graph'!$A$2:$A$77,,1),IF(L532=2,_xlfn.XLOOKUP(A532,'Dyno Graph'!$F$2:$F$77,'Dyno Graph'!$A$2:$A$77,,1),IF(L532=3,_xlfn.XLOOKUP(A532,'Dyno Graph'!$G$2:$G$77,'Dyno Graph'!$A$2:$A$77,,1))))</f>
        <v>6600</v>
      </c>
      <c r="N532" s="92">
        <f>IF(L532=1,_xlfn.XLOOKUP(A532,'Dyno Graph'!$E$2:$E$77,'Dyno Graph'!$D$2:$D$77,,-1),IF(L532=2,_xlfn.XLOOKUP(A532,'Dyno Graph'!$F$2:$F$77,'Dyno Graph'!$D$2:$D$77,,-1),IF(L532=3,_xlfn.XLOOKUP(A532,'Dyno Graph'!$G$2:$G$77,'Dyno Graph'!$D$2:$D$77,,-1))))</f>
        <v>19.736307692307694</v>
      </c>
      <c r="O532" s="92">
        <f>IF(L532=1,_xlfn.XLOOKUP(A532,'Dyno Graph'!$E$2:$E$77,'Dyno Graph'!$H$2:$H$77,,-1),IF(Forces!L532=2,_xlfn.XLOOKUP(Forces!A532,'Dyno Graph'!$F$2:$F$77,'Dyno Graph'!$H$2:$H$77,,-1),IF(Forces!L532=3,_xlfn.XLOOKUP(Forces!A532,'Dyno Graph'!$G$2:$G$77,'Dyno Graph'!$H$2:$H$77,,-1))))</f>
        <v>13.422600000000001</v>
      </c>
      <c r="P532" s="92" cm="1">
        <f t="array" ref="P532">_xlfn.XLOOKUP(N532,BSFC!$B$3:$B$25,_xlfn.XLOOKUP(M532,BSFC!$C$2:$P$2,BSFC!$C$3:$P$25,,-1),,-1)</f>
        <v>504.47246850000005</v>
      </c>
      <c r="Q532" s="92">
        <f t="shared" si="86"/>
        <v>1.8809255988022502</v>
      </c>
      <c r="R532" s="92">
        <f t="shared" si="87"/>
        <v>4.7415023089579321E-4</v>
      </c>
      <c r="S532" s="92">
        <f t="shared" si="88"/>
        <v>0.23919573741984579</v>
      </c>
      <c r="T532" s="92">
        <f t="shared" si="91"/>
        <v>67.889727627766334</v>
      </c>
      <c r="U532" s="92">
        <f t="shared" si="89"/>
        <v>3.1892764989312775E-4</v>
      </c>
      <c r="V532" s="92">
        <f t="shared" si="92"/>
        <v>9.0519636837020745E-2</v>
      </c>
    </row>
    <row r="533" spans="1:22" x14ac:dyDescent="0.45">
      <c r="A533" s="88">
        <f>MIN('Gearing and Output'!$H$7,(SQRT((A532^2)+2*K532*1)))</f>
        <v>7.8635414622825133</v>
      </c>
      <c r="B533" s="90">
        <f t="shared" si="90"/>
        <v>45.889333062940295</v>
      </c>
      <c r="C533" s="90">
        <f>0.5*'Gearing and Output'!$G$15*'Gearing and Output'!$G$16*'Gearing and Output'!$G$14*(A533)^2</f>
        <v>36.359147185473283</v>
      </c>
      <c r="D533" s="90">
        <f>'Gearing and Output'!$G$27</f>
        <v>213.858</v>
      </c>
      <c r="E533" s="90">
        <f>'Gearing and Output'!$C$14-C533-D533</f>
        <v>233.8898817700034</v>
      </c>
      <c r="F533" s="90">
        <f>0.5*'Gearing and Output'!$J$27*A533^2</f>
        <v>17522.573696740634</v>
      </c>
      <c r="G533" s="90">
        <f>A533/('Gearing and Output'!$J$35/1000)</f>
        <v>26.920717091004835</v>
      </c>
      <c r="H533" s="90">
        <f t="shared" si="84"/>
        <v>19.531595179242295</v>
      </c>
      <c r="I533" s="90">
        <f>'Gearing and Output'!$G$38</f>
        <v>631.72977665344956</v>
      </c>
      <c r="J533" s="90">
        <f t="shared" si="85"/>
        <v>0.37023722865973002</v>
      </c>
      <c r="K533" s="92">
        <f t="shared" si="93"/>
        <v>-4.0514564281664631</v>
      </c>
      <c r="L533" s="92">
        <f>IF(A533&lt;'Gearing and Output'!$H$5,1,IF(A533&lt;'Gearing and Output'!$H$6,2,IF(A533&gt;'Gearing and Output'!$H$6,3)))</f>
        <v>1</v>
      </c>
      <c r="M533" s="92">
        <f>IF(L533=1,_xlfn.XLOOKUP(A533,'Dyno Graph'!$E$2:$E$77,'Dyno Graph'!$A$2:$A$77,,1),IF(L533=2,_xlfn.XLOOKUP(A533,'Dyno Graph'!$F$2:$F$77,'Dyno Graph'!$A$2:$A$77,,1),IF(L533=3,_xlfn.XLOOKUP(A533,'Dyno Graph'!$G$2:$G$77,'Dyno Graph'!$A$2:$A$77,,1))))</f>
        <v>6200</v>
      </c>
      <c r="N533" s="92">
        <f>IF(L533=1,_xlfn.XLOOKUP(A533,'Dyno Graph'!$E$2:$E$77,'Dyno Graph'!$D$2:$D$77,,-1),IF(L533=2,_xlfn.XLOOKUP(A533,'Dyno Graph'!$F$2:$F$77,'Dyno Graph'!$D$2:$D$77,,-1),IF(L533=3,_xlfn.XLOOKUP(A533,'Dyno Graph'!$G$2:$G$77,'Dyno Graph'!$D$2:$D$77,,-1))))</f>
        <v>19.866703817568183</v>
      </c>
      <c r="O533" s="92">
        <f>IF(L533=1,_xlfn.XLOOKUP(A533,'Dyno Graph'!$E$2:$E$77,'Dyno Graph'!$H$2:$H$77,,-1),IF(Forces!L533=2,_xlfn.XLOOKUP(Forces!A533,'Dyno Graph'!$F$2:$F$77,'Dyno Graph'!$H$2:$H$77,,-1),IF(Forces!L533=3,_xlfn.XLOOKUP(Forces!A533,'Dyno Graph'!$G$2:$G$77,'Dyno Graph'!$H$2:$H$77,,-1))))</f>
        <v>12.67981848242453</v>
      </c>
      <c r="P533" s="92" cm="1">
        <f t="array" ref="P533">_xlfn.XLOOKUP(N533,BSFC!$B$3:$B$25,_xlfn.XLOOKUP(M533,BSFC!$C$2:$P$2,BSFC!$C$3:$P$25,,-1),,-1)</f>
        <v>457.16661900000008</v>
      </c>
      <c r="Q533" s="92">
        <f t="shared" si="86"/>
        <v>1.6102193736510373</v>
      </c>
      <c r="R533" s="92">
        <f t="shared" si="87"/>
        <v>4.8049904786332171E-4</v>
      </c>
      <c r="S533" s="92">
        <f t="shared" si="88"/>
        <v>0.21966812514439399</v>
      </c>
      <c r="T533" s="92">
        <f t="shared" si="91"/>
        <v>68.109395752910729</v>
      </c>
      <c r="U533" s="92">
        <f t="shared" si="89"/>
        <v>2.9289083352585865E-4</v>
      </c>
      <c r="V533" s="92">
        <f t="shared" si="92"/>
        <v>9.0812527670546608E-2</v>
      </c>
    </row>
    <row r="534" spans="1:22" x14ac:dyDescent="0.45">
      <c r="A534" s="88">
        <f>MIN('Gearing and Output'!$H$7,(SQRT((A533^2)+2*K533*1)))</f>
        <v>7.330236795131742</v>
      </c>
      <c r="B534" s="90">
        <f t="shared" si="90"/>
        <v>46.025754303883581</v>
      </c>
      <c r="C534" s="90">
        <f>0.5*'Gearing and Output'!$G$15*'Gearing and Output'!$G$16*'Gearing and Output'!$G$14*(A534)^2</f>
        <v>31.594634425949515</v>
      </c>
      <c r="D534" s="90">
        <f>'Gearing and Output'!$G$27</f>
        <v>213.858</v>
      </c>
      <c r="E534" s="90">
        <f>'Gearing and Output'!$C$14-C534-D534</f>
        <v>238.65439452952717</v>
      </c>
      <c r="F534" s="90">
        <f>0.5*'Gearing and Output'!$J$27*A534^2</f>
        <v>15226.41076607729</v>
      </c>
      <c r="G534" s="90">
        <f>A534/('Gearing and Output'!$J$35/1000)</f>
        <v>25.094956505072719</v>
      </c>
      <c r="H534" s="90">
        <f t="shared" si="84"/>
        <v>16.97216951475551</v>
      </c>
      <c r="I534" s="90">
        <f>'Gearing and Output'!$G$38</f>
        <v>631.72977665344956</v>
      </c>
      <c r="J534" s="90">
        <f t="shared" si="85"/>
        <v>0.37777923939850427</v>
      </c>
      <c r="K534" s="92">
        <f t="shared" si="93"/>
        <v>-3.970572873163392</v>
      </c>
      <c r="L534" s="92">
        <f>IF(A534&lt;'Gearing and Output'!$H$5,1,IF(A534&lt;'Gearing and Output'!$H$6,2,IF(A534&gt;'Gearing and Output'!$H$6,3)))</f>
        <v>1</v>
      </c>
      <c r="M534" s="92">
        <f>IF(L534=1,_xlfn.XLOOKUP(A534,'Dyno Graph'!$E$2:$E$77,'Dyno Graph'!$A$2:$A$77,,1),IF(L534=2,_xlfn.XLOOKUP(A534,'Dyno Graph'!$F$2:$F$77,'Dyno Graph'!$A$2:$A$77,,1),IF(L534=3,_xlfn.XLOOKUP(A534,'Dyno Graph'!$G$2:$G$77,'Dyno Graph'!$A$2:$A$77,,1))))</f>
        <v>5800</v>
      </c>
      <c r="N534" s="92">
        <f>IF(L534=1,_xlfn.XLOOKUP(A534,'Dyno Graph'!$E$2:$E$77,'Dyno Graph'!$D$2:$D$77,,-1),IF(L534=2,_xlfn.XLOOKUP(A534,'Dyno Graph'!$F$2:$F$77,'Dyno Graph'!$D$2:$D$77,,-1),IF(L534=3,_xlfn.XLOOKUP(A534,'Dyno Graph'!$G$2:$G$77,'Dyno Graph'!$D$2:$D$77,,-1))))</f>
        <v>21.336695515474389</v>
      </c>
      <c r="O534" s="92">
        <f>IF(L534=1,_xlfn.XLOOKUP(A534,'Dyno Graph'!$E$2:$E$77,'Dyno Graph'!$H$2:$H$77,,-1),IF(Forces!L534=2,_xlfn.XLOOKUP(Forces!A534,'Dyno Graph'!$F$2:$F$77,'Dyno Graph'!$H$2:$H$77,,-1),IF(Forces!L534=3,_xlfn.XLOOKUP(Forces!A534,'Dyno Graph'!$G$2:$G$77,'Dyno Graph'!$H$2:$H$77,,-1))))</f>
        <v>12.725047133656341</v>
      </c>
      <c r="P534" s="92" cm="1">
        <f t="array" ref="P534">_xlfn.XLOOKUP(N534,BSFC!$B$3:$B$25,_xlfn.XLOOKUP(M534,BSFC!$C$2:$P$2,BSFC!$C$3:$P$25,,-1),,-1)</f>
        <v>433.88</v>
      </c>
      <c r="Q534" s="92">
        <f t="shared" si="86"/>
        <v>1.5336509584307816</v>
      </c>
      <c r="R534" s="92">
        <f t="shared" si="87"/>
        <v>5.2235501004815063E-4</v>
      </c>
      <c r="S534" s="92">
        <f t="shared" si="88"/>
        <v>0.22663939175969158</v>
      </c>
      <c r="T534" s="92">
        <f t="shared" si="91"/>
        <v>68.336035144670419</v>
      </c>
      <c r="U534" s="92">
        <f t="shared" si="89"/>
        <v>3.0218585567958877E-4</v>
      </c>
      <c r="V534" s="92">
        <f t="shared" si="92"/>
        <v>9.1114713526226201E-2</v>
      </c>
    </row>
    <row r="535" spans="1:22" x14ac:dyDescent="0.45">
      <c r="A535" s="88">
        <f>MIN('Gearing and Output'!$H$7,(SQRT((A534^2)+2*K534*1)))</f>
        <v>6.7669214363975358</v>
      </c>
      <c r="B535" s="90">
        <f t="shared" si="90"/>
        <v>46.173531991181861</v>
      </c>
      <c r="C535" s="90">
        <f>0.5*'Gearing and Output'!$G$15*'Gearing and Output'!$G$16*'Gearing and Output'!$G$14*(A535)^2</f>
        <v>26.925240727109369</v>
      </c>
      <c r="D535" s="90">
        <f>'Gearing and Output'!$G$27</f>
        <v>213.858</v>
      </c>
      <c r="E535" s="90">
        <f>'Gearing and Output'!$C$14-C535-D535</f>
        <v>243.32378822836728</v>
      </c>
      <c r="F535" s="90">
        <f>0.5*'Gearing and Output'!$J$27*A535^2</f>
        <v>12976.088590211937</v>
      </c>
      <c r="G535" s="90">
        <f>A535/('Gearing and Output'!$J$35/1000)</f>
        <v>23.166454763428742</v>
      </c>
      <c r="H535" s="90">
        <f t="shared" si="84"/>
        <v>14.463840400405756</v>
      </c>
      <c r="I535" s="90">
        <f>'Gearing and Output'!$G$38</f>
        <v>631.72977665344956</v>
      </c>
      <c r="J535" s="90">
        <f t="shared" si="85"/>
        <v>0.38517068091575546</v>
      </c>
      <c r="K535" s="92">
        <f t="shared" si="93"/>
        <v>-3.8943774132384705</v>
      </c>
      <c r="L535" s="92">
        <f>IF(A535&lt;'Gearing and Output'!$H$5,1,IF(A535&lt;'Gearing and Output'!$H$6,2,IF(A535&gt;'Gearing and Output'!$H$6,3)))</f>
        <v>1</v>
      </c>
      <c r="M535" s="92">
        <f>IF(L535=1,_xlfn.XLOOKUP(A535,'Dyno Graph'!$E$2:$E$77,'Dyno Graph'!$A$2:$A$77,,1),IF(L535=2,_xlfn.XLOOKUP(A535,'Dyno Graph'!$F$2:$F$77,'Dyno Graph'!$A$2:$A$77,,1),IF(L535=3,_xlfn.XLOOKUP(A535,'Dyno Graph'!$G$2:$G$77,'Dyno Graph'!$A$2:$A$77,,1))))</f>
        <v>5300</v>
      </c>
      <c r="N535" s="92">
        <f>IF(L535=1,_xlfn.XLOOKUP(A535,'Dyno Graph'!$E$2:$E$77,'Dyno Graph'!$D$2:$D$77,,-1),IF(L535=2,_xlfn.XLOOKUP(A535,'Dyno Graph'!$F$2:$F$77,'Dyno Graph'!$D$2:$D$77,,-1),IF(L535=3,_xlfn.XLOOKUP(A535,'Dyno Graph'!$G$2:$G$77,'Dyno Graph'!$D$2:$D$77,,-1))))</f>
        <v>21.993498697829629</v>
      </c>
      <c r="O535" s="92">
        <f>IF(L535=1,_xlfn.XLOOKUP(A535,'Dyno Graph'!$E$2:$E$77,'Dyno Graph'!$H$2:$H$77,,-1),IF(Forces!L535=2,_xlfn.XLOOKUP(Forces!A535,'Dyno Graph'!$F$2:$F$77,'Dyno Graph'!$H$2:$H$77,,-1),IF(Forces!L535=3,_xlfn.XLOOKUP(Forces!A535,'Dyno Graph'!$G$2:$G$77,'Dyno Graph'!$H$2:$H$77,,-1))))</f>
        <v>11.966166730833743</v>
      </c>
      <c r="P535" s="92" cm="1">
        <f t="array" ref="P535">_xlfn.XLOOKUP(N535,BSFC!$B$3:$B$25,_xlfn.XLOOKUP(M535,BSFC!$C$2:$P$2,BSFC!$C$3:$P$25,,-1),,-1)</f>
        <v>470.50444350000004</v>
      </c>
      <c r="Q535" s="92">
        <f t="shared" si="86"/>
        <v>1.5639262829219847</v>
      </c>
      <c r="R535" s="92">
        <f t="shared" si="87"/>
        <v>5.3919596241042817E-4</v>
      </c>
      <c r="S535" s="92">
        <f t="shared" si="88"/>
        <v>0.25369409623136546</v>
      </c>
      <c r="T535" s="92">
        <f t="shared" si="91"/>
        <v>68.589729240901789</v>
      </c>
      <c r="U535" s="92">
        <f t="shared" si="89"/>
        <v>3.3825879497515398E-4</v>
      </c>
      <c r="V535" s="92">
        <f t="shared" si="92"/>
        <v>9.1452972321201351E-2</v>
      </c>
    </row>
    <row r="536" spans="1:22" x14ac:dyDescent="0.45">
      <c r="A536" s="88">
        <f>MIN('Gearing and Output'!$H$7,(SQRT((A535^2)+2*K535*1)))</f>
        <v>6.1646144161577165</v>
      </c>
      <c r="B536" s="90">
        <f t="shared" si="90"/>
        <v>46.3357481384528</v>
      </c>
      <c r="C536" s="90">
        <f>0.5*'Gearing and Output'!$G$15*'Gearing and Output'!$G$16*'Gearing and Output'!$G$14*(A536)^2</f>
        <v>22.345452889140926</v>
      </c>
      <c r="D536" s="90">
        <f>'Gearing and Output'!$G$27</f>
        <v>213.858</v>
      </c>
      <c r="E536" s="90">
        <f>'Gearing and Output'!$C$14-C536-D536</f>
        <v>247.90357606633575</v>
      </c>
      <c r="F536" s="90">
        <f>0.5*'Gearing and Output'!$J$27*A536^2</f>
        <v>10768.950191259033</v>
      </c>
      <c r="G536" s="90">
        <f>A536/('Gearing and Output'!$J$35/1000)</f>
        <v>21.104465649290365</v>
      </c>
      <c r="H536" s="90">
        <f t="shared" si="84"/>
        <v>12.003646226936377</v>
      </c>
      <c r="I536" s="90">
        <f>'Gearing and Output'!$G$38</f>
        <v>631.72977665344956</v>
      </c>
      <c r="J536" s="90">
        <f t="shared" si="85"/>
        <v>0.39242028036036231</v>
      </c>
      <c r="K536" s="92">
        <f t="shared" si="93"/>
        <v>-3.8224324151201854</v>
      </c>
      <c r="L536" s="92">
        <f>IF(A536&lt;'Gearing and Output'!$H$5,1,IF(A536&lt;'Gearing and Output'!$H$6,2,IF(A536&gt;'Gearing and Output'!$H$6,3)))</f>
        <v>1</v>
      </c>
      <c r="M536" s="92">
        <f>IF(L536=1,_xlfn.XLOOKUP(A536,'Dyno Graph'!$E$2:$E$77,'Dyno Graph'!$A$2:$A$77,,1),IF(L536=2,_xlfn.XLOOKUP(A536,'Dyno Graph'!$F$2:$F$77,'Dyno Graph'!$A$2:$A$77,,1),IF(L536=3,_xlfn.XLOOKUP(A536,'Dyno Graph'!$G$2:$G$77,'Dyno Graph'!$A$2:$A$77,,1))))</f>
        <v>4900</v>
      </c>
      <c r="N536" s="92">
        <f>IF(L536=1,_xlfn.XLOOKUP(A536,'Dyno Graph'!$E$2:$E$77,'Dyno Graph'!$D$2:$D$77,,-1),IF(L536=2,_xlfn.XLOOKUP(A536,'Dyno Graph'!$F$2:$F$77,'Dyno Graph'!$D$2:$D$77,,-1),IF(L536=3,_xlfn.XLOOKUP(A536,'Dyno Graph'!$G$2:$G$77,'Dyno Graph'!$D$2:$D$77,,-1))))</f>
        <v>20.445944320724173</v>
      </c>
      <c r="O536" s="92">
        <f>IF(L536=1,_xlfn.XLOOKUP(A536,'Dyno Graph'!$E$2:$E$77,'Dyno Graph'!$H$2:$H$77,,-1),IF(Forces!L536=2,_xlfn.XLOOKUP(Forces!A536,'Dyno Graph'!$F$2:$F$77,'Dyno Graph'!$H$2:$H$77,,-1),IF(Forces!L536=3,_xlfn.XLOOKUP(Forces!A536,'Dyno Graph'!$G$2:$G$77,'Dyno Graph'!$H$2:$H$77,,-1))))</f>
        <v>10.268471343317987</v>
      </c>
      <c r="P536" s="92" cm="1">
        <f t="array" ref="P536">_xlfn.XLOOKUP(N536,BSFC!$B$3:$B$25,_xlfn.XLOOKUP(M536,BSFC!$C$2:$P$2,BSFC!$C$3:$P$25,,-1),,-1)</f>
        <v>472.19</v>
      </c>
      <c r="Q536" s="92">
        <f t="shared" si="86"/>
        <v>1.3468526343337002</v>
      </c>
      <c r="R536" s="92">
        <f t="shared" si="87"/>
        <v>5.1768971168987099E-4</v>
      </c>
      <c r="S536" s="92">
        <f t="shared" si="88"/>
        <v>0.24444790496284019</v>
      </c>
      <c r="T536" s="92">
        <f t="shared" si="91"/>
        <v>68.834177145864629</v>
      </c>
      <c r="U536" s="92">
        <f t="shared" si="89"/>
        <v>3.2593053995045359E-4</v>
      </c>
      <c r="V536" s="92">
        <f t="shared" si="92"/>
        <v>9.1778902861151798E-2</v>
      </c>
    </row>
    <row r="537" spans="1:22" x14ac:dyDescent="0.45">
      <c r="A537" s="88">
        <f>MIN('Gearing and Output'!$H$7,(SQRT((A536^2)+2*K536*1)))</f>
        <v>5.5097736858839461</v>
      </c>
      <c r="B537" s="90">
        <f t="shared" si="90"/>
        <v>46.517243796352872</v>
      </c>
      <c r="C537" s="90">
        <f>0.5*'Gearing and Output'!$G$15*'Gearing and Output'!$G$16*'Gearing and Output'!$G$14*(A537)^2</f>
        <v>17.850272368959587</v>
      </c>
      <c r="D537" s="90">
        <f>'Gearing and Output'!$G$27</f>
        <v>213.858</v>
      </c>
      <c r="E537" s="90">
        <f>'Gearing and Output'!$C$14-C537-D537</f>
        <v>252.3987565865171</v>
      </c>
      <c r="F537" s="90">
        <f>0.5*'Gearing and Output'!$J$27*A537^2</f>
        <v>8602.5866199896664</v>
      </c>
      <c r="G537" s="90">
        <f>A537/('Gearing and Output'!$J$35/1000)</f>
        <v>18.862628161191186</v>
      </c>
      <c r="H537" s="90">
        <f t="shared" si="84"/>
        <v>9.5889018510595943</v>
      </c>
      <c r="I537" s="90">
        <f>'Gearing and Output'!$G$38</f>
        <v>631.72977665344956</v>
      </c>
      <c r="J537" s="90">
        <f t="shared" si="85"/>
        <v>0.39953595020260768</v>
      </c>
      <c r="K537" s="92">
        <f t="shared" si="93"/>
        <v>-3.7543555197957499</v>
      </c>
      <c r="L537" s="92">
        <f>IF(A537&lt;'Gearing and Output'!$H$5,1,IF(A537&lt;'Gearing and Output'!$H$6,2,IF(A537&gt;'Gearing and Output'!$H$6,3)))</f>
        <v>1</v>
      </c>
      <c r="M537" s="92">
        <f>IF(L537=1,_xlfn.XLOOKUP(A537,'Dyno Graph'!$E$2:$E$77,'Dyno Graph'!$A$2:$A$77,,1),IF(L537=2,_xlfn.XLOOKUP(A537,'Dyno Graph'!$F$2:$F$77,'Dyno Graph'!$A$2:$A$77,,1),IF(L537=3,_xlfn.XLOOKUP(A537,'Dyno Graph'!$G$2:$G$77,'Dyno Graph'!$A$2:$A$77,,1))))</f>
        <v>4400</v>
      </c>
      <c r="N537" s="92">
        <f>IF(L537=1,_xlfn.XLOOKUP(A537,'Dyno Graph'!$E$2:$E$77,'Dyno Graph'!$D$2:$D$77,,-1),IF(L537=2,_xlfn.XLOOKUP(A537,'Dyno Graph'!$F$2:$F$77,'Dyno Graph'!$D$2:$D$77,,-1),IF(L537=3,_xlfn.XLOOKUP(A537,'Dyno Graph'!$G$2:$G$77,'Dyno Graph'!$D$2:$D$77,,-1))))</f>
        <v>18.404565248926911</v>
      </c>
      <c r="O537" s="92">
        <f>IF(L537=1,_xlfn.XLOOKUP(A537,'Dyno Graph'!$E$2:$E$77,'Dyno Graph'!$H$2:$H$77,,-1),IF(Forces!L537=2,_xlfn.XLOOKUP(Forces!A537,'Dyno Graph'!$F$2:$F$77,'Dyno Graph'!$H$2:$H$77,,-1),IF(Forces!L537=3,_xlfn.XLOOKUP(Forces!A537,'Dyno Graph'!$G$2:$G$77,'Dyno Graph'!$H$2:$H$77,,-1))))</f>
        <v>8.280401643936667</v>
      </c>
      <c r="P537" s="92" cm="1">
        <f t="array" ref="P537">_xlfn.XLOOKUP(N537,BSFC!$B$3:$B$25,_xlfn.XLOOKUP(M537,BSFC!$C$2:$P$2,BSFC!$C$3:$P$25,,-1),,-1)</f>
        <v>481.62212080000006</v>
      </c>
      <c r="Q537" s="92">
        <f t="shared" si="86"/>
        <v>1.1077846113412735</v>
      </c>
      <c r="R537" s="92">
        <f t="shared" si="87"/>
        <v>4.8118967598867956E-4</v>
      </c>
      <c r="S537" s="92">
        <f t="shared" si="88"/>
        <v>0.23175159225673272</v>
      </c>
      <c r="T537" s="92">
        <f t="shared" si="91"/>
        <v>69.065928738121357</v>
      </c>
      <c r="U537" s="92">
        <f t="shared" si="89"/>
        <v>3.0900212300897698E-4</v>
      </c>
      <c r="V537" s="92">
        <f t="shared" si="92"/>
        <v>9.2087904984160779E-2</v>
      </c>
    </row>
    <row r="538" spans="1:22" x14ac:dyDescent="0.45">
      <c r="A538" s="88">
        <f>MIN('Gearing and Output'!$H$7,(SQRT((A537^2)+2*K537*1)))</f>
        <v>4.7800517811073622</v>
      </c>
      <c r="B538" s="90">
        <f t="shared" si="90"/>
        <v>46.726446551007619</v>
      </c>
      <c r="C538" s="90">
        <f>0.5*'Gearing and Output'!$G$15*'Gearing and Output'!$G$16*'Gearing and Output'!$G$14*(A538)^2</f>
        <v>13.435150277679785</v>
      </c>
      <c r="D538" s="90">
        <f>'Gearing and Output'!$G$27</f>
        <v>213.858</v>
      </c>
      <c r="E538" s="90">
        <f>'Gearing and Output'!$C$14-C538-D538</f>
        <v>256.81387867779688</v>
      </c>
      <c r="F538" s="90">
        <f>0.5*'Gearing and Output'!$J$27*A538^2</f>
        <v>6474.805629145425</v>
      </c>
      <c r="G538" s="90">
        <f>A538/('Gearing and Output'!$J$35/1000)</f>
        <v>16.364436087324073</v>
      </c>
      <c r="H538" s="90">
        <f t="shared" si="84"/>
        <v>7.2171636770613805</v>
      </c>
      <c r="I538" s="90">
        <f>'Gearing and Output'!$G$38</f>
        <v>631.72977665344956</v>
      </c>
      <c r="J538" s="90">
        <f t="shared" si="85"/>
        <v>0.40652489113027557</v>
      </c>
      <c r="K538" s="92">
        <f t="shared" ref="K538:K569" si="94">I538/E538</f>
        <v>2.4598739752925449</v>
      </c>
      <c r="L538" s="92">
        <f>IF(A538&lt;'Gearing and Output'!$H$5,1,IF(A538&lt;'Gearing and Output'!$H$6,2,IF(A538&gt;'Gearing and Output'!$H$6,3)))</f>
        <v>1</v>
      </c>
      <c r="M538" s="92">
        <f>IF(L538=1,_xlfn.XLOOKUP(A538,'Dyno Graph'!$E$2:$E$77,'Dyno Graph'!$A$2:$A$77,,1),IF(L538=2,_xlfn.XLOOKUP(A538,'Dyno Graph'!$F$2:$F$77,'Dyno Graph'!$A$2:$A$77,,1),IF(L538=3,_xlfn.XLOOKUP(A538,'Dyno Graph'!$G$2:$G$77,'Dyno Graph'!$A$2:$A$77,,1))))</f>
        <v>3800</v>
      </c>
      <c r="N538" s="92">
        <f>IF(L538=1,_xlfn.XLOOKUP(A538,'Dyno Graph'!$E$2:$E$77,'Dyno Graph'!$D$2:$D$77,,-1),IF(L538=2,_xlfn.XLOOKUP(A538,'Dyno Graph'!$F$2:$F$77,'Dyno Graph'!$D$2:$D$77,,-1),IF(L538=3,_xlfn.XLOOKUP(A538,'Dyno Graph'!$G$2:$G$77,'Dyno Graph'!$D$2:$D$77,,-1))))</f>
        <v>16.998125988626725</v>
      </c>
      <c r="O538" s="92">
        <f>IF(L538=1,_xlfn.XLOOKUP(A538,'Dyno Graph'!$E$2:$E$77,'Dyno Graph'!$H$2:$H$77,,-1),IF(Forces!L538=2,_xlfn.XLOOKUP(Forces!A538,'Dyno Graph'!$F$2:$F$77,'Dyno Graph'!$H$2:$H$77,,-1),IF(Forces!L538=3,_xlfn.XLOOKUP(Forces!A538,'Dyno Graph'!$G$2:$G$77,'Dyno Graph'!$H$2:$H$77,,-1))))</f>
        <v>6.5805190730966912</v>
      </c>
      <c r="P538" s="92" cm="1">
        <f t="array" ref="P538">_xlfn.XLOOKUP(N538,BSFC!$B$3:$B$25,_xlfn.XLOOKUP(M538,BSFC!$C$2:$P$2,BSFC!$C$3:$P$25,,-1),,-1)</f>
        <v>497.78608498000011</v>
      </c>
      <c r="Q538" s="92">
        <f t="shared" si="86"/>
        <v>0.90991411848139481</v>
      </c>
      <c r="R538" s="92">
        <f t="shared" si="87"/>
        <v>3.4688084866056049E-4</v>
      </c>
      <c r="S538" s="92">
        <f t="shared" si="88"/>
        <v>0.17267245960928032</v>
      </c>
      <c r="T538" s="92">
        <f t="shared" si="91"/>
        <v>69.238601197730631</v>
      </c>
      <c r="U538" s="92">
        <f t="shared" si="89"/>
        <v>2.3022994614570709E-4</v>
      </c>
      <c r="V538" s="92">
        <f t="shared" si="92"/>
        <v>9.2318134930306481E-2</v>
      </c>
    </row>
    <row r="539" spans="1:22" x14ac:dyDescent="0.45">
      <c r="A539" s="88">
        <f>MIN('Gearing and Output'!$H$7,(SQRT((A538^2)+2*K538*1)))</f>
        <v>5.2695960927430443</v>
      </c>
      <c r="B539" s="90">
        <f t="shared" si="90"/>
        <v>46.916214416020487</v>
      </c>
      <c r="C539" s="90">
        <f>0.5*'Gearing and Output'!$G$15*'Gearing and Output'!$G$16*'Gearing and Output'!$G$14*(A539)^2</f>
        <v>16.327962072623819</v>
      </c>
      <c r="D539" s="90">
        <f>'Gearing and Output'!$G$27</f>
        <v>213.858</v>
      </c>
      <c r="E539" s="90">
        <f>'Gearing and Output'!$C$14-C539-D539</f>
        <v>253.92106688285281</v>
      </c>
      <c r="F539" s="90">
        <f>0.5*'Gearing and Output'!$J$27*A539^2</f>
        <v>7868.9392046424764</v>
      </c>
      <c r="G539" s="90">
        <f>A539/('Gearing and Output'!$J$35/1000)</f>
        <v>18.040383747836508</v>
      </c>
      <c r="H539" s="90">
        <f t="shared" si="84"/>
        <v>8.7711393140685736</v>
      </c>
      <c r="I539" s="90">
        <f>'Gearing and Output'!$G$38</f>
        <v>631.72977665344956</v>
      </c>
      <c r="J539" s="90">
        <f t="shared" si="85"/>
        <v>0.40194569935896385</v>
      </c>
      <c r="K539" s="92">
        <f t="shared" si="94"/>
        <v>2.4878982449490881</v>
      </c>
      <c r="L539" s="92">
        <f>IF(A539&lt;'Gearing and Output'!$H$5,1,IF(A539&lt;'Gearing and Output'!$H$6,2,IF(A539&gt;'Gearing and Output'!$H$6,3)))</f>
        <v>1</v>
      </c>
      <c r="M539" s="92">
        <f>IF(L539=1,_xlfn.XLOOKUP(A539,'Dyno Graph'!$E$2:$E$77,'Dyno Graph'!$A$2:$A$77,,1),IF(L539=2,_xlfn.XLOOKUP(A539,'Dyno Graph'!$F$2:$F$77,'Dyno Graph'!$A$2:$A$77,,1),IF(L539=3,_xlfn.XLOOKUP(A539,'Dyno Graph'!$G$2:$G$77,'Dyno Graph'!$A$2:$A$77,,1))))</f>
        <v>4200</v>
      </c>
      <c r="N539" s="92">
        <f>IF(L539=1,_xlfn.XLOOKUP(A539,'Dyno Graph'!$E$2:$E$77,'Dyno Graph'!$D$2:$D$77,,-1),IF(L539=2,_xlfn.XLOOKUP(A539,'Dyno Graph'!$F$2:$F$77,'Dyno Graph'!$D$2:$D$77,,-1),IF(L539=3,_xlfn.XLOOKUP(A539,'Dyno Graph'!$G$2:$G$77,'Dyno Graph'!$D$2:$D$77,,-1))))</f>
        <v>18.012164408031243</v>
      </c>
      <c r="O539" s="92">
        <f>IF(L539=1,_xlfn.XLOOKUP(A539,'Dyno Graph'!$E$2:$E$77,'Dyno Graph'!$H$2:$H$77,,-1),IF(Forces!L539=2,_xlfn.XLOOKUP(Forces!A539,'Dyno Graph'!$F$2:$F$77,'Dyno Graph'!$H$2:$H$77,,-1),IF(Forces!L539=3,_xlfn.XLOOKUP(Forces!A539,'Dyno Graph'!$G$2:$G$77,'Dyno Graph'!$H$2:$H$77,,-1))))</f>
        <v>7.7269329446025656</v>
      </c>
      <c r="P539" s="92" cm="1">
        <f t="array" ref="P539">_xlfn.XLOOKUP(N539,BSFC!$B$3:$B$25,_xlfn.XLOOKUP(M539,BSFC!$C$2:$P$2,BSFC!$C$3:$P$25,,-1),,-1)</f>
        <v>481.62212080000006</v>
      </c>
      <c r="Q539" s="92">
        <f t="shared" si="86"/>
        <v>1.0337393977941325</v>
      </c>
      <c r="R539" s="92">
        <f t="shared" si="87"/>
        <v>3.7509032518130779E-4</v>
      </c>
      <c r="S539" s="92">
        <f t="shared" si="88"/>
        <v>0.18065179790538313</v>
      </c>
      <c r="T539" s="92">
        <f t="shared" si="91"/>
        <v>69.419252995636015</v>
      </c>
      <c r="U539" s="92">
        <f t="shared" si="89"/>
        <v>2.4086906387384418E-4</v>
      </c>
      <c r="V539" s="92">
        <f t="shared" si="92"/>
        <v>9.2559003994180322E-2</v>
      </c>
    </row>
    <row r="540" spans="1:22" x14ac:dyDescent="0.45">
      <c r="A540" s="88">
        <f>MIN('Gearing and Output'!$H$7,(SQRT((A539^2)+2*K539*1)))</f>
        <v>5.722275724792623</v>
      </c>
      <c r="B540" s="90">
        <f t="shared" si="90"/>
        <v>47.090970063614911</v>
      </c>
      <c r="C540" s="90">
        <f>0.5*'Gearing and Output'!$G$15*'Gearing and Output'!$G$16*'Gearing and Output'!$G$14*(A540)^2</f>
        <v>19.253730408683946</v>
      </c>
      <c r="D540" s="90">
        <f>'Gearing and Output'!$G$27</f>
        <v>213.858</v>
      </c>
      <c r="E540" s="90">
        <f>'Gearing and Output'!$C$14-C540-D540</f>
        <v>250.9952985467927</v>
      </c>
      <c r="F540" s="90">
        <f>0.5*'Gearing and Output'!$J$27*A540^2</f>
        <v>9278.9555349673719</v>
      </c>
      <c r="G540" s="90">
        <f>A540/('Gearing and Output'!$J$35/1000)</f>
        <v>19.590125726780631</v>
      </c>
      <c r="H540" s="90">
        <f t="shared" si="84"/>
        <v>10.34281871668677</v>
      </c>
      <c r="I540" s="90">
        <f>'Gearing and Output'!$G$38</f>
        <v>631.72977665344956</v>
      </c>
      <c r="J540" s="90">
        <f t="shared" si="85"/>
        <v>0.39731433885612483</v>
      </c>
      <c r="K540" s="92">
        <f t="shared" si="94"/>
        <v>2.5168988435680881</v>
      </c>
      <c r="L540" s="92">
        <f>IF(A540&lt;'Gearing and Output'!$H$5,1,IF(A540&lt;'Gearing and Output'!$H$6,2,IF(A540&gt;'Gearing and Output'!$H$6,3)))</f>
        <v>1</v>
      </c>
      <c r="M540" s="92">
        <f>IF(L540=1,_xlfn.XLOOKUP(A540,'Dyno Graph'!$E$2:$E$77,'Dyno Graph'!$A$2:$A$77,,1),IF(L540=2,_xlfn.XLOOKUP(A540,'Dyno Graph'!$F$2:$F$77,'Dyno Graph'!$A$2:$A$77,,1),IF(L540=3,_xlfn.XLOOKUP(A540,'Dyno Graph'!$G$2:$G$77,'Dyno Graph'!$A$2:$A$77,,1))))</f>
        <v>4500</v>
      </c>
      <c r="N540" s="92">
        <f>IF(L540=1,_xlfn.XLOOKUP(A540,'Dyno Graph'!$E$2:$E$77,'Dyno Graph'!$D$2:$D$77,,-1),IF(L540=2,_xlfn.XLOOKUP(A540,'Dyno Graph'!$F$2:$F$77,'Dyno Graph'!$D$2:$D$77,,-1),IF(L540=3,_xlfn.XLOOKUP(A540,'Dyno Graph'!$G$2:$G$77,'Dyno Graph'!$D$2:$D$77,,-1))))</f>
        <v>18.664975803164097</v>
      </c>
      <c r="O540" s="92">
        <f>IF(L540=1,_xlfn.XLOOKUP(A540,'Dyno Graph'!$E$2:$E$77,'Dyno Graph'!$H$2:$H$77,,-1),IF(Forces!L540=2,_xlfn.XLOOKUP(Forces!A540,'Dyno Graph'!$F$2:$F$77,'Dyno Graph'!$H$2:$H$77,,-1),IF(Forces!L540=3,_xlfn.XLOOKUP(Forces!A540,'Dyno Graph'!$G$2:$G$77,'Dyno Graph'!$H$2:$H$77,,-1))))</f>
        <v>8.5928551716354225</v>
      </c>
      <c r="P540" s="92" cm="1">
        <f t="array" ref="P540">_xlfn.XLOOKUP(N540,BSFC!$B$3:$B$25,_xlfn.XLOOKUP(M540,BSFC!$C$2:$P$2,BSFC!$C$3:$P$25,,-1),,-1)</f>
        <v>465.51181750000001</v>
      </c>
      <c r="Q540" s="92">
        <f t="shared" si="86"/>
        <v>1.1111321190173</v>
      </c>
      <c r="R540" s="92">
        <f t="shared" si="87"/>
        <v>3.8834180686810093E-4</v>
      </c>
      <c r="S540" s="92">
        <f t="shared" si="88"/>
        <v>0.18077770032640364</v>
      </c>
      <c r="T540" s="92">
        <f t="shared" si="91"/>
        <v>69.600030695962417</v>
      </c>
      <c r="U540" s="92">
        <f t="shared" si="89"/>
        <v>2.4103693376853819E-4</v>
      </c>
      <c r="V540" s="92">
        <f t="shared" si="92"/>
        <v>9.2800040927948857E-2</v>
      </c>
    </row>
    <row r="541" spans="1:22" x14ac:dyDescent="0.45">
      <c r="A541" s="88">
        <f>MIN('Gearing and Output'!$H$7,(SQRT((A540^2)+2*K540*1)))</f>
        <v>6.1464003414752542</v>
      </c>
      <c r="B541" s="90">
        <f t="shared" si="90"/>
        <v>47.25366691778045</v>
      </c>
      <c r="C541" s="90">
        <f>0.5*'Gearing and Output'!$G$15*'Gearing and Output'!$G$16*'Gearing and Output'!$G$14*(A541)^2</f>
        <v>22.213603448720022</v>
      </c>
      <c r="D541" s="90">
        <f>'Gearing and Output'!$G$27</f>
        <v>213.858</v>
      </c>
      <c r="E541" s="90">
        <f>'Gearing and Output'!$C$14-C541-D541</f>
        <v>248.03542550675667</v>
      </c>
      <c r="F541" s="90">
        <f>0.5*'Gearing and Output'!$J$27*A541^2</f>
        <v>10705.407954559589</v>
      </c>
      <c r="G541" s="90">
        <f>A541/('Gearing and Output'!$J$35/1000)</f>
        <v>21.042110035861874</v>
      </c>
      <c r="H541" s="90">
        <f t="shared" si="84"/>
        <v>11.932818660993368</v>
      </c>
      <c r="I541" s="90">
        <f>'Gearing and Output'!$G$38</f>
        <v>631.72977665344956</v>
      </c>
      <c r="J541" s="90">
        <f t="shared" si="85"/>
        <v>0.39262899213127073</v>
      </c>
      <c r="K541" s="92">
        <f t="shared" si="94"/>
        <v>2.5469336703125127</v>
      </c>
      <c r="L541" s="92">
        <f>IF(A541&lt;'Gearing and Output'!$H$5,1,IF(A541&lt;'Gearing and Output'!$H$6,2,IF(A541&gt;'Gearing and Output'!$H$6,3)))</f>
        <v>1</v>
      </c>
      <c r="M541" s="92">
        <f>IF(L541=1,_xlfn.XLOOKUP(A541,'Dyno Graph'!$E$2:$E$77,'Dyno Graph'!$A$2:$A$77,,1),IF(L541=2,_xlfn.XLOOKUP(A541,'Dyno Graph'!$F$2:$F$77,'Dyno Graph'!$A$2:$A$77,,1),IF(L541=3,_xlfn.XLOOKUP(A541,'Dyno Graph'!$G$2:$G$77,'Dyno Graph'!$A$2:$A$77,,1))))</f>
        <v>4900</v>
      </c>
      <c r="N541" s="92">
        <f>IF(L541=1,_xlfn.XLOOKUP(A541,'Dyno Graph'!$E$2:$E$77,'Dyno Graph'!$D$2:$D$77,,-1),IF(L541=2,_xlfn.XLOOKUP(A541,'Dyno Graph'!$F$2:$F$77,'Dyno Graph'!$D$2:$D$77,,-1),IF(L541=3,_xlfn.XLOOKUP(A541,'Dyno Graph'!$G$2:$G$77,'Dyno Graph'!$D$2:$D$77,,-1))))</f>
        <v>20.445944320724173</v>
      </c>
      <c r="O541" s="92">
        <f>IF(L541=1,_xlfn.XLOOKUP(A541,'Dyno Graph'!$E$2:$E$77,'Dyno Graph'!$H$2:$H$77,,-1),IF(Forces!L541=2,_xlfn.XLOOKUP(Forces!A541,'Dyno Graph'!$F$2:$F$77,'Dyno Graph'!$H$2:$H$77,,-1),IF(Forces!L541=3,_xlfn.XLOOKUP(Forces!A541,'Dyno Graph'!$G$2:$G$77,'Dyno Graph'!$H$2:$H$77,,-1))))</f>
        <v>10.268471343317987</v>
      </c>
      <c r="P541" s="92" cm="1">
        <f t="array" ref="P541">_xlfn.XLOOKUP(N541,BSFC!$B$3:$B$25,_xlfn.XLOOKUP(M541,BSFC!$C$2:$P$2,BSFC!$C$3:$P$25,,-1),,-1)</f>
        <v>472.19</v>
      </c>
      <c r="Q541" s="92">
        <f t="shared" si="86"/>
        <v>1.3468526343337002</v>
      </c>
      <c r="R541" s="92">
        <f t="shared" si="87"/>
        <v>4.356281074301483E-4</v>
      </c>
      <c r="S541" s="92">
        <f t="shared" si="88"/>
        <v>0.20569923604744172</v>
      </c>
      <c r="T541" s="92">
        <f t="shared" si="91"/>
        <v>69.805729932009854</v>
      </c>
      <c r="U541" s="92">
        <f t="shared" si="89"/>
        <v>2.7426564806325566E-4</v>
      </c>
      <c r="V541" s="92">
        <f t="shared" si="92"/>
        <v>9.3074306576012109E-2</v>
      </c>
    </row>
    <row r="542" spans="1:22" x14ac:dyDescent="0.45">
      <c r="A542" s="88">
        <f>MIN('Gearing and Output'!$H$7,(SQRT((A541^2)+2*K541*1)))</f>
        <v>6.5476793215850257</v>
      </c>
      <c r="B542" s="90">
        <f t="shared" si="90"/>
        <v>47.406392784593045</v>
      </c>
      <c r="C542" s="90">
        <f>0.5*'Gearing and Output'!$G$15*'Gearing and Output'!$G$16*'Gearing and Output'!$G$14*(A542)^2</f>
        <v>25.208797445007534</v>
      </c>
      <c r="D542" s="90">
        <f>'Gearing and Output'!$G$27</f>
        <v>213.858</v>
      </c>
      <c r="E542" s="90">
        <f>'Gearing and Output'!$C$14-C542-D542</f>
        <v>245.04023151046914</v>
      </c>
      <c r="F542" s="90">
        <f>0.5*'Gearing and Output'!$J$27*A542^2</f>
        <v>12148.882612209203</v>
      </c>
      <c r="G542" s="90">
        <f>A542/('Gearing and Output'!$J$35/1000)</f>
        <v>22.415882648356813</v>
      </c>
      <c r="H542" s="90">
        <f t="shared" si="84"/>
        <v>13.541792499691038</v>
      </c>
      <c r="I542" s="90">
        <f>'Gearing and Output'!$G$38</f>
        <v>631.72977665344956</v>
      </c>
      <c r="J542" s="90">
        <f t="shared" si="85"/>
        <v>0.38788773391141224</v>
      </c>
      <c r="K542" s="92">
        <f t="shared" si="94"/>
        <v>2.5780655395212495</v>
      </c>
      <c r="L542" s="92">
        <f>IF(A542&lt;'Gearing and Output'!$H$5,1,IF(A542&lt;'Gearing and Output'!$H$6,2,IF(A542&gt;'Gearing and Output'!$H$6,3)))</f>
        <v>1</v>
      </c>
      <c r="M542" s="92">
        <f>IF(L542=1,_xlfn.XLOOKUP(A542,'Dyno Graph'!$E$2:$E$77,'Dyno Graph'!$A$2:$A$77,,1),IF(L542=2,_xlfn.XLOOKUP(A542,'Dyno Graph'!$F$2:$F$77,'Dyno Graph'!$A$2:$A$77,,1),IF(L542=3,_xlfn.XLOOKUP(A542,'Dyno Graph'!$G$2:$G$77,'Dyno Graph'!$A$2:$A$77,,1))))</f>
        <v>5200</v>
      </c>
      <c r="N542" s="92">
        <f>IF(L542=1,_xlfn.XLOOKUP(A542,'Dyno Graph'!$E$2:$E$77,'Dyno Graph'!$D$2:$D$77,,-1),IF(L542=2,_xlfn.XLOOKUP(A542,'Dyno Graph'!$F$2:$F$77,'Dyno Graph'!$D$2:$D$77,,-1),IF(L542=3,_xlfn.XLOOKUP(A542,'Dyno Graph'!$G$2:$G$77,'Dyno Graph'!$D$2:$D$77,,-1))))</f>
        <v>21.738326272950761</v>
      </c>
      <c r="O542" s="92">
        <f>IF(L542=1,_xlfn.XLOOKUP(A542,'Dyno Graph'!$E$2:$E$77,'Dyno Graph'!$H$2:$H$77,,-1),IF(Forces!L542=2,_xlfn.XLOOKUP(Forces!A542,'Dyno Graph'!$F$2:$F$77,'Dyno Graph'!$H$2:$H$77,,-1),IF(Forces!L542=3,_xlfn.XLOOKUP(Forces!A542,'Dyno Graph'!$G$2:$G$77,'Dyno Graph'!$H$2:$H$77,,-1))))</f>
        <v>11.599884453328308</v>
      </c>
      <c r="P542" s="92" cm="1">
        <f t="array" ref="P542">_xlfn.XLOOKUP(N542,BSFC!$B$3:$B$25,_xlfn.XLOOKUP(M542,BSFC!$C$2:$P$2,BSFC!$C$3:$P$25,,-1),,-1)</f>
        <v>470.50444350000004</v>
      </c>
      <c r="Q542" s="92">
        <f t="shared" si="86"/>
        <v>1.516054772049316</v>
      </c>
      <c r="R542" s="92">
        <f t="shared" si="87"/>
        <v>4.6494635395089013E-4</v>
      </c>
      <c r="S542" s="92">
        <f t="shared" si="88"/>
        <v>0.21875932552301761</v>
      </c>
      <c r="T542" s="92">
        <f t="shared" si="91"/>
        <v>70.024489257532878</v>
      </c>
      <c r="U542" s="92">
        <f t="shared" si="89"/>
        <v>2.9167910069735679E-4</v>
      </c>
      <c r="V542" s="92">
        <f t="shared" si="92"/>
        <v>9.3365985676709465E-2</v>
      </c>
    </row>
    <row r="543" spans="1:22" x14ac:dyDescent="0.45">
      <c r="A543" s="88">
        <f>MIN('Gearing and Output'!$H$7,(SQRT((A542^2)+2*K542*1)))</f>
        <v>6.9302406579681373</v>
      </c>
      <c r="B543" s="90">
        <f t="shared" si="90"/>
        <v>47.550687917959046</v>
      </c>
      <c r="C543" s="90">
        <f>0.5*'Gearing and Output'!$G$15*'Gearing and Output'!$G$16*'Gearing and Output'!$G$14*(A543)^2</f>
        <v>28.240602519484522</v>
      </c>
      <c r="D543" s="90">
        <f>'Gearing and Output'!$G$27</f>
        <v>213.858</v>
      </c>
      <c r="E543" s="90">
        <f>'Gearing and Output'!$C$14-C543-D543</f>
        <v>242.00842643599213</v>
      </c>
      <c r="F543" s="90">
        <f>0.5*'Gearing and Output'!$J$27*A543^2</f>
        <v>13610.001256732872</v>
      </c>
      <c r="G543" s="90">
        <f>A543/('Gearing and Output'!$J$35/1000)</f>
        <v>23.725575686299681</v>
      </c>
      <c r="H543" s="90">
        <f t="shared" si="84"/>
        <v>15.170433267170754</v>
      </c>
      <c r="I543" s="90">
        <f>'Gearing and Output'!$G$38</f>
        <v>631.72977665344956</v>
      </c>
      <c r="J543" s="90">
        <f t="shared" si="85"/>
        <v>0.38308852199118615</v>
      </c>
      <c r="K543" s="92">
        <f t="shared" si="94"/>
        <v>2.6103627297478971</v>
      </c>
      <c r="L543" s="92">
        <f>IF(A543&lt;'Gearing and Output'!$H$5,1,IF(A543&lt;'Gearing and Output'!$H$6,2,IF(A543&gt;'Gearing and Output'!$H$6,3)))</f>
        <v>1</v>
      </c>
      <c r="M543" s="92">
        <f>IF(L543=1,_xlfn.XLOOKUP(A543,'Dyno Graph'!$E$2:$E$77,'Dyno Graph'!$A$2:$A$77,,1),IF(L543=2,_xlfn.XLOOKUP(A543,'Dyno Graph'!$F$2:$F$77,'Dyno Graph'!$A$2:$A$77,,1),IF(L543=3,_xlfn.XLOOKUP(A543,'Dyno Graph'!$G$2:$G$77,'Dyno Graph'!$A$2:$A$77,,1))))</f>
        <v>5500</v>
      </c>
      <c r="N543" s="92">
        <f>IF(L543=1,_xlfn.XLOOKUP(A543,'Dyno Graph'!$E$2:$E$77,'Dyno Graph'!$D$2:$D$77,,-1),IF(L543=2,_xlfn.XLOOKUP(A543,'Dyno Graph'!$F$2:$F$77,'Dyno Graph'!$D$2:$D$77,,-1),IF(L543=3,_xlfn.XLOOKUP(A543,'Dyno Graph'!$G$2:$G$77,'Dyno Graph'!$D$2:$D$77,,-1))))</f>
        <v>22.137862678741921</v>
      </c>
      <c r="O543" s="92">
        <f>IF(L543=1,_xlfn.XLOOKUP(A543,'Dyno Graph'!$E$2:$E$77,'Dyno Graph'!$H$2:$H$77,,-1),IF(Forces!L543=2,_xlfn.XLOOKUP(Forces!A543,'Dyno Graph'!$F$2:$F$77,'Dyno Graph'!$H$2:$H$77,,-1),IF(Forces!L543=3,_xlfn.XLOOKUP(Forces!A543,'Dyno Graph'!$G$2:$G$77,'Dyno Graph'!$H$2:$H$77,,-1))))</f>
        <v>12.50797006840247</v>
      </c>
      <c r="P543" s="92" cm="1">
        <f t="array" ref="P543">_xlfn.XLOOKUP(N543,BSFC!$B$3:$B$25,_xlfn.XLOOKUP(M543,BSFC!$C$2:$P$2,BSFC!$C$3:$P$25,,-1),,-1)</f>
        <v>452.21</v>
      </c>
      <c r="Q543" s="92">
        <f t="shared" si="86"/>
        <v>1.5711747623978558</v>
      </c>
      <c r="R543" s="92">
        <f t="shared" si="87"/>
        <v>4.7613352682790227E-4</v>
      </c>
      <c r="S543" s="92">
        <f t="shared" si="88"/>
        <v>0.21531234216684567</v>
      </c>
      <c r="T543" s="92">
        <f t="shared" si="91"/>
        <v>70.239801599699717</v>
      </c>
      <c r="U543" s="92">
        <f t="shared" si="89"/>
        <v>2.8708312288912757E-4</v>
      </c>
      <c r="V543" s="92">
        <f t="shared" si="92"/>
        <v>9.3653068799598588E-2</v>
      </c>
    </row>
    <row r="544" spans="1:22" x14ac:dyDescent="0.45">
      <c r="A544" s="88">
        <f>MIN('Gearing and Output'!$H$7,(SQRT((A543^2)+2*K543*1)))</f>
        <v>7.297188570733967</v>
      </c>
      <c r="B544" s="90">
        <f t="shared" si="90"/>
        <v>47.687726996818895</v>
      </c>
      <c r="C544" s="90">
        <f>0.5*'Gearing and Output'!$G$15*'Gearing and Output'!$G$16*'Gearing and Output'!$G$14*(A544)^2</f>
        <v>31.31038908966805</v>
      </c>
      <c r="D544" s="90">
        <f>'Gearing and Output'!$G$27</f>
        <v>213.858</v>
      </c>
      <c r="E544" s="90">
        <f>'Gearing and Output'!$C$14-C544-D544</f>
        <v>238.93863986580863</v>
      </c>
      <c r="F544" s="90">
        <f>0.5*'Gearing and Output'!$J$27*A544^2</f>
        <v>15089.424333817493</v>
      </c>
      <c r="G544" s="90">
        <f>A544/('Gearing and Output'!$J$35/1000)</f>
        <v>24.981816401006391</v>
      </c>
      <c r="H544" s="90">
        <f t="shared" si="84"/>
        <v>16.819477131418886</v>
      </c>
      <c r="I544" s="90">
        <f>'Gearing and Output'!$G$38</f>
        <v>631.72977665344956</v>
      </c>
      <c r="J544" s="90">
        <f t="shared" si="85"/>
        <v>0.37822918706091657</v>
      </c>
      <c r="K544" s="92">
        <f t="shared" si="94"/>
        <v>2.6438996095744001</v>
      </c>
      <c r="L544" s="92">
        <f>IF(A544&lt;'Gearing and Output'!$H$5,1,IF(A544&lt;'Gearing and Output'!$H$6,2,IF(A544&gt;'Gearing and Output'!$H$6,3)))</f>
        <v>1</v>
      </c>
      <c r="M544" s="92">
        <f>IF(L544=1,_xlfn.XLOOKUP(A544,'Dyno Graph'!$E$2:$E$77,'Dyno Graph'!$A$2:$A$77,,1),IF(L544=2,_xlfn.XLOOKUP(A544,'Dyno Graph'!$F$2:$F$77,'Dyno Graph'!$A$2:$A$77,,1),IF(L544=3,_xlfn.XLOOKUP(A544,'Dyno Graph'!$G$2:$G$77,'Dyno Graph'!$A$2:$A$77,,1))))</f>
        <v>5800</v>
      </c>
      <c r="N544" s="92">
        <f>IF(L544=1,_xlfn.XLOOKUP(A544,'Dyno Graph'!$E$2:$E$77,'Dyno Graph'!$D$2:$D$77,,-1),IF(L544=2,_xlfn.XLOOKUP(A544,'Dyno Graph'!$F$2:$F$77,'Dyno Graph'!$D$2:$D$77,,-1),IF(L544=3,_xlfn.XLOOKUP(A544,'Dyno Graph'!$G$2:$G$77,'Dyno Graph'!$D$2:$D$77,,-1))))</f>
        <v>21.336695515474389</v>
      </c>
      <c r="O544" s="92">
        <f>IF(L544=1,_xlfn.XLOOKUP(A544,'Dyno Graph'!$E$2:$E$77,'Dyno Graph'!$H$2:$H$77,,-1),IF(Forces!L544=2,_xlfn.XLOOKUP(Forces!A544,'Dyno Graph'!$F$2:$F$77,'Dyno Graph'!$H$2:$H$77,,-1),IF(Forces!L544=3,_xlfn.XLOOKUP(Forces!A544,'Dyno Graph'!$G$2:$G$77,'Dyno Graph'!$H$2:$H$77,,-1))))</f>
        <v>12.725047133656341</v>
      </c>
      <c r="P544" s="92" cm="1">
        <f t="array" ref="P544">_xlfn.XLOOKUP(N544,BSFC!$B$3:$B$25,_xlfn.XLOOKUP(M544,BSFC!$C$2:$P$2,BSFC!$C$3:$P$25,,-1),,-1)</f>
        <v>433.88</v>
      </c>
      <c r="Q544" s="92">
        <f t="shared" si="86"/>
        <v>1.5336509584307816</v>
      </c>
      <c r="R544" s="92">
        <f t="shared" si="87"/>
        <v>4.6200061918263323E-4</v>
      </c>
      <c r="S544" s="92">
        <f t="shared" si="88"/>
        <v>0.2004528286509609</v>
      </c>
      <c r="T544" s="92">
        <f t="shared" si="91"/>
        <v>70.440254428350684</v>
      </c>
      <c r="U544" s="92">
        <f t="shared" si="89"/>
        <v>2.672704382012812E-4</v>
      </c>
      <c r="V544" s="92">
        <f t="shared" si="92"/>
        <v>9.3920339237799869E-2</v>
      </c>
    </row>
    <row r="545" spans="1:22" x14ac:dyDescent="0.45">
      <c r="A545" s="88">
        <f>MIN('Gearing and Output'!$H$7,(SQRT((A544^2)+2*K544*1)))</f>
        <v>7.6509319861046494</v>
      </c>
      <c r="B545" s="90">
        <f t="shared" si="90"/>
        <v>47.818430027745869</v>
      </c>
      <c r="C545" s="90">
        <f>0.5*'Gearing and Output'!$G$15*'Gearing and Output'!$G$16*'Gearing and Output'!$G$14*(A545)^2</f>
        <v>34.419615030527538</v>
      </c>
      <c r="D545" s="90">
        <f>'Gearing and Output'!$G$27</f>
        <v>213.858</v>
      </c>
      <c r="E545" s="90">
        <f>'Gearing and Output'!$C$14-C545-D545</f>
        <v>235.82941392494911</v>
      </c>
      <c r="F545" s="90">
        <f>0.5*'Gearing and Output'!$J$27*A545^2</f>
        <v>16587.854437543781</v>
      </c>
      <c r="G545" s="90">
        <f>A545/('Gearing and Output'!$J$35/1000)</f>
        <v>26.192851715524302</v>
      </c>
      <c r="H545" s="90">
        <f t="shared" si="84"/>
        <v>18.489707241269457</v>
      </c>
      <c r="I545" s="90">
        <f>'Gearing and Output'!$G$38</f>
        <v>631.72977665344956</v>
      </c>
      <c r="J545" s="90">
        <f t="shared" si="85"/>
        <v>0.37330742136968947</v>
      </c>
      <c r="K545" s="92">
        <f t="shared" si="94"/>
        <v>2.6787573532048579</v>
      </c>
      <c r="L545" s="92">
        <f>IF(A545&lt;'Gearing and Output'!$H$5,1,IF(A545&lt;'Gearing and Output'!$H$6,2,IF(A545&gt;'Gearing and Output'!$H$6,3)))</f>
        <v>1</v>
      </c>
      <c r="M545" s="92">
        <f>IF(L545=1,_xlfn.XLOOKUP(A545,'Dyno Graph'!$E$2:$E$77,'Dyno Graph'!$A$2:$A$77,,1),IF(L545=2,_xlfn.XLOOKUP(A545,'Dyno Graph'!$F$2:$F$77,'Dyno Graph'!$A$2:$A$77,,1),IF(L545=3,_xlfn.XLOOKUP(A545,'Dyno Graph'!$G$2:$G$77,'Dyno Graph'!$A$2:$A$77,,1))))</f>
        <v>6000</v>
      </c>
      <c r="N545" s="92">
        <f>IF(L545=1,_xlfn.XLOOKUP(A545,'Dyno Graph'!$E$2:$E$77,'Dyno Graph'!$D$2:$D$77,,-1),IF(L545=2,_xlfn.XLOOKUP(A545,'Dyno Graph'!$F$2:$F$77,'Dyno Graph'!$D$2:$D$77,,-1),IF(L545=3,_xlfn.XLOOKUP(A545,'Dyno Graph'!$G$2:$G$77,'Dyno Graph'!$D$2:$D$77,,-1))))</f>
        <v>20.494399178581677</v>
      </c>
      <c r="O545" s="92">
        <f>IF(L545=1,_xlfn.XLOOKUP(A545,'Dyno Graph'!$E$2:$E$77,'Dyno Graph'!$H$2:$H$77,,-1),IF(Forces!L545=2,_xlfn.XLOOKUP(Forces!A545,'Dyno Graph'!$F$2:$F$77,'Dyno Graph'!$H$2:$H$77,,-1),IF(Forces!L545=3,_xlfn.XLOOKUP(Forces!A545,'Dyno Graph'!$G$2:$G$77,'Dyno Graph'!$H$2:$H$77,,-1))))</f>
        <v>12.651574780140775</v>
      </c>
      <c r="P545" s="92" cm="1">
        <f t="array" ref="P545">_xlfn.XLOOKUP(N545,BSFC!$B$3:$B$25,_xlfn.XLOOKUP(M545,BSFC!$C$2:$P$2,BSFC!$C$3:$P$25,,-1),,-1)</f>
        <v>469.19731950000011</v>
      </c>
      <c r="Q545" s="92">
        <f t="shared" si="86"/>
        <v>1.6489124928599599</v>
      </c>
      <c r="R545" s="92">
        <f t="shared" si="87"/>
        <v>4.396540851744957E-4</v>
      </c>
      <c r="S545" s="92">
        <f t="shared" si="88"/>
        <v>0.20628451827109812</v>
      </c>
      <c r="T545" s="92">
        <f t="shared" si="91"/>
        <v>70.646538946621789</v>
      </c>
      <c r="U545" s="92">
        <f t="shared" si="89"/>
        <v>2.7504602436146416E-4</v>
      </c>
      <c r="V545" s="92">
        <f t="shared" si="92"/>
        <v>9.4195385262161327E-2</v>
      </c>
    </row>
    <row r="546" spans="1:22" x14ac:dyDescent="0.45">
      <c r="A546" s="88">
        <f>MIN('Gearing and Output'!$H$7,(SQRT((A545^2)+2*K545*1)))</f>
        <v>7.9933894539431112</v>
      </c>
      <c r="B546" s="90">
        <f t="shared" si="90"/>
        <v>47.943533402948823</v>
      </c>
      <c r="C546" s="90">
        <f>0.5*'Gearing and Output'!$G$15*'Gearing and Output'!$G$16*'Gearing and Output'!$G$14*(A546)^2</f>
        <v>37.569833677896455</v>
      </c>
      <c r="D546" s="90">
        <f>'Gearing and Output'!$G$27</f>
        <v>213.858</v>
      </c>
      <c r="E546" s="90">
        <f>'Gearing and Output'!$C$14-C546-D546</f>
        <v>232.67919527758022</v>
      </c>
      <c r="F546" s="90">
        <f>0.5*'Gearing and Output'!$J$27*A546^2</f>
        <v>18106.040167472634</v>
      </c>
      <c r="G546" s="90">
        <f>A546/('Gearing and Output'!$J$35/1000)</f>
        <v>27.365249756737796</v>
      </c>
      <c r="H546" s="90">
        <f t="shared" si="84"/>
        <v>20.181958025718352</v>
      </c>
      <c r="I546" s="90">
        <f>'Gearing and Output'!$G$38</f>
        <v>631.72977665344956</v>
      </c>
      <c r="J546" s="90">
        <f t="shared" si="85"/>
        <v>0.36832076605631009</v>
      </c>
      <c r="K546" s="92">
        <f t="shared" si="94"/>
        <v>2.7150247614524039</v>
      </c>
      <c r="L546" s="92">
        <f>IF(A546&lt;'Gearing and Output'!$H$5,1,IF(A546&lt;'Gearing and Output'!$H$6,2,IF(A546&gt;'Gearing and Output'!$H$6,3)))</f>
        <v>1</v>
      </c>
      <c r="M546" s="92">
        <f>IF(L546=1,_xlfn.XLOOKUP(A546,'Dyno Graph'!$E$2:$E$77,'Dyno Graph'!$A$2:$A$77,,1),IF(L546=2,_xlfn.XLOOKUP(A546,'Dyno Graph'!$F$2:$F$77,'Dyno Graph'!$A$2:$A$77,,1),IF(L546=3,_xlfn.XLOOKUP(A546,'Dyno Graph'!$G$2:$G$77,'Dyno Graph'!$A$2:$A$77,,1))))</f>
        <v>6300</v>
      </c>
      <c r="N546" s="92">
        <f>IF(L546=1,_xlfn.XLOOKUP(A546,'Dyno Graph'!$E$2:$E$77,'Dyno Graph'!$D$2:$D$77,,-1),IF(L546=2,_xlfn.XLOOKUP(A546,'Dyno Graph'!$F$2:$F$77,'Dyno Graph'!$D$2:$D$77,,-1),IF(L546=3,_xlfn.XLOOKUP(A546,'Dyno Graph'!$G$2:$G$77,'Dyno Graph'!$D$2:$D$77,,-1))))</f>
        <v>19.742442419128313</v>
      </c>
      <c r="O546" s="92">
        <f>IF(L546=1,_xlfn.XLOOKUP(A546,'Dyno Graph'!$E$2:$E$77,'Dyno Graph'!$H$2:$H$77,,-1),IF(Forces!L546=2,_xlfn.XLOOKUP(Forces!A546,'Dyno Graph'!$F$2:$F$77,'Dyno Graph'!$H$2:$H$77,,-1),IF(Forces!L546=3,_xlfn.XLOOKUP(Forces!A546,'Dyno Graph'!$G$2:$G$77,'Dyno Graph'!$H$2:$H$77,,-1))))</f>
        <v>12.807075029332497</v>
      </c>
      <c r="P546" s="92" cm="1">
        <f t="array" ref="P546">_xlfn.XLOOKUP(N546,BSFC!$B$3:$B$25,_xlfn.XLOOKUP(M546,BSFC!$C$2:$P$2,BSFC!$C$3:$P$25,,-1),,-1)</f>
        <v>457.16661900000008</v>
      </c>
      <c r="Q546" s="92">
        <f t="shared" si="86"/>
        <v>1.6263797751220179</v>
      </c>
      <c r="R546" s="92">
        <f t="shared" si="87"/>
        <v>4.2727219312592083E-4</v>
      </c>
      <c r="S546" s="92">
        <f t="shared" si="88"/>
        <v>0.19533458392409231</v>
      </c>
      <c r="T546" s="92">
        <f t="shared" si="91"/>
        <v>70.841873530545882</v>
      </c>
      <c r="U546" s="92">
        <f t="shared" si="89"/>
        <v>2.6044611189878977E-4</v>
      </c>
      <c r="V546" s="92">
        <f t="shared" si="92"/>
        <v>9.445583137406012E-2</v>
      </c>
    </row>
    <row r="547" spans="1:22" x14ac:dyDescent="0.45">
      <c r="A547" s="88">
        <f>MIN('Gearing and Output'!$H$7,(SQRT((A546^2)+2*K546*1)))</f>
        <v>8.3261230164653313</v>
      </c>
      <c r="B547" s="90">
        <f t="shared" si="90"/>
        <v>48.063637321425944</v>
      </c>
      <c r="C547" s="90">
        <f>0.5*'Gearing and Output'!$G$15*'Gearing and Output'!$G$16*'Gearing and Output'!$G$14*(A547)^2</f>
        <v>40.762702797364476</v>
      </c>
      <c r="D547" s="90">
        <f>'Gearing and Output'!$G$27</f>
        <v>213.858</v>
      </c>
      <c r="E547" s="90">
        <f>'Gearing and Output'!$C$14-C547-D547</f>
        <v>229.48632615811221</v>
      </c>
      <c r="F547" s="90">
        <f>0.5*'Gearing and Output'!$J$27*A547^2</f>
        <v>19644.780451025785</v>
      </c>
      <c r="G547" s="90">
        <f>A547/('Gearing and Output'!$J$35/1000)</f>
        <v>28.504358152911095</v>
      </c>
      <c r="H547" s="90">
        <f t="shared" si="84"/>
        <v>21.897120011879263</v>
      </c>
      <c r="I547" s="90">
        <f>'Gearing and Output'!$G$38</f>
        <v>631.72977665344956</v>
      </c>
      <c r="J547" s="90">
        <f t="shared" si="85"/>
        <v>0.36326659695194707</v>
      </c>
      <c r="K547" s="92">
        <f t="shared" si="94"/>
        <v>2.7527992069479486</v>
      </c>
      <c r="L547" s="92">
        <f>IF(A547&lt;'Gearing and Output'!$H$5,1,IF(A547&lt;'Gearing and Output'!$H$6,2,IF(A547&gt;'Gearing and Output'!$H$6,3)))</f>
        <v>1</v>
      </c>
      <c r="M547" s="92">
        <f>IF(L547=1,_xlfn.XLOOKUP(A547,'Dyno Graph'!$E$2:$E$77,'Dyno Graph'!$A$2:$A$77,,1),IF(L547=2,_xlfn.XLOOKUP(A547,'Dyno Graph'!$F$2:$F$77,'Dyno Graph'!$A$2:$A$77,,1),IF(L547=3,_xlfn.XLOOKUP(A547,'Dyno Graph'!$G$2:$G$77,'Dyno Graph'!$A$2:$A$77,,1))))</f>
        <v>6600</v>
      </c>
      <c r="N547" s="92">
        <f>IF(L547=1,_xlfn.XLOOKUP(A547,'Dyno Graph'!$E$2:$E$77,'Dyno Graph'!$D$2:$D$77,,-1),IF(L547=2,_xlfn.XLOOKUP(A547,'Dyno Graph'!$F$2:$F$77,'Dyno Graph'!$D$2:$D$77,,-1),IF(L547=3,_xlfn.XLOOKUP(A547,'Dyno Graph'!$G$2:$G$77,'Dyno Graph'!$D$2:$D$77,,-1))))</f>
        <v>19.736307692307694</v>
      </c>
      <c r="O547" s="92">
        <f>IF(L547=1,_xlfn.XLOOKUP(A547,'Dyno Graph'!$E$2:$E$77,'Dyno Graph'!$H$2:$H$77,,-1),IF(Forces!L547=2,_xlfn.XLOOKUP(Forces!A547,'Dyno Graph'!$F$2:$F$77,'Dyno Graph'!$H$2:$H$77,,-1),IF(Forces!L547=3,_xlfn.XLOOKUP(Forces!A547,'Dyno Graph'!$G$2:$G$77,'Dyno Graph'!$H$2:$H$77,,-1))))</f>
        <v>13.422600000000001</v>
      </c>
      <c r="P547" s="92" cm="1">
        <f t="array" ref="P547">_xlfn.XLOOKUP(N547,BSFC!$B$3:$B$25,_xlfn.XLOOKUP(M547,BSFC!$C$2:$P$2,BSFC!$C$3:$P$25,,-1),,-1)</f>
        <v>504.47246850000005</v>
      </c>
      <c r="Q547" s="92">
        <f t="shared" si="86"/>
        <v>1.8809255988022502</v>
      </c>
      <c r="R547" s="92">
        <f t="shared" si="87"/>
        <v>4.310190829505557E-4</v>
      </c>
      <c r="S547" s="92">
        <f t="shared" si="88"/>
        <v>0.21743726074667311</v>
      </c>
      <c r="T547" s="92">
        <f t="shared" si="91"/>
        <v>71.05931079129256</v>
      </c>
      <c r="U547" s="92">
        <f t="shared" si="89"/>
        <v>2.899163476622308E-4</v>
      </c>
      <c r="V547" s="92">
        <f t="shared" si="92"/>
        <v>9.4745747721722354E-2</v>
      </c>
    </row>
    <row r="548" spans="1:22" x14ac:dyDescent="0.45">
      <c r="A548" s="88">
        <f>MIN('Gearing and Output'!$H$7,(SQRT((A547^2)+2*K547*1)))</f>
        <v>8.6504290586773589</v>
      </c>
      <c r="B548" s="90">
        <f t="shared" si="90"/>
        <v>48.179238523772881</v>
      </c>
      <c r="C548" s="90">
        <f>0.5*'Gearing and Output'!$G$15*'Gearing and Output'!$G$16*'Gearing and Output'!$G$14*(A548)^2</f>
        <v>43.999994664735269</v>
      </c>
      <c r="D548" s="90">
        <f>'Gearing and Output'!$G$27</f>
        <v>213.858</v>
      </c>
      <c r="E548" s="90">
        <f>'Gearing and Output'!$C$14-C548-D548</f>
        <v>226.24903429074141</v>
      </c>
      <c r="F548" s="90">
        <f>0.5*'Gearing and Output'!$J$27*A548^2</f>
        <v>21204.929401563539</v>
      </c>
      <c r="G548" s="90">
        <f>A548/('Gearing and Output'!$J$35/1000)</f>
        <v>29.614615058806429</v>
      </c>
      <c r="H548" s="90">
        <f t="shared" si="84"/>
        <v>23.636145240056283</v>
      </c>
      <c r="I548" s="90">
        <f>'Gearing and Output'!$G$38</f>
        <v>631.72977665344956</v>
      </c>
      <c r="J548" s="90">
        <f t="shared" si="85"/>
        <v>0.35814210862321866</v>
      </c>
      <c r="K548" s="92">
        <f t="shared" si="94"/>
        <v>2.7921877263866901</v>
      </c>
      <c r="L548" s="92">
        <f>IF(A548&lt;'Gearing and Output'!$H$5,1,IF(A548&lt;'Gearing and Output'!$H$6,2,IF(A548&gt;'Gearing and Output'!$H$6,3)))</f>
        <v>1</v>
      </c>
      <c r="M548" s="92">
        <f>IF(L548=1,_xlfn.XLOOKUP(A548,'Dyno Graph'!$E$2:$E$77,'Dyno Graph'!$A$2:$A$77,,1),IF(L548=2,_xlfn.XLOOKUP(A548,'Dyno Graph'!$F$2:$F$77,'Dyno Graph'!$A$2:$A$77,,1),IF(L548=3,_xlfn.XLOOKUP(A548,'Dyno Graph'!$G$2:$G$77,'Dyno Graph'!$A$2:$A$77,,1))))</f>
        <v>6800</v>
      </c>
      <c r="N548" s="92">
        <f>IF(L548=1,_xlfn.XLOOKUP(A548,'Dyno Graph'!$E$2:$E$77,'Dyno Graph'!$D$2:$D$77,,-1),IF(L548=2,_xlfn.XLOOKUP(A548,'Dyno Graph'!$F$2:$F$77,'Dyno Graph'!$D$2:$D$77,,-1),IF(L548=3,_xlfn.XLOOKUP(A548,'Dyno Graph'!$G$2:$G$77,'Dyno Graph'!$D$2:$D$77,,-1))))</f>
        <v>19.679029850746268</v>
      </c>
      <c r="O548" s="92">
        <f>IF(L548=1,_xlfn.XLOOKUP(A548,'Dyno Graph'!$E$2:$E$77,'Dyno Graph'!$H$2:$H$77,,-1),IF(Forces!L548=2,_xlfn.XLOOKUP(Forces!A548,'Dyno Graph'!$F$2:$F$77,'Dyno Graph'!$H$2:$H$77,,-1),IF(Forces!L548=3,_xlfn.XLOOKUP(Forces!A548,'Dyno Graph'!$G$2:$G$77,'Dyno Graph'!$H$2:$H$77,,-1))))</f>
        <v>13.795450000000001</v>
      </c>
      <c r="P548" s="92" cm="1">
        <f t="array" ref="P548">_xlfn.XLOOKUP(N548,BSFC!$B$3:$B$25,_xlfn.XLOOKUP(M548,BSFC!$C$2:$P$2,BSFC!$C$3:$P$25,,-1),,-1)</f>
        <v>504.47246850000005</v>
      </c>
      <c r="Q548" s="92">
        <f t="shared" si="86"/>
        <v>1.9331735321023127</v>
      </c>
      <c r="R548" s="92">
        <f t="shared" si="87"/>
        <v>4.2733329575938677E-4</v>
      </c>
      <c r="S548" s="92">
        <f t="shared" si="88"/>
        <v>0.21557788258397845</v>
      </c>
      <c r="T548" s="92">
        <f t="shared" si="91"/>
        <v>71.274888673876532</v>
      </c>
      <c r="U548" s="92">
        <f t="shared" si="89"/>
        <v>2.8743717677863793E-4</v>
      </c>
      <c r="V548" s="92">
        <f t="shared" si="92"/>
        <v>9.5033184898500989E-2</v>
      </c>
    </row>
    <row r="549" spans="1:22" x14ac:dyDescent="0.45">
      <c r="A549" s="88">
        <f>MIN('Gearing and Output'!$H$7,(SQRT((A548^2)+2*K548*1)))</f>
        <v>8.9674019845205475</v>
      </c>
      <c r="B549" s="90">
        <f t="shared" si="90"/>
        <v>48.290753542473524</v>
      </c>
      <c r="C549" s="90">
        <f>0.5*'Gearing and Output'!$G$15*'Gearing and Output'!$G$16*'Gearing and Output'!$G$14*(A549)^2</f>
        <v>47.283607430966022</v>
      </c>
      <c r="D549" s="90">
        <f>'Gearing and Output'!$G$27</f>
        <v>213.858</v>
      </c>
      <c r="E549" s="90">
        <f>'Gearing and Output'!$C$14-C549-D549</f>
        <v>222.96542152451065</v>
      </c>
      <c r="F549" s="90">
        <f>0.5*'Gearing and Output'!$J$27*A549^2</f>
        <v>22787.401795493195</v>
      </c>
      <c r="G549" s="90">
        <f>A549/('Gearing and Output'!$J$35/1000)</f>
        <v>30.699767150018989</v>
      </c>
      <c r="H549" s="90">
        <f t="shared" si="84"/>
        <v>25.400053368821055</v>
      </c>
      <c r="I549" s="90">
        <f>'Gearing and Output'!$G$38</f>
        <v>631.72977665344956</v>
      </c>
      <c r="J549" s="90">
        <f t="shared" si="85"/>
        <v>0.35294429638200137</v>
      </c>
      <c r="K549" s="92">
        <f t="shared" si="94"/>
        <v>2.8333082875992202</v>
      </c>
      <c r="L549" s="92">
        <f>IF(A549&lt;'Gearing and Output'!$H$5,1,IF(A549&lt;'Gearing and Output'!$H$6,2,IF(A549&gt;'Gearing and Output'!$H$6,3)))</f>
        <v>1</v>
      </c>
      <c r="M549" s="92">
        <f>IF(L549=1,_xlfn.XLOOKUP(A549,'Dyno Graph'!$E$2:$E$77,'Dyno Graph'!$A$2:$A$77,,1),IF(L549=2,_xlfn.XLOOKUP(A549,'Dyno Graph'!$F$2:$F$77,'Dyno Graph'!$A$2:$A$77,,1),IF(L549=3,_xlfn.XLOOKUP(A549,'Dyno Graph'!$G$2:$G$77,'Dyno Graph'!$A$2:$A$77,,1))))</f>
        <v>7100</v>
      </c>
      <c r="N549" s="92">
        <f>IF(L549=1,_xlfn.XLOOKUP(A549,'Dyno Graph'!$E$2:$E$77,'Dyno Graph'!$D$2:$D$77,,-1),IF(L549=2,_xlfn.XLOOKUP(A549,'Dyno Graph'!$F$2:$F$77,'Dyno Graph'!$D$2:$D$77,,-1),IF(L549=3,_xlfn.XLOOKUP(A549,'Dyno Graph'!$G$2:$G$77,'Dyno Graph'!$D$2:$D$77,,-1))))</f>
        <v>17.308428571428571</v>
      </c>
      <c r="O549" s="92">
        <f>IF(L549=1,_xlfn.XLOOKUP(A549,'Dyno Graph'!$E$2:$E$77,'Dyno Graph'!$H$2:$H$77,,-1),IF(Forces!L549=2,_xlfn.XLOOKUP(Forces!A549,'Dyno Graph'!$F$2:$F$77,'Dyno Graph'!$H$2:$H$77,,-1),IF(Forces!L549=3,_xlfn.XLOOKUP(Forces!A549,'Dyno Graph'!$G$2:$G$77,'Dyno Graph'!$H$2:$H$77,,-1))))</f>
        <v>12.6769</v>
      </c>
      <c r="P549" s="92" cm="1">
        <f t="array" ref="P549">_xlfn.XLOOKUP(N549,BSFC!$B$3:$B$25,_xlfn.XLOOKUP(M549,BSFC!$C$2:$P$2,BSFC!$C$3:$P$25,,-1),,-1)</f>
        <v>541.22171512499995</v>
      </c>
      <c r="Q549" s="92">
        <f t="shared" si="86"/>
        <v>1.9058371001300312</v>
      </c>
      <c r="R549" s="92">
        <f t="shared" si="87"/>
        <v>3.7953962707902822E-4</v>
      </c>
      <c r="S549" s="92">
        <f t="shared" si="88"/>
        <v>0.20541508792561453</v>
      </c>
      <c r="T549" s="92">
        <f t="shared" si="91"/>
        <v>71.480303761802148</v>
      </c>
      <c r="U549" s="92">
        <f t="shared" si="89"/>
        <v>2.7388678390081935E-4</v>
      </c>
      <c r="V549" s="92">
        <f t="shared" si="92"/>
        <v>9.5307071682401809E-2</v>
      </c>
    </row>
    <row r="550" spans="1:22" x14ac:dyDescent="0.45">
      <c r="A550" s="88">
        <f>MIN('Gearing and Output'!$H$7,(SQRT((A549^2)+2*K549*1)))</f>
        <v>9.2779801103031847</v>
      </c>
      <c r="B550" s="90">
        <f t="shared" si="90"/>
        <v>48.398535623067716</v>
      </c>
      <c r="C550" s="90">
        <f>0.5*'Gearing and Output'!$G$15*'Gearing and Output'!$G$16*'Gearing and Output'!$G$14*(A550)^2</f>
        <v>50.61557797718271</v>
      </c>
      <c r="D550" s="90">
        <f>'Gearing and Output'!$G$27</f>
        <v>213.858</v>
      </c>
      <c r="E550" s="90">
        <f>'Gearing and Output'!$C$14-C550-D550</f>
        <v>219.63345097829398</v>
      </c>
      <c r="F550" s="90">
        <f>0.5*'Gearing and Output'!$J$27*A550^2</f>
        <v>24393.179267490057</v>
      </c>
      <c r="G550" s="90">
        <f>A550/('Gearing and Output'!$J$35/1000)</f>
        <v>31.763026738456638</v>
      </c>
      <c r="H550" s="90">
        <f t="shared" si="84"/>
        <v>27.189938580536481</v>
      </c>
      <c r="I550" s="90">
        <f>'Gearing and Output'!$G$38</f>
        <v>631.72977665344956</v>
      </c>
      <c r="J550" s="90">
        <f t="shared" si="85"/>
        <v>0.34766993593651541</v>
      </c>
      <c r="K550" s="92">
        <f t="shared" si="94"/>
        <v>2.8762912654679473</v>
      </c>
      <c r="L550" s="92">
        <f>IF(A550&lt;'Gearing and Output'!$H$5,1,IF(A550&lt;'Gearing and Output'!$H$6,2,IF(A550&gt;'Gearing and Output'!$H$6,3)))</f>
        <v>1</v>
      </c>
      <c r="M550" s="92">
        <f>IF(L550=1,_xlfn.XLOOKUP(A550,'Dyno Graph'!$E$2:$E$77,'Dyno Graph'!$A$2:$A$77,,1),IF(L550=2,_xlfn.XLOOKUP(A550,'Dyno Graph'!$F$2:$F$77,'Dyno Graph'!$A$2:$A$77,,1),IF(L550=3,_xlfn.XLOOKUP(A550,'Dyno Graph'!$G$2:$G$77,'Dyno Graph'!$A$2:$A$77,,1))))</f>
        <v>7300</v>
      </c>
      <c r="N550" s="92">
        <f>IF(L550=1,_xlfn.XLOOKUP(A550,'Dyno Graph'!$E$2:$E$77,'Dyno Graph'!$D$2:$D$77,,-1),IF(L550=2,_xlfn.XLOOKUP(A550,'Dyno Graph'!$F$2:$F$77,'Dyno Graph'!$D$2:$D$77,,-1),IF(L550=3,_xlfn.XLOOKUP(A550,'Dyno Graph'!$G$2:$G$77,'Dyno Graph'!$D$2:$D$77,,-1))))</f>
        <v>15.729542693797773</v>
      </c>
      <c r="O550" s="92">
        <f>IF(L550=1,_xlfn.XLOOKUP(A550,'Dyno Graph'!$E$2:$E$77,'Dyno Graph'!$H$2:$H$77,,-1),IF(Forces!L550=2,_xlfn.XLOOKUP(Forces!A550,'Dyno Graph'!$F$2:$F$77,'Dyno Graph'!$H$2:$H$77,,-1),IF(Forces!L550=3,_xlfn.XLOOKUP(Forces!A550,'Dyno Graph'!$G$2:$G$77,'Dyno Graph'!$H$2:$H$77,,-1))))</f>
        <v>11.849662397180863</v>
      </c>
      <c r="P550" s="92" cm="1">
        <f t="array" ref="P550">_xlfn.XLOOKUP(N550,BSFC!$B$3:$B$25,_xlfn.XLOOKUP(M550,BSFC!$C$2:$P$2,BSFC!$C$3:$P$25,,-1),,-1)</f>
        <v>482.49827961562505</v>
      </c>
      <c r="Q550" s="92">
        <f t="shared" si="86"/>
        <v>1.5881782557404804</v>
      </c>
      <c r="R550" s="92">
        <f t="shared" si="87"/>
        <v>3.4348115465760066E-4</v>
      </c>
      <c r="S550" s="92">
        <f t="shared" si="88"/>
        <v>0.16572906620268077</v>
      </c>
      <c r="T550" s="92">
        <f t="shared" si="91"/>
        <v>71.646032828004834</v>
      </c>
      <c r="U550" s="92">
        <f t="shared" si="89"/>
        <v>2.2097208827024102E-4</v>
      </c>
      <c r="V550" s="92">
        <f t="shared" si="92"/>
        <v>9.5528043770672047E-2</v>
      </c>
    </row>
    <row r="551" spans="1:22" x14ac:dyDescent="0.45">
      <c r="A551" s="88">
        <f>MIN('Gearing and Output'!$H$7,(SQRT((A550^2)+2*K550*1)))</f>
        <v>9.5829795709955157</v>
      </c>
      <c r="B551" s="90">
        <f t="shared" si="90"/>
        <v>48.502887301227048</v>
      </c>
      <c r="C551" s="90">
        <f>0.5*'Gearing and Output'!$G$15*'Gearing and Output'!$G$16*'Gearing and Output'!$G$14*(A551)^2</f>
        <v>53.998096505373013</v>
      </c>
      <c r="D551" s="90">
        <f>'Gearing and Output'!$G$27</f>
        <v>213.858</v>
      </c>
      <c r="E551" s="90">
        <f>'Gearing and Output'!$C$14-C551-D551</f>
        <v>216.25093245010368</v>
      </c>
      <c r="F551" s="90">
        <f>0.5*'Gearing and Output'!$J$27*A551^2</f>
        <v>26023.317342194016</v>
      </c>
      <c r="G551" s="90">
        <f>A551/('Gearing and Output'!$J$35/1000)</f>
        <v>32.807187850035994</v>
      </c>
      <c r="H551" s="90">
        <f t="shared" si="84"/>
        <v>29.006977419260814</v>
      </c>
      <c r="I551" s="90">
        <f>'Gearing and Output'!$G$38</f>
        <v>631.72977665344956</v>
      </c>
      <c r="J551" s="90">
        <f t="shared" si="85"/>
        <v>0.34231556029490956</v>
      </c>
      <c r="K551" s="92">
        <f t="shared" si="94"/>
        <v>2.92128116857582</v>
      </c>
      <c r="L551" s="92">
        <f>IF(A551&lt;'Gearing and Output'!$H$5,1,IF(A551&lt;'Gearing and Output'!$H$6,2,IF(A551&gt;'Gearing and Output'!$H$6,3)))</f>
        <v>1</v>
      </c>
      <c r="M551" s="92">
        <f>IF(L551=1,_xlfn.XLOOKUP(A551,'Dyno Graph'!$E$2:$E$77,'Dyno Graph'!$A$2:$A$77,,1),IF(L551=2,_xlfn.XLOOKUP(A551,'Dyno Graph'!$F$2:$F$77,'Dyno Graph'!$A$2:$A$77,,1),IF(L551=3,_xlfn.XLOOKUP(A551,'Dyno Graph'!$G$2:$G$77,'Dyno Graph'!$A$2:$A$77,,1))))</f>
        <v>7500</v>
      </c>
      <c r="N551" s="92">
        <f>IF(L551=1,_xlfn.XLOOKUP(A551,'Dyno Graph'!$E$2:$E$77,'Dyno Graph'!$D$2:$D$77,,-1),IF(L551=2,_xlfn.XLOOKUP(A551,'Dyno Graph'!$F$2:$F$77,'Dyno Graph'!$D$2:$D$77,,-1),IF(L551=3,_xlfn.XLOOKUP(A551,'Dyno Graph'!$G$2:$G$77,'Dyno Graph'!$D$2:$D$77,,-1))))</f>
        <v>14.682899148334002</v>
      </c>
      <c r="O551" s="92">
        <f>IF(L551=1,_xlfn.XLOOKUP(A551,'Dyno Graph'!$E$2:$E$77,'Dyno Graph'!$H$2:$H$77,,-1),IF(Forces!L551=2,_xlfn.XLOOKUP(Forces!A551,'Dyno Graph'!$F$2:$F$77,'Dyno Graph'!$H$2:$H$77,,-1),IF(Forces!L551=3,_xlfn.XLOOKUP(Forces!A551,'Dyno Graph'!$G$2:$G$77,'Dyno Graph'!$H$2:$H$77,,-1))))</f>
        <v>11.368441198590393</v>
      </c>
      <c r="P551" s="92" cm="1">
        <f t="array" ref="P551">_xlfn.XLOOKUP(N551,BSFC!$B$3:$B$25,_xlfn.XLOOKUP(M551,BSFC!$C$2:$P$2,BSFC!$C$3:$P$25,,-1),,-1)</f>
        <v>475.44294525000004</v>
      </c>
      <c r="Q551" s="92">
        <f t="shared" si="86"/>
        <v>1.5014014350997935</v>
      </c>
      <c r="R551" s="92">
        <f t="shared" si="87"/>
        <v>3.1952463911761599E-4</v>
      </c>
      <c r="S551" s="92">
        <f t="shared" si="88"/>
        <v>0.15191573550202273</v>
      </c>
      <c r="T551" s="92">
        <f t="shared" si="91"/>
        <v>71.797948563506864</v>
      </c>
      <c r="U551" s="92">
        <f t="shared" si="89"/>
        <v>2.0255431400269697E-4</v>
      </c>
      <c r="V551" s="92">
        <f t="shared" si="92"/>
        <v>9.573059808467474E-2</v>
      </c>
    </row>
    <row r="552" spans="1:22" x14ac:dyDescent="0.45">
      <c r="A552" s="88">
        <f>MIN('Gearing and Output'!$H$7,(SQRT((A551^2)+2*K551*1)))</f>
        <v>9.8831199423698699</v>
      </c>
      <c r="B552" s="90">
        <f t="shared" si="90"/>
        <v>48.604069924308746</v>
      </c>
      <c r="C552" s="90">
        <f>0.5*'Gearing and Output'!$G$15*'Gearing and Output'!$G$16*'Gearing and Output'!$G$14*(A552)^2</f>
        <v>57.433523159618176</v>
      </c>
      <c r="D552" s="90">
        <f>'Gearing and Output'!$G$27</f>
        <v>213.858</v>
      </c>
      <c r="E552" s="90">
        <f>'Gearing and Output'!$C$14-C552-D552</f>
        <v>212.81550579585848</v>
      </c>
      <c r="F552" s="90">
        <f>0.5*'Gearing and Output'!$J$27*A552^2</f>
        <v>27678.953444484359</v>
      </c>
      <c r="G552" s="90">
        <f>A552/('Gearing and Output'!$J$35/1000)</f>
        <v>33.834713941697601</v>
      </c>
      <c r="H552" s="90">
        <f t="shared" si="84"/>
        <v>30.852437719427144</v>
      </c>
      <c r="I552" s="90">
        <f>'Gearing and Output'!$G$38</f>
        <v>631.72977665344956</v>
      </c>
      <c r="J552" s="90">
        <f t="shared" si="85"/>
        <v>0.33687743345459481</v>
      </c>
      <c r="K552" s="92">
        <f t="shared" si="94"/>
        <v>2.9684386684654038</v>
      </c>
      <c r="L552" s="92">
        <f>IF(A552&lt;'Gearing and Output'!$H$5,1,IF(A552&lt;'Gearing and Output'!$H$6,2,IF(A552&gt;'Gearing and Output'!$H$6,3)))</f>
        <v>2</v>
      </c>
      <c r="M552" s="92">
        <f>IF(L552=1,_xlfn.XLOOKUP(A552,'Dyno Graph'!$E$2:$E$77,'Dyno Graph'!$A$2:$A$77,,1),IF(L552=2,_xlfn.XLOOKUP(A552,'Dyno Graph'!$F$2:$F$77,'Dyno Graph'!$A$2:$A$77,,1),IF(L552=3,_xlfn.XLOOKUP(A552,'Dyno Graph'!$G$2:$G$77,'Dyno Graph'!$A$2:$A$77,,1))))</f>
        <v>6300</v>
      </c>
      <c r="N552" s="92">
        <f>IF(L552=1,_xlfn.XLOOKUP(A552,'Dyno Graph'!$E$2:$E$77,'Dyno Graph'!$D$2:$D$77,,-1),IF(L552=2,_xlfn.XLOOKUP(A552,'Dyno Graph'!$F$2:$F$77,'Dyno Graph'!$D$2:$D$77,,-1),IF(L552=3,_xlfn.XLOOKUP(A552,'Dyno Graph'!$G$2:$G$77,'Dyno Graph'!$D$2:$D$77,,-1))))</f>
        <v>19.742442419128313</v>
      </c>
      <c r="O552" s="92">
        <f>IF(L552=1,_xlfn.XLOOKUP(A552,'Dyno Graph'!$E$2:$E$77,'Dyno Graph'!$H$2:$H$77,,-1),IF(Forces!L552=2,_xlfn.XLOOKUP(Forces!A552,'Dyno Graph'!$F$2:$F$77,'Dyno Graph'!$H$2:$H$77,,-1),IF(Forces!L552=3,_xlfn.XLOOKUP(Forces!A552,'Dyno Graph'!$G$2:$G$77,'Dyno Graph'!$H$2:$H$77,,-1))))</f>
        <v>12.807075029332497</v>
      </c>
      <c r="P552" s="92" cm="1">
        <f t="array" ref="P552">_xlfn.XLOOKUP(N552,BSFC!$B$3:$B$25,_xlfn.XLOOKUP(M552,BSFC!$C$2:$P$2,BSFC!$C$3:$P$25,,-1),,-1)</f>
        <v>457.16661900000008</v>
      </c>
      <c r="Q552" s="92">
        <f t="shared" si="86"/>
        <v>1.6263797751220179</v>
      </c>
      <c r="R552" s="92">
        <f t="shared" si="87"/>
        <v>3.4949459251649073E-4</v>
      </c>
      <c r="S552" s="92">
        <f t="shared" si="88"/>
        <v>0.1597772612195468</v>
      </c>
      <c r="T552" s="92">
        <f t="shared" si="91"/>
        <v>71.95772582472641</v>
      </c>
      <c r="U552" s="92">
        <f t="shared" si="89"/>
        <v>2.1303634829272907E-4</v>
      </c>
      <c r="V552" s="92">
        <f t="shared" si="92"/>
        <v>9.5943634432967467E-2</v>
      </c>
    </row>
    <row r="553" spans="1:22" x14ac:dyDescent="0.45">
      <c r="A553" s="88">
        <f>MIN('Gearing and Output'!$H$7,(SQRT((A552^2)+2*K552*1)))</f>
        <v>10.179044018580518</v>
      </c>
      <c r="B553" s="90">
        <f t="shared" si="90"/>
        <v>48.702310977022009</v>
      </c>
      <c r="C553" s="90">
        <f>0.5*'Gearing and Output'!$G$15*'Gearing and Output'!$G$16*'Gearing and Output'!$G$14*(A553)^2</f>
        <v>60.92440703373348</v>
      </c>
      <c r="D553" s="90">
        <f>'Gearing and Output'!$G$27</f>
        <v>213.858</v>
      </c>
      <c r="E553" s="90">
        <f>'Gearing and Output'!$C$14-C553-D553</f>
        <v>209.32462192174319</v>
      </c>
      <c r="F553" s="90">
        <f>0.5*'Gearing and Output'!$J$27*A553^2</f>
        <v>29361.316059837125</v>
      </c>
      <c r="G553" s="90">
        <f>A553/('Gearing and Output'!$J$35/1000)</f>
        <v>34.847805609656</v>
      </c>
      <c r="H553" s="90">
        <f t="shared" si="84"/>
        <v>32.727688816466255</v>
      </c>
      <c r="I553" s="90">
        <f>'Gearing and Output'!$G$38</f>
        <v>631.72977665344956</v>
      </c>
      <c r="J553" s="90">
        <f t="shared" si="85"/>
        <v>0.33135152031399845</v>
      </c>
      <c r="K553" s="92">
        <f t="shared" si="94"/>
        <v>3.0179429961642263</v>
      </c>
      <c r="L553" s="92">
        <f>IF(A553&lt;'Gearing and Output'!$H$5,1,IF(A553&lt;'Gearing and Output'!$H$6,2,IF(A553&gt;'Gearing and Output'!$H$6,3)))</f>
        <v>2</v>
      </c>
      <c r="M553" s="92">
        <f>IF(L553=1,_xlfn.XLOOKUP(A553,'Dyno Graph'!$E$2:$E$77,'Dyno Graph'!$A$2:$A$77,,1),IF(L553=2,_xlfn.XLOOKUP(A553,'Dyno Graph'!$F$2:$F$77,'Dyno Graph'!$A$2:$A$77,,1),IF(L553=3,_xlfn.XLOOKUP(A553,'Dyno Graph'!$G$2:$G$77,'Dyno Graph'!$A$2:$A$77,,1))))</f>
        <v>6500</v>
      </c>
      <c r="N553" s="92">
        <f>IF(L553=1,_xlfn.XLOOKUP(A553,'Dyno Graph'!$E$2:$E$77,'Dyno Graph'!$D$2:$D$77,,-1),IF(L553=2,_xlfn.XLOOKUP(A553,'Dyno Graph'!$F$2:$F$77,'Dyno Graph'!$D$2:$D$77,,-1),IF(L553=3,_xlfn.XLOOKUP(A553,'Dyno Graph'!$G$2:$G$77,'Dyno Graph'!$D$2:$D$77,,-1))))</f>
        <v>19.933328124999999</v>
      </c>
      <c r="O553" s="92">
        <f>IF(L553=1,_xlfn.XLOOKUP(A553,'Dyno Graph'!$E$2:$E$77,'Dyno Graph'!$H$2:$H$77,,-1),IF(Forces!L553=2,_xlfn.XLOOKUP(Forces!A553,'Dyno Graph'!$F$2:$F$77,'Dyno Graph'!$H$2:$H$77,,-1),IF(Forces!L553=3,_xlfn.XLOOKUP(Forces!A553,'Dyno Graph'!$G$2:$G$77,'Dyno Graph'!$H$2:$H$77,,-1))))</f>
        <v>13.34803</v>
      </c>
      <c r="P553" s="92" cm="1">
        <f t="array" ref="P553">_xlfn.XLOOKUP(N553,BSFC!$B$3:$B$25,_xlfn.XLOOKUP(M553,BSFC!$C$2:$P$2,BSFC!$C$3:$P$25,,-1),,-1)</f>
        <v>504.47246850000005</v>
      </c>
      <c r="Q553" s="92">
        <f t="shared" si="86"/>
        <v>1.8704760121422375</v>
      </c>
      <c r="R553" s="92">
        <f t="shared" si="87"/>
        <v>3.5408920433636877E-4</v>
      </c>
      <c r="S553" s="92">
        <f t="shared" si="88"/>
        <v>0.17862825498076887</v>
      </c>
      <c r="T553" s="92">
        <f t="shared" si="91"/>
        <v>72.136354079707175</v>
      </c>
      <c r="U553" s="92">
        <f t="shared" si="89"/>
        <v>2.3817100664102518E-4</v>
      </c>
      <c r="V553" s="92">
        <f t="shared" si="92"/>
        <v>9.6181805439608498E-2</v>
      </c>
    </row>
    <row r="554" spans="1:22" x14ac:dyDescent="0.45">
      <c r="A554" s="88">
        <f>MIN('Gearing and Output'!$H$7,(SQRT((A553^2)+2*K553*1)))</f>
        <v>10.471333397639876</v>
      </c>
      <c r="B554" s="90">
        <f t="shared" si="90"/>
        <v>48.797809798616726</v>
      </c>
      <c r="C554" s="90">
        <f>0.5*'Gearing and Output'!$G$15*'Gearing and Output'!$G$16*'Gearing and Output'!$G$14*(A554)^2</f>
        <v>64.473507997222612</v>
      </c>
      <c r="D554" s="90">
        <f>'Gearing and Output'!$G$27</f>
        <v>213.858</v>
      </c>
      <c r="E554" s="90">
        <f>'Gearing and Output'!$C$14-C554-D554</f>
        <v>205.77552095825405</v>
      </c>
      <c r="F554" s="90">
        <f>0.5*'Gearing and Output'!$J$27*A554^2</f>
        <v>31071.7352529132</v>
      </c>
      <c r="G554" s="90">
        <f>A554/('Gearing and Output'!$J$35/1000)</f>
        <v>35.848453946045446</v>
      </c>
      <c r="H554" s="90">
        <f t="shared" si="84"/>
        <v>34.634213271385924</v>
      </c>
      <c r="I554" s="90">
        <f>'Gearing and Output'!$G$38</f>
        <v>631.72977665344956</v>
      </c>
      <c r="J554" s="90">
        <f t="shared" si="85"/>
        <v>0.32573345212305405</v>
      </c>
      <c r="K554" s="92">
        <f t="shared" si="94"/>
        <v>3.0699947870942794</v>
      </c>
      <c r="L554" s="92">
        <f>IF(A554&lt;'Gearing and Output'!$H$5,1,IF(A554&lt;'Gearing and Output'!$H$6,2,IF(A554&gt;'Gearing and Output'!$H$6,3)))</f>
        <v>2</v>
      </c>
      <c r="M554" s="92">
        <f>IF(L554=1,_xlfn.XLOOKUP(A554,'Dyno Graph'!$E$2:$E$77,'Dyno Graph'!$A$2:$A$77,,1),IF(L554=2,_xlfn.XLOOKUP(A554,'Dyno Graph'!$F$2:$F$77,'Dyno Graph'!$A$2:$A$77,,1),IF(L554=3,_xlfn.XLOOKUP(A554,'Dyno Graph'!$G$2:$G$77,'Dyno Graph'!$A$2:$A$77,,1))))</f>
        <v>6700</v>
      </c>
      <c r="N554" s="92">
        <f>IF(L554=1,_xlfn.XLOOKUP(A554,'Dyno Graph'!$E$2:$E$77,'Dyno Graph'!$D$2:$D$77,,-1),IF(L554=2,_xlfn.XLOOKUP(A554,'Dyno Graph'!$F$2:$F$77,'Dyno Graph'!$D$2:$D$77,,-1),IF(L554=3,_xlfn.XLOOKUP(A554,'Dyno Graph'!$G$2:$G$77,'Dyno Graph'!$D$2:$D$77,,-1))))</f>
        <v>19.545257575757578</v>
      </c>
      <c r="O554" s="92">
        <f>IF(L554=1,_xlfn.XLOOKUP(A554,'Dyno Graph'!$E$2:$E$77,'Dyno Graph'!$H$2:$H$77,,-1),IF(Forces!L554=2,_xlfn.XLOOKUP(Forces!A554,'Dyno Graph'!$F$2:$F$77,'Dyno Graph'!$H$2:$H$77,,-1),IF(Forces!L554=3,_xlfn.XLOOKUP(Forces!A554,'Dyno Graph'!$G$2:$G$77,'Dyno Graph'!$H$2:$H$77,,-1))))</f>
        <v>13.497170000000002</v>
      </c>
      <c r="P554" s="92" cm="1">
        <f t="array" ref="P554">_xlfn.XLOOKUP(N554,BSFC!$B$3:$B$25,_xlfn.XLOOKUP(M554,BSFC!$C$2:$P$2,BSFC!$C$3:$P$25,,-1),,-1)</f>
        <v>504.47246850000005</v>
      </c>
      <c r="Q554" s="92">
        <f t="shared" si="86"/>
        <v>1.8913751854622629</v>
      </c>
      <c r="R554" s="92">
        <f t="shared" si="87"/>
        <v>3.4842308106419946E-4</v>
      </c>
      <c r="S554" s="92">
        <f t="shared" si="88"/>
        <v>0.17576985178683233</v>
      </c>
      <c r="T554" s="92">
        <f t="shared" si="91"/>
        <v>72.312123931494014</v>
      </c>
      <c r="U554" s="92">
        <f t="shared" si="89"/>
        <v>2.343598023824431E-4</v>
      </c>
      <c r="V554" s="92">
        <f t="shared" si="92"/>
        <v>9.6416165241990939E-2</v>
      </c>
    </row>
    <row r="555" spans="1:22" x14ac:dyDescent="0.45">
      <c r="A555" s="88">
        <f>MIN('Gearing and Output'!$H$7,(SQRT((A554^2)+2*K554*1)))</f>
        <v>10.760521023571156</v>
      </c>
      <c r="B555" s="90">
        <f t="shared" si="90"/>
        <v>48.8907421015981</v>
      </c>
      <c r="C555" s="90">
        <f>0.5*'Gearing and Output'!$G$15*'Gearing and Output'!$G$16*'Gearing and Output'!$G$14*(A555)^2</f>
        <v>68.083821866845497</v>
      </c>
      <c r="D555" s="90">
        <f>'Gearing and Output'!$G$27</f>
        <v>213.858</v>
      </c>
      <c r="E555" s="90">
        <f>'Gearing and Output'!$C$14-C555-D555</f>
        <v>202.16520708863118</v>
      </c>
      <c r="F555" s="90">
        <f>0.5*'Gearing and Output'!$J$27*A555^2</f>
        <v>32811.654798498887</v>
      </c>
      <c r="G555" s="90">
        <f>A555/('Gearing and Output'!$J$35/1000)</f>
        <v>36.838483476792725</v>
      </c>
      <c r="H555" s="90">
        <f t="shared" si="84"/>
        <v>36.573620392564244</v>
      </c>
      <c r="I555" s="90">
        <f>'Gearing and Output'!$G$38</f>
        <v>631.72977665344956</v>
      </c>
      <c r="J555" s="90">
        <f t="shared" si="85"/>
        <v>0.32001848663773486</v>
      </c>
      <c r="K555" s="92">
        <f t="shared" si="94"/>
        <v>3.1248194768573265</v>
      </c>
      <c r="L555" s="92">
        <f>IF(A555&lt;'Gearing and Output'!$H$5,1,IF(A555&lt;'Gearing and Output'!$H$6,2,IF(A555&gt;'Gearing and Output'!$H$6,3)))</f>
        <v>2</v>
      </c>
      <c r="M555" s="92">
        <f>IF(L555=1,_xlfn.XLOOKUP(A555,'Dyno Graph'!$E$2:$E$77,'Dyno Graph'!$A$2:$A$77,,1),IF(L555=2,_xlfn.XLOOKUP(A555,'Dyno Graph'!$F$2:$F$77,'Dyno Graph'!$A$2:$A$77,,1),IF(L555=3,_xlfn.XLOOKUP(A555,'Dyno Graph'!$G$2:$G$77,'Dyno Graph'!$A$2:$A$77,,1))))</f>
        <v>6900</v>
      </c>
      <c r="N555" s="92">
        <f>IF(L555=1,_xlfn.XLOOKUP(A555,'Dyno Graph'!$E$2:$E$77,'Dyno Graph'!$D$2:$D$77,,-1),IF(L555=2,_xlfn.XLOOKUP(A555,'Dyno Graph'!$F$2:$F$77,'Dyno Graph'!$D$2:$D$77,,-1),IF(L555=3,_xlfn.XLOOKUP(A555,'Dyno Graph'!$G$2:$G$77,'Dyno Graph'!$D$2:$D$77,,-1))))</f>
        <v>19.259479497265158</v>
      </c>
      <c r="O555" s="92">
        <f>IF(L555=1,_xlfn.XLOOKUP(A555,'Dyno Graph'!$E$2:$E$77,'Dyno Graph'!$H$2:$H$77,,-1),IF(Forces!L555=2,_xlfn.XLOOKUP(Forces!A555,'Dyno Graph'!$F$2:$F$77,'Dyno Graph'!$H$2:$H$77,,-1),IF(Forces!L555=3,_xlfn.XLOOKUP(Forces!A555,'Dyno Graph'!$G$2:$G$77,'Dyno Graph'!$H$2:$H$77,,-1))))</f>
        <v>13.702848078511614</v>
      </c>
      <c r="P555" s="92" cm="1">
        <f t="array" ref="P555">_xlfn.XLOOKUP(N555,BSFC!$B$3:$B$25,_xlfn.XLOOKUP(M555,BSFC!$C$2:$P$2,BSFC!$C$3:$P$25,,-1),,-1)</f>
        <v>504.47246850000005</v>
      </c>
      <c r="Q555" s="92">
        <f t="shared" si="86"/>
        <v>1.9201971099020101</v>
      </c>
      <c r="R555" s="92">
        <f t="shared" si="87"/>
        <v>3.4455614324702176E-4</v>
      </c>
      <c r="S555" s="92">
        <f t="shared" si="88"/>
        <v>0.17381908812066468</v>
      </c>
      <c r="T555" s="92">
        <f t="shared" si="91"/>
        <v>72.48594301961468</v>
      </c>
      <c r="U555" s="92">
        <f t="shared" si="89"/>
        <v>2.3175878416088625E-4</v>
      </c>
      <c r="V555" s="92">
        <f t="shared" si="92"/>
        <v>9.6647924026151827E-2</v>
      </c>
    </row>
    <row r="556" spans="1:22" x14ac:dyDescent="0.45">
      <c r="A556" s="88">
        <f>MIN('Gearing and Output'!$H$7,(SQRT((A555^2)+2*K555*1)))</f>
        <v>11.047101504577185</v>
      </c>
      <c r="B556" s="90">
        <f t="shared" si="90"/>
        <v>48.981263583598214</v>
      </c>
      <c r="C556" s="90">
        <f>0.5*'Gearing and Output'!$G$15*'Gearing and Output'!$G$16*'Gearing and Output'!$G$14*(A556)^2</f>
        <v>71.758609571629705</v>
      </c>
      <c r="D556" s="90">
        <f>'Gearing and Output'!$G$27</f>
        <v>213.858</v>
      </c>
      <c r="E556" s="90">
        <f>'Gearing and Output'!$C$14-C556-D556</f>
        <v>198.49041938384693</v>
      </c>
      <c r="F556" s="90">
        <f>0.5*'Gearing and Output'!$J$27*A556^2</f>
        <v>34582.646237007779</v>
      </c>
      <c r="G556" s="90">
        <f>A556/('Gearing and Output'!$J$35/1000)</f>
        <v>37.819587485714429</v>
      </c>
      <c r="H556" s="90">
        <f t="shared" si="84"/>
        <v>38.547661902761675</v>
      </c>
      <c r="I556" s="90">
        <f>'Gearing and Output'!$G$38</f>
        <v>631.72977665344956</v>
      </c>
      <c r="J556" s="90">
        <f t="shared" si="85"/>
        <v>0.31420146195314391</v>
      </c>
      <c r="K556" s="92">
        <f t="shared" si="94"/>
        <v>3.1826713783691036</v>
      </c>
      <c r="L556" s="92">
        <f>IF(A556&lt;'Gearing and Output'!$H$5,1,IF(A556&lt;'Gearing and Output'!$H$6,2,IF(A556&gt;'Gearing and Output'!$H$6,3)))</f>
        <v>2</v>
      </c>
      <c r="M556" s="92">
        <f>IF(L556=1,_xlfn.XLOOKUP(A556,'Dyno Graph'!$E$2:$E$77,'Dyno Graph'!$A$2:$A$77,,1),IF(L556=2,_xlfn.XLOOKUP(A556,'Dyno Graph'!$F$2:$F$77,'Dyno Graph'!$A$2:$A$77,,1),IF(L556=3,_xlfn.XLOOKUP(A556,'Dyno Graph'!$G$2:$G$77,'Dyno Graph'!$A$2:$A$77,,1))))</f>
        <v>7100</v>
      </c>
      <c r="N556" s="92">
        <f>IF(L556=1,_xlfn.XLOOKUP(A556,'Dyno Graph'!$E$2:$E$77,'Dyno Graph'!$D$2:$D$77,,-1),IF(L556=2,_xlfn.XLOOKUP(A556,'Dyno Graph'!$F$2:$F$77,'Dyno Graph'!$D$2:$D$77,,-1),IF(L556=3,_xlfn.XLOOKUP(A556,'Dyno Graph'!$G$2:$G$77,'Dyno Graph'!$D$2:$D$77,,-1))))</f>
        <v>17.308428571428571</v>
      </c>
      <c r="O556" s="92">
        <f>IF(L556=1,_xlfn.XLOOKUP(A556,'Dyno Graph'!$E$2:$E$77,'Dyno Graph'!$H$2:$H$77,,-1),IF(Forces!L556=2,_xlfn.XLOOKUP(Forces!A556,'Dyno Graph'!$F$2:$F$77,'Dyno Graph'!$H$2:$H$77,,-1),IF(Forces!L556=3,_xlfn.XLOOKUP(Forces!A556,'Dyno Graph'!$G$2:$G$77,'Dyno Graph'!$H$2:$H$77,,-1))))</f>
        <v>12.6769</v>
      </c>
      <c r="P556" s="92" cm="1">
        <f t="array" ref="P556">_xlfn.XLOOKUP(N556,BSFC!$B$3:$B$25,_xlfn.XLOOKUP(M556,BSFC!$C$2:$P$2,BSFC!$C$3:$P$25,,-1),,-1)</f>
        <v>541.22171512499995</v>
      </c>
      <c r="Q556" s="92">
        <f t="shared" si="86"/>
        <v>1.9058371001300312</v>
      </c>
      <c r="R556" s="92">
        <f t="shared" si="87"/>
        <v>3.1075751141761073E-4</v>
      </c>
      <c r="S556" s="92">
        <f t="shared" si="88"/>
        <v>0.16818871331741603</v>
      </c>
      <c r="T556" s="92">
        <f t="shared" si="91"/>
        <v>72.6541317329321</v>
      </c>
      <c r="U556" s="92">
        <f t="shared" si="89"/>
        <v>2.2425161775655472E-4</v>
      </c>
      <c r="V556" s="92">
        <f t="shared" si="92"/>
        <v>9.6872175643908376E-2</v>
      </c>
    </row>
    <row r="557" spans="1:22" x14ac:dyDescent="0.45">
      <c r="A557" s="88">
        <f>MIN('Gearing and Output'!$H$7,(SQRT((A556^2)+2*K556*1)))</f>
        <v>11.33153980750938</v>
      </c>
      <c r="B557" s="90">
        <f t="shared" si="90"/>
        <v>49.069512843362304</v>
      </c>
      <c r="C557" s="90">
        <f>0.5*'Gearing and Output'!$G$15*'Gearing and Output'!$G$16*'Gearing and Output'!$G$14*(A557)^2</f>
        <v>75.501431112591774</v>
      </c>
      <c r="D557" s="90">
        <f>'Gearing and Output'!$G$27</f>
        <v>213.858</v>
      </c>
      <c r="E557" s="90">
        <f>'Gearing and Output'!$C$14-C557-D557</f>
        <v>194.74759784288489</v>
      </c>
      <c r="F557" s="90">
        <f>0.5*'Gearing and Output'!$J$27*A557^2</f>
        <v>36386.425240698467</v>
      </c>
      <c r="G557" s="90">
        <f>A557/('Gearing and Output'!$J$35/1000)</f>
        <v>38.793357779902017</v>
      </c>
      <c r="H557" s="90">
        <f t="shared" si="84"/>
        <v>40.558250181780117</v>
      </c>
      <c r="I557" s="90">
        <f>'Gearing and Output'!$G$38</f>
        <v>631.72977665344956</v>
      </c>
      <c r="J557" s="90">
        <f t="shared" si="85"/>
        <v>0.30827674274679367</v>
      </c>
      <c r="K557" s="92">
        <f t="shared" si="94"/>
        <v>3.2438386077712016</v>
      </c>
      <c r="L557" s="92">
        <f>IF(A557&lt;'Gearing and Output'!$H$5,1,IF(A557&lt;'Gearing and Output'!$H$6,2,IF(A557&gt;'Gearing and Output'!$H$6,3)))</f>
        <v>2</v>
      </c>
      <c r="M557" s="92">
        <f>IF(L557=1,_xlfn.XLOOKUP(A557,'Dyno Graph'!$E$2:$E$77,'Dyno Graph'!$A$2:$A$77,,1),IF(L557=2,_xlfn.XLOOKUP(A557,'Dyno Graph'!$F$2:$F$77,'Dyno Graph'!$A$2:$A$77,,1),IF(L557=3,_xlfn.XLOOKUP(A557,'Dyno Graph'!$G$2:$G$77,'Dyno Graph'!$A$2:$A$77,,1))))</f>
        <v>7300</v>
      </c>
      <c r="N557" s="92">
        <f>IF(L557=1,_xlfn.XLOOKUP(A557,'Dyno Graph'!$E$2:$E$77,'Dyno Graph'!$D$2:$D$77,,-1),IF(L557=2,_xlfn.XLOOKUP(A557,'Dyno Graph'!$F$2:$F$77,'Dyno Graph'!$D$2:$D$77,,-1),IF(L557=3,_xlfn.XLOOKUP(A557,'Dyno Graph'!$G$2:$G$77,'Dyno Graph'!$D$2:$D$77,,-1))))</f>
        <v>15.729542693797773</v>
      </c>
      <c r="O557" s="92">
        <f>IF(L557=1,_xlfn.XLOOKUP(A557,'Dyno Graph'!$E$2:$E$77,'Dyno Graph'!$H$2:$H$77,,-1),IF(Forces!L557=2,_xlfn.XLOOKUP(Forces!A557,'Dyno Graph'!$F$2:$F$77,'Dyno Graph'!$H$2:$H$77,,-1),IF(Forces!L557=3,_xlfn.XLOOKUP(Forces!A557,'Dyno Graph'!$G$2:$G$77,'Dyno Graph'!$H$2:$H$77,,-1))))</f>
        <v>11.849662397180863</v>
      </c>
      <c r="P557" s="92" cm="1">
        <f t="array" ref="P557">_xlfn.XLOOKUP(N557,BSFC!$B$3:$B$25,_xlfn.XLOOKUP(M557,BSFC!$C$2:$P$2,BSFC!$C$3:$P$25,,-1),,-1)</f>
        <v>482.49827961562505</v>
      </c>
      <c r="Q557" s="92">
        <f t="shared" si="86"/>
        <v>1.5881782557404804</v>
      </c>
      <c r="R557" s="92">
        <f t="shared" si="87"/>
        <v>2.8340742889890381E-4</v>
      </c>
      <c r="S557" s="92">
        <f t="shared" si="88"/>
        <v>0.13674359687400867</v>
      </c>
      <c r="T557" s="92">
        <f t="shared" si="91"/>
        <v>72.790875329806113</v>
      </c>
      <c r="U557" s="92">
        <f t="shared" si="89"/>
        <v>1.8232479583201158E-4</v>
      </c>
      <c r="V557" s="92">
        <f t="shared" si="92"/>
        <v>9.7054500439740385E-2</v>
      </c>
    </row>
    <row r="558" spans="1:22" x14ac:dyDescent="0.45">
      <c r="A558" s="88">
        <f>MIN('Gearing and Output'!$H$7,(SQRT((A557^2)+2*K557*1)))</f>
        <v>11.614278781943892</v>
      </c>
      <c r="B558" s="90">
        <f t="shared" si="90"/>
        <v>49.155613755762879</v>
      </c>
      <c r="C558" s="90">
        <f>0.5*'Gearing and Output'!$G$15*'Gearing and Output'!$G$16*'Gearing and Output'!$G$14*(A558)^2</f>
        <v>79.316185315330699</v>
      </c>
      <c r="D558" s="90">
        <f>'Gearing and Output'!$G$27</f>
        <v>213.858</v>
      </c>
      <c r="E558" s="90">
        <f>'Gearing and Output'!$C$14-C558-D558</f>
        <v>190.93284364014596</v>
      </c>
      <c r="F558" s="90">
        <f>0.5*'Gearing and Output'!$J$27*A558^2</f>
        <v>38224.870771652793</v>
      </c>
      <c r="G558" s="90">
        <f>A558/('Gearing and Output'!$J$35/1000)</f>
        <v>39.761310448284462</v>
      </c>
      <c r="H558" s="90">
        <f t="shared" si="84"/>
        <v>42.607479620967247</v>
      </c>
      <c r="I558" s="90">
        <f>'Gearing and Output'!$G$38</f>
        <v>631.72977665344956</v>
      </c>
      <c r="J558" s="90">
        <f t="shared" si="85"/>
        <v>0.30223815735202669</v>
      </c>
      <c r="K558" s="92">
        <f t="shared" si="94"/>
        <v>3.308649075818932</v>
      </c>
      <c r="L558" s="92">
        <f>IF(A558&lt;'Gearing and Output'!$H$5,1,IF(A558&lt;'Gearing and Output'!$H$6,2,IF(A558&gt;'Gearing and Output'!$H$6,3)))</f>
        <v>2</v>
      </c>
      <c r="M558" s="92">
        <f>IF(L558=1,_xlfn.XLOOKUP(A558,'Dyno Graph'!$E$2:$E$77,'Dyno Graph'!$A$2:$A$77,,1),IF(L558=2,_xlfn.XLOOKUP(A558,'Dyno Graph'!$F$2:$F$77,'Dyno Graph'!$A$2:$A$77,,1),IF(L558=3,_xlfn.XLOOKUP(A558,'Dyno Graph'!$G$2:$G$77,'Dyno Graph'!$A$2:$A$77,,1))))</f>
        <v>7400</v>
      </c>
      <c r="N558" s="92">
        <f>IF(L558=1,_xlfn.XLOOKUP(A558,'Dyno Graph'!$E$2:$E$77,'Dyno Graph'!$D$2:$D$77,,-1),IF(L558=2,_xlfn.XLOOKUP(A558,'Dyno Graph'!$F$2:$F$77,'Dyno Graph'!$D$2:$D$77,,-1),IF(L558=3,_xlfn.XLOOKUP(A558,'Dyno Graph'!$G$2:$G$77,'Dyno Graph'!$D$2:$D$77,,-1))))</f>
        <v>15.161300543962401</v>
      </c>
      <c r="O558" s="92">
        <f>IF(L558=1,_xlfn.XLOOKUP(A558,'Dyno Graph'!$E$2:$E$77,'Dyno Graph'!$H$2:$H$77,,-1),IF(Forces!L558=2,_xlfn.XLOOKUP(Forces!A558,'Dyno Graph'!$F$2:$F$77,'Dyno Graph'!$H$2:$H$77,,-1),IF(Forces!L558=3,_xlfn.XLOOKUP(Forces!A558,'Dyno Graph'!$G$2:$G$77,'Dyno Graph'!$H$2:$H$77,,-1))))</f>
        <v>11.580217097533207</v>
      </c>
      <c r="P558" s="92" cm="1">
        <f t="array" ref="P558">_xlfn.XLOOKUP(N558,BSFC!$B$3:$B$25,_xlfn.XLOOKUP(M558,BSFC!$C$2:$P$2,BSFC!$C$3:$P$25,,-1),,-1)</f>
        <v>482.49827961562505</v>
      </c>
      <c r="Q558" s="92">
        <f t="shared" si="86"/>
        <v>1.552065229759783</v>
      </c>
      <c r="R558" s="92">
        <f t="shared" si="87"/>
        <v>2.7040985970953906E-4</v>
      </c>
      <c r="S558" s="92">
        <f t="shared" si="88"/>
        <v>0.13047229210095512</v>
      </c>
      <c r="T558" s="92">
        <f t="shared" si="91"/>
        <v>72.921347621907074</v>
      </c>
      <c r="U558" s="92">
        <f t="shared" si="89"/>
        <v>1.7396305613460682E-4</v>
      </c>
      <c r="V558" s="92">
        <f t="shared" si="92"/>
        <v>9.7228463495874995E-2</v>
      </c>
    </row>
    <row r="559" spans="1:22" x14ac:dyDescent="0.45">
      <c r="A559" s="88">
        <f>MIN('Gearing and Output'!$H$7,(SQRT((A558^2)+2*K558*1)))</f>
        <v>11.895745868853703</v>
      </c>
      <c r="B559" s="90">
        <f t="shared" si="90"/>
        <v>49.239677421129024</v>
      </c>
      <c r="C559" s="90">
        <f>0.5*'Gearing and Output'!$G$15*'Gearing and Output'!$G$16*'Gearing and Output'!$G$14*(A559)^2</f>
        <v>83.207156628493763</v>
      </c>
      <c r="D559" s="90">
        <f>'Gearing and Output'!$G$27</f>
        <v>213.858</v>
      </c>
      <c r="E559" s="90">
        <f>'Gearing and Output'!$C$14-C559-D559</f>
        <v>187.04187232698291</v>
      </c>
      <c r="F559" s="90">
        <f>0.5*'Gearing and Output'!$J$27*A559^2</f>
        <v>40100.047635373172</v>
      </c>
      <c r="G559" s="90">
        <f>A559/('Gearing and Output'!$J$35/1000)</f>
        <v>40.724908828667246</v>
      </c>
      <c r="H559" s="90">
        <f t="shared" si="84"/>
        <v>44.697651762658992</v>
      </c>
      <c r="I559" s="90">
        <f>'Gearing and Output'!$G$38</f>
        <v>631.72977665344956</v>
      </c>
      <c r="J559" s="90">
        <f t="shared" si="85"/>
        <v>0.29607892367813649</v>
      </c>
      <c r="K559" s="92">
        <f t="shared" si="94"/>
        <v>3.3774778277939395</v>
      </c>
      <c r="L559" s="92">
        <f>IF(A559&lt;'Gearing and Output'!$H$5,1,IF(A559&lt;'Gearing and Output'!$H$6,2,IF(A559&gt;'Gearing and Output'!$H$6,3)))</f>
        <v>3</v>
      </c>
      <c r="M559" s="92">
        <f>IF(L559=1,_xlfn.XLOOKUP(A559,'Dyno Graph'!$E$2:$E$77,'Dyno Graph'!$A$2:$A$77,,1),IF(L559=2,_xlfn.XLOOKUP(A559,'Dyno Graph'!$F$2:$F$77,'Dyno Graph'!$A$2:$A$77,,1),IF(L559=3,_xlfn.XLOOKUP(A559,'Dyno Graph'!$G$2:$G$77,'Dyno Graph'!$A$2:$A$77,,1))))</f>
        <v>6500</v>
      </c>
      <c r="N559" s="92">
        <f>IF(L559=1,_xlfn.XLOOKUP(A559,'Dyno Graph'!$E$2:$E$77,'Dyno Graph'!$D$2:$D$77,,-1),IF(L559=2,_xlfn.XLOOKUP(A559,'Dyno Graph'!$F$2:$F$77,'Dyno Graph'!$D$2:$D$77,,-1),IF(L559=3,_xlfn.XLOOKUP(A559,'Dyno Graph'!$G$2:$G$77,'Dyno Graph'!$D$2:$D$77,,-1))))</f>
        <v>19.933328124999999</v>
      </c>
      <c r="O559" s="92">
        <f>IF(L559=1,_xlfn.XLOOKUP(A559,'Dyno Graph'!$E$2:$E$77,'Dyno Graph'!$H$2:$H$77,,-1),IF(Forces!L559=2,_xlfn.XLOOKUP(Forces!A559,'Dyno Graph'!$F$2:$F$77,'Dyno Graph'!$H$2:$H$77,,-1),IF(Forces!L559=3,_xlfn.XLOOKUP(Forces!A559,'Dyno Graph'!$G$2:$G$77,'Dyno Graph'!$H$2:$H$77,,-1))))</f>
        <v>13.34803</v>
      </c>
      <c r="P559" s="92" cm="1">
        <f t="array" ref="P559">_xlfn.XLOOKUP(N559,BSFC!$B$3:$B$25,_xlfn.XLOOKUP(M559,BSFC!$C$2:$P$2,BSFC!$C$3:$P$25,,-1),,-1)</f>
        <v>504.47246850000005</v>
      </c>
      <c r="Q559" s="92">
        <f t="shared" si="86"/>
        <v>1.8704760121422375</v>
      </c>
      <c r="R559" s="92">
        <f t="shared" si="87"/>
        <v>3.0450695683291608E-4</v>
      </c>
      <c r="S559" s="92">
        <f t="shared" si="88"/>
        <v>0.15361537618892412</v>
      </c>
      <c r="T559" s="92">
        <f t="shared" si="91"/>
        <v>73.074962998095998</v>
      </c>
      <c r="U559" s="92">
        <f t="shared" si="89"/>
        <v>2.0482050158523218E-4</v>
      </c>
      <c r="V559" s="92">
        <f t="shared" si="92"/>
        <v>9.7433283997460221E-2</v>
      </c>
    </row>
    <row r="560" spans="1:22" x14ac:dyDescent="0.45">
      <c r="A560" s="88">
        <f>MIN('Gearing and Output'!$H$7,(SQRT((A559^2)+2*K559*1)))</f>
        <v>12.176359284775472</v>
      </c>
      <c r="B560" s="90">
        <f t="shared" si="90"/>
        <v>49.321803775699586</v>
      </c>
      <c r="C560" s="90">
        <f>0.5*'Gearing and Output'!$G$15*'Gearing and Output'!$G$16*'Gearing and Output'!$G$14*(A560)^2</f>
        <v>87.179070553979429</v>
      </c>
      <c r="D560" s="90">
        <f>'Gearing and Output'!$G$27</f>
        <v>213.858</v>
      </c>
      <c r="E560" s="90">
        <f>'Gearing and Output'!$C$14-C560-D560</f>
        <v>183.06995840149722</v>
      </c>
      <c r="F560" s="90">
        <f>0.5*'Gearing and Output'!$J$27*A560^2</f>
        <v>42014.233194275388</v>
      </c>
      <c r="G560" s="90">
        <f>A560/('Gearing and Output'!$J$35/1000)</f>
        <v>41.685584679135474</v>
      </c>
      <c r="H560" s="90">
        <f t="shared" si="84"/>
        <v>46.831305076463231</v>
      </c>
      <c r="I560" s="90">
        <f>'Gearing and Output'!$G$38</f>
        <v>631.72977665344956</v>
      </c>
      <c r="J560" s="90">
        <f t="shared" si="85"/>
        <v>0.28979156146683366</v>
      </c>
      <c r="K560" s="92">
        <f t="shared" si="94"/>
        <v>3.4507561053134701</v>
      </c>
      <c r="L560" s="92">
        <f>IF(A560&lt;'Gearing and Output'!$H$5,1,IF(A560&lt;'Gearing and Output'!$H$6,2,IF(A560&gt;'Gearing and Output'!$H$6,3)))</f>
        <v>3</v>
      </c>
      <c r="M560" s="92">
        <f>IF(L560=1,_xlfn.XLOOKUP(A560,'Dyno Graph'!$E$2:$E$77,'Dyno Graph'!$A$2:$A$77,,1),IF(L560=2,_xlfn.XLOOKUP(A560,'Dyno Graph'!$F$2:$F$77,'Dyno Graph'!$A$2:$A$77,,1),IF(L560=3,_xlfn.XLOOKUP(A560,'Dyno Graph'!$G$2:$G$77,'Dyno Graph'!$A$2:$A$77,,1))))</f>
        <v>6700</v>
      </c>
      <c r="N560" s="92">
        <f>IF(L560=1,_xlfn.XLOOKUP(A560,'Dyno Graph'!$E$2:$E$77,'Dyno Graph'!$D$2:$D$77,,-1),IF(L560=2,_xlfn.XLOOKUP(A560,'Dyno Graph'!$F$2:$F$77,'Dyno Graph'!$D$2:$D$77,,-1),IF(L560=3,_xlfn.XLOOKUP(A560,'Dyno Graph'!$G$2:$G$77,'Dyno Graph'!$D$2:$D$77,,-1))))</f>
        <v>19.545257575757578</v>
      </c>
      <c r="O560" s="92">
        <f>IF(L560=1,_xlfn.XLOOKUP(A560,'Dyno Graph'!$E$2:$E$77,'Dyno Graph'!$H$2:$H$77,,-1),IF(Forces!L560=2,_xlfn.XLOOKUP(Forces!A560,'Dyno Graph'!$F$2:$F$77,'Dyno Graph'!$H$2:$H$77,,-1),IF(Forces!L560=3,_xlfn.XLOOKUP(Forces!A560,'Dyno Graph'!$G$2:$G$77,'Dyno Graph'!$H$2:$H$77,,-1))))</f>
        <v>13.497170000000002</v>
      </c>
      <c r="P560" s="92" cm="1">
        <f t="array" ref="P560">_xlfn.XLOOKUP(N560,BSFC!$B$3:$B$25,_xlfn.XLOOKUP(M560,BSFC!$C$2:$P$2,BSFC!$C$3:$P$25,,-1),,-1)</f>
        <v>504.47246850000005</v>
      </c>
      <c r="Q560" s="92">
        <f t="shared" si="86"/>
        <v>1.8913751854622629</v>
      </c>
      <c r="R560" s="92">
        <f t="shared" si="87"/>
        <v>3.0098371736714328E-4</v>
      </c>
      <c r="S560" s="92">
        <f t="shared" si="88"/>
        <v>0.1518379988785091</v>
      </c>
      <c r="T560" s="92">
        <f t="shared" si="91"/>
        <v>73.226800996974504</v>
      </c>
      <c r="U560" s="92">
        <f t="shared" si="89"/>
        <v>2.0245066517134548E-4</v>
      </c>
      <c r="V560" s="92">
        <f t="shared" si="92"/>
        <v>9.7635734662631563E-2</v>
      </c>
    </row>
    <row r="561" spans="1:22" x14ac:dyDescent="0.45">
      <c r="A561" s="88">
        <f>MIN('Gearing and Output'!$H$7,(SQRT((A560^2)+2*K560*1)))</f>
        <v>12.456533933745968</v>
      </c>
      <c r="B561" s="90">
        <f t="shared" si="90"/>
        <v>49.402082929220043</v>
      </c>
      <c r="C561" s="90">
        <f>0.5*'Gearing and Output'!$G$15*'Gearing and Output'!$G$16*'Gearing and Output'!$G$14*(A561)^2</f>
        <v>91.237159733828079</v>
      </c>
      <c r="D561" s="90">
        <f>'Gearing and Output'!$G$27</f>
        <v>213.858</v>
      </c>
      <c r="E561" s="90">
        <f>'Gearing and Output'!$C$14-C561-D561</f>
        <v>179.01186922164857</v>
      </c>
      <c r="F561" s="90">
        <f>0.5*'Gearing and Output'!$J$27*A561^2</f>
        <v>43969.949216961795</v>
      </c>
      <c r="G561" s="90">
        <f>A561/('Gearing and Output'!$J$35/1000)</f>
        <v>42.644758417480205</v>
      </c>
      <c r="H561" s="90">
        <f t="shared" si="84"/>
        <v>49.011250460158436</v>
      </c>
      <c r="I561" s="90">
        <f>'Gearing and Output'!$G$38</f>
        <v>631.72977665344956</v>
      </c>
      <c r="J561" s="90">
        <f t="shared" si="85"/>
        <v>0.28336778767965182</v>
      </c>
      <c r="K561" s="92">
        <f t="shared" si="94"/>
        <v>3.5289826278013758</v>
      </c>
      <c r="L561" s="92">
        <f>IF(A561&lt;'Gearing and Output'!$H$5,1,IF(A561&lt;'Gearing and Output'!$H$6,2,IF(A561&gt;'Gearing and Output'!$H$6,3)))</f>
        <v>3</v>
      </c>
      <c r="M561" s="92">
        <f>IF(L561=1,_xlfn.XLOOKUP(A561,'Dyno Graph'!$E$2:$E$77,'Dyno Graph'!$A$2:$A$77,,1),IF(L561=2,_xlfn.XLOOKUP(A561,'Dyno Graph'!$F$2:$F$77,'Dyno Graph'!$A$2:$A$77,,1),IF(L561=3,_xlfn.XLOOKUP(A561,'Dyno Graph'!$G$2:$G$77,'Dyno Graph'!$A$2:$A$77,,1))))</f>
        <v>6800</v>
      </c>
      <c r="N561" s="92">
        <f>IF(L561=1,_xlfn.XLOOKUP(A561,'Dyno Graph'!$E$2:$E$77,'Dyno Graph'!$D$2:$D$77,,-1),IF(L561=2,_xlfn.XLOOKUP(A561,'Dyno Graph'!$F$2:$F$77,'Dyno Graph'!$D$2:$D$77,,-1),IF(L561=3,_xlfn.XLOOKUP(A561,'Dyno Graph'!$G$2:$G$77,'Dyno Graph'!$D$2:$D$77,,-1))))</f>
        <v>19.679029850746268</v>
      </c>
      <c r="O561" s="92">
        <f>IF(L561=1,_xlfn.XLOOKUP(A561,'Dyno Graph'!$E$2:$E$77,'Dyno Graph'!$H$2:$H$77,,-1),IF(Forces!L561=2,_xlfn.XLOOKUP(Forces!A561,'Dyno Graph'!$F$2:$F$77,'Dyno Graph'!$H$2:$H$77,,-1),IF(Forces!L561=3,_xlfn.XLOOKUP(Forces!A561,'Dyno Graph'!$G$2:$G$77,'Dyno Graph'!$H$2:$H$77,,-1))))</f>
        <v>13.795450000000001</v>
      </c>
      <c r="P561" s="92" cm="1">
        <f t="array" ref="P561">_xlfn.XLOOKUP(N561,BSFC!$B$3:$B$25,_xlfn.XLOOKUP(M561,BSFC!$C$2:$P$2,BSFC!$C$3:$P$25,,-1),,-1)</f>
        <v>504.47246850000005</v>
      </c>
      <c r="Q561" s="92">
        <f t="shared" si="86"/>
        <v>1.9331735321023127</v>
      </c>
      <c r="R561" s="92">
        <f t="shared" si="87"/>
        <v>3.0086861362385868E-4</v>
      </c>
      <c r="S561" s="92">
        <f t="shared" si="88"/>
        <v>0.15177993220900074</v>
      </c>
      <c r="T561" s="92">
        <f t="shared" si="91"/>
        <v>73.378580929183499</v>
      </c>
      <c r="U561" s="92">
        <f t="shared" si="89"/>
        <v>2.0237324294533434E-4</v>
      </c>
      <c r="V561" s="92">
        <f t="shared" si="92"/>
        <v>9.7838107905576899E-2</v>
      </c>
    </row>
    <row r="562" spans="1:22" x14ac:dyDescent="0.45">
      <c r="A562" s="88">
        <f>MIN('Gearing and Output'!$H$7,(SQRT((A561^2)+2*K561*1)))</f>
        <v>12.736687281164107</v>
      </c>
      <c r="B562" s="90">
        <f t="shared" si="90"/>
        <v>49.480596280292019</v>
      </c>
      <c r="C562" s="90">
        <f>0.5*'Gearing and Output'!$G$15*'Gearing and Output'!$G$16*'Gearing and Output'!$G$14*(A562)^2</f>
        <v>95.387243304122478</v>
      </c>
      <c r="D562" s="90">
        <f>'Gearing and Output'!$G$27</f>
        <v>213.858</v>
      </c>
      <c r="E562" s="90">
        <f>'Gearing and Output'!$C$14-C562-D562</f>
        <v>174.86178565135418</v>
      </c>
      <c r="F562" s="90">
        <f>0.5*'Gearing and Output'!$J$27*A562^2</f>
        <v>45970.000121268225</v>
      </c>
      <c r="G562" s="90">
        <f>A562/('Gearing and Output'!$J$35/1000)</f>
        <v>43.603859230277664</v>
      </c>
      <c r="H562" s="90">
        <f t="shared" si="84"/>
        <v>51.240613867433304</v>
      </c>
      <c r="I562" s="90">
        <f>'Gearing and Output'!$G$38</f>
        <v>631.72977665344956</v>
      </c>
      <c r="J562" s="90">
        <f t="shared" si="85"/>
        <v>0.27679839088427011</v>
      </c>
      <c r="K562" s="92">
        <f t="shared" si="94"/>
        <v>3.6127377648597019</v>
      </c>
      <c r="L562" s="92">
        <f>IF(A562&lt;'Gearing and Output'!$H$5,1,IF(A562&lt;'Gearing and Output'!$H$6,2,IF(A562&gt;'Gearing and Output'!$H$6,3)))</f>
        <v>3</v>
      </c>
      <c r="M562" s="92">
        <f>IF(L562=1,_xlfn.XLOOKUP(A562,'Dyno Graph'!$E$2:$E$77,'Dyno Graph'!$A$2:$A$77,,1),IF(L562=2,_xlfn.XLOOKUP(A562,'Dyno Graph'!$F$2:$F$77,'Dyno Graph'!$A$2:$A$77,,1),IF(L562=3,_xlfn.XLOOKUP(A562,'Dyno Graph'!$G$2:$G$77,'Dyno Graph'!$A$2:$A$77,,1))))</f>
        <v>7000</v>
      </c>
      <c r="N562" s="92">
        <f>IF(L562=1,_xlfn.XLOOKUP(A562,'Dyno Graph'!$E$2:$E$77,'Dyno Graph'!$D$2:$D$77,,-1),IF(L562=2,_xlfn.XLOOKUP(A562,'Dyno Graph'!$F$2:$F$77,'Dyno Graph'!$D$2:$D$77,,-1),IF(L562=3,_xlfn.XLOOKUP(A562,'Dyno Graph'!$G$2:$G$77,'Dyno Graph'!$D$2:$D$77,,-1))))</f>
        <v>18.346330708629118</v>
      </c>
      <c r="O562" s="92">
        <f>IF(L562=1,_xlfn.XLOOKUP(A562,'Dyno Graph'!$E$2:$E$77,'Dyno Graph'!$H$2:$H$77,,-1),IF(Forces!L562=2,_xlfn.XLOOKUP(Forces!A562,'Dyno Graph'!$F$2:$F$77,'Dyno Graph'!$H$2:$H$77,,-1),IF(Forces!L562=3,_xlfn.XLOOKUP(Forces!A562,'Dyno Graph'!$G$2:$G$77,'Dyno Graph'!$H$2:$H$77,,-1))))</f>
        <v>13.245113762456945</v>
      </c>
      <c r="P562" s="92" cm="1">
        <f t="array" ref="P562">_xlfn.XLOOKUP(N562,BSFC!$B$3:$B$25,_xlfn.XLOOKUP(M562,BSFC!$C$2:$P$2,BSFC!$C$3:$P$25,,-1),,-1)</f>
        <v>510.46600000000001</v>
      </c>
      <c r="Q562" s="92">
        <f t="shared" si="86"/>
        <v>1.8781056227406521</v>
      </c>
      <c r="R562" s="92">
        <f t="shared" si="87"/>
        <v>2.8264030887626117E-4</v>
      </c>
      <c r="S562" s="92">
        <f t="shared" si="88"/>
        <v>0.14427826791082954</v>
      </c>
      <c r="T562" s="92">
        <f t="shared" si="91"/>
        <v>73.522859197094334</v>
      </c>
      <c r="U562" s="92">
        <f t="shared" si="89"/>
        <v>1.9237102388110607E-4</v>
      </c>
      <c r="V562" s="92">
        <f t="shared" si="92"/>
        <v>9.8030478929458001E-2</v>
      </c>
    </row>
    <row r="563" spans="1:22" x14ac:dyDescent="0.45">
      <c r="A563" s="88">
        <f>MIN('Gearing and Output'!$H$7,(SQRT((A562^2)+2*K562*1)))</f>
        <v>13.017245423970731</v>
      </c>
      <c r="B563" s="90">
        <f t="shared" si="90"/>
        <v>49.557417448475462</v>
      </c>
      <c r="C563" s="90">
        <f>0.5*'Gearing and Output'!$G$15*'Gearing and Output'!$G$16*'Gearing and Output'!$G$14*(A563)^2</f>
        <v>99.635822915597487</v>
      </c>
      <c r="D563" s="90">
        <f>'Gearing and Output'!$G$27</f>
        <v>213.858</v>
      </c>
      <c r="E563" s="90">
        <f>'Gearing and Output'!$C$14-C563-D563</f>
        <v>170.61320603987917</v>
      </c>
      <c r="F563" s="90">
        <f>0.5*'Gearing and Output'!$J$27*A563^2</f>
        <v>48017.51924950246</v>
      </c>
      <c r="G563" s="90">
        <f>A563/('Gearing and Output'!$J$35/1000)</f>
        <v>44.564345854059333</v>
      </c>
      <c r="H563" s="90">
        <f t="shared" si="84"/>
        <v>53.522887888735603</v>
      </c>
      <c r="I563" s="90">
        <f>'Gearing and Output'!$G$38</f>
        <v>631.72977665344956</v>
      </c>
      <c r="J563" s="90">
        <f t="shared" si="85"/>
        <v>0.27007307925817958</v>
      </c>
      <c r="K563" s="92">
        <f t="shared" si="94"/>
        <v>3.702701515999816</v>
      </c>
      <c r="L563" s="92">
        <f>IF(A563&lt;'Gearing and Output'!$H$5,1,IF(A563&lt;'Gearing and Output'!$H$6,2,IF(A563&gt;'Gearing and Output'!$H$6,3)))</f>
        <v>3</v>
      </c>
      <c r="M563" s="92">
        <f>IF(L563=1,_xlfn.XLOOKUP(A563,'Dyno Graph'!$E$2:$E$77,'Dyno Graph'!$A$2:$A$77,,1),IF(L563=2,_xlfn.XLOOKUP(A563,'Dyno Graph'!$F$2:$F$77,'Dyno Graph'!$A$2:$A$77,,1),IF(L563=3,_xlfn.XLOOKUP(A563,'Dyno Graph'!$G$2:$G$77,'Dyno Graph'!$A$2:$A$77,,1))))</f>
        <v>7100</v>
      </c>
      <c r="N563" s="92">
        <f>IF(L563=1,_xlfn.XLOOKUP(A563,'Dyno Graph'!$E$2:$E$77,'Dyno Graph'!$D$2:$D$77,,-1),IF(L563=2,_xlfn.XLOOKUP(A563,'Dyno Graph'!$F$2:$F$77,'Dyno Graph'!$D$2:$D$77,,-1),IF(L563=3,_xlfn.XLOOKUP(A563,'Dyno Graph'!$G$2:$G$77,'Dyno Graph'!$D$2:$D$77,,-1))))</f>
        <v>17.308428571428571</v>
      </c>
      <c r="O563" s="92">
        <f>IF(L563=1,_xlfn.XLOOKUP(A563,'Dyno Graph'!$E$2:$E$77,'Dyno Graph'!$H$2:$H$77,,-1),IF(Forces!L563=2,_xlfn.XLOOKUP(Forces!A563,'Dyno Graph'!$F$2:$F$77,'Dyno Graph'!$H$2:$H$77,,-1),IF(Forces!L563=3,_xlfn.XLOOKUP(Forces!A563,'Dyno Graph'!$G$2:$G$77,'Dyno Graph'!$H$2:$H$77,,-1))))</f>
        <v>12.6769</v>
      </c>
      <c r="P563" s="92" cm="1">
        <f t="array" ref="P563">_xlfn.XLOOKUP(N563,BSFC!$B$3:$B$25,_xlfn.XLOOKUP(M563,BSFC!$C$2:$P$2,BSFC!$C$3:$P$25,,-1),,-1)</f>
        <v>541.22171512499995</v>
      </c>
      <c r="Q563" s="92">
        <f t="shared" si="86"/>
        <v>1.9058371001300312</v>
      </c>
      <c r="R563" s="92">
        <f t="shared" si="87"/>
        <v>2.6479087834304911E-4</v>
      </c>
      <c r="S563" s="92">
        <f t="shared" si="88"/>
        <v>0.14331057332628025</v>
      </c>
      <c r="T563" s="92">
        <f t="shared" si="91"/>
        <v>73.666169770420609</v>
      </c>
      <c r="U563" s="92">
        <f t="shared" si="89"/>
        <v>1.9108076443504035E-4</v>
      </c>
      <c r="V563" s="92">
        <f t="shared" si="92"/>
        <v>9.822155969389304E-2</v>
      </c>
    </row>
    <row r="564" spans="1:22" x14ac:dyDescent="0.45">
      <c r="A564" s="88">
        <f>MIN('Gearing and Output'!$H$7,(SQRT((A563^2)+2*K563*1)))</f>
        <v>13.298649610388514</v>
      </c>
      <c r="B564" s="90">
        <f t="shared" si="90"/>
        <v>49.632613053239638</v>
      </c>
      <c r="C564" s="90">
        <f>0.5*'Gearing and Output'!$G$15*'Gearing and Output'!$G$16*'Gearing and Output'!$G$14*(A564)^2</f>
        <v>103.99019989841328</v>
      </c>
      <c r="D564" s="90">
        <f>'Gearing and Output'!$G$27</f>
        <v>213.858</v>
      </c>
      <c r="E564" s="90">
        <f>'Gearing and Output'!$C$14-C564-D564</f>
        <v>166.25882905706339</v>
      </c>
      <c r="F564" s="90">
        <f>0.5*'Gearing and Output'!$J$27*A564^2</f>
        <v>50116.025333695361</v>
      </c>
      <c r="G564" s="90">
        <f>A564/('Gearing and Output'!$J$35/1000)</f>
        <v>45.527728895544378</v>
      </c>
      <c r="H564" s="90">
        <f t="shared" si="84"/>
        <v>55.861994690452555</v>
      </c>
      <c r="I564" s="90">
        <f>'Gearing and Output'!$G$38</f>
        <v>631.72977665344956</v>
      </c>
      <c r="J564" s="90">
        <f t="shared" si="85"/>
        <v>0.26318029512208452</v>
      </c>
      <c r="K564" s="92">
        <f t="shared" si="94"/>
        <v>3.7996765659682779</v>
      </c>
      <c r="L564" s="92">
        <f>IF(A564&lt;'Gearing and Output'!$H$5,1,IF(A564&lt;'Gearing and Output'!$H$6,2,IF(A564&gt;'Gearing and Output'!$H$6,3)))</f>
        <v>3</v>
      </c>
      <c r="M564" s="92">
        <f>IF(L564=1,_xlfn.XLOOKUP(A564,'Dyno Graph'!$E$2:$E$77,'Dyno Graph'!$A$2:$A$77,,1),IF(L564=2,_xlfn.XLOOKUP(A564,'Dyno Graph'!$F$2:$F$77,'Dyno Graph'!$A$2:$A$77,,1),IF(L564=3,_xlfn.XLOOKUP(A564,'Dyno Graph'!$G$2:$G$77,'Dyno Graph'!$A$2:$A$77,,1))))</f>
        <v>7300</v>
      </c>
      <c r="N564" s="92">
        <f>IF(L564=1,_xlfn.XLOOKUP(A564,'Dyno Graph'!$E$2:$E$77,'Dyno Graph'!$D$2:$D$77,,-1),IF(L564=2,_xlfn.XLOOKUP(A564,'Dyno Graph'!$F$2:$F$77,'Dyno Graph'!$D$2:$D$77,,-1),IF(L564=3,_xlfn.XLOOKUP(A564,'Dyno Graph'!$G$2:$G$77,'Dyno Graph'!$D$2:$D$77,,-1))))</f>
        <v>15.729542693797773</v>
      </c>
      <c r="O564" s="92">
        <f>IF(L564=1,_xlfn.XLOOKUP(A564,'Dyno Graph'!$E$2:$E$77,'Dyno Graph'!$H$2:$H$77,,-1),IF(Forces!L564=2,_xlfn.XLOOKUP(Forces!A564,'Dyno Graph'!$F$2:$F$77,'Dyno Graph'!$H$2:$H$77,,-1),IF(Forces!L564=3,_xlfn.XLOOKUP(Forces!A564,'Dyno Graph'!$G$2:$G$77,'Dyno Graph'!$H$2:$H$77,,-1))))</f>
        <v>11.849662397180863</v>
      </c>
      <c r="P564" s="92" cm="1">
        <f t="array" ref="P564">_xlfn.XLOOKUP(N564,BSFC!$B$3:$B$25,_xlfn.XLOOKUP(M564,BSFC!$C$2:$P$2,BSFC!$C$3:$P$25,,-1),,-1)</f>
        <v>482.49827961562505</v>
      </c>
      <c r="Q564" s="92">
        <f t="shared" si="86"/>
        <v>1.5881782557404804</v>
      </c>
      <c r="R564" s="92">
        <f t="shared" si="87"/>
        <v>2.4235953094525913E-4</v>
      </c>
      <c r="S564" s="92">
        <f t="shared" si="88"/>
        <v>0.11693805672953737</v>
      </c>
      <c r="T564" s="92">
        <f t="shared" si="91"/>
        <v>73.783107827150147</v>
      </c>
      <c r="U564" s="92">
        <f t="shared" si="89"/>
        <v>1.559174089727165E-4</v>
      </c>
      <c r="V564" s="92">
        <f t="shared" si="92"/>
        <v>9.8377477102865762E-2</v>
      </c>
    </row>
    <row r="565" spans="1:22" x14ac:dyDescent="0.45">
      <c r="A565" s="88">
        <f>MIN('Gearing and Output'!$H$7,(SQRT((A564^2)+2*K564*1)))</f>
        <v>13.581363502676126</v>
      </c>
      <c r="B565" s="90">
        <f t="shared" si="90"/>
        <v>49.706243362877025</v>
      </c>
      <c r="C565" s="90">
        <f>0.5*'Gearing and Output'!$G$15*'Gearing and Output'!$G$16*'Gearing and Output'!$G$14*(A565)^2</f>
        <v>108.45861953999199</v>
      </c>
      <c r="D565" s="90">
        <f>'Gearing and Output'!$G$27</f>
        <v>213.858</v>
      </c>
      <c r="E565" s="90">
        <f>'Gearing and Output'!$C$14-C565-D565</f>
        <v>161.7904094154847</v>
      </c>
      <c r="F565" s="90">
        <f>0.5*'Gearing and Output'!$J$27*A565^2</f>
        <v>52269.492027457884</v>
      </c>
      <c r="G565" s="90">
        <f>A565/('Gearing and Output'!$J$35/1000)</f>
        <v>46.495595695570437</v>
      </c>
      <c r="H565" s="90">
        <f t="shared" si="84"/>
        <v>58.262363518827051</v>
      </c>
      <c r="I565" s="90">
        <f>'Gearing and Output'!$G$38</f>
        <v>631.72977665344956</v>
      </c>
      <c r="J565" s="90">
        <f t="shared" si="85"/>
        <v>0.25610698655453545</v>
      </c>
      <c r="K565" s="92">
        <f t="shared" si="94"/>
        <v>3.9046181966889053</v>
      </c>
      <c r="L565" s="92">
        <f>IF(A565&lt;'Gearing and Output'!$H$5,1,IF(A565&lt;'Gearing and Output'!$H$6,2,IF(A565&gt;'Gearing and Output'!$H$6,3)))</f>
        <v>3</v>
      </c>
      <c r="M565" s="92">
        <f>IF(L565=1,_xlfn.XLOOKUP(A565,'Dyno Graph'!$E$2:$E$77,'Dyno Graph'!$A$2:$A$77,,1),IF(L565=2,_xlfn.XLOOKUP(A565,'Dyno Graph'!$F$2:$F$77,'Dyno Graph'!$A$2:$A$77,,1),IF(L565=3,_xlfn.XLOOKUP(A565,'Dyno Graph'!$G$2:$G$77,'Dyno Graph'!$A$2:$A$77,,1))))</f>
        <v>7500</v>
      </c>
      <c r="N565" s="92">
        <f>IF(L565=1,_xlfn.XLOOKUP(A565,'Dyno Graph'!$E$2:$E$77,'Dyno Graph'!$D$2:$D$77,,-1),IF(L565=2,_xlfn.XLOOKUP(A565,'Dyno Graph'!$F$2:$F$77,'Dyno Graph'!$D$2:$D$77,,-1),IF(L565=3,_xlfn.XLOOKUP(A565,'Dyno Graph'!$G$2:$G$77,'Dyno Graph'!$D$2:$D$77,,-1))))</f>
        <v>14.682899148334002</v>
      </c>
      <c r="O565" s="92">
        <f>IF(L565=1,_xlfn.XLOOKUP(A565,'Dyno Graph'!$E$2:$E$77,'Dyno Graph'!$H$2:$H$77,,-1),IF(Forces!L565=2,_xlfn.XLOOKUP(Forces!A565,'Dyno Graph'!$F$2:$F$77,'Dyno Graph'!$H$2:$H$77,,-1),IF(Forces!L565=3,_xlfn.XLOOKUP(Forces!A565,'Dyno Graph'!$G$2:$G$77,'Dyno Graph'!$H$2:$H$77,,-1))))</f>
        <v>11.368441198590393</v>
      </c>
      <c r="P565" s="92" cm="1">
        <f t="array" ref="P565">_xlfn.XLOOKUP(N565,BSFC!$B$3:$B$25,_xlfn.XLOOKUP(M565,BSFC!$C$2:$P$2,BSFC!$C$3:$P$25,,-1),,-1)</f>
        <v>475.44294525000004</v>
      </c>
      <c r="Q565" s="92">
        <f t="shared" si="86"/>
        <v>1.5014014350997935</v>
      </c>
      <c r="R565" s="92">
        <f t="shared" si="87"/>
        <v>2.2962558848704586E-4</v>
      </c>
      <c r="S565" s="92">
        <f t="shared" si="88"/>
        <v>0.10917386609504559</v>
      </c>
      <c r="T565" s="92">
        <f t="shared" si="91"/>
        <v>73.892281693245195</v>
      </c>
      <c r="U565" s="92">
        <f t="shared" si="89"/>
        <v>1.4556515479339412E-4</v>
      </c>
      <c r="V565" s="92">
        <f t="shared" si="92"/>
        <v>9.8523042257659163E-2</v>
      </c>
    </row>
    <row r="566" spans="1:22" x14ac:dyDescent="0.45">
      <c r="A566" s="88">
        <f>MIN('Gearing and Output'!$H$7,(SQRT((A565^2)+2*K565*1)))</f>
        <v>13.752388632941413</v>
      </c>
      <c r="B566" s="90">
        <f t="shared" si="90"/>
        <v>49.778958003707103</v>
      </c>
      <c r="C566" s="90">
        <f>0.5*'Gearing and Output'!$G$15*'Gearing and Output'!$G$16*'Gearing and Output'!$G$14*(A566)^2</f>
        <v>111.2073775495362</v>
      </c>
      <c r="D566" s="90">
        <f>'Gearing and Output'!$G$27</f>
        <v>213.858</v>
      </c>
      <c r="E566" s="90">
        <f>'Gearing and Output'!$C$14-C566-D566</f>
        <v>159.04165140594046</v>
      </c>
      <c r="F566" s="90">
        <f>0.5*'Gearing and Output'!$J$27*A566^2</f>
        <v>53594.201722958889</v>
      </c>
      <c r="G566" s="90">
        <f>A566/('Gearing and Output'!$J$35/1000)</f>
        <v>47.081097682100008</v>
      </c>
      <c r="H566" s="90">
        <f t="shared" si="84"/>
        <v>59.738955596585342</v>
      </c>
      <c r="I566" s="90">
        <f>'Gearing and Output'!$G$38</f>
        <v>631.72977665344956</v>
      </c>
      <c r="J566" s="90">
        <f t="shared" si="85"/>
        <v>0.25175582548673586</v>
      </c>
      <c r="K566" s="92">
        <f t="shared" si="94"/>
        <v>3.9721027232106159</v>
      </c>
      <c r="L566" s="92">
        <f>IF(A566&lt;'Gearing and Output'!$H$5,1,IF(A566&lt;'Gearing and Output'!$H$6,2,IF(A566&gt;'Gearing and Output'!$H$6,3)))</f>
        <v>3</v>
      </c>
      <c r="M566" s="92">
        <f>IF(L566=1,_xlfn.XLOOKUP(A566,'Dyno Graph'!$E$2:$E$77,'Dyno Graph'!$A$2:$A$77,,1),IF(L566=2,_xlfn.XLOOKUP(A566,'Dyno Graph'!$F$2:$F$77,'Dyno Graph'!$A$2:$A$77,,1),IF(L566=3,_xlfn.XLOOKUP(A566,'Dyno Graph'!$G$2:$G$77,'Dyno Graph'!$A$2:$A$77,,1))))</f>
        <v>7500</v>
      </c>
      <c r="N566" s="92">
        <f>IF(L566=1,_xlfn.XLOOKUP(A566,'Dyno Graph'!$E$2:$E$77,'Dyno Graph'!$D$2:$D$77,,-1),IF(L566=2,_xlfn.XLOOKUP(A566,'Dyno Graph'!$F$2:$F$77,'Dyno Graph'!$D$2:$D$77,,-1),IF(L566=3,_xlfn.XLOOKUP(A566,'Dyno Graph'!$G$2:$G$77,'Dyno Graph'!$D$2:$D$77,,-1))))</f>
        <v>14.254</v>
      </c>
      <c r="O566" s="92">
        <f>IF(L566=1,_xlfn.XLOOKUP(A566,'Dyno Graph'!$E$2:$E$77,'Dyno Graph'!$H$2:$H$77,,-1),IF(Forces!L566=2,_xlfn.XLOOKUP(Forces!A566,'Dyno Graph'!$F$2:$F$77,'Dyno Graph'!$H$2:$H$77,,-1),IF(Forces!L566=3,_xlfn.XLOOKUP(Forces!A566,'Dyno Graph'!$G$2:$G$77,'Dyno Graph'!$H$2:$H$77,,-1))))</f>
        <v>11.185500000000001</v>
      </c>
      <c r="P566" s="92" cm="1">
        <f t="array" ref="P566">_xlfn.XLOOKUP(N566,BSFC!$B$3:$B$25,_xlfn.XLOOKUP(M566,BSFC!$C$2:$P$2,BSFC!$C$3:$P$25,,-1),,-1)</f>
        <v>475.44294525000004</v>
      </c>
      <c r="Q566" s="92">
        <f t="shared" si="86"/>
        <v>1.4772408511371877</v>
      </c>
      <c r="R566" s="92">
        <f t="shared" si="87"/>
        <v>2.2593044861245575E-4</v>
      </c>
      <c r="S566" s="92">
        <f t="shared" si="88"/>
        <v>0.10741703790995974</v>
      </c>
      <c r="T566" s="92">
        <f t="shared" si="91"/>
        <v>73.999698731155149</v>
      </c>
      <c r="U566" s="92">
        <f t="shared" si="89"/>
        <v>1.4322271721327966E-4</v>
      </c>
      <c r="V566" s="92">
        <f t="shared" si="92"/>
        <v>9.8666264974872436E-2</v>
      </c>
    </row>
    <row r="567" spans="1:22" x14ac:dyDescent="0.45">
      <c r="A567" s="88">
        <f>MIN('Gearing and Output'!$H$7,(SQRT((A566^2)+2*K566*1)))</f>
        <v>13.752388632941413</v>
      </c>
      <c r="B567" s="90">
        <f t="shared" si="90"/>
        <v>49.851672644537182</v>
      </c>
      <c r="C567" s="90">
        <f>0.5*'Gearing and Output'!$G$15*'Gearing and Output'!$G$16*'Gearing and Output'!$G$14*(A567)^2</f>
        <v>111.2073775495362</v>
      </c>
      <c r="D567" s="90">
        <f>'Gearing and Output'!$G$27</f>
        <v>213.858</v>
      </c>
      <c r="E567" s="90">
        <f>'Gearing and Output'!$C$14-C567-D567</f>
        <v>159.04165140594046</v>
      </c>
      <c r="F567" s="90">
        <f>0.5*'Gearing and Output'!$J$27*A567^2</f>
        <v>53594.201722958889</v>
      </c>
      <c r="G567" s="90">
        <f>A567/('Gearing and Output'!$J$35/1000)</f>
        <v>47.081097682100008</v>
      </c>
      <c r="H567" s="90">
        <f t="shared" si="84"/>
        <v>59.738955596585342</v>
      </c>
      <c r="I567" s="90">
        <f>'Gearing and Output'!$G$38</f>
        <v>631.72977665344956</v>
      </c>
      <c r="J567" s="90">
        <f t="shared" si="85"/>
        <v>0.25175582548673586</v>
      </c>
      <c r="K567" s="92">
        <f t="shared" si="94"/>
        <v>3.9721027232106159</v>
      </c>
      <c r="L567" s="92">
        <f>IF(A567&lt;'Gearing and Output'!$H$5,1,IF(A567&lt;'Gearing and Output'!$H$6,2,IF(A567&gt;'Gearing and Output'!$H$6,3)))</f>
        <v>3</v>
      </c>
      <c r="M567" s="92">
        <f>IF(L567=1,_xlfn.XLOOKUP(A567,'Dyno Graph'!$E$2:$E$77,'Dyno Graph'!$A$2:$A$77,,1),IF(L567=2,_xlfn.XLOOKUP(A567,'Dyno Graph'!$F$2:$F$77,'Dyno Graph'!$A$2:$A$77,,1),IF(L567=3,_xlfn.XLOOKUP(A567,'Dyno Graph'!$G$2:$G$77,'Dyno Graph'!$A$2:$A$77,,1))))</f>
        <v>7500</v>
      </c>
      <c r="N567" s="92">
        <f>IF(L567=1,_xlfn.XLOOKUP(A567,'Dyno Graph'!$E$2:$E$77,'Dyno Graph'!$D$2:$D$77,,-1),IF(L567=2,_xlfn.XLOOKUP(A567,'Dyno Graph'!$F$2:$F$77,'Dyno Graph'!$D$2:$D$77,,-1),IF(L567=3,_xlfn.XLOOKUP(A567,'Dyno Graph'!$G$2:$G$77,'Dyno Graph'!$D$2:$D$77,,-1))))</f>
        <v>14.254</v>
      </c>
      <c r="O567" s="92">
        <f>IF(L567=1,_xlfn.XLOOKUP(A567,'Dyno Graph'!$E$2:$E$77,'Dyno Graph'!$H$2:$H$77,,-1),IF(Forces!L567=2,_xlfn.XLOOKUP(Forces!A567,'Dyno Graph'!$F$2:$F$77,'Dyno Graph'!$H$2:$H$77,,-1),IF(Forces!L567=3,_xlfn.XLOOKUP(Forces!A567,'Dyno Graph'!$G$2:$G$77,'Dyno Graph'!$H$2:$H$77,,-1))))</f>
        <v>11.185500000000001</v>
      </c>
      <c r="P567" s="92" cm="1">
        <f t="array" ref="P567">_xlfn.XLOOKUP(N567,BSFC!$B$3:$B$25,_xlfn.XLOOKUP(M567,BSFC!$C$2:$P$2,BSFC!$C$3:$P$25,,-1),,-1)</f>
        <v>475.44294525000004</v>
      </c>
      <c r="Q567" s="92">
        <f t="shared" si="86"/>
        <v>1.4772408511371877</v>
      </c>
      <c r="R567" s="92">
        <f t="shared" si="87"/>
        <v>2.2593044861245575E-4</v>
      </c>
      <c r="S567" s="92">
        <f t="shared" si="88"/>
        <v>0.10741703790995974</v>
      </c>
      <c r="T567" s="92">
        <f t="shared" si="91"/>
        <v>74.107115769065103</v>
      </c>
      <c r="U567" s="92">
        <f t="shared" si="89"/>
        <v>1.4322271721327966E-4</v>
      </c>
      <c r="V567" s="92">
        <f t="shared" si="92"/>
        <v>9.880948769208571E-2</v>
      </c>
    </row>
    <row r="568" spans="1:22" x14ac:dyDescent="0.45">
      <c r="A568" s="88">
        <f>MIN('Gearing and Output'!$H$7,(SQRT((A567^2)+2*K567*1)))</f>
        <v>13.752388632941413</v>
      </c>
      <c r="B568" s="90">
        <f t="shared" si="90"/>
        <v>49.92438728536726</v>
      </c>
      <c r="C568" s="90">
        <f>0.5*'Gearing and Output'!$G$15*'Gearing and Output'!$G$16*'Gearing and Output'!$G$14*(A568)^2</f>
        <v>111.2073775495362</v>
      </c>
      <c r="D568" s="90">
        <f>'Gearing and Output'!$G$27</f>
        <v>213.858</v>
      </c>
      <c r="E568" s="90">
        <f>'Gearing and Output'!$C$14-C568-D568</f>
        <v>159.04165140594046</v>
      </c>
      <c r="F568" s="90">
        <f>0.5*'Gearing and Output'!$J$27*A568^2</f>
        <v>53594.201722958889</v>
      </c>
      <c r="G568" s="90">
        <f>A568/('Gearing and Output'!$J$35/1000)</f>
        <v>47.081097682100008</v>
      </c>
      <c r="H568" s="90">
        <f t="shared" si="84"/>
        <v>59.738955596585342</v>
      </c>
      <c r="I568" s="90">
        <f>'Gearing and Output'!$G$38</f>
        <v>631.72977665344956</v>
      </c>
      <c r="J568" s="90">
        <f t="shared" si="85"/>
        <v>0.25175582548673586</v>
      </c>
      <c r="K568" s="92">
        <f t="shared" si="94"/>
        <v>3.9721027232106159</v>
      </c>
      <c r="L568" s="92">
        <f>IF(A568&lt;'Gearing and Output'!$H$5,1,IF(A568&lt;'Gearing and Output'!$H$6,2,IF(A568&gt;'Gearing and Output'!$H$6,3)))</f>
        <v>3</v>
      </c>
      <c r="M568" s="92">
        <f>IF(L568=1,_xlfn.XLOOKUP(A568,'Dyno Graph'!$E$2:$E$77,'Dyno Graph'!$A$2:$A$77,,1),IF(L568=2,_xlfn.XLOOKUP(A568,'Dyno Graph'!$F$2:$F$77,'Dyno Graph'!$A$2:$A$77,,1),IF(L568=3,_xlfn.XLOOKUP(A568,'Dyno Graph'!$G$2:$G$77,'Dyno Graph'!$A$2:$A$77,,1))))</f>
        <v>7500</v>
      </c>
      <c r="N568" s="92">
        <f>IF(L568=1,_xlfn.XLOOKUP(A568,'Dyno Graph'!$E$2:$E$77,'Dyno Graph'!$D$2:$D$77,,-1),IF(L568=2,_xlfn.XLOOKUP(A568,'Dyno Graph'!$F$2:$F$77,'Dyno Graph'!$D$2:$D$77,,-1),IF(L568=3,_xlfn.XLOOKUP(A568,'Dyno Graph'!$G$2:$G$77,'Dyno Graph'!$D$2:$D$77,,-1))))</f>
        <v>14.254</v>
      </c>
      <c r="O568" s="92">
        <f>IF(L568=1,_xlfn.XLOOKUP(A568,'Dyno Graph'!$E$2:$E$77,'Dyno Graph'!$H$2:$H$77,,-1),IF(Forces!L568=2,_xlfn.XLOOKUP(Forces!A568,'Dyno Graph'!$F$2:$F$77,'Dyno Graph'!$H$2:$H$77,,-1),IF(Forces!L568=3,_xlfn.XLOOKUP(Forces!A568,'Dyno Graph'!$G$2:$G$77,'Dyno Graph'!$H$2:$H$77,,-1))))</f>
        <v>11.185500000000001</v>
      </c>
      <c r="P568" s="92" cm="1">
        <f t="array" ref="P568">_xlfn.XLOOKUP(N568,BSFC!$B$3:$B$25,_xlfn.XLOOKUP(M568,BSFC!$C$2:$P$2,BSFC!$C$3:$P$25,,-1),,-1)</f>
        <v>475.44294525000004</v>
      </c>
      <c r="Q568" s="92">
        <f t="shared" si="86"/>
        <v>1.4772408511371877</v>
      </c>
      <c r="R568" s="92">
        <f t="shared" si="87"/>
        <v>2.2593044861245575E-4</v>
      </c>
      <c r="S568" s="92">
        <f t="shared" si="88"/>
        <v>0.10741703790995974</v>
      </c>
      <c r="T568" s="92">
        <f t="shared" si="91"/>
        <v>74.214532806975058</v>
      </c>
      <c r="U568" s="92">
        <f t="shared" si="89"/>
        <v>1.4322271721327966E-4</v>
      </c>
      <c r="V568" s="92">
        <f t="shared" si="92"/>
        <v>9.8952710409298983E-2</v>
      </c>
    </row>
    <row r="569" spans="1:22" x14ac:dyDescent="0.45">
      <c r="A569" s="88">
        <f>MIN('Gearing and Output'!$H$7,(SQRT((A568^2)+2*K568*1)))</f>
        <v>13.752388632941413</v>
      </c>
      <c r="B569" s="90">
        <f t="shared" si="90"/>
        <v>49.997101926197338</v>
      </c>
      <c r="C569" s="90">
        <f>0.5*'Gearing and Output'!$G$15*'Gearing and Output'!$G$16*'Gearing and Output'!$G$14*(A569)^2</f>
        <v>111.2073775495362</v>
      </c>
      <c r="D569" s="90">
        <f>'Gearing and Output'!$G$27</f>
        <v>213.858</v>
      </c>
      <c r="E569" s="90">
        <f>'Gearing and Output'!$C$14-C569-D569</f>
        <v>159.04165140594046</v>
      </c>
      <c r="F569" s="90">
        <f>0.5*'Gearing and Output'!$J$27*A569^2</f>
        <v>53594.201722958889</v>
      </c>
      <c r="G569" s="90">
        <f>A569/('Gearing and Output'!$J$35/1000)</f>
        <v>47.081097682100008</v>
      </c>
      <c r="H569" s="90">
        <f t="shared" si="84"/>
        <v>59.738955596585342</v>
      </c>
      <c r="I569" s="90">
        <f>'Gearing and Output'!$G$38</f>
        <v>631.72977665344956</v>
      </c>
      <c r="J569" s="90">
        <f t="shared" si="85"/>
        <v>0.25175582548673586</v>
      </c>
      <c r="K569" s="92">
        <f t="shared" si="94"/>
        <v>3.9721027232106159</v>
      </c>
      <c r="L569" s="92">
        <f>IF(A569&lt;'Gearing and Output'!$H$5,1,IF(A569&lt;'Gearing and Output'!$H$6,2,IF(A569&gt;'Gearing and Output'!$H$6,3)))</f>
        <v>3</v>
      </c>
      <c r="M569" s="92">
        <f>IF(L569=1,_xlfn.XLOOKUP(A569,'Dyno Graph'!$E$2:$E$77,'Dyno Graph'!$A$2:$A$77,,1),IF(L569=2,_xlfn.XLOOKUP(A569,'Dyno Graph'!$F$2:$F$77,'Dyno Graph'!$A$2:$A$77,,1),IF(L569=3,_xlfn.XLOOKUP(A569,'Dyno Graph'!$G$2:$G$77,'Dyno Graph'!$A$2:$A$77,,1))))</f>
        <v>7500</v>
      </c>
      <c r="N569" s="92">
        <f>IF(L569=1,_xlfn.XLOOKUP(A569,'Dyno Graph'!$E$2:$E$77,'Dyno Graph'!$D$2:$D$77,,-1),IF(L569=2,_xlfn.XLOOKUP(A569,'Dyno Graph'!$F$2:$F$77,'Dyno Graph'!$D$2:$D$77,,-1),IF(L569=3,_xlfn.XLOOKUP(A569,'Dyno Graph'!$G$2:$G$77,'Dyno Graph'!$D$2:$D$77,,-1))))</f>
        <v>14.254</v>
      </c>
      <c r="O569" s="92">
        <f>IF(L569=1,_xlfn.XLOOKUP(A569,'Dyno Graph'!$E$2:$E$77,'Dyno Graph'!$H$2:$H$77,,-1),IF(Forces!L569=2,_xlfn.XLOOKUP(Forces!A569,'Dyno Graph'!$F$2:$F$77,'Dyno Graph'!$H$2:$H$77,,-1),IF(Forces!L569=3,_xlfn.XLOOKUP(Forces!A569,'Dyno Graph'!$G$2:$G$77,'Dyno Graph'!$H$2:$H$77,,-1))))</f>
        <v>11.185500000000001</v>
      </c>
      <c r="P569" s="92" cm="1">
        <f t="array" ref="P569">_xlfn.XLOOKUP(N569,BSFC!$B$3:$B$25,_xlfn.XLOOKUP(M569,BSFC!$C$2:$P$2,BSFC!$C$3:$P$25,,-1),,-1)</f>
        <v>475.44294525000004</v>
      </c>
      <c r="Q569" s="92">
        <f t="shared" si="86"/>
        <v>1.4772408511371877</v>
      </c>
      <c r="R569" s="92">
        <f t="shared" si="87"/>
        <v>2.2593044861245575E-4</v>
      </c>
      <c r="S569" s="92">
        <f t="shared" si="88"/>
        <v>0.10741703790995974</v>
      </c>
      <c r="T569" s="92">
        <f t="shared" si="91"/>
        <v>74.321949844885012</v>
      </c>
      <c r="U569" s="92">
        <f t="shared" si="89"/>
        <v>1.4322271721327966E-4</v>
      </c>
      <c r="V569" s="92">
        <f t="shared" si="92"/>
        <v>9.9095933126512256E-2</v>
      </c>
    </row>
    <row r="570" spans="1:22" x14ac:dyDescent="0.45">
      <c r="A570" s="88">
        <f>MIN('Gearing and Output'!$H$7,(SQRT((A569^2)+2*K569*1)))</f>
        <v>13.752388632941413</v>
      </c>
      <c r="B570" s="90">
        <f t="shared" si="90"/>
        <v>50.069816567027416</v>
      </c>
      <c r="C570" s="90">
        <f>0.5*'Gearing and Output'!$G$15*'Gearing and Output'!$G$16*'Gearing and Output'!$G$14*(A570)^2</f>
        <v>111.2073775495362</v>
      </c>
      <c r="D570" s="90">
        <f>'Gearing and Output'!$G$27</f>
        <v>213.858</v>
      </c>
      <c r="E570" s="90">
        <f>'Gearing and Output'!$C$14-C570-D570</f>
        <v>159.04165140594046</v>
      </c>
      <c r="F570" s="90">
        <f>0.5*'Gearing and Output'!$J$27*A570^2</f>
        <v>53594.201722958889</v>
      </c>
      <c r="G570" s="90">
        <f>A570/('Gearing and Output'!$J$35/1000)</f>
        <v>47.081097682100008</v>
      </c>
      <c r="H570" s="90">
        <f t="shared" si="84"/>
        <v>59.738955596585342</v>
      </c>
      <c r="I570" s="90">
        <f>'Gearing and Output'!$G$38</f>
        <v>631.72977665344956</v>
      </c>
      <c r="J570" s="90">
        <f t="shared" si="85"/>
        <v>0.25175582548673586</v>
      </c>
      <c r="K570" s="92">
        <f t="shared" ref="K570:K601" si="95">I570/E570</f>
        <v>3.9721027232106159</v>
      </c>
      <c r="L570" s="92">
        <f>IF(A570&lt;'Gearing and Output'!$H$5,1,IF(A570&lt;'Gearing and Output'!$H$6,2,IF(A570&gt;'Gearing and Output'!$H$6,3)))</f>
        <v>3</v>
      </c>
      <c r="M570" s="92">
        <f>IF(L570=1,_xlfn.XLOOKUP(A570,'Dyno Graph'!$E$2:$E$77,'Dyno Graph'!$A$2:$A$77,,1),IF(L570=2,_xlfn.XLOOKUP(A570,'Dyno Graph'!$F$2:$F$77,'Dyno Graph'!$A$2:$A$77,,1),IF(L570=3,_xlfn.XLOOKUP(A570,'Dyno Graph'!$G$2:$G$77,'Dyno Graph'!$A$2:$A$77,,1))))</f>
        <v>7500</v>
      </c>
      <c r="N570" s="92">
        <f>IF(L570=1,_xlfn.XLOOKUP(A570,'Dyno Graph'!$E$2:$E$77,'Dyno Graph'!$D$2:$D$77,,-1),IF(L570=2,_xlfn.XLOOKUP(A570,'Dyno Graph'!$F$2:$F$77,'Dyno Graph'!$D$2:$D$77,,-1),IF(L570=3,_xlfn.XLOOKUP(A570,'Dyno Graph'!$G$2:$G$77,'Dyno Graph'!$D$2:$D$77,,-1))))</f>
        <v>14.254</v>
      </c>
      <c r="O570" s="92">
        <f>IF(L570=1,_xlfn.XLOOKUP(A570,'Dyno Graph'!$E$2:$E$77,'Dyno Graph'!$H$2:$H$77,,-1),IF(Forces!L570=2,_xlfn.XLOOKUP(Forces!A570,'Dyno Graph'!$F$2:$F$77,'Dyno Graph'!$H$2:$H$77,,-1),IF(Forces!L570=3,_xlfn.XLOOKUP(Forces!A570,'Dyno Graph'!$G$2:$G$77,'Dyno Graph'!$H$2:$H$77,,-1))))</f>
        <v>11.185500000000001</v>
      </c>
      <c r="P570" s="92" cm="1">
        <f t="array" ref="P570">_xlfn.XLOOKUP(N570,BSFC!$B$3:$B$25,_xlfn.XLOOKUP(M570,BSFC!$C$2:$P$2,BSFC!$C$3:$P$25,,-1),,-1)</f>
        <v>475.44294525000004</v>
      </c>
      <c r="Q570" s="92">
        <f t="shared" si="86"/>
        <v>1.4772408511371877</v>
      </c>
      <c r="R570" s="92">
        <f t="shared" si="87"/>
        <v>2.2593044861245575E-4</v>
      </c>
      <c r="S570" s="92">
        <f t="shared" si="88"/>
        <v>0.10741703790995974</v>
      </c>
      <c r="T570" s="92">
        <f t="shared" si="91"/>
        <v>74.429366882794966</v>
      </c>
      <c r="U570" s="92">
        <f t="shared" si="89"/>
        <v>1.4322271721327966E-4</v>
      </c>
      <c r="V570" s="92">
        <f t="shared" si="92"/>
        <v>9.9239155843725529E-2</v>
      </c>
    </row>
    <row r="571" spans="1:22" x14ac:dyDescent="0.45">
      <c r="A571" s="88">
        <f>MIN('Gearing and Output'!$H$7,(SQRT((A570^2)+2*K570*1)))</f>
        <v>13.752388632941413</v>
      </c>
      <c r="B571" s="90">
        <f t="shared" si="90"/>
        <v>50.142531207857495</v>
      </c>
      <c r="C571" s="90">
        <f>0.5*'Gearing and Output'!$G$15*'Gearing and Output'!$G$16*'Gearing and Output'!$G$14*(A571)^2</f>
        <v>111.2073775495362</v>
      </c>
      <c r="D571" s="90">
        <f>'Gearing and Output'!$G$27</f>
        <v>213.858</v>
      </c>
      <c r="E571" s="90">
        <f>'Gearing and Output'!$C$14-C571-D571</f>
        <v>159.04165140594046</v>
      </c>
      <c r="F571" s="90">
        <f>0.5*'Gearing and Output'!$J$27*A571^2</f>
        <v>53594.201722958889</v>
      </c>
      <c r="G571" s="90">
        <f>A571/('Gearing and Output'!$J$35/1000)</f>
        <v>47.081097682100008</v>
      </c>
      <c r="H571" s="90">
        <f t="shared" si="84"/>
        <v>59.738955596585342</v>
      </c>
      <c r="I571" s="90">
        <f>'Gearing and Output'!$G$38</f>
        <v>631.72977665344956</v>
      </c>
      <c r="J571" s="90">
        <f t="shared" si="85"/>
        <v>0.25175582548673586</v>
      </c>
      <c r="K571" s="92">
        <f t="shared" si="95"/>
        <v>3.9721027232106159</v>
      </c>
      <c r="L571" s="92">
        <f>IF(A571&lt;'Gearing and Output'!$H$5,1,IF(A571&lt;'Gearing and Output'!$H$6,2,IF(A571&gt;'Gearing and Output'!$H$6,3)))</f>
        <v>3</v>
      </c>
      <c r="M571" s="92">
        <f>IF(L571=1,_xlfn.XLOOKUP(A571,'Dyno Graph'!$E$2:$E$77,'Dyno Graph'!$A$2:$A$77,,1),IF(L571=2,_xlfn.XLOOKUP(A571,'Dyno Graph'!$F$2:$F$77,'Dyno Graph'!$A$2:$A$77,,1),IF(L571=3,_xlfn.XLOOKUP(A571,'Dyno Graph'!$G$2:$G$77,'Dyno Graph'!$A$2:$A$77,,1))))</f>
        <v>7500</v>
      </c>
      <c r="N571" s="92">
        <f>IF(L571=1,_xlfn.XLOOKUP(A571,'Dyno Graph'!$E$2:$E$77,'Dyno Graph'!$D$2:$D$77,,-1),IF(L571=2,_xlfn.XLOOKUP(A571,'Dyno Graph'!$F$2:$F$77,'Dyno Graph'!$D$2:$D$77,,-1),IF(L571=3,_xlfn.XLOOKUP(A571,'Dyno Graph'!$G$2:$G$77,'Dyno Graph'!$D$2:$D$77,,-1))))</f>
        <v>14.254</v>
      </c>
      <c r="O571" s="92">
        <f>IF(L571=1,_xlfn.XLOOKUP(A571,'Dyno Graph'!$E$2:$E$77,'Dyno Graph'!$H$2:$H$77,,-1),IF(Forces!L571=2,_xlfn.XLOOKUP(Forces!A571,'Dyno Graph'!$F$2:$F$77,'Dyno Graph'!$H$2:$H$77,,-1),IF(Forces!L571=3,_xlfn.XLOOKUP(Forces!A571,'Dyno Graph'!$G$2:$G$77,'Dyno Graph'!$H$2:$H$77,,-1))))</f>
        <v>11.185500000000001</v>
      </c>
      <c r="P571" s="92" cm="1">
        <f t="array" ref="P571">_xlfn.XLOOKUP(N571,BSFC!$B$3:$B$25,_xlfn.XLOOKUP(M571,BSFC!$C$2:$P$2,BSFC!$C$3:$P$25,,-1),,-1)</f>
        <v>475.44294525000004</v>
      </c>
      <c r="Q571" s="92">
        <f t="shared" si="86"/>
        <v>1.4772408511371877</v>
      </c>
      <c r="R571" s="92">
        <f t="shared" si="87"/>
        <v>2.2593044861245575E-4</v>
      </c>
      <c r="S571" s="92">
        <f t="shared" si="88"/>
        <v>0.10741703790995974</v>
      </c>
      <c r="T571" s="92">
        <f t="shared" si="91"/>
        <v>74.53678392070492</v>
      </c>
      <c r="U571" s="92">
        <f t="shared" si="89"/>
        <v>1.4322271721327966E-4</v>
      </c>
      <c r="V571" s="92">
        <f t="shared" si="92"/>
        <v>9.9382378560938803E-2</v>
      </c>
    </row>
    <row r="572" spans="1:22" x14ac:dyDescent="0.45">
      <c r="A572" s="88">
        <f>MIN('Gearing and Output'!$H$7,(SQRT((A571^2)+2*K571*1)))</f>
        <v>13.752388632941413</v>
      </c>
      <c r="B572" s="90">
        <f t="shared" si="90"/>
        <v>50.215245848687573</v>
      </c>
      <c r="C572" s="90">
        <f>0.5*'Gearing and Output'!$G$15*'Gearing and Output'!$G$16*'Gearing and Output'!$G$14*(A572)^2</f>
        <v>111.2073775495362</v>
      </c>
      <c r="D572" s="90">
        <f>'Gearing and Output'!$G$27</f>
        <v>213.858</v>
      </c>
      <c r="E572" s="90">
        <f>'Gearing and Output'!$C$14-C572-D572</f>
        <v>159.04165140594046</v>
      </c>
      <c r="F572" s="90">
        <f>0.5*'Gearing and Output'!$J$27*A572^2</f>
        <v>53594.201722958889</v>
      </c>
      <c r="G572" s="90">
        <f>A572/('Gearing and Output'!$J$35/1000)</f>
        <v>47.081097682100008</v>
      </c>
      <c r="H572" s="90">
        <f t="shared" si="84"/>
        <v>59.738955596585342</v>
      </c>
      <c r="I572" s="90">
        <f>'Gearing and Output'!$G$38</f>
        <v>631.72977665344956</v>
      </c>
      <c r="J572" s="90">
        <f t="shared" si="85"/>
        <v>0.25175582548673586</v>
      </c>
      <c r="K572" s="92">
        <f t="shared" si="95"/>
        <v>3.9721027232106159</v>
      </c>
      <c r="L572" s="92">
        <f>IF(A572&lt;'Gearing and Output'!$H$5,1,IF(A572&lt;'Gearing and Output'!$H$6,2,IF(A572&gt;'Gearing and Output'!$H$6,3)))</f>
        <v>3</v>
      </c>
      <c r="M572" s="92">
        <f>IF(L572=1,_xlfn.XLOOKUP(A572,'Dyno Graph'!$E$2:$E$77,'Dyno Graph'!$A$2:$A$77,,1),IF(L572=2,_xlfn.XLOOKUP(A572,'Dyno Graph'!$F$2:$F$77,'Dyno Graph'!$A$2:$A$77,,1),IF(L572=3,_xlfn.XLOOKUP(A572,'Dyno Graph'!$G$2:$G$77,'Dyno Graph'!$A$2:$A$77,,1))))</f>
        <v>7500</v>
      </c>
      <c r="N572" s="92">
        <f>IF(L572=1,_xlfn.XLOOKUP(A572,'Dyno Graph'!$E$2:$E$77,'Dyno Graph'!$D$2:$D$77,,-1),IF(L572=2,_xlfn.XLOOKUP(A572,'Dyno Graph'!$F$2:$F$77,'Dyno Graph'!$D$2:$D$77,,-1),IF(L572=3,_xlfn.XLOOKUP(A572,'Dyno Graph'!$G$2:$G$77,'Dyno Graph'!$D$2:$D$77,,-1))))</f>
        <v>14.254</v>
      </c>
      <c r="O572" s="92">
        <f>IF(L572=1,_xlfn.XLOOKUP(A572,'Dyno Graph'!$E$2:$E$77,'Dyno Graph'!$H$2:$H$77,,-1),IF(Forces!L572=2,_xlfn.XLOOKUP(Forces!A572,'Dyno Graph'!$F$2:$F$77,'Dyno Graph'!$H$2:$H$77,,-1),IF(Forces!L572=3,_xlfn.XLOOKUP(Forces!A572,'Dyno Graph'!$G$2:$G$77,'Dyno Graph'!$H$2:$H$77,,-1))))</f>
        <v>11.185500000000001</v>
      </c>
      <c r="P572" s="92" cm="1">
        <f t="array" ref="P572">_xlfn.XLOOKUP(N572,BSFC!$B$3:$B$25,_xlfn.XLOOKUP(M572,BSFC!$C$2:$P$2,BSFC!$C$3:$P$25,,-1),,-1)</f>
        <v>475.44294525000004</v>
      </c>
      <c r="Q572" s="92">
        <f t="shared" si="86"/>
        <v>1.4772408511371877</v>
      </c>
      <c r="R572" s="92">
        <f t="shared" si="87"/>
        <v>2.2593044861245575E-4</v>
      </c>
      <c r="S572" s="92">
        <f t="shared" si="88"/>
        <v>0.10741703790995974</v>
      </c>
      <c r="T572" s="92">
        <f t="shared" si="91"/>
        <v>74.644200958614874</v>
      </c>
      <c r="U572" s="92">
        <f t="shared" si="89"/>
        <v>1.4322271721327966E-4</v>
      </c>
      <c r="V572" s="92">
        <f t="shared" si="92"/>
        <v>9.9525601278152076E-2</v>
      </c>
    </row>
    <row r="573" spans="1:22" x14ac:dyDescent="0.45">
      <c r="A573" s="88">
        <f>MIN('Gearing and Output'!$H$7,(SQRT((A572^2)+2*K572*1)))</f>
        <v>13.752388632941413</v>
      </c>
      <c r="B573" s="90">
        <f t="shared" si="90"/>
        <v>50.287960489517651</v>
      </c>
      <c r="C573" s="90">
        <f>0.5*'Gearing and Output'!$G$15*'Gearing and Output'!$G$16*'Gearing and Output'!$G$14*(A573)^2</f>
        <v>111.2073775495362</v>
      </c>
      <c r="D573" s="90">
        <f>'Gearing and Output'!$G$27</f>
        <v>213.858</v>
      </c>
      <c r="E573" s="90">
        <f>'Gearing and Output'!$C$14-C573-D573</f>
        <v>159.04165140594046</v>
      </c>
      <c r="F573" s="90">
        <f>0.5*'Gearing and Output'!$J$27*A573^2</f>
        <v>53594.201722958889</v>
      </c>
      <c r="G573" s="90">
        <f>A573/('Gearing and Output'!$J$35/1000)</f>
        <v>47.081097682100008</v>
      </c>
      <c r="H573" s="90">
        <f t="shared" si="84"/>
        <v>59.738955596585342</v>
      </c>
      <c r="I573" s="90">
        <f>'Gearing and Output'!$G$38</f>
        <v>631.72977665344956</v>
      </c>
      <c r="J573" s="90">
        <f t="shared" si="85"/>
        <v>0.25175582548673586</v>
      </c>
      <c r="K573" s="92">
        <f t="shared" si="95"/>
        <v>3.9721027232106159</v>
      </c>
      <c r="L573" s="92">
        <f>IF(A573&lt;'Gearing and Output'!$H$5,1,IF(A573&lt;'Gearing and Output'!$H$6,2,IF(A573&gt;'Gearing and Output'!$H$6,3)))</f>
        <v>3</v>
      </c>
      <c r="M573" s="92">
        <f>IF(L573=1,_xlfn.XLOOKUP(A573,'Dyno Graph'!$E$2:$E$77,'Dyno Graph'!$A$2:$A$77,,1),IF(L573=2,_xlfn.XLOOKUP(A573,'Dyno Graph'!$F$2:$F$77,'Dyno Graph'!$A$2:$A$77,,1),IF(L573=3,_xlfn.XLOOKUP(A573,'Dyno Graph'!$G$2:$G$77,'Dyno Graph'!$A$2:$A$77,,1))))</f>
        <v>7500</v>
      </c>
      <c r="N573" s="92">
        <f>IF(L573=1,_xlfn.XLOOKUP(A573,'Dyno Graph'!$E$2:$E$77,'Dyno Graph'!$D$2:$D$77,,-1),IF(L573=2,_xlfn.XLOOKUP(A573,'Dyno Graph'!$F$2:$F$77,'Dyno Graph'!$D$2:$D$77,,-1),IF(L573=3,_xlfn.XLOOKUP(A573,'Dyno Graph'!$G$2:$G$77,'Dyno Graph'!$D$2:$D$77,,-1))))</f>
        <v>14.254</v>
      </c>
      <c r="O573" s="92">
        <f>IF(L573=1,_xlfn.XLOOKUP(A573,'Dyno Graph'!$E$2:$E$77,'Dyno Graph'!$H$2:$H$77,,-1),IF(Forces!L573=2,_xlfn.XLOOKUP(Forces!A573,'Dyno Graph'!$F$2:$F$77,'Dyno Graph'!$H$2:$H$77,,-1),IF(Forces!L573=3,_xlfn.XLOOKUP(Forces!A573,'Dyno Graph'!$G$2:$G$77,'Dyno Graph'!$H$2:$H$77,,-1))))</f>
        <v>11.185500000000001</v>
      </c>
      <c r="P573" s="92" cm="1">
        <f t="array" ref="P573">_xlfn.XLOOKUP(N573,BSFC!$B$3:$B$25,_xlfn.XLOOKUP(M573,BSFC!$C$2:$P$2,BSFC!$C$3:$P$25,,-1),,-1)</f>
        <v>475.44294525000004</v>
      </c>
      <c r="Q573" s="92">
        <f t="shared" si="86"/>
        <v>1.4772408511371877</v>
      </c>
      <c r="R573" s="92">
        <f t="shared" si="87"/>
        <v>2.2593044861245575E-4</v>
      </c>
      <c r="S573" s="92">
        <f t="shared" si="88"/>
        <v>0.10741703790995974</v>
      </c>
      <c r="T573" s="92">
        <f t="shared" si="91"/>
        <v>74.751617996524828</v>
      </c>
      <c r="U573" s="92">
        <f t="shared" si="89"/>
        <v>1.4322271721327966E-4</v>
      </c>
      <c r="V573" s="92">
        <f t="shared" si="92"/>
        <v>9.9668823995365349E-2</v>
      </c>
    </row>
    <row r="574" spans="1:22" x14ac:dyDescent="0.45">
      <c r="A574" s="88">
        <f>MIN('Gearing and Output'!$H$7,(SQRT((A573^2)+2*K573*1)))</f>
        <v>13.752388632941413</v>
      </c>
      <c r="B574" s="90">
        <f t="shared" si="90"/>
        <v>50.36067513034773</v>
      </c>
      <c r="C574" s="90">
        <f>0.5*'Gearing and Output'!$G$15*'Gearing and Output'!$G$16*'Gearing and Output'!$G$14*(A574)^2</f>
        <v>111.2073775495362</v>
      </c>
      <c r="D574" s="90">
        <f>'Gearing and Output'!$G$27</f>
        <v>213.858</v>
      </c>
      <c r="E574" s="90">
        <f>'Gearing and Output'!$C$14-C574-D574</f>
        <v>159.04165140594046</v>
      </c>
      <c r="F574" s="90">
        <f>0.5*'Gearing and Output'!$J$27*A574^2</f>
        <v>53594.201722958889</v>
      </c>
      <c r="G574" s="90">
        <f>A574/('Gearing and Output'!$J$35/1000)</f>
        <v>47.081097682100008</v>
      </c>
      <c r="H574" s="90">
        <f t="shared" si="84"/>
        <v>59.738955596585342</v>
      </c>
      <c r="I574" s="90">
        <f>'Gearing and Output'!$G$38</f>
        <v>631.72977665344956</v>
      </c>
      <c r="J574" s="90">
        <f t="shared" si="85"/>
        <v>0.25175582548673586</v>
      </c>
      <c r="K574" s="92">
        <f t="shared" si="95"/>
        <v>3.9721027232106159</v>
      </c>
      <c r="L574" s="92">
        <f>IF(A574&lt;'Gearing and Output'!$H$5,1,IF(A574&lt;'Gearing and Output'!$H$6,2,IF(A574&gt;'Gearing and Output'!$H$6,3)))</f>
        <v>3</v>
      </c>
      <c r="M574" s="92">
        <f>IF(L574=1,_xlfn.XLOOKUP(A574,'Dyno Graph'!$E$2:$E$77,'Dyno Graph'!$A$2:$A$77,,1),IF(L574=2,_xlfn.XLOOKUP(A574,'Dyno Graph'!$F$2:$F$77,'Dyno Graph'!$A$2:$A$77,,1),IF(L574=3,_xlfn.XLOOKUP(A574,'Dyno Graph'!$G$2:$G$77,'Dyno Graph'!$A$2:$A$77,,1))))</f>
        <v>7500</v>
      </c>
      <c r="N574" s="92">
        <f>IF(L574=1,_xlfn.XLOOKUP(A574,'Dyno Graph'!$E$2:$E$77,'Dyno Graph'!$D$2:$D$77,,-1),IF(L574=2,_xlfn.XLOOKUP(A574,'Dyno Graph'!$F$2:$F$77,'Dyno Graph'!$D$2:$D$77,,-1),IF(L574=3,_xlfn.XLOOKUP(A574,'Dyno Graph'!$G$2:$G$77,'Dyno Graph'!$D$2:$D$77,,-1))))</f>
        <v>14.254</v>
      </c>
      <c r="O574" s="92">
        <f>IF(L574=1,_xlfn.XLOOKUP(A574,'Dyno Graph'!$E$2:$E$77,'Dyno Graph'!$H$2:$H$77,,-1),IF(Forces!L574=2,_xlfn.XLOOKUP(Forces!A574,'Dyno Graph'!$F$2:$F$77,'Dyno Graph'!$H$2:$H$77,,-1),IF(Forces!L574=3,_xlfn.XLOOKUP(Forces!A574,'Dyno Graph'!$G$2:$G$77,'Dyno Graph'!$H$2:$H$77,,-1))))</f>
        <v>11.185500000000001</v>
      </c>
      <c r="P574" s="92" cm="1">
        <f t="array" ref="P574">_xlfn.XLOOKUP(N574,BSFC!$B$3:$B$25,_xlfn.XLOOKUP(M574,BSFC!$C$2:$P$2,BSFC!$C$3:$P$25,,-1),,-1)</f>
        <v>475.44294525000004</v>
      </c>
      <c r="Q574" s="92">
        <f t="shared" si="86"/>
        <v>1.4772408511371877</v>
      </c>
      <c r="R574" s="92">
        <f t="shared" si="87"/>
        <v>2.2593044861245575E-4</v>
      </c>
      <c r="S574" s="92">
        <f t="shared" si="88"/>
        <v>0.10741703790995974</v>
      </c>
      <c r="T574" s="92">
        <f t="shared" si="91"/>
        <v>74.859035034434783</v>
      </c>
      <c r="U574" s="92">
        <f t="shared" si="89"/>
        <v>1.4322271721327966E-4</v>
      </c>
      <c r="V574" s="92">
        <f t="shared" si="92"/>
        <v>9.9812046712578623E-2</v>
      </c>
    </row>
    <row r="575" spans="1:22" x14ac:dyDescent="0.45">
      <c r="A575" s="88">
        <f>MIN('Gearing and Output'!$H$7,(SQRT((A574^2)+2*K574*1)))</f>
        <v>13.752388632941413</v>
      </c>
      <c r="B575" s="90">
        <f t="shared" si="90"/>
        <v>50.433389771177808</v>
      </c>
      <c r="C575" s="90">
        <f>0.5*'Gearing and Output'!$G$15*'Gearing and Output'!$G$16*'Gearing and Output'!$G$14*(A575)^2</f>
        <v>111.2073775495362</v>
      </c>
      <c r="D575" s="90">
        <f>'Gearing and Output'!$G$27</f>
        <v>213.858</v>
      </c>
      <c r="E575" s="90">
        <f>'Gearing and Output'!$C$14-C575-D575</f>
        <v>159.04165140594046</v>
      </c>
      <c r="F575" s="90">
        <f>0.5*'Gearing and Output'!$J$27*A575^2</f>
        <v>53594.201722958889</v>
      </c>
      <c r="G575" s="90">
        <f>A575/('Gearing and Output'!$J$35/1000)</f>
        <v>47.081097682100008</v>
      </c>
      <c r="H575" s="90">
        <f t="shared" si="84"/>
        <v>59.738955596585342</v>
      </c>
      <c r="I575" s="90">
        <f>'Gearing and Output'!$G$38</f>
        <v>631.72977665344956</v>
      </c>
      <c r="J575" s="90">
        <f t="shared" si="85"/>
        <v>0.25175582548673586</v>
      </c>
      <c r="K575" s="92">
        <f t="shared" si="95"/>
        <v>3.9721027232106159</v>
      </c>
      <c r="L575" s="92">
        <f>IF(A575&lt;'Gearing and Output'!$H$5,1,IF(A575&lt;'Gearing and Output'!$H$6,2,IF(A575&gt;'Gearing and Output'!$H$6,3)))</f>
        <v>3</v>
      </c>
      <c r="M575" s="92">
        <f>IF(L575=1,_xlfn.XLOOKUP(A575,'Dyno Graph'!$E$2:$E$77,'Dyno Graph'!$A$2:$A$77,,1),IF(L575=2,_xlfn.XLOOKUP(A575,'Dyno Graph'!$F$2:$F$77,'Dyno Graph'!$A$2:$A$77,,1),IF(L575=3,_xlfn.XLOOKUP(A575,'Dyno Graph'!$G$2:$G$77,'Dyno Graph'!$A$2:$A$77,,1))))</f>
        <v>7500</v>
      </c>
      <c r="N575" s="92">
        <f>IF(L575=1,_xlfn.XLOOKUP(A575,'Dyno Graph'!$E$2:$E$77,'Dyno Graph'!$D$2:$D$77,,-1),IF(L575=2,_xlfn.XLOOKUP(A575,'Dyno Graph'!$F$2:$F$77,'Dyno Graph'!$D$2:$D$77,,-1),IF(L575=3,_xlfn.XLOOKUP(A575,'Dyno Graph'!$G$2:$G$77,'Dyno Graph'!$D$2:$D$77,,-1))))</f>
        <v>14.254</v>
      </c>
      <c r="O575" s="92">
        <f>IF(L575=1,_xlfn.XLOOKUP(A575,'Dyno Graph'!$E$2:$E$77,'Dyno Graph'!$H$2:$H$77,,-1),IF(Forces!L575=2,_xlfn.XLOOKUP(Forces!A575,'Dyno Graph'!$F$2:$F$77,'Dyno Graph'!$H$2:$H$77,,-1),IF(Forces!L575=3,_xlfn.XLOOKUP(Forces!A575,'Dyno Graph'!$G$2:$G$77,'Dyno Graph'!$H$2:$H$77,,-1))))</f>
        <v>11.185500000000001</v>
      </c>
      <c r="P575" s="92" cm="1">
        <f t="array" ref="P575">_xlfn.XLOOKUP(N575,BSFC!$B$3:$B$25,_xlfn.XLOOKUP(M575,BSFC!$C$2:$P$2,BSFC!$C$3:$P$25,,-1),,-1)</f>
        <v>475.44294525000004</v>
      </c>
      <c r="Q575" s="92">
        <f t="shared" si="86"/>
        <v>1.4772408511371877</v>
      </c>
      <c r="R575" s="92">
        <f t="shared" si="87"/>
        <v>2.2593044861245575E-4</v>
      </c>
      <c r="S575" s="92">
        <f t="shared" si="88"/>
        <v>0.10741703790995974</v>
      </c>
      <c r="T575" s="92">
        <f t="shared" si="91"/>
        <v>74.966452072344737</v>
      </c>
      <c r="U575" s="92">
        <f t="shared" si="89"/>
        <v>1.4322271721327966E-4</v>
      </c>
      <c r="V575" s="92">
        <f t="shared" si="92"/>
        <v>9.9955269429791896E-2</v>
      </c>
    </row>
    <row r="576" spans="1:22" x14ac:dyDescent="0.45">
      <c r="A576" s="88">
        <f>MIN('Gearing and Output'!$H$7,(SQRT((A575^2)+2*K575*1)))</f>
        <v>13.752388632941413</v>
      </c>
      <c r="B576" s="90">
        <f t="shared" si="90"/>
        <v>50.506104412007886</v>
      </c>
      <c r="C576" s="90">
        <f>0.5*'Gearing and Output'!$G$15*'Gearing and Output'!$G$16*'Gearing and Output'!$G$14*(A576)^2</f>
        <v>111.2073775495362</v>
      </c>
      <c r="D576" s="90">
        <f>'Gearing and Output'!$G$27</f>
        <v>213.858</v>
      </c>
      <c r="E576" s="90">
        <f>'Gearing and Output'!$C$14-C576-D576</f>
        <v>159.04165140594046</v>
      </c>
      <c r="F576" s="90">
        <f>0.5*'Gearing and Output'!$J$27*A576^2</f>
        <v>53594.201722958889</v>
      </c>
      <c r="G576" s="90">
        <f>A576/('Gearing and Output'!$J$35/1000)</f>
        <v>47.081097682100008</v>
      </c>
      <c r="H576" s="90">
        <f t="shared" si="84"/>
        <v>59.738955596585342</v>
      </c>
      <c r="I576" s="90">
        <f>'Gearing and Output'!$G$38</f>
        <v>631.72977665344956</v>
      </c>
      <c r="J576" s="90">
        <f t="shared" si="85"/>
        <v>0.25175582548673586</v>
      </c>
      <c r="K576" s="92">
        <f t="shared" si="95"/>
        <v>3.9721027232106159</v>
      </c>
      <c r="L576" s="92">
        <f>IF(A576&lt;'Gearing and Output'!$H$5,1,IF(A576&lt;'Gearing and Output'!$H$6,2,IF(A576&gt;'Gearing and Output'!$H$6,3)))</f>
        <v>3</v>
      </c>
      <c r="M576" s="92">
        <f>IF(L576=1,_xlfn.XLOOKUP(A576,'Dyno Graph'!$E$2:$E$77,'Dyno Graph'!$A$2:$A$77,,1),IF(L576=2,_xlfn.XLOOKUP(A576,'Dyno Graph'!$F$2:$F$77,'Dyno Graph'!$A$2:$A$77,,1),IF(L576=3,_xlfn.XLOOKUP(A576,'Dyno Graph'!$G$2:$G$77,'Dyno Graph'!$A$2:$A$77,,1))))</f>
        <v>7500</v>
      </c>
      <c r="N576" s="92">
        <f>IF(L576=1,_xlfn.XLOOKUP(A576,'Dyno Graph'!$E$2:$E$77,'Dyno Graph'!$D$2:$D$77,,-1),IF(L576=2,_xlfn.XLOOKUP(A576,'Dyno Graph'!$F$2:$F$77,'Dyno Graph'!$D$2:$D$77,,-1),IF(L576=3,_xlfn.XLOOKUP(A576,'Dyno Graph'!$G$2:$G$77,'Dyno Graph'!$D$2:$D$77,,-1))))</f>
        <v>14.254</v>
      </c>
      <c r="O576" s="92">
        <f>IF(L576=1,_xlfn.XLOOKUP(A576,'Dyno Graph'!$E$2:$E$77,'Dyno Graph'!$H$2:$H$77,,-1),IF(Forces!L576=2,_xlfn.XLOOKUP(Forces!A576,'Dyno Graph'!$F$2:$F$77,'Dyno Graph'!$H$2:$H$77,,-1),IF(Forces!L576=3,_xlfn.XLOOKUP(Forces!A576,'Dyno Graph'!$G$2:$G$77,'Dyno Graph'!$H$2:$H$77,,-1))))</f>
        <v>11.185500000000001</v>
      </c>
      <c r="P576" s="92" cm="1">
        <f t="array" ref="P576">_xlfn.XLOOKUP(N576,BSFC!$B$3:$B$25,_xlfn.XLOOKUP(M576,BSFC!$C$2:$P$2,BSFC!$C$3:$P$25,,-1),,-1)</f>
        <v>475.44294525000004</v>
      </c>
      <c r="Q576" s="92">
        <f t="shared" si="86"/>
        <v>1.4772408511371877</v>
      </c>
      <c r="R576" s="92">
        <f t="shared" si="87"/>
        <v>2.2593044861245575E-4</v>
      </c>
      <c r="S576" s="92">
        <f t="shared" si="88"/>
        <v>0.10741703790995974</v>
      </c>
      <c r="T576" s="92">
        <f t="shared" si="91"/>
        <v>75.073869110254691</v>
      </c>
      <c r="U576" s="92">
        <f t="shared" si="89"/>
        <v>1.4322271721327966E-4</v>
      </c>
      <c r="V576" s="92">
        <f t="shared" si="92"/>
        <v>0.10009849214700517</v>
      </c>
    </row>
    <row r="577" spans="1:22" x14ac:dyDescent="0.45">
      <c r="A577" s="88">
        <f>MIN('Gearing and Output'!$H$7,(SQRT((A576^2)+2*K576*1)))</f>
        <v>13.752388632941413</v>
      </c>
      <c r="B577" s="90">
        <f t="shared" si="90"/>
        <v>50.578819052837964</v>
      </c>
      <c r="C577" s="90">
        <f>0.5*'Gearing and Output'!$G$15*'Gearing and Output'!$G$16*'Gearing and Output'!$G$14*(A577)^2</f>
        <v>111.2073775495362</v>
      </c>
      <c r="D577" s="90">
        <f>'Gearing and Output'!$G$27</f>
        <v>213.858</v>
      </c>
      <c r="E577" s="90">
        <f>'Gearing and Output'!$C$14-C577-D577</f>
        <v>159.04165140594046</v>
      </c>
      <c r="F577" s="90">
        <f>0.5*'Gearing and Output'!$J$27*A577^2</f>
        <v>53594.201722958889</v>
      </c>
      <c r="G577" s="90">
        <f>A577/('Gearing and Output'!$J$35/1000)</f>
        <v>47.081097682100008</v>
      </c>
      <c r="H577" s="90">
        <f t="shared" si="84"/>
        <v>59.738955596585342</v>
      </c>
      <c r="I577" s="90">
        <f>'Gearing and Output'!$G$38</f>
        <v>631.72977665344956</v>
      </c>
      <c r="J577" s="90">
        <f t="shared" si="85"/>
        <v>0.25175582548673586</v>
      </c>
      <c r="K577" s="92">
        <f t="shared" si="95"/>
        <v>3.9721027232106159</v>
      </c>
      <c r="L577" s="92">
        <f>IF(A577&lt;'Gearing and Output'!$H$5,1,IF(A577&lt;'Gearing and Output'!$H$6,2,IF(A577&gt;'Gearing and Output'!$H$6,3)))</f>
        <v>3</v>
      </c>
      <c r="M577" s="92">
        <f>IF(L577=1,_xlfn.XLOOKUP(A577,'Dyno Graph'!$E$2:$E$77,'Dyno Graph'!$A$2:$A$77,,1),IF(L577=2,_xlfn.XLOOKUP(A577,'Dyno Graph'!$F$2:$F$77,'Dyno Graph'!$A$2:$A$77,,1),IF(L577=3,_xlfn.XLOOKUP(A577,'Dyno Graph'!$G$2:$G$77,'Dyno Graph'!$A$2:$A$77,,1))))</f>
        <v>7500</v>
      </c>
      <c r="N577" s="92">
        <f>IF(L577=1,_xlfn.XLOOKUP(A577,'Dyno Graph'!$E$2:$E$77,'Dyno Graph'!$D$2:$D$77,,-1),IF(L577=2,_xlfn.XLOOKUP(A577,'Dyno Graph'!$F$2:$F$77,'Dyno Graph'!$D$2:$D$77,,-1),IF(L577=3,_xlfn.XLOOKUP(A577,'Dyno Graph'!$G$2:$G$77,'Dyno Graph'!$D$2:$D$77,,-1))))</f>
        <v>14.254</v>
      </c>
      <c r="O577" s="92">
        <f>IF(L577=1,_xlfn.XLOOKUP(A577,'Dyno Graph'!$E$2:$E$77,'Dyno Graph'!$H$2:$H$77,,-1),IF(Forces!L577=2,_xlfn.XLOOKUP(Forces!A577,'Dyno Graph'!$F$2:$F$77,'Dyno Graph'!$H$2:$H$77,,-1),IF(Forces!L577=3,_xlfn.XLOOKUP(Forces!A577,'Dyno Graph'!$G$2:$G$77,'Dyno Graph'!$H$2:$H$77,,-1))))</f>
        <v>11.185500000000001</v>
      </c>
      <c r="P577" s="92" cm="1">
        <f t="array" ref="P577">_xlfn.XLOOKUP(N577,BSFC!$B$3:$B$25,_xlfn.XLOOKUP(M577,BSFC!$C$2:$P$2,BSFC!$C$3:$P$25,,-1),,-1)</f>
        <v>475.44294525000004</v>
      </c>
      <c r="Q577" s="92">
        <f t="shared" si="86"/>
        <v>1.4772408511371877</v>
      </c>
      <c r="R577" s="92">
        <f t="shared" si="87"/>
        <v>2.2593044861245575E-4</v>
      </c>
      <c r="S577" s="92">
        <f t="shared" si="88"/>
        <v>0.10741703790995974</v>
      </c>
      <c r="T577" s="92">
        <f t="shared" si="91"/>
        <v>75.181286148164645</v>
      </c>
      <c r="U577" s="92">
        <f t="shared" si="89"/>
        <v>1.4322271721327966E-4</v>
      </c>
      <c r="V577" s="92">
        <f t="shared" si="92"/>
        <v>0.10024171486421844</v>
      </c>
    </row>
    <row r="578" spans="1:22" x14ac:dyDescent="0.45">
      <c r="A578" s="88">
        <f>MIN('Gearing and Output'!$H$7,(SQRT((A577^2)+2*K577*1)))</f>
        <v>13.752388632941413</v>
      </c>
      <c r="B578" s="90">
        <f t="shared" si="90"/>
        <v>50.651533693668043</v>
      </c>
      <c r="C578" s="90">
        <f>0.5*'Gearing and Output'!$G$15*'Gearing and Output'!$G$16*'Gearing and Output'!$G$14*(A578)^2</f>
        <v>111.2073775495362</v>
      </c>
      <c r="D578" s="90">
        <f>'Gearing and Output'!$G$27</f>
        <v>213.858</v>
      </c>
      <c r="E578" s="90">
        <f>'Gearing and Output'!$C$14-C578-D578</f>
        <v>159.04165140594046</v>
      </c>
      <c r="F578" s="90">
        <f>0.5*'Gearing and Output'!$J$27*A578^2</f>
        <v>53594.201722958889</v>
      </c>
      <c r="G578" s="90">
        <f>A578/('Gearing and Output'!$J$35/1000)</f>
        <v>47.081097682100008</v>
      </c>
      <c r="H578" s="90">
        <f t="shared" ref="H578:H641" si="96">(0.5*I578*A578^2)/1000</f>
        <v>59.738955596585342</v>
      </c>
      <c r="I578" s="90">
        <f>'Gearing and Output'!$G$38</f>
        <v>631.72977665344956</v>
      </c>
      <c r="J578" s="90">
        <f t="shared" ref="J578:J641" si="97">E578/I578</f>
        <v>0.25175582548673586</v>
      </c>
      <c r="K578" s="92">
        <f t="shared" si="95"/>
        <v>3.9721027232106159</v>
      </c>
      <c r="L578" s="92">
        <f>IF(A578&lt;'Gearing and Output'!$H$5,1,IF(A578&lt;'Gearing and Output'!$H$6,2,IF(A578&gt;'Gearing and Output'!$H$6,3)))</f>
        <v>3</v>
      </c>
      <c r="M578" s="92">
        <f>IF(L578=1,_xlfn.XLOOKUP(A578,'Dyno Graph'!$E$2:$E$77,'Dyno Graph'!$A$2:$A$77,,1),IF(L578=2,_xlfn.XLOOKUP(A578,'Dyno Graph'!$F$2:$F$77,'Dyno Graph'!$A$2:$A$77,,1),IF(L578=3,_xlfn.XLOOKUP(A578,'Dyno Graph'!$G$2:$G$77,'Dyno Graph'!$A$2:$A$77,,1))))</f>
        <v>7500</v>
      </c>
      <c r="N578" s="92">
        <f>IF(L578=1,_xlfn.XLOOKUP(A578,'Dyno Graph'!$E$2:$E$77,'Dyno Graph'!$D$2:$D$77,,-1),IF(L578=2,_xlfn.XLOOKUP(A578,'Dyno Graph'!$F$2:$F$77,'Dyno Graph'!$D$2:$D$77,,-1),IF(L578=3,_xlfn.XLOOKUP(A578,'Dyno Graph'!$G$2:$G$77,'Dyno Graph'!$D$2:$D$77,,-1))))</f>
        <v>14.254</v>
      </c>
      <c r="O578" s="92">
        <f>IF(L578=1,_xlfn.XLOOKUP(A578,'Dyno Graph'!$E$2:$E$77,'Dyno Graph'!$H$2:$H$77,,-1),IF(Forces!L578=2,_xlfn.XLOOKUP(Forces!A578,'Dyno Graph'!$F$2:$F$77,'Dyno Graph'!$H$2:$H$77,,-1),IF(Forces!L578=3,_xlfn.XLOOKUP(Forces!A578,'Dyno Graph'!$G$2:$G$77,'Dyno Graph'!$H$2:$H$77,,-1))))</f>
        <v>11.185500000000001</v>
      </c>
      <c r="P578" s="92" cm="1">
        <f t="array" ref="P578">_xlfn.XLOOKUP(N578,BSFC!$B$3:$B$25,_xlfn.XLOOKUP(M578,BSFC!$C$2:$P$2,BSFC!$C$3:$P$25,,-1),,-1)</f>
        <v>475.44294525000004</v>
      </c>
      <c r="Q578" s="92">
        <f t="shared" si="86"/>
        <v>1.4772408511371877</v>
      </c>
      <c r="R578" s="92">
        <f t="shared" si="87"/>
        <v>2.2593044861245575E-4</v>
      </c>
      <c r="S578" s="92">
        <f t="shared" si="88"/>
        <v>0.10741703790995974</v>
      </c>
      <c r="T578" s="92">
        <f t="shared" si="91"/>
        <v>75.288703186074599</v>
      </c>
      <c r="U578" s="92">
        <f t="shared" si="89"/>
        <v>1.4322271721327966E-4</v>
      </c>
      <c r="V578" s="92">
        <f t="shared" si="92"/>
        <v>0.10038493758143172</v>
      </c>
    </row>
    <row r="579" spans="1:22" x14ac:dyDescent="0.45">
      <c r="A579" s="88">
        <f>MIN('Gearing and Output'!$H$7,(SQRT((A578^2)+2*K578*1)))</f>
        <v>13.752388632941413</v>
      </c>
      <c r="B579" s="90">
        <f t="shared" si="90"/>
        <v>50.724248334498121</v>
      </c>
      <c r="C579" s="90">
        <f>0.5*'Gearing and Output'!$G$15*'Gearing and Output'!$G$16*'Gearing and Output'!$G$14*(A579)^2</f>
        <v>111.2073775495362</v>
      </c>
      <c r="D579" s="90">
        <f>'Gearing and Output'!$G$27</f>
        <v>213.858</v>
      </c>
      <c r="E579" s="90">
        <f>'Gearing and Output'!$C$14-C579-D579</f>
        <v>159.04165140594046</v>
      </c>
      <c r="F579" s="90">
        <f>0.5*'Gearing and Output'!$J$27*A579^2</f>
        <v>53594.201722958889</v>
      </c>
      <c r="G579" s="90">
        <f>A579/('Gearing and Output'!$J$35/1000)</f>
        <v>47.081097682100008</v>
      </c>
      <c r="H579" s="90">
        <f t="shared" si="96"/>
        <v>59.738955596585342</v>
      </c>
      <c r="I579" s="90">
        <f>'Gearing and Output'!$G$38</f>
        <v>631.72977665344956</v>
      </c>
      <c r="J579" s="90">
        <f t="shared" si="97"/>
        <v>0.25175582548673586</v>
      </c>
      <c r="K579" s="92">
        <f t="shared" si="95"/>
        <v>3.9721027232106159</v>
      </c>
      <c r="L579" s="92">
        <f>IF(A579&lt;'Gearing and Output'!$H$5,1,IF(A579&lt;'Gearing and Output'!$H$6,2,IF(A579&gt;'Gearing and Output'!$H$6,3)))</f>
        <v>3</v>
      </c>
      <c r="M579" s="92">
        <f>IF(L579=1,_xlfn.XLOOKUP(A579,'Dyno Graph'!$E$2:$E$77,'Dyno Graph'!$A$2:$A$77,,1),IF(L579=2,_xlfn.XLOOKUP(A579,'Dyno Graph'!$F$2:$F$77,'Dyno Graph'!$A$2:$A$77,,1),IF(L579=3,_xlfn.XLOOKUP(A579,'Dyno Graph'!$G$2:$G$77,'Dyno Graph'!$A$2:$A$77,,1))))</f>
        <v>7500</v>
      </c>
      <c r="N579" s="92">
        <f>IF(L579=1,_xlfn.XLOOKUP(A579,'Dyno Graph'!$E$2:$E$77,'Dyno Graph'!$D$2:$D$77,,-1),IF(L579=2,_xlfn.XLOOKUP(A579,'Dyno Graph'!$F$2:$F$77,'Dyno Graph'!$D$2:$D$77,,-1),IF(L579=3,_xlfn.XLOOKUP(A579,'Dyno Graph'!$G$2:$G$77,'Dyno Graph'!$D$2:$D$77,,-1))))</f>
        <v>14.254</v>
      </c>
      <c r="O579" s="92">
        <f>IF(L579=1,_xlfn.XLOOKUP(A579,'Dyno Graph'!$E$2:$E$77,'Dyno Graph'!$H$2:$H$77,,-1),IF(Forces!L579=2,_xlfn.XLOOKUP(Forces!A579,'Dyno Graph'!$F$2:$F$77,'Dyno Graph'!$H$2:$H$77,,-1),IF(Forces!L579=3,_xlfn.XLOOKUP(Forces!A579,'Dyno Graph'!$G$2:$G$77,'Dyno Graph'!$H$2:$H$77,,-1))))</f>
        <v>11.185500000000001</v>
      </c>
      <c r="P579" s="92" cm="1">
        <f t="array" ref="P579">_xlfn.XLOOKUP(N579,BSFC!$B$3:$B$25,_xlfn.XLOOKUP(M579,BSFC!$C$2:$P$2,BSFC!$C$3:$P$25,,-1),,-1)</f>
        <v>475.44294525000004</v>
      </c>
      <c r="Q579" s="92">
        <f t="shared" ref="Q579:Q642" si="98">(O579*P579)/(60*60)</f>
        <v>1.4772408511371877</v>
      </c>
      <c r="R579" s="92">
        <f t="shared" ref="R579:R642" si="99">((B580-B579)/3600)*O579</f>
        <v>2.2593044861245575E-4</v>
      </c>
      <c r="S579" s="92">
        <f t="shared" ref="S579:S642" si="100">R579*P579</f>
        <v>0.10741703790995974</v>
      </c>
      <c r="T579" s="92">
        <f t="shared" si="91"/>
        <v>75.396120223984553</v>
      </c>
      <c r="U579" s="92">
        <f t="shared" ref="U579:U642" si="101">((R579*P579)/1000)/0.75</f>
        <v>1.4322271721327966E-4</v>
      </c>
      <c r="V579" s="92">
        <f t="shared" si="92"/>
        <v>0.10052816029864499</v>
      </c>
    </row>
    <row r="580" spans="1:22" x14ac:dyDescent="0.45">
      <c r="A580" s="88">
        <f>MIN('Gearing and Output'!$H$7,(SQRT((A579^2)+2*K579*1)))</f>
        <v>13.752388632941413</v>
      </c>
      <c r="B580" s="90">
        <f t="shared" si="90"/>
        <v>50.796962975328199</v>
      </c>
      <c r="C580" s="90">
        <f>0.5*'Gearing and Output'!$G$15*'Gearing and Output'!$G$16*'Gearing and Output'!$G$14*(A580)^2</f>
        <v>111.2073775495362</v>
      </c>
      <c r="D580" s="90">
        <f>'Gearing and Output'!$G$27</f>
        <v>213.858</v>
      </c>
      <c r="E580" s="90">
        <f>'Gearing and Output'!$C$14-C580-D580</f>
        <v>159.04165140594046</v>
      </c>
      <c r="F580" s="90">
        <f>0.5*'Gearing and Output'!$J$27*A580^2</f>
        <v>53594.201722958889</v>
      </c>
      <c r="G580" s="90">
        <f>A580/('Gearing and Output'!$J$35/1000)</f>
        <v>47.081097682100008</v>
      </c>
      <c r="H580" s="90">
        <f t="shared" si="96"/>
        <v>59.738955596585342</v>
      </c>
      <c r="I580" s="90">
        <f>'Gearing and Output'!$G$38</f>
        <v>631.72977665344956</v>
      </c>
      <c r="J580" s="90">
        <f t="shared" si="97"/>
        <v>0.25175582548673586</v>
      </c>
      <c r="K580" s="92">
        <f t="shared" si="95"/>
        <v>3.9721027232106159</v>
      </c>
      <c r="L580" s="92">
        <f>IF(A580&lt;'Gearing and Output'!$H$5,1,IF(A580&lt;'Gearing and Output'!$H$6,2,IF(A580&gt;'Gearing and Output'!$H$6,3)))</f>
        <v>3</v>
      </c>
      <c r="M580" s="92">
        <f>IF(L580=1,_xlfn.XLOOKUP(A580,'Dyno Graph'!$E$2:$E$77,'Dyno Graph'!$A$2:$A$77,,1),IF(L580=2,_xlfn.XLOOKUP(A580,'Dyno Graph'!$F$2:$F$77,'Dyno Graph'!$A$2:$A$77,,1),IF(L580=3,_xlfn.XLOOKUP(A580,'Dyno Graph'!$G$2:$G$77,'Dyno Graph'!$A$2:$A$77,,1))))</f>
        <v>7500</v>
      </c>
      <c r="N580" s="92">
        <f>IF(L580=1,_xlfn.XLOOKUP(A580,'Dyno Graph'!$E$2:$E$77,'Dyno Graph'!$D$2:$D$77,,-1),IF(L580=2,_xlfn.XLOOKUP(A580,'Dyno Graph'!$F$2:$F$77,'Dyno Graph'!$D$2:$D$77,,-1),IF(L580=3,_xlfn.XLOOKUP(A580,'Dyno Graph'!$G$2:$G$77,'Dyno Graph'!$D$2:$D$77,,-1))))</f>
        <v>14.254</v>
      </c>
      <c r="O580" s="92">
        <f>IF(L580=1,_xlfn.XLOOKUP(A580,'Dyno Graph'!$E$2:$E$77,'Dyno Graph'!$H$2:$H$77,,-1),IF(Forces!L580=2,_xlfn.XLOOKUP(Forces!A580,'Dyno Graph'!$F$2:$F$77,'Dyno Graph'!$H$2:$H$77,,-1),IF(Forces!L580=3,_xlfn.XLOOKUP(Forces!A580,'Dyno Graph'!$G$2:$G$77,'Dyno Graph'!$H$2:$H$77,,-1))))</f>
        <v>11.185500000000001</v>
      </c>
      <c r="P580" s="92" cm="1">
        <f t="array" ref="P580">_xlfn.XLOOKUP(N580,BSFC!$B$3:$B$25,_xlfn.XLOOKUP(M580,BSFC!$C$2:$P$2,BSFC!$C$3:$P$25,,-1),,-1)</f>
        <v>475.44294525000004</v>
      </c>
      <c r="Q580" s="92">
        <f t="shared" si="98"/>
        <v>1.4772408511371877</v>
      </c>
      <c r="R580" s="92">
        <f t="shared" si="99"/>
        <v>2.2593044861245575E-4</v>
      </c>
      <c r="S580" s="92">
        <f t="shared" si="100"/>
        <v>0.10741703790995974</v>
      </c>
      <c r="T580" s="92">
        <f t="shared" si="91"/>
        <v>75.503537261894508</v>
      </c>
      <c r="U580" s="92">
        <f t="shared" si="101"/>
        <v>1.4322271721327966E-4</v>
      </c>
      <c r="V580" s="92">
        <f t="shared" si="92"/>
        <v>0.10067138301585826</v>
      </c>
    </row>
    <row r="581" spans="1:22" x14ac:dyDescent="0.45">
      <c r="A581" s="88">
        <f>MIN('Gearing and Output'!$H$7,(SQRT((A580^2)+2*K580*1)))</f>
        <v>13.752388632941413</v>
      </c>
      <c r="B581" s="90">
        <f t="shared" ref="B581:B644" si="102">(1/A581)+B580</f>
        <v>50.869677616158278</v>
      </c>
      <c r="C581" s="90">
        <f>0.5*'Gearing and Output'!$G$15*'Gearing and Output'!$G$16*'Gearing and Output'!$G$14*(A581)^2</f>
        <v>111.2073775495362</v>
      </c>
      <c r="D581" s="90">
        <f>'Gearing and Output'!$G$27</f>
        <v>213.858</v>
      </c>
      <c r="E581" s="90">
        <f>'Gearing and Output'!$C$14-C581-D581</f>
        <v>159.04165140594046</v>
      </c>
      <c r="F581" s="90">
        <f>0.5*'Gearing and Output'!$J$27*A581^2</f>
        <v>53594.201722958889</v>
      </c>
      <c r="G581" s="90">
        <f>A581/('Gearing and Output'!$J$35/1000)</f>
        <v>47.081097682100008</v>
      </c>
      <c r="H581" s="90">
        <f t="shared" si="96"/>
        <v>59.738955596585342</v>
      </c>
      <c r="I581" s="90">
        <f>'Gearing and Output'!$G$38</f>
        <v>631.72977665344956</v>
      </c>
      <c r="J581" s="90">
        <f t="shared" si="97"/>
        <v>0.25175582548673586</v>
      </c>
      <c r="K581" s="92">
        <f t="shared" si="95"/>
        <v>3.9721027232106159</v>
      </c>
      <c r="L581" s="92">
        <f>IF(A581&lt;'Gearing and Output'!$H$5,1,IF(A581&lt;'Gearing and Output'!$H$6,2,IF(A581&gt;'Gearing and Output'!$H$6,3)))</f>
        <v>3</v>
      </c>
      <c r="M581" s="92">
        <f>IF(L581=1,_xlfn.XLOOKUP(A581,'Dyno Graph'!$E$2:$E$77,'Dyno Graph'!$A$2:$A$77,,1),IF(L581=2,_xlfn.XLOOKUP(A581,'Dyno Graph'!$F$2:$F$77,'Dyno Graph'!$A$2:$A$77,,1),IF(L581=3,_xlfn.XLOOKUP(A581,'Dyno Graph'!$G$2:$G$77,'Dyno Graph'!$A$2:$A$77,,1))))</f>
        <v>7500</v>
      </c>
      <c r="N581" s="92">
        <f>IF(L581=1,_xlfn.XLOOKUP(A581,'Dyno Graph'!$E$2:$E$77,'Dyno Graph'!$D$2:$D$77,,-1),IF(L581=2,_xlfn.XLOOKUP(A581,'Dyno Graph'!$F$2:$F$77,'Dyno Graph'!$D$2:$D$77,,-1),IF(L581=3,_xlfn.XLOOKUP(A581,'Dyno Graph'!$G$2:$G$77,'Dyno Graph'!$D$2:$D$77,,-1))))</f>
        <v>14.254</v>
      </c>
      <c r="O581" s="92">
        <f>IF(L581=1,_xlfn.XLOOKUP(A581,'Dyno Graph'!$E$2:$E$77,'Dyno Graph'!$H$2:$H$77,,-1),IF(Forces!L581=2,_xlfn.XLOOKUP(Forces!A581,'Dyno Graph'!$F$2:$F$77,'Dyno Graph'!$H$2:$H$77,,-1),IF(Forces!L581=3,_xlfn.XLOOKUP(Forces!A581,'Dyno Graph'!$G$2:$G$77,'Dyno Graph'!$H$2:$H$77,,-1))))</f>
        <v>11.185500000000001</v>
      </c>
      <c r="P581" s="92" cm="1">
        <f t="array" ref="P581">_xlfn.XLOOKUP(N581,BSFC!$B$3:$B$25,_xlfn.XLOOKUP(M581,BSFC!$C$2:$P$2,BSFC!$C$3:$P$25,,-1),,-1)</f>
        <v>475.44294525000004</v>
      </c>
      <c r="Q581" s="92">
        <f t="shared" si="98"/>
        <v>1.4772408511371877</v>
      </c>
      <c r="R581" s="92">
        <f t="shared" si="99"/>
        <v>2.2593044861245575E-4</v>
      </c>
      <c r="S581" s="92">
        <f t="shared" si="100"/>
        <v>0.10741703790995974</v>
      </c>
      <c r="T581" s="92">
        <f t="shared" ref="T581:T644" si="103">S581+T580</f>
        <v>75.610954299804462</v>
      </c>
      <c r="U581" s="92">
        <f t="shared" si="101"/>
        <v>1.4322271721327966E-4</v>
      </c>
      <c r="V581" s="92">
        <f t="shared" ref="V581:V644" si="104">U581+V580</f>
        <v>0.10081460573307154</v>
      </c>
    </row>
    <row r="582" spans="1:22" x14ac:dyDescent="0.45">
      <c r="A582" s="88">
        <f>MIN('Gearing and Output'!$H$7,(SQRT((A581^2)+2*K581*1)))</f>
        <v>13.752388632941413</v>
      </c>
      <c r="B582" s="90">
        <f t="shared" si="102"/>
        <v>50.942392256988356</v>
      </c>
      <c r="C582" s="90">
        <f>0.5*'Gearing and Output'!$G$15*'Gearing and Output'!$G$16*'Gearing and Output'!$G$14*(A582)^2</f>
        <v>111.2073775495362</v>
      </c>
      <c r="D582" s="90">
        <f>'Gearing and Output'!$G$27</f>
        <v>213.858</v>
      </c>
      <c r="E582" s="90">
        <f>'Gearing and Output'!$C$14-C582-D582</f>
        <v>159.04165140594046</v>
      </c>
      <c r="F582" s="90">
        <f>0.5*'Gearing and Output'!$J$27*A582^2</f>
        <v>53594.201722958889</v>
      </c>
      <c r="G582" s="90">
        <f>A582/('Gearing and Output'!$J$35/1000)</f>
        <v>47.081097682100008</v>
      </c>
      <c r="H582" s="90">
        <f t="shared" si="96"/>
        <v>59.738955596585342</v>
      </c>
      <c r="I582" s="90">
        <f>'Gearing and Output'!$G$38</f>
        <v>631.72977665344956</v>
      </c>
      <c r="J582" s="90">
        <f t="shared" si="97"/>
        <v>0.25175582548673586</v>
      </c>
      <c r="K582" s="92">
        <f t="shared" si="95"/>
        <v>3.9721027232106159</v>
      </c>
      <c r="L582" s="92">
        <f>IF(A582&lt;'Gearing and Output'!$H$5,1,IF(A582&lt;'Gearing and Output'!$H$6,2,IF(A582&gt;'Gearing and Output'!$H$6,3)))</f>
        <v>3</v>
      </c>
      <c r="M582" s="92">
        <f>IF(L582=1,_xlfn.XLOOKUP(A582,'Dyno Graph'!$E$2:$E$77,'Dyno Graph'!$A$2:$A$77,,1),IF(L582=2,_xlfn.XLOOKUP(A582,'Dyno Graph'!$F$2:$F$77,'Dyno Graph'!$A$2:$A$77,,1),IF(L582=3,_xlfn.XLOOKUP(A582,'Dyno Graph'!$G$2:$G$77,'Dyno Graph'!$A$2:$A$77,,1))))</f>
        <v>7500</v>
      </c>
      <c r="N582" s="92">
        <f>IF(L582=1,_xlfn.XLOOKUP(A582,'Dyno Graph'!$E$2:$E$77,'Dyno Graph'!$D$2:$D$77,,-1),IF(L582=2,_xlfn.XLOOKUP(A582,'Dyno Graph'!$F$2:$F$77,'Dyno Graph'!$D$2:$D$77,,-1),IF(L582=3,_xlfn.XLOOKUP(A582,'Dyno Graph'!$G$2:$G$77,'Dyno Graph'!$D$2:$D$77,,-1))))</f>
        <v>14.254</v>
      </c>
      <c r="O582" s="92">
        <f>IF(L582=1,_xlfn.XLOOKUP(A582,'Dyno Graph'!$E$2:$E$77,'Dyno Graph'!$H$2:$H$77,,-1),IF(Forces!L582=2,_xlfn.XLOOKUP(Forces!A582,'Dyno Graph'!$F$2:$F$77,'Dyno Graph'!$H$2:$H$77,,-1),IF(Forces!L582=3,_xlfn.XLOOKUP(Forces!A582,'Dyno Graph'!$G$2:$G$77,'Dyno Graph'!$H$2:$H$77,,-1))))</f>
        <v>11.185500000000001</v>
      </c>
      <c r="P582" s="92" cm="1">
        <f t="array" ref="P582">_xlfn.XLOOKUP(N582,BSFC!$B$3:$B$25,_xlfn.XLOOKUP(M582,BSFC!$C$2:$P$2,BSFC!$C$3:$P$25,,-1),,-1)</f>
        <v>475.44294525000004</v>
      </c>
      <c r="Q582" s="92">
        <f t="shared" si="98"/>
        <v>1.4772408511371877</v>
      </c>
      <c r="R582" s="92">
        <f t="shared" si="99"/>
        <v>2.2593044861245575E-4</v>
      </c>
      <c r="S582" s="92">
        <f t="shared" si="100"/>
        <v>0.10741703790995974</v>
      </c>
      <c r="T582" s="92">
        <f t="shared" si="103"/>
        <v>75.718371337714416</v>
      </c>
      <c r="U582" s="92">
        <f t="shared" si="101"/>
        <v>1.4322271721327966E-4</v>
      </c>
      <c r="V582" s="92">
        <f t="shared" si="104"/>
        <v>0.10095782845028481</v>
      </c>
    </row>
    <row r="583" spans="1:22" x14ac:dyDescent="0.45">
      <c r="A583" s="88">
        <f>MIN('Gearing and Output'!$H$7,(SQRT((A582^2)+2*K582*1)))</f>
        <v>13.752388632941413</v>
      </c>
      <c r="B583" s="90">
        <f t="shared" si="102"/>
        <v>51.015106897818434</v>
      </c>
      <c r="C583" s="90">
        <f>0.5*'Gearing and Output'!$G$15*'Gearing and Output'!$G$16*'Gearing and Output'!$G$14*(A583)^2</f>
        <v>111.2073775495362</v>
      </c>
      <c r="D583" s="90">
        <f>'Gearing and Output'!$G$27</f>
        <v>213.858</v>
      </c>
      <c r="E583" s="90">
        <f>'Gearing and Output'!$C$14-C583-D583</f>
        <v>159.04165140594046</v>
      </c>
      <c r="F583" s="90">
        <f>0.5*'Gearing and Output'!$J$27*A583^2</f>
        <v>53594.201722958889</v>
      </c>
      <c r="G583" s="90">
        <f>A583/('Gearing and Output'!$J$35/1000)</f>
        <v>47.081097682100008</v>
      </c>
      <c r="H583" s="90">
        <f t="shared" si="96"/>
        <v>59.738955596585342</v>
      </c>
      <c r="I583" s="90">
        <f>'Gearing and Output'!$G$38</f>
        <v>631.72977665344956</v>
      </c>
      <c r="J583" s="90">
        <f t="shared" si="97"/>
        <v>0.25175582548673586</v>
      </c>
      <c r="K583" s="92">
        <f t="shared" si="95"/>
        <v>3.9721027232106159</v>
      </c>
      <c r="L583" s="92">
        <f>IF(A583&lt;'Gearing and Output'!$H$5,1,IF(A583&lt;'Gearing and Output'!$H$6,2,IF(A583&gt;'Gearing and Output'!$H$6,3)))</f>
        <v>3</v>
      </c>
      <c r="M583" s="92">
        <f>IF(L583=1,_xlfn.XLOOKUP(A583,'Dyno Graph'!$E$2:$E$77,'Dyno Graph'!$A$2:$A$77,,1),IF(L583=2,_xlfn.XLOOKUP(A583,'Dyno Graph'!$F$2:$F$77,'Dyno Graph'!$A$2:$A$77,,1),IF(L583=3,_xlfn.XLOOKUP(A583,'Dyno Graph'!$G$2:$G$77,'Dyno Graph'!$A$2:$A$77,,1))))</f>
        <v>7500</v>
      </c>
      <c r="N583" s="92">
        <f>IF(L583=1,_xlfn.XLOOKUP(A583,'Dyno Graph'!$E$2:$E$77,'Dyno Graph'!$D$2:$D$77,,-1),IF(L583=2,_xlfn.XLOOKUP(A583,'Dyno Graph'!$F$2:$F$77,'Dyno Graph'!$D$2:$D$77,,-1),IF(L583=3,_xlfn.XLOOKUP(A583,'Dyno Graph'!$G$2:$G$77,'Dyno Graph'!$D$2:$D$77,,-1))))</f>
        <v>14.254</v>
      </c>
      <c r="O583" s="92">
        <f>IF(L583=1,_xlfn.XLOOKUP(A583,'Dyno Graph'!$E$2:$E$77,'Dyno Graph'!$H$2:$H$77,,-1),IF(Forces!L583=2,_xlfn.XLOOKUP(Forces!A583,'Dyno Graph'!$F$2:$F$77,'Dyno Graph'!$H$2:$H$77,,-1),IF(Forces!L583=3,_xlfn.XLOOKUP(Forces!A583,'Dyno Graph'!$G$2:$G$77,'Dyno Graph'!$H$2:$H$77,,-1))))</f>
        <v>11.185500000000001</v>
      </c>
      <c r="P583" s="92" cm="1">
        <f t="array" ref="P583">_xlfn.XLOOKUP(N583,BSFC!$B$3:$B$25,_xlfn.XLOOKUP(M583,BSFC!$C$2:$P$2,BSFC!$C$3:$P$25,,-1),,-1)</f>
        <v>475.44294525000004</v>
      </c>
      <c r="Q583" s="92">
        <f t="shared" si="98"/>
        <v>1.4772408511371877</v>
      </c>
      <c r="R583" s="92">
        <f t="shared" si="99"/>
        <v>2.2593044861245575E-4</v>
      </c>
      <c r="S583" s="92">
        <f t="shared" si="100"/>
        <v>0.10741703790995974</v>
      </c>
      <c r="T583" s="92">
        <f t="shared" si="103"/>
        <v>75.82578837562437</v>
      </c>
      <c r="U583" s="92">
        <f t="shared" si="101"/>
        <v>1.4322271721327966E-4</v>
      </c>
      <c r="V583" s="92">
        <f t="shared" si="104"/>
        <v>0.10110105116749808</v>
      </c>
    </row>
    <row r="584" spans="1:22" x14ac:dyDescent="0.45">
      <c r="A584" s="88">
        <f>MIN('Gearing and Output'!$H$7,(SQRT((A583^2)+2*K583*1)))</f>
        <v>13.752388632941413</v>
      </c>
      <c r="B584" s="90">
        <f t="shared" si="102"/>
        <v>51.087821538648512</v>
      </c>
      <c r="C584" s="90">
        <f>0.5*'Gearing and Output'!$G$15*'Gearing and Output'!$G$16*'Gearing and Output'!$G$14*(A584)^2</f>
        <v>111.2073775495362</v>
      </c>
      <c r="D584" s="90">
        <f>'Gearing and Output'!$G$27</f>
        <v>213.858</v>
      </c>
      <c r="E584" s="90">
        <f>'Gearing and Output'!$C$14-C584-D584</f>
        <v>159.04165140594046</v>
      </c>
      <c r="F584" s="90">
        <f>0.5*'Gearing and Output'!$J$27*A584^2</f>
        <v>53594.201722958889</v>
      </c>
      <c r="G584" s="90">
        <f>A584/('Gearing and Output'!$J$35/1000)</f>
        <v>47.081097682100008</v>
      </c>
      <c r="H584" s="90">
        <f t="shared" si="96"/>
        <v>59.738955596585342</v>
      </c>
      <c r="I584" s="90">
        <f>'Gearing and Output'!$G$38</f>
        <v>631.72977665344956</v>
      </c>
      <c r="J584" s="90">
        <f t="shared" si="97"/>
        <v>0.25175582548673586</v>
      </c>
      <c r="K584" s="92">
        <f t="shared" si="95"/>
        <v>3.9721027232106159</v>
      </c>
      <c r="L584" s="92">
        <f>IF(A584&lt;'Gearing and Output'!$H$5,1,IF(A584&lt;'Gearing and Output'!$H$6,2,IF(A584&gt;'Gearing and Output'!$H$6,3)))</f>
        <v>3</v>
      </c>
      <c r="M584" s="92">
        <f>IF(L584=1,_xlfn.XLOOKUP(A584,'Dyno Graph'!$E$2:$E$77,'Dyno Graph'!$A$2:$A$77,,1),IF(L584=2,_xlfn.XLOOKUP(A584,'Dyno Graph'!$F$2:$F$77,'Dyno Graph'!$A$2:$A$77,,1),IF(L584=3,_xlfn.XLOOKUP(A584,'Dyno Graph'!$G$2:$G$77,'Dyno Graph'!$A$2:$A$77,,1))))</f>
        <v>7500</v>
      </c>
      <c r="N584" s="92">
        <f>IF(L584=1,_xlfn.XLOOKUP(A584,'Dyno Graph'!$E$2:$E$77,'Dyno Graph'!$D$2:$D$77,,-1),IF(L584=2,_xlfn.XLOOKUP(A584,'Dyno Graph'!$F$2:$F$77,'Dyno Graph'!$D$2:$D$77,,-1),IF(L584=3,_xlfn.XLOOKUP(A584,'Dyno Graph'!$G$2:$G$77,'Dyno Graph'!$D$2:$D$77,,-1))))</f>
        <v>14.254</v>
      </c>
      <c r="O584" s="92">
        <f>IF(L584=1,_xlfn.XLOOKUP(A584,'Dyno Graph'!$E$2:$E$77,'Dyno Graph'!$H$2:$H$77,,-1),IF(Forces!L584=2,_xlfn.XLOOKUP(Forces!A584,'Dyno Graph'!$F$2:$F$77,'Dyno Graph'!$H$2:$H$77,,-1),IF(Forces!L584=3,_xlfn.XLOOKUP(Forces!A584,'Dyno Graph'!$G$2:$G$77,'Dyno Graph'!$H$2:$H$77,,-1))))</f>
        <v>11.185500000000001</v>
      </c>
      <c r="P584" s="92" cm="1">
        <f t="array" ref="P584">_xlfn.XLOOKUP(N584,BSFC!$B$3:$B$25,_xlfn.XLOOKUP(M584,BSFC!$C$2:$P$2,BSFC!$C$3:$P$25,,-1),,-1)</f>
        <v>475.44294525000004</v>
      </c>
      <c r="Q584" s="92">
        <f t="shared" si="98"/>
        <v>1.4772408511371877</v>
      </c>
      <c r="R584" s="92">
        <f t="shared" si="99"/>
        <v>2.2593044861245575E-4</v>
      </c>
      <c r="S584" s="92">
        <f t="shared" si="100"/>
        <v>0.10741703790995974</v>
      </c>
      <c r="T584" s="92">
        <f t="shared" si="103"/>
        <v>75.933205413534324</v>
      </c>
      <c r="U584" s="92">
        <f t="shared" si="101"/>
        <v>1.4322271721327966E-4</v>
      </c>
      <c r="V584" s="92">
        <f t="shared" si="104"/>
        <v>0.10124427388471136</v>
      </c>
    </row>
    <row r="585" spans="1:22" x14ac:dyDescent="0.45">
      <c r="A585" s="88">
        <f>MIN('Gearing and Output'!$H$7,(SQRT((A584^2)+2*K584*1)))</f>
        <v>13.752388632941413</v>
      </c>
      <c r="B585" s="90">
        <f t="shared" si="102"/>
        <v>51.160536179478591</v>
      </c>
      <c r="C585" s="90">
        <f>0.5*'Gearing and Output'!$G$15*'Gearing and Output'!$G$16*'Gearing and Output'!$G$14*(A585)^2</f>
        <v>111.2073775495362</v>
      </c>
      <c r="D585" s="90">
        <f>'Gearing and Output'!$G$27</f>
        <v>213.858</v>
      </c>
      <c r="E585" s="90">
        <f>'Gearing and Output'!$C$14-C585-D585</f>
        <v>159.04165140594046</v>
      </c>
      <c r="F585" s="90">
        <f>0.5*'Gearing and Output'!$J$27*A585^2</f>
        <v>53594.201722958889</v>
      </c>
      <c r="G585" s="90">
        <f>A585/('Gearing and Output'!$J$35/1000)</f>
        <v>47.081097682100008</v>
      </c>
      <c r="H585" s="90">
        <f t="shared" si="96"/>
        <v>59.738955596585342</v>
      </c>
      <c r="I585" s="90">
        <f>'Gearing and Output'!$G$38</f>
        <v>631.72977665344956</v>
      </c>
      <c r="J585" s="90">
        <f t="shared" si="97"/>
        <v>0.25175582548673586</v>
      </c>
      <c r="K585" s="92">
        <f t="shared" si="95"/>
        <v>3.9721027232106159</v>
      </c>
      <c r="L585" s="92">
        <f>IF(A585&lt;'Gearing and Output'!$H$5,1,IF(A585&lt;'Gearing and Output'!$H$6,2,IF(A585&gt;'Gearing and Output'!$H$6,3)))</f>
        <v>3</v>
      </c>
      <c r="M585" s="92">
        <f>IF(L585=1,_xlfn.XLOOKUP(A585,'Dyno Graph'!$E$2:$E$77,'Dyno Graph'!$A$2:$A$77,,1),IF(L585=2,_xlfn.XLOOKUP(A585,'Dyno Graph'!$F$2:$F$77,'Dyno Graph'!$A$2:$A$77,,1),IF(L585=3,_xlfn.XLOOKUP(A585,'Dyno Graph'!$G$2:$G$77,'Dyno Graph'!$A$2:$A$77,,1))))</f>
        <v>7500</v>
      </c>
      <c r="N585" s="92">
        <f>IF(L585=1,_xlfn.XLOOKUP(A585,'Dyno Graph'!$E$2:$E$77,'Dyno Graph'!$D$2:$D$77,,-1),IF(L585=2,_xlfn.XLOOKUP(A585,'Dyno Graph'!$F$2:$F$77,'Dyno Graph'!$D$2:$D$77,,-1),IF(L585=3,_xlfn.XLOOKUP(A585,'Dyno Graph'!$G$2:$G$77,'Dyno Graph'!$D$2:$D$77,,-1))))</f>
        <v>14.254</v>
      </c>
      <c r="O585" s="92">
        <f>IF(L585=1,_xlfn.XLOOKUP(A585,'Dyno Graph'!$E$2:$E$77,'Dyno Graph'!$H$2:$H$77,,-1),IF(Forces!L585=2,_xlfn.XLOOKUP(Forces!A585,'Dyno Graph'!$F$2:$F$77,'Dyno Graph'!$H$2:$H$77,,-1),IF(Forces!L585=3,_xlfn.XLOOKUP(Forces!A585,'Dyno Graph'!$G$2:$G$77,'Dyno Graph'!$H$2:$H$77,,-1))))</f>
        <v>11.185500000000001</v>
      </c>
      <c r="P585" s="92" cm="1">
        <f t="array" ref="P585">_xlfn.XLOOKUP(N585,BSFC!$B$3:$B$25,_xlfn.XLOOKUP(M585,BSFC!$C$2:$P$2,BSFC!$C$3:$P$25,,-1),,-1)</f>
        <v>475.44294525000004</v>
      </c>
      <c r="Q585" s="92">
        <f t="shared" si="98"/>
        <v>1.4772408511371877</v>
      </c>
      <c r="R585" s="92">
        <f t="shared" si="99"/>
        <v>2.2593044861245575E-4</v>
      </c>
      <c r="S585" s="92">
        <f t="shared" si="100"/>
        <v>0.10741703790995974</v>
      </c>
      <c r="T585" s="92">
        <f t="shared" si="103"/>
        <v>76.040622451444278</v>
      </c>
      <c r="U585" s="92">
        <f t="shared" si="101"/>
        <v>1.4322271721327966E-4</v>
      </c>
      <c r="V585" s="92">
        <f t="shared" si="104"/>
        <v>0.10138749660192463</v>
      </c>
    </row>
    <row r="586" spans="1:22" x14ac:dyDescent="0.45">
      <c r="A586" s="88">
        <f>MIN('Gearing and Output'!$H$7,(SQRT((A585^2)+2*K585*1)))</f>
        <v>13.752388632941413</v>
      </c>
      <c r="B586" s="90">
        <f t="shared" si="102"/>
        <v>51.233250820308669</v>
      </c>
      <c r="C586" s="90">
        <f>0.5*'Gearing and Output'!$G$15*'Gearing and Output'!$G$16*'Gearing and Output'!$G$14*(A586)^2</f>
        <v>111.2073775495362</v>
      </c>
      <c r="D586" s="90">
        <f>'Gearing and Output'!$G$27</f>
        <v>213.858</v>
      </c>
      <c r="E586" s="90">
        <f>'Gearing and Output'!$C$14-C586-D586</f>
        <v>159.04165140594046</v>
      </c>
      <c r="F586" s="90">
        <f>0.5*'Gearing and Output'!$J$27*A586^2</f>
        <v>53594.201722958889</v>
      </c>
      <c r="G586" s="90">
        <f>A586/('Gearing and Output'!$J$35/1000)</f>
        <v>47.081097682100008</v>
      </c>
      <c r="H586" s="90">
        <f t="shared" si="96"/>
        <v>59.738955596585342</v>
      </c>
      <c r="I586" s="90">
        <f>'Gearing and Output'!$G$38</f>
        <v>631.72977665344956</v>
      </c>
      <c r="J586" s="90">
        <f t="shared" si="97"/>
        <v>0.25175582548673586</v>
      </c>
      <c r="K586" s="92">
        <f t="shared" si="95"/>
        <v>3.9721027232106159</v>
      </c>
      <c r="L586" s="92">
        <f>IF(A586&lt;'Gearing and Output'!$H$5,1,IF(A586&lt;'Gearing and Output'!$H$6,2,IF(A586&gt;'Gearing and Output'!$H$6,3)))</f>
        <v>3</v>
      </c>
      <c r="M586" s="92">
        <f>IF(L586=1,_xlfn.XLOOKUP(A586,'Dyno Graph'!$E$2:$E$77,'Dyno Graph'!$A$2:$A$77,,1),IF(L586=2,_xlfn.XLOOKUP(A586,'Dyno Graph'!$F$2:$F$77,'Dyno Graph'!$A$2:$A$77,,1),IF(L586=3,_xlfn.XLOOKUP(A586,'Dyno Graph'!$G$2:$G$77,'Dyno Graph'!$A$2:$A$77,,1))))</f>
        <v>7500</v>
      </c>
      <c r="N586" s="92">
        <f>IF(L586=1,_xlfn.XLOOKUP(A586,'Dyno Graph'!$E$2:$E$77,'Dyno Graph'!$D$2:$D$77,,-1),IF(L586=2,_xlfn.XLOOKUP(A586,'Dyno Graph'!$F$2:$F$77,'Dyno Graph'!$D$2:$D$77,,-1),IF(L586=3,_xlfn.XLOOKUP(A586,'Dyno Graph'!$G$2:$G$77,'Dyno Graph'!$D$2:$D$77,,-1))))</f>
        <v>14.254</v>
      </c>
      <c r="O586" s="92">
        <f>IF(L586=1,_xlfn.XLOOKUP(A586,'Dyno Graph'!$E$2:$E$77,'Dyno Graph'!$H$2:$H$77,,-1),IF(Forces!L586=2,_xlfn.XLOOKUP(Forces!A586,'Dyno Graph'!$F$2:$F$77,'Dyno Graph'!$H$2:$H$77,,-1),IF(Forces!L586=3,_xlfn.XLOOKUP(Forces!A586,'Dyno Graph'!$G$2:$G$77,'Dyno Graph'!$H$2:$H$77,,-1))))</f>
        <v>11.185500000000001</v>
      </c>
      <c r="P586" s="92" cm="1">
        <f t="array" ref="P586">_xlfn.XLOOKUP(N586,BSFC!$B$3:$B$25,_xlfn.XLOOKUP(M586,BSFC!$C$2:$P$2,BSFC!$C$3:$P$25,,-1),,-1)</f>
        <v>475.44294525000004</v>
      </c>
      <c r="Q586" s="92">
        <f t="shared" si="98"/>
        <v>1.4772408511371877</v>
      </c>
      <c r="R586" s="92">
        <f t="shared" si="99"/>
        <v>2.2593044861245575E-4</v>
      </c>
      <c r="S586" s="92">
        <f t="shared" si="100"/>
        <v>0.10741703790995974</v>
      </c>
      <c r="T586" s="92">
        <f t="shared" si="103"/>
        <v>76.148039489354233</v>
      </c>
      <c r="U586" s="92">
        <f t="shared" si="101"/>
        <v>1.4322271721327966E-4</v>
      </c>
      <c r="V586" s="92">
        <f t="shared" si="104"/>
        <v>0.1015307193191379</v>
      </c>
    </row>
    <row r="587" spans="1:22" x14ac:dyDescent="0.45">
      <c r="A587" s="88">
        <f>MIN('Gearing and Output'!$H$7,(SQRT((A586^2)+2*K586*1)))</f>
        <v>13.752388632941413</v>
      </c>
      <c r="B587" s="90">
        <f t="shared" si="102"/>
        <v>51.305965461138747</v>
      </c>
      <c r="C587" s="90">
        <f>0.5*'Gearing and Output'!$G$15*'Gearing and Output'!$G$16*'Gearing and Output'!$G$14*(A587)^2</f>
        <v>111.2073775495362</v>
      </c>
      <c r="D587" s="90">
        <f>'Gearing and Output'!$G$27</f>
        <v>213.858</v>
      </c>
      <c r="E587" s="90">
        <f>'Gearing and Output'!$C$14-C587-D587</f>
        <v>159.04165140594046</v>
      </c>
      <c r="F587" s="90">
        <f>0.5*'Gearing and Output'!$J$27*A587^2</f>
        <v>53594.201722958889</v>
      </c>
      <c r="G587" s="90">
        <f>A587/('Gearing and Output'!$J$35/1000)</f>
        <v>47.081097682100008</v>
      </c>
      <c r="H587" s="90">
        <f t="shared" si="96"/>
        <v>59.738955596585342</v>
      </c>
      <c r="I587" s="90">
        <f>'Gearing and Output'!$G$38</f>
        <v>631.72977665344956</v>
      </c>
      <c r="J587" s="90">
        <f t="shared" si="97"/>
        <v>0.25175582548673586</v>
      </c>
      <c r="K587" s="92">
        <f t="shared" si="95"/>
        <v>3.9721027232106159</v>
      </c>
      <c r="L587" s="92">
        <f>IF(A587&lt;'Gearing and Output'!$H$5,1,IF(A587&lt;'Gearing and Output'!$H$6,2,IF(A587&gt;'Gearing and Output'!$H$6,3)))</f>
        <v>3</v>
      </c>
      <c r="M587" s="92">
        <f>IF(L587=1,_xlfn.XLOOKUP(A587,'Dyno Graph'!$E$2:$E$77,'Dyno Graph'!$A$2:$A$77,,1),IF(L587=2,_xlfn.XLOOKUP(A587,'Dyno Graph'!$F$2:$F$77,'Dyno Graph'!$A$2:$A$77,,1),IF(L587=3,_xlfn.XLOOKUP(A587,'Dyno Graph'!$G$2:$G$77,'Dyno Graph'!$A$2:$A$77,,1))))</f>
        <v>7500</v>
      </c>
      <c r="N587" s="92">
        <f>IF(L587=1,_xlfn.XLOOKUP(A587,'Dyno Graph'!$E$2:$E$77,'Dyno Graph'!$D$2:$D$77,,-1),IF(L587=2,_xlfn.XLOOKUP(A587,'Dyno Graph'!$F$2:$F$77,'Dyno Graph'!$D$2:$D$77,,-1),IF(L587=3,_xlfn.XLOOKUP(A587,'Dyno Graph'!$G$2:$G$77,'Dyno Graph'!$D$2:$D$77,,-1))))</f>
        <v>14.254</v>
      </c>
      <c r="O587" s="92">
        <f>IF(L587=1,_xlfn.XLOOKUP(A587,'Dyno Graph'!$E$2:$E$77,'Dyno Graph'!$H$2:$H$77,,-1),IF(Forces!L587=2,_xlfn.XLOOKUP(Forces!A587,'Dyno Graph'!$F$2:$F$77,'Dyno Graph'!$H$2:$H$77,,-1),IF(Forces!L587=3,_xlfn.XLOOKUP(Forces!A587,'Dyno Graph'!$G$2:$G$77,'Dyno Graph'!$H$2:$H$77,,-1))))</f>
        <v>11.185500000000001</v>
      </c>
      <c r="P587" s="92" cm="1">
        <f t="array" ref="P587">_xlfn.XLOOKUP(N587,BSFC!$B$3:$B$25,_xlfn.XLOOKUP(M587,BSFC!$C$2:$P$2,BSFC!$C$3:$P$25,,-1),,-1)</f>
        <v>475.44294525000004</v>
      </c>
      <c r="Q587" s="92">
        <f t="shared" si="98"/>
        <v>1.4772408511371877</v>
      </c>
      <c r="R587" s="92">
        <f t="shared" si="99"/>
        <v>2.2593044861245575E-4</v>
      </c>
      <c r="S587" s="92">
        <f t="shared" si="100"/>
        <v>0.10741703790995974</v>
      </c>
      <c r="T587" s="92">
        <f t="shared" si="103"/>
        <v>76.255456527264187</v>
      </c>
      <c r="U587" s="92">
        <f t="shared" si="101"/>
        <v>1.4322271721327966E-4</v>
      </c>
      <c r="V587" s="92">
        <f t="shared" si="104"/>
        <v>0.10167394203635118</v>
      </c>
    </row>
    <row r="588" spans="1:22" x14ac:dyDescent="0.45">
      <c r="A588" s="88">
        <f>MIN('Gearing and Output'!$H$7,(SQRT((A587^2)+2*K587*1)))</f>
        <v>13.752388632941413</v>
      </c>
      <c r="B588" s="90">
        <f t="shared" si="102"/>
        <v>51.378680101968826</v>
      </c>
      <c r="C588" s="90">
        <f>0.5*'Gearing and Output'!$G$15*'Gearing and Output'!$G$16*'Gearing and Output'!$G$14*(A588)^2</f>
        <v>111.2073775495362</v>
      </c>
      <c r="D588" s="90">
        <f>'Gearing and Output'!$G$27</f>
        <v>213.858</v>
      </c>
      <c r="E588" s="90">
        <f>'Gearing and Output'!$C$14-C588-D588</f>
        <v>159.04165140594046</v>
      </c>
      <c r="F588" s="90">
        <f>0.5*'Gearing and Output'!$J$27*A588^2</f>
        <v>53594.201722958889</v>
      </c>
      <c r="G588" s="90">
        <f>A588/('Gearing and Output'!$J$35/1000)</f>
        <v>47.081097682100008</v>
      </c>
      <c r="H588" s="90">
        <f t="shared" si="96"/>
        <v>59.738955596585342</v>
      </c>
      <c r="I588" s="90">
        <f>'Gearing and Output'!$G$38</f>
        <v>631.72977665344956</v>
      </c>
      <c r="J588" s="90">
        <f t="shared" si="97"/>
        <v>0.25175582548673586</v>
      </c>
      <c r="K588" s="92">
        <f t="shared" si="95"/>
        <v>3.9721027232106159</v>
      </c>
      <c r="L588" s="92">
        <f>IF(A588&lt;'Gearing and Output'!$H$5,1,IF(A588&lt;'Gearing and Output'!$H$6,2,IF(A588&gt;'Gearing and Output'!$H$6,3)))</f>
        <v>3</v>
      </c>
      <c r="M588" s="92">
        <f>IF(L588=1,_xlfn.XLOOKUP(A588,'Dyno Graph'!$E$2:$E$77,'Dyno Graph'!$A$2:$A$77,,1),IF(L588=2,_xlfn.XLOOKUP(A588,'Dyno Graph'!$F$2:$F$77,'Dyno Graph'!$A$2:$A$77,,1),IF(L588=3,_xlfn.XLOOKUP(A588,'Dyno Graph'!$G$2:$G$77,'Dyno Graph'!$A$2:$A$77,,1))))</f>
        <v>7500</v>
      </c>
      <c r="N588" s="92">
        <f>IF(L588=1,_xlfn.XLOOKUP(A588,'Dyno Graph'!$E$2:$E$77,'Dyno Graph'!$D$2:$D$77,,-1),IF(L588=2,_xlfn.XLOOKUP(A588,'Dyno Graph'!$F$2:$F$77,'Dyno Graph'!$D$2:$D$77,,-1),IF(L588=3,_xlfn.XLOOKUP(A588,'Dyno Graph'!$G$2:$G$77,'Dyno Graph'!$D$2:$D$77,,-1))))</f>
        <v>14.254</v>
      </c>
      <c r="O588" s="92">
        <f>IF(L588=1,_xlfn.XLOOKUP(A588,'Dyno Graph'!$E$2:$E$77,'Dyno Graph'!$H$2:$H$77,,-1),IF(Forces!L588=2,_xlfn.XLOOKUP(Forces!A588,'Dyno Graph'!$F$2:$F$77,'Dyno Graph'!$H$2:$H$77,,-1),IF(Forces!L588=3,_xlfn.XLOOKUP(Forces!A588,'Dyno Graph'!$G$2:$G$77,'Dyno Graph'!$H$2:$H$77,,-1))))</f>
        <v>11.185500000000001</v>
      </c>
      <c r="P588" s="92" cm="1">
        <f t="array" ref="P588">_xlfn.XLOOKUP(N588,BSFC!$B$3:$B$25,_xlfn.XLOOKUP(M588,BSFC!$C$2:$P$2,BSFC!$C$3:$P$25,,-1),,-1)</f>
        <v>475.44294525000004</v>
      </c>
      <c r="Q588" s="92">
        <f t="shared" si="98"/>
        <v>1.4772408511371877</v>
      </c>
      <c r="R588" s="92">
        <f t="shared" si="99"/>
        <v>2.2593044861245575E-4</v>
      </c>
      <c r="S588" s="92">
        <f t="shared" si="100"/>
        <v>0.10741703790995974</v>
      </c>
      <c r="T588" s="92">
        <f t="shared" si="103"/>
        <v>76.362873565174141</v>
      </c>
      <c r="U588" s="92">
        <f t="shared" si="101"/>
        <v>1.4322271721327966E-4</v>
      </c>
      <c r="V588" s="92">
        <f t="shared" si="104"/>
        <v>0.10181716475356445</v>
      </c>
    </row>
    <row r="589" spans="1:22" x14ac:dyDescent="0.45">
      <c r="A589" s="88">
        <f>MIN('Gearing and Output'!$H$7,(SQRT((A588^2)+2*K588*1)))</f>
        <v>13.752388632941413</v>
      </c>
      <c r="B589" s="90">
        <f t="shared" si="102"/>
        <v>51.451394742798904</v>
      </c>
      <c r="C589" s="90">
        <f>0.5*'Gearing and Output'!$G$15*'Gearing and Output'!$G$16*'Gearing and Output'!$G$14*(A589)^2</f>
        <v>111.2073775495362</v>
      </c>
      <c r="D589" s="90">
        <f>'Gearing and Output'!$G$27</f>
        <v>213.858</v>
      </c>
      <c r="E589" s="90">
        <f>'Gearing and Output'!$C$14-C589-D589</f>
        <v>159.04165140594046</v>
      </c>
      <c r="F589" s="90">
        <f>0.5*'Gearing and Output'!$J$27*A589^2</f>
        <v>53594.201722958889</v>
      </c>
      <c r="G589" s="90">
        <f>A589/('Gearing and Output'!$J$35/1000)</f>
        <v>47.081097682100008</v>
      </c>
      <c r="H589" s="90">
        <f t="shared" si="96"/>
        <v>59.738955596585342</v>
      </c>
      <c r="I589" s="90">
        <f>'Gearing and Output'!$G$38</f>
        <v>631.72977665344956</v>
      </c>
      <c r="J589" s="90">
        <f t="shared" si="97"/>
        <v>0.25175582548673586</v>
      </c>
      <c r="K589" s="92">
        <f t="shared" si="95"/>
        <v>3.9721027232106159</v>
      </c>
      <c r="L589" s="92">
        <f>IF(A589&lt;'Gearing and Output'!$H$5,1,IF(A589&lt;'Gearing and Output'!$H$6,2,IF(A589&gt;'Gearing and Output'!$H$6,3)))</f>
        <v>3</v>
      </c>
      <c r="M589" s="92">
        <f>IF(L589=1,_xlfn.XLOOKUP(A589,'Dyno Graph'!$E$2:$E$77,'Dyno Graph'!$A$2:$A$77,,1),IF(L589=2,_xlfn.XLOOKUP(A589,'Dyno Graph'!$F$2:$F$77,'Dyno Graph'!$A$2:$A$77,,1),IF(L589=3,_xlfn.XLOOKUP(A589,'Dyno Graph'!$G$2:$G$77,'Dyno Graph'!$A$2:$A$77,,1))))</f>
        <v>7500</v>
      </c>
      <c r="N589" s="92">
        <f>IF(L589=1,_xlfn.XLOOKUP(A589,'Dyno Graph'!$E$2:$E$77,'Dyno Graph'!$D$2:$D$77,,-1),IF(L589=2,_xlfn.XLOOKUP(A589,'Dyno Graph'!$F$2:$F$77,'Dyno Graph'!$D$2:$D$77,,-1),IF(L589=3,_xlfn.XLOOKUP(A589,'Dyno Graph'!$G$2:$G$77,'Dyno Graph'!$D$2:$D$77,,-1))))</f>
        <v>14.254</v>
      </c>
      <c r="O589" s="92">
        <f>IF(L589=1,_xlfn.XLOOKUP(A589,'Dyno Graph'!$E$2:$E$77,'Dyno Graph'!$H$2:$H$77,,-1),IF(Forces!L589=2,_xlfn.XLOOKUP(Forces!A589,'Dyno Graph'!$F$2:$F$77,'Dyno Graph'!$H$2:$H$77,,-1),IF(Forces!L589=3,_xlfn.XLOOKUP(Forces!A589,'Dyno Graph'!$G$2:$G$77,'Dyno Graph'!$H$2:$H$77,,-1))))</f>
        <v>11.185500000000001</v>
      </c>
      <c r="P589" s="92" cm="1">
        <f t="array" ref="P589">_xlfn.XLOOKUP(N589,BSFC!$B$3:$B$25,_xlfn.XLOOKUP(M589,BSFC!$C$2:$P$2,BSFC!$C$3:$P$25,,-1),,-1)</f>
        <v>475.44294525000004</v>
      </c>
      <c r="Q589" s="92">
        <f t="shared" si="98"/>
        <v>1.4772408511371877</v>
      </c>
      <c r="R589" s="92">
        <f t="shared" si="99"/>
        <v>2.2593044861245575E-4</v>
      </c>
      <c r="S589" s="92">
        <f t="shared" si="100"/>
        <v>0.10741703790995974</v>
      </c>
      <c r="T589" s="92">
        <f t="shared" si="103"/>
        <v>76.470290603084095</v>
      </c>
      <c r="U589" s="92">
        <f t="shared" si="101"/>
        <v>1.4322271721327966E-4</v>
      </c>
      <c r="V589" s="92">
        <f t="shared" si="104"/>
        <v>0.10196038747077772</v>
      </c>
    </row>
    <row r="590" spans="1:22" x14ac:dyDescent="0.45">
      <c r="A590" s="88">
        <f>MIN('Gearing and Output'!$H$7,(SQRT((A589^2)+2*K589*1)))</f>
        <v>13.752388632941413</v>
      </c>
      <c r="B590" s="90">
        <f t="shared" si="102"/>
        <v>51.524109383628982</v>
      </c>
      <c r="C590" s="90">
        <f>0.5*'Gearing and Output'!$G$15*'Gearing and Output'!$G$16*'Gearing and Output'!$G$14*(A590)^2</f>
        <v>111.2073775495362</v>
      </c>
      <c r="D590" s="90">
        <f>'Gearing and Output'!$G$27</f>
        <v>213.858</v>
      </c>
      <c r="E590" s="90">
        <f>'Gearing and Output'!$C$14-C590-D590</f>
        <v>159.04165140594046</v>
      </c>
      <c r="F590" s="90">
        <f>0.5*'Gearing and Output'!$J$27*A590^2</f>
        <v>53594.201722958889</v>
      </c>
      <c r="G590" s="90">
        <f>A590/('Gearing and Output'!$J$35/1000)</f>
        <v>47.081097682100008</v>
      </c>
      <c r="H590" s="90">
        <f t="shared" si="96"/>
        <v>59.738955596585342</v>
      </c>
      <c r="I590" s="90">
        <f>'Gearing and Output'!$G$38</f>
        <v>631.72977665344956</v>
      </c>
      <c r="J590" s="90">
        <f t="shared" si="97"/>
        <v>0.25175582548673586</v>
      </c>
      <c r="K590" s="92">
        <f t="shared" si="95"/>
        <v>3.9721027232106159</v>
      </c>
      <c r="L590" s="92">
        <f>IF(A590&lt;'Gearing and Output'!$H$5,1,IF(A590&lt;'Gearing and Output'!$H$6,2,IF(A590&gt;'Gearing and Output'!$H$6,3)))</f>
        <v>3</v>
      </c>
      <c r="M590" s="92">
        <f>IF(L590=1,_xlfn.XLOOKUP(A590,'Dyno Graph'!$E$2:$E$77,'Dyno Graph'!$A$2:$A$77,,1),IF(L590=2,_xlfn.XLOOKUP(A590,'Dyno Graph'!$F$2:$F$77,'Dyno Graph'!$A$2:$A$77,,1),IF(L590=3,_xlfn.XLOOKUP(A590,'Dyno Graph'!$G$2:$G$77,'Dyno Graph'!$A$2:$A$77,,1))))</f>
        <v>7500</v>
      </c>
      <c r="N590" s="92">
        <f>IF(L590=1,_xlfn.XLOOKUP(A590,'Dyno Graph'!$E$2:$E$77,'Dyno Graph'!$D$2:$D$77,,-1),IF(L590=2,_xlfn.XLOOKUP(A590,'Dyno Graph'!$F$2:$F$77,'Dyno Graph'!$D$2:$D$77,,-1),IF(L590=3,_xlfn.XLOOKUP(A590,'Dyno Graph'!$G$2:$G$77,'Dyno Graph'!$D$2:$D$77,,-1))))</f>
        <v>14.254</v>
      </c>
      <c r="O590" s="92">
        <f>IF(L590=1,_xlfn.XLOOKUP(A590,'Dyno Graph'!$E$2:$E$77,'Dyno Graph'!$H$2:$H$77,,-1),IF(Forces!L590=2,_xlfn.XLOOKUP(Forces!A590,'Dyno Graph'!$F$2:$F$77,'Dyno Graph'!$H$2:$H$77,,-1),IF(Forces!L590=3,_xlfn.XLOOKUP(Forces!A590,'Dyno Graph'!$G$2:$G$77,'Dyno Graph'!$H$2:$H$77,,-1))))</f>
        <v>11.185500000000001</v>
      </c>
      <c r="P590" s="92" cm="1">
        <f t="array" ref="P590">_xlfn.XLOOKUP(N590,BSFC!$B$3:$B$25,_xlfn.XLOOKUP(M590,BSFC!$C$2:$P$2,BSFC!$C$3:$P$25,,-1),,-1)</f>
        <v>475.44294525000004</v>
      </c>
      <c r="Q590" s="92">
        <f t="shared" si="98"/>
        <v>1.4772408511371877</v>
      </c>
      <c r="R590" s="92">
        <f t="shared" si="99"/>
        <v>2.2593044861245575E-4</v>
      </c>
      <c r="S590" s="92">
        <f t="shared" si="100"/>
        <v>0.10741703790995974</v>
      </c>
      <c r="T590" s="92">
        <f t="shared" si="103"/>
        <v>76.577707640994049</v>
      </c>
      <c r="U590" s="92">
        <f t="shared" si="101"/>
        <v>1.4322271721327966E-4</v>
      </c>
      <c r="V590" s="92">
        <f t="shared" si="104"/>
        <v>0.102103610187991</v>
      </c>
    </row>
    <row r="591" spans="1:22" x14ac:dyDescent="0.45">
      <c r="A591" s="88">
        <f>MIN('Gearing and Output'!$H$7,(SQRT((A590^2)+2*K590*1)))</f>
        <v>13.752388632941413</v>
      </c>
      <c r="B591" s="90">
        <f t="shared" si="102"/>
        <v>51.59682402445906</v>
      </c>
      <c r="C591" s="90">
        <f>0.5*'Gearing and Output'!$G$15*'Gearing and Output'!$G$16*'Gearing and Output'!$G$14*(A591)^2</f>
        <v>111.2073775495362</v>
      </c>
      <c r="D591" s="90">
        <f>'Gearing and Output'!$G$27</f>
        <v>213.858</v>
      </c>
      <c r="E591" s="90">
        <f>'Gearing and Output'!$C$14-C591-D591</f>
        <v>159.04165140594046</v>
      </c>
      <c r="F591" s="90">
        <f>0.5*'Gearing and Output'!$J$27*A591^2</f>
        <v>53594.201722958889</v>
      </c>
      <c r="G591" s="90">
        <f>A591/('Gearing and Output'!$J$35/1000)</f>
        <v>47.081097682100008</v>
      </c>
      <c r="H591" s="90">
        <f t="shared" si="96"/>
        <v>59.738955596585342</v>
      </c>
      <c r="I591" s="90">
        <f>'Gearing and Output'!$G$38</f>
        <v>631.72977665344956</v>
      </c>
      <c r="J591" s="90">
        <f t="shared" si="97"/>
        <v>0.25175582548673586</v>
      </c>
      <c r="K591" s="92">
        <f t="shared" si="95"/>
        <v>3.9721027232106159</v>
      </c>
      <c r="L591" s="92">
        <f>IF(A591&lt;'Gearing and Output'!$H$5,1,IF(A591&lt;'Gearing and Output'!$H$6,2,IF(A591&gt;'Gearing and Output'!$H$6,3)))</f>
        <v>3</v>
      </c>
      <c r="M591" s="92">
        <f>IF(L591=1,_xlfn.XLOOKUP(A591,'Dyno Graph'!$E$2:$E$77,'Dyno Graph'!$A$2:$A$77,,1),IF(L591=2,_xlfn.XLOOKUP(A591,'Dyno Graph'!$F$2:$F$77,'Dyno Graph'!$A$2:$A$77,,1),IF(L591=3,_xlfn.XLOOKUP(A591,'Dyno Graph'!$G$2:$G$77,'Dyno Graph'!$A$2:$A$77,,1))))</f>
        <v>7500</v>
      </c>
      <c r="N591" s="92">
        <f>IF(L591=1,_xlfn.XLOOKUP(A591,'Dyno Graph'!$E$2:$E$77,'Dyno Graph'!$D$2:$D$77,,-1),IF(L591=2,_xlfn.XLOOKUP(A591,'Dyno Graph'!$F$2:$F$77,'Dyno Graph'!$D$2:$D$77,,-1),IF(L591=3,_xlfn.XLOOKUP(A591,'Dyno Graph'!$G$2:$G$77,'Dyno Graph'!$D$2:$D$77,,-1))))</f>
        <v>14.254</v>
      </c>
      <c r="O591" s="92">
        <f>IF(L591=1,_xlfn.XLOOKUP(A591,'Dyno Graph'!$E$2:$E$77,'Dyno Graph'!$H$2:$H$77,,-1),IF(Forces!L591=2,_xlfn.XLOOKUP(Forces!A591,'Dyno Graph'!$F$2:$F$77,'Dyno Graph'!$H$2:$H$77,,-1),IF(Forces!L591=3,_xlfn.XLOOKUP(Forces!A591,'Dyno Graph'!$G$2:$G$77,'Dyno Graph'!$H$2:$H$77,,-1))))</f>
        <v>11.185500000000001</v>
      </c>
      <c r="P591" s="92" cm="1">
        <f t="array" ref="P591">_xlfn.XLOOKUP(N591,BSFC!$B$3:$B$25,_xlfn.XLOOKUP(M591,BSFC!$C$2:$P$2,BSFC!$C$3:$P$25,,-1),,-1)</f>
        <v>475.44294525000004</v>
      </c>
      <c r="Q591" s="92">
        <f t="shared" si="98"/>
        <v>1.4772408511371877</v>
      </c>
      <c r="R591" s="92">
        <f t="shared" si="99"/>
        <v>2.2593044861245575E-4</v>
      </c>
      <c r="S591" s="92">
        <f t="shared" si="100"/>
        <v>0.10741703790995974</v>
      </c>
      <c r="T591" s="92">
        <f t="shared" si="103"/>
        <v>76.685124678904003</v>
      </c>
      <c r="U591" s="92">
        <f t="shared" si="101"/>
        <v>1.4322271721327966E-4</v>
      </c>
      <c r="V591" s="92">
        <f t="shared" si="104"/>
        <v>0.10224683290520427</v>
      </c>
    </row>
    <row r="592" spans="1:22" x14ac:dyDescent="0.45">
      <c r="A592" s="88">
        <f>MIN('Gearing and Output'!$H$7,(SQRT((A591^2)+2*K591*1)))</f>
        <v>13.752388632941413</v>
      </c>
      <c r="B592" s="90">
        <f t="shared" si="102"/>
        <v>51.669538665289139</v>
      </c>
      <c r="C592" s="90">
        <f>0.5*'Gearing and Output'!$G$15*'Gearing and Output'!$G$16*'Gearing and Output'!$G$14*(A592)^2</f>
        <v>111.2073775495362</v>
      </c>
      <c r="D592" s="90">
        <f>'Gearing and Output'!$G$27</f>
        <v>213.858</v>
      </c>
      <c r="E592" s="90">
        <f>'Gearing and Output'!$C$14-C592-D592</f>
        <v>159.04165140594046</v>
      </c>
      <c r="F592" s="90">
        <f>0.5*'Gearing and Output'!$J$27*A592^2</f>
        <v>53594.201722958889</v>
      </c>
      <c r="G592" s="90">
        <f>A592/('Gearing and Output'!$J$35/1000)</f>
        <v>47.081097682100008</v>
      </c>
      <c r="H592" s="90">
        <f t="shared" si="96"/>
        <v>59.738955596585342</v>
      </c>
      <c r="I592" s="90">
        <f>'Gearing and Output'!$G$38</f>
        <v>631.72977665344956</v>
      </c>
      <c r="J592" s="90">
        <f t="shared" si="97"/>
        <v>0.25175582548673586</v>
      </c>
      <c r="K592" s="92">
        <f t="shared" si="95"/>
        <v>3.9721027232106159</v>
      </c>
      <c r="L592" s="92">
        <f>IF(A592&lt;'Gearing and Output'!$H$5,1,IF(A592&lt;'Gearing and Output'!$H$6,2,IF(A592&gt;'Gearing and Output'!$H$6,3)))</f>
        <v>3</v>
      </c>
      <c r="M592" s="92">
        <f>IF(L592=1,_xlfn.XLOOKUP(A592,'Dyno Graph'!$E$2:$E$77,'Dyno Graph'!$A$2:$A$77,,1),IF(L592=2,_xlfn.XLOOKUP(A592,'Dyno Graph'!$F$2:$F$77,'Dyno Graph'!$A$2:$A$77,,1),IF(L592=3,_xlfn.XLOOKUP(A592,'Dyno Graph'!$G$2:$G$77,'Dyno Graph'!$A$2:$A$77,,1))))</f>
        <v>7500</v>
      </c>
      <c r="N592" s="92">
        <f>IF(L592=1,_xlfn.XLOOKUP(A592,'Dyno Graph'!$E$2:$E$77,'Dyno Graph'!$D$2:$D$77,,-1),IF(L592=2,_xlfn.XLOOKUP(A592,'Dyno Graph'!$F$2:$F$77,'Dyno Graph'!$D$2:$D$77,,-1),IF(L592=3,_xlfn.XLOOKUP(A592,'Dyno Graph'!$G$2:$G$77,'Dyno Graph'!$D$2:$D$77,,-1))))</f>
        <v>14.254</v>
      </c>
      <c r="O592" s="92">
        <f>IF(L592=1,_xlfn.XLOOKUP(A592,'Dyno Graph'!$E$2:$E$77,'Dyno Graph'!$H$2:$H$77,,-1),IF(Forces!L592=2,_xlfn.XLOOKUP(Forces!A592,'Dyno Graph'!$F$2:$F$77,'Dyno Graph'!$H$2:$H$77,,-1),IF(Forces!L592=3,_xlfn.XLOOKUP(Forces!A592,'Dyno Graph'!$G$2:$G$77,'Dyno Graph'!$H$2:$H$77,,-1))))</f>
        <v>11.185500000000001</v>
      </c>
      <c r="P592" s="92" cm="1">
        <f t="array" ref="P592">_xlfn.XLOOKUP(N592,BSFC!$B$3:$B$25,_xlfn.XLOOKUP(M592,BSFC!$C$2:$P$2,BSFC!$C$3:$P$25,,-1),,-1)</f>
        <v>475.44294525000004</v>
      </c>
      <c r="Q592" s="92">
        <f t="shared" si="98"/>
        <v>1.4772408511371877</v>
      </c>
      <c r="R592" s="92">
        <f t="shared" si="99"/>
        <v>2.2593044861245575E-4</v>
      </c>
      <c r="S592" s="92">
        <f t="shared" si="100"/>
        <v>0.10741703790995974</v>
      </c>
      <c r="T592" s="92">
        <f t="shared" si="103"/>
        <v>76.792541716813957</v>
      </c>
      <c r="U592" s="92">
        <f t="shared" si="101"/>
        <v>1.4322271721327966E-4</v>
      </c>
      <c r="V592" s="92">
        <f t="shared" si="104"/>
        <v>0.10239005562241754</v>
      </c>
    </row>
    <row r="593" spans="1:22" x14ac:dyDescent="0.45">
      <c r="A593" s="88">
        <f>MIN('Gearing and Output'!$H$7,(SQRT((A592^2)+2*K592*1)))</f>
        <v>13.752388632941413</v>
      </c>
      <c r="B593" s="90">
        <f t="shared" si="102"/>
        <v>51.742253306119217</v>
      </c>
      <c r="C593" s="90">
        <f>0.5*'Gearing and Output'!$G$15*'Gearing and Output'!$G$16*'Gearing and Output'!$G$14*(A593)^2</f>
        <v>111.2073775495362</v>
      </c>
      <c r="D593" s="90">
        <f>'Gearing and Output'!$G$27</f>
        <v>213.858</v>
      </c>
      <c r="E593" s="90">
        <f>'Gearing and Output'!$C$14-C593-D593</f>
        <v>159.04165140594046</v>
      </c>
      <c r="F593" s="90">
        <f>0.5*'Gearing and Output'!$J$27*A593^2</f>
        <v>53594.201722958889</v>
      </c>
      <c r="G593" s="90">
        <f>A593/('Gearing and Output'!$J$35/1000)</f>
        <v>47.081097682100008</v>
      </c>
      <c r="H593" s="90">
        <f t="shared" si="96"/>
        <v>59.738955596585342</v>
      </c>
      <c r="I593" s="90">
        <f>'Gearing and Output'!$G$38</f>
        <v>631.72977665344956</v>
      </c>
      <c r="J593" s="90">
        <f t="shared" si="97"/>
        <v>0.25175582548673586</v>
      </c>
      <c r="K593" s="92">
        <f t="shared" si="95"/>
        <v>3.9721027232106159</v>
      </c>
      <c r="L593" s="92">
        <f>IF(A593&lt;'Gearing and Output'!$H$5,1,IF(A593&lt;'Gearing and Output'!$H$6,2,IF(A593&gt;'Gearing and Output'!$H$6,3)))</f>
        <v>3</v>
      </c>
      <c r="M593" s="92">
        <f>IF(L593=1,_xlfn.XLOOKUP(A593,'Dyno Graph'!$E$2:$E$77,'Dyno Graph'!$A$2:$A$77,,1),IF(L593=2,_xlfn.XLOOKUP(A593,'Dyno Graph'!$F$2:$F$77,'Dyno Graph'!$A$2:$A$77,,1),IF(L593=3,_xlfn.XLOOKUP(A593,'Dyno Graph'!$G$2:$G$77,'Dyno Graph'!$A$2:$A$77,,1))))</f>
        <v>7500</v>
      </c>
      <c r="N593" s="92">
        <f>IF(L593=1,_xlfn.XLOOKUP(A593,'Dyno Graph'!$E$2:$E$77,'Dyno Graph'!$D$2:$D$77,,-1),IF(L593=2,_xlfn.XLOOKUP(A593,'Dyno Graph'!$F$2:$F$77,'Dyno Graph'!$D$2:$D$77,,-1),IF(L593=3,_xlfn.XLOOKUP(A593,'Dyno Graph'!$G$2:$G$77,'Dyno Graph'!$D$2:$D$77,,-1))))</f>
        <v>14.254</v>
      </c>
      <c r="O593" s="92">
        <f>IF(L593=1,_xlfn.XLOOKUP(A593,'Dyno Graph'!$E$2:$E$77,'Dyno Graph'!$H$2:$H$77,,-1),IF(Forces!L593=2,_xlfn.XLOOKUP(Forces!A593,'Dyno Graph'!$F$2:$F$77,'Dyno Graph'!$H$2:$H$77,,-1),IF(Forces!L593=3,_xlfn.XLOOKUP(Forces!A593,'Dyno Graph'!$G$2:$G$77,'Dyno Graph'!$H$2:$H$77,,-1))))</f>
        <v>11.185500000000001</v>
      </c>
      <c r="P593" s="92" cm="1">
        <f t="array" ref="P593">_xlfn.XLOOKUP(N593,BSFC!$B$3:$B$25,_xlfn.XLOOKUP(M593,BSFC!$C$2:$P$2,BSFC!$C$3:$P$25,,-1),,-1)</f>
        <v>475.44294525000004</v>
      </c>
      <c r="Q593" s="92">
        <f t="shared" si="98"/>
        <v>1.4772408511371877</v>
      </c>
      <c r="R593" s="92">
        <f t="shared" si="99"/>
        <v>2.2593044861245575E-4</v>
      </c>
      <c r="S593" s="92">
        <f t="shared" si="100"/>
        <v>0.10741703790995974</v>
      </c>
      <c r="T593" s="92">
        <f t="shared" si="103"/>
        <v>76.899958754723912</v>
      </c>
      <c r="U593" s="92">
        <f t="shared" si="101"/>
        <v>1.4322271721327966E-4</v>
      </c>
      <c r="V593" s="92">
        <f t="shared" si="104"/>
        <v>0.10253327833963082</v>
      </c>
    </row>
    <row r="594" spans="1:22" x14ac:dyDescent="0.45">
      <c r="A594" s="88">
        <f>MIN('Gearing and Output'!$H$7,(SQRT((A593^2)+2*K593*1)))</f>
        <v>13.752388632941413</v>
      </c>
      <c r="B594" s="90">
        <f t="shared" si="102"/>
        <v>51.814967946949295</v>
      </c>
      <c r="C594" s="90">
        <f>0.5*'Gearing and Output'!$G$15*'Gearing and Output'!$G$16*'Gearing and Output'!$G$14*(A594)^2</f>
        <v>111.2073775495362</v>
      </c>
      <c r="D594" s="90">
        <f>'Gearing and Output'!$G$27</f>
        <v>213.858</v>
      </c>
      <c r="E594" s="90">
        <f>'Gearing and Output'!$C$14-C594-D594</f>
        <v>159.04165140594046</v>
      </c>
      <c r="F594" s="90">
        <f>0.5*'Gearing and Output'!$J$27*A594^2</f>
        <v>53594.201722958889</v>
      </c>
      <c r="G594" s="90">
        <f>A594/('Gearing and Output'!$J$35/1000)</f>
        <v>47.081097682100008</v>
      </c>
      <c r="H594" s="90">
        <f t="shared" si="96"/>
        <v>59.738955596585342</v>
      </c>
      <c r="I594" s="90">
        <f>'Gearing and Output'!$G$38</f>
        <v>631.72977665344956</v>
      </c>
      <c r="J594" s="90">
        <f t="shared" si="97"/>
        <v>0.25175582548673586</v>
      </c>
      <c r="K594" s="92">
        <f t="shared" si="95"/>
        <v>3.9721027232106159</v>
      </c>
      <c r="L594" s="92">
        <f>IF(A594&lt;'Gearing and Output'!$H$5,1,IF(A594&lt;'Gearing and Output'!$H$6,2,IF(A594&gt;'Gearing and Output'!$H$6,3)))</f>
        <v>3</v>
      </c>
      <c r="M594" s="92">
        <f>IF(L594=1,_xlfn.XLOOKUP(A594,'Dyno Graph'!$E$2:$E$77,'Dyno Graph'!$A$2:$A$77,,1),IF(L594=2,_xlfn.XLOOKUP(A594,'Dyno Graph'!$F$2:$F$77,'Dyno Graph'!$A$2:$A$77,,1),IF(L594=3,_xlfn.XLOOKUP(A594,'Dyno Graph'!$G$2:$G$77,'Dyno Graph'!$A$2:$A$77,,1))))</f>
        <v>7500</v>
      </c>
      <c r="N594" s="92">
        <f>IF(L594=1,_xlfn.XLOOKUP(A594,'Dyno Graph'!$E$2:$E$77,'Dyno Graph'!$D$2:$D$77,,-1),IF(L594=2,_xlfn.XLOOKUP(A594,'Dyno Graph'!$F$2:$F$77,'Dyno Graph'!$D$2:$D$77,,-1),IF(L594=3,_xlfn.XLOOKUP(A594,'Dyno Graph'!$G$2:$G$77,'Dyno Graph'!$D$2:$D$77,,-1))))</f>
        <v>14.254</v>
      </c>
      <c r="O594" s="92">
        <f>IF(L594=1,_xlfn.XLOOKUP(A594,'Dyno Graph'!$E$2:$E$77,'Dyno Graph'!$H$2:$H$77,,-1),IF(Forces!L594=2,_xlfn.XLOOKUP(Forces!A594,'Dyno Graph'!$F$2:$F$77,'Dyno Graph'!$H$2:$H$77,,-1),IF(Forces!L594=3,_xlfn.XLOOKUP(Forces!A594,'Dyno Graph'!$G$2:$G$77,'Dyno Graph'!$H$2:$H$77,,-1))))</f>
        <v>11.185500000000001</v>
      </c>
      <c r="P594" s="92" cm="1">
        <f t="array" ref="P594">_xlfn.XLOOKUP(N594,BSFC!$B$3:$B$25,_xlfn.XLOOKUP(M594,BSFC!$C$2:$P$2,BSFC!$C$3:$P$25,,-1),,-1)</f>
        <v>475.44294525000004</v>
      </c>
      <c r="Q594" s="92">
        <f t="shared" si="98"/>
        <v>1.4772408511371877</v>
      </c>
      <c r="R594" s="92">
        <f t="shared" si="99"/>
        <v>2.2593044861245575E-4</v>
      </c>
      <c r="S594" s="92">
        <f t="shared" si="100"/>
        <v>0.10741703790995974</v>
      </c>
      <c r="T594" s="92">
        <f t="shared" si="103"/>
        <v>77.007375792633866</v>
      </c>
      <c r="U594" s="92">
        <f t="shared" si="101"/>
        <v>1.4322271721327966E-4</v>
      </c>
      <c r="V594" s="92">
        <f t="shared" si="104"/>
        <v>0.10267650105684409</v>
      </c>
    </row>
    <row r="595" spans="1:22" x14ac:dyDescent="0.45">
      <c r="A595" s="88">
        <f>MIN('Gearing and Output'!$H$7,(SQRT((A594^2)+2*K594*1)))</f>
        <v>13.752388632941413</v>
      </c>
      <c r="B595" s="90">
        <f t="shared" si="102"/>
        <v>51.887682587779373</v>
      </c>
      <c r="C595" s="90">
        <f>0.5*'Gearing and Output'!$G$15*'Gearing and Output'!$G$16*'Gearing and Output'!$G$14*(A595)^2</f>
        <v>111.2073775495362</v>
      </c>
      <c r="D595" s="90">
        <f>'Gearing and Output'!$G$27</f>
        <v>213.858</v>
      </c>
      <c r="E595" s="90">
        <f>'Gearing and Output'!$C$14-C595-D595</f>
        <v>159.04165140594046</v>
      </c>
      <c r="F595" s="90">
        <f>0.5*'Gearing and Output'!$J$27*A595^2</f>
        <v>53594.201722958889</v>
      </c>
      <c r="G595" s="90">
        <f>A595/('Gearing and Output'!$J$35/1000)</f>
        <v>47.081097682100008</v>
      </c>
      <c r="H595" s="90">
        <f t="shared" si="96"/>
        <v>59.738955596585342</v>
      </c>
      <c r="I595" s="90">
        <f>'Gearing and Output'!$G$38</f>
        <v>631.72977665344956</v>
      </c>
      <c r="J595" s="90">
        <f t="shared" si="97"/>
        <v>0.25175582548673586</v>
      </c>
      <c r="K595" s="92">
        <f t="shared" si="95"/>
        <v>3.9721027232106159</v>
      </c>
      <c r="L595" s="92">
        <f>IF(A595&lt;'Gearing and Output'!$H$5,1,IF(A595&lt;'Gearing and Output'!$H$6,2,IF(A595&gt;'Gearing and Output'!$H$6,3)))</f>
        <v>3</v>
      </c>
      <c r="M595" s="92">
        <f>IF(L595=1,_xlfn.XLOOKUP(A595,'Dyno Graph'!$E$2:$E$77,'Dyno Graph'!$A$2:$A$77,,1),IF(L595=2,_xlfn.XLOOKUP(A595,'Dyno Graph'!$F$2:$F$77,'Dyno Graph'!$A$2:$A$77,,1),IF(L595=3,_xlfn.XLOOKUP(A595,'Dyno Graph'!$G$2:$G$77,'Dyno Graph'!$A$2:$A$77,,1))))</f>
        <v>7500</v>
      </c>
      <c r="N595" s="92">
        <f>IF(L595=1,_xlfn.XLOOKUP(A595,'Dyno Graph'!$E$2:$E$77,'Dyno Graph'!$D$2:$D$77,,-1),IF(L595=2,_xlfn.XLOOKUP(A595,'Dyno Graph'!$F$2:$F$77,'Dyno Graph'!$D$2:$D$77,,-1),IF(L595=3,_xlfn.XLOOKUP(A595,'Dyno Graph'!$G$2:$G$77,'Dyno Graph'!$D$2:$D$77,,-1))))</f>
        <v>14.254</v>
      </c>
      <c r="O595" s="92">
        <f>IF(L595=1,_xlfn.XLOOKUP(A595,'Dyno Graph'!$E$2:$E$77,'Dyno Graph'!$H$2:$H$77,,-1),IF(Forces!L595=2,_xlfn.XLOOKUP(Forces!A595,'Dyno Graph'!$F$2:$F$77,'Dyno Graph'!$H$2:$H$77,,-1),IF(Forces!L595=3,_xlfn.XLOOKUP(Forces!A595,'Dyno Graph'!$G$2:$G$77,'Dyno Graph'!$H$2:$H$77,,-1))))</f>
        <v>11.185500000000001</v>
      </c>
      <c r="P595" s="92" cm="1">
        <f t="array" ref="P595">_xlfn.XLOOKUP(N595,BSFC!$B$3:$B$25,_xlfn.XLOOKUP(M595,BSFC!$C$2:$P$2,BSFC!$C$3:$P$25,,-1),,-1)</f>
        <v>475.44294525000004</v>
      </c>
      <c r="Q595" s="92">
        <f t="shared" si="98"/>
        <v>1.4772408511371877</v>
      </c>
      <c r="R595" s="92">
        <f t="shared" si="99"/>
        <v>2.2593044861245575E-4</v>
      </c>
      <c r="S595" s="92">
        <f t="shared" si="100"/>
        <v>0.10741703790995974</v>
      </c>
      <c r="T595" s="92">
        <f t="shared" si="103"/>
        <v>77.11479283054382</v>
      </c>
      <c r="U595" s="92">
        <f t="shared" si="101"/>
        <v>1.4322271721327966E-4</v>
      </c>
      <c r="V595" s="92">
        <f t="shared" si="104"/>
        <v>0.10281972377405736</v>
      </c>
    </row>
    <row r="596" spans="1:22" x14ac:dyDescent="0.45">
      <c r="A596" s="88">
        <f>MIN('Gearing and Output'!$H$7,(SQRT((A595^2)+2*K595*1)))</f>
        <v>13.752388632941413</v>
      </c>
      <c r="B596" s="90">
        <f t="shared" si="102"/>
        <v>51.960397228609452</v>
      </c>
      <c r="C596" s="90">
        <f>0.5*'Gearing and Output'!$G$15*'Gearing and Output'!$G$16*'Gearing and Output'!$G$14*(A596)^2</f>
        <v>111.2073775495362</v>
      </c>
      <c r="D596" s="90">
        <f>'Gearing and Output'!$G$27</f>
        <v>213.858</v>
      </c>
      <c r="E596" s="90">
        <f>'Gearing and Output'!$C$14-C596-D596</f>
        <v>159.04165140594046</v>
      </c>
      <c r="F596" s="90">
        <f>0.5*'Gearing and Output'!$J$27*A596^2</f>
        <v>53594.201722958889</v>
      </c>
      <c r="G596" s="90">
        <f>A596/('Gearing and Output'!$J$35/1000)</f>
        <v>47.081097682100008</v>
      </c>
      <c r="H596" s="90">
        <f t="shared" si="96"/>
        <v>59.738955596585342</v>
      </c>
      <c r="I596" s="90">
        <f>'Gearing and Output'!$G$38</f>
        <v>631.72977665344956</v>
      </c>
      <c r="J596" s="90">
        <f t="shared" si="97"/>
        <v>0.25175582548673586</v>
      </c>
      <c r="K596" s="92">
        <f t="shared" si="95"/>
        <v>3.9721027232106159</v>
      </c>
      <c r="L596" s="92">
        <f>IF(A596&lt;'Gearing and Output'!$H$5,1,IF(A596&lt;'Gearing and Output'!$H$6,2,IF(A596&gt;'Gearing and Output'!$H$6,3)))</f>
        <v>3</v>
      </c>
      <c r="M596" s="92">
        <f>IF(L596=1,_xlfn.XLOOKUP(A596,'Dyno Graph'!$E$2:$E$77,'Dyno Graph'!$A$2:$A$77,,1),IF(L596=2,_xlfn.XLOOKUP(A596,'Dyno Graph'!$F$2:$F$77,'Dyno Graph'!$A$2:$A$77,,1),IF(L596=3,_xlfn.XLOOKUP(A596,'Dyno Graph'!$G$2:$G$77,'Dyno Graph'!$A$2:$A$77,,1))))</f>
        <v>7500</v>
      </c>
      <c r="N596" s="92">
        <f>IF(L596=1,_xlfn.XLOOKUP(A596,'Dyno Graph'!$E$2:$E$77,'Dyno Graph'!$D$2:$D$77,,-1),IF(L596=2,_xlfn.XLOOKUP(A596,'Dyno Graph'!$F$2:$F$77,'Dyno Graph'!$D$2:$D$77,,-1),IF(L596=3,_xlfn.XLOOKUP(A596,'Dyno Graph'!$G$2:$G$77,'Dyno Graph'!$D$2:$D$77,,-1))))</f>
        <v>14.254</v>
      </c>
      <c r="O596" s="92">
        <f>IF(L596=1,_xlfn.XLOOKUP(A596,'Dyno Graph'!$E$2:$E$77,'Dyno Graph'!$H$2:$H$77,,-1),IF(Forces!L596=2,_xlfn.XLOOKUP(Forces!A596,'Dyno Graph'!$F$2:$F$77,'Dyno Graph'!$H$2:$H$77,,-1),IF(Forces!L596=3,_xlfn.XLOOKUP(Forces!A596,'Dyno Graph'!$G$2:$G$77,'Dyno Graph'!$H$2:$H$77,,-1))))</f>
        <v>11.185500000000001</v>
      </c>
      <c r="P596" s="92" cm="1">
        <f t="array" ref="P596">_xlfn.XLOOKUP(N596,BSFC!$B$3:$B$25,_xlfn.XLOOKUP(M596,BSFC!$C$2:$P$2,BSFC!$C$3:$P$25,,-1),,-1)</f>
        <v>475.44294525000004</v>
      </c>
      <c r="Q596" s="92">
        <f t="shared" si="98"/>
        <v>1.4772408511371877</v>
      </c>
      <c r="R596" s="92">
        <f t="shared" si="99"/>
        <v>2.2593044861245575E-4</v>
      </c>
      <c r="S596" s="92">
        <f t="shared" si="100"/>
        <v>0.10741703790995974</v>
      </c>
      <c r="T596" s="92">
        <f t="shared" si="103"/>
        <v>77.222209868453774</v>
      </c>
      <c r="U596" s="92">
        <f t="shared" si="101"/>
        <v>1.4322271721327966E-4</v>
      </c>
      <c r="V596" s="92">
        <f t="shared" si="104"/>
        <v>0.10296294649127063</v>
      </c>
    </row>
    <row r="597" spans="1:22" x14ac:dyDescent="0.45">
      <c r="A597" s="88">
        <f>MIN('Gearing and Output'!$H$7,(SQRT((A596^2)+2*K596*1)))</f>
        <v>13.752388632941413</v>
      </c>
      <c r="B597" s="90">
        <f t="shared" si="102"/>
        <v>52.03311186943953</v>
      </c>
      <c r="C597" s="90">
        <f>0.5*'Gearing and Output'!$G$15*'Gearing and Output'!$G$16*'Gearing and Output'!$G$14*(A597)^2</f>
        <v>111.2073775495362</v>
      </c>
      <c r="D597" s="90">
        <f>'Gearing and Output'!$G$27</f>
        <v>213.858</v>
      </c>
      <c r="E597" s="90">
        <f>'Gearing and Output'!$C$14-C597-D597</f>
        <v>159.04165140594046</v>
      </c>
      <c r="F597" s="90">
        <f>0.5*'Gearing and Output'!$J$27*A597^2</f>
        <v>53594.201722958889</v>
      </c>
      <c r="G597" s="90">
        <f>A597/('Gearing and Output'!$J$35/1000)</f>
        <v>47.081097682100008</v>
      </c>
      <c r="H597" s="90">
        <f t="shared" si="96"/>
        <v>59.738955596585342</v>
      </c>
      <c r="I597" s="90">
        <f>'Gearing and Output'!$G$38</f>
        <v>631.72977665344956</v>
      </c>
      <c r="J597" s="90">
        <f t="shared" si="97"/>
        <v>0.25175582548673586</v>
      </c>
      <c r="K597" s="92">
        <f t="shared" si="95"/>
        <v>3.9721027232106159</v>
      </c>
      <c r="L597" s="92">
        <f>IF(A597&lt;'Gearing and Output'!$H$5,1,IF(A597&lt;'Gearing and Output'!$H$6,2,IF(A597&gt;'Gearing and Output'!$H$6,3)))</f>
        <v>3</v>
      </c>
      <c r="M597" s="92">
        <f>IF(L597=1,_xlfn.XLOOKUP(A597,'Dyno Graph'!$E$2:$E$77,'Dyno Graph'!$A$2:$A$77,,1),IF(L597=2,_xlfn.XLOOKUP(A597,'Dyno Graph'!$F$2:$F$77,'Dyno Graph'!$A$2:$A$77,,1),IF(L597=3,_xlfn.XLOOKUP(A597,'Dyno Graph'!$G$2:$G$77,'Dyno Graph'!$A$2:$A$77,,1))))</f>
        <v>7500</v>
      </c>
      <c r="N597" s="92">
        <f>IF(L597=1,_xlfn.XLOOKUP(A597,'Dyno Graph'!$E$2:$E$77,'Dyno Graph'!$D$2:$D$77,,-1),IF(L597=2,_xlfn.XLOOKUP(A597,'Dyno Graph'!$F$2:$F$77,'Dyno Graph'!$D$2:$D$77,,-1),IF(L597=3,_xlfn.XLOOKUP(A597,'Dyno Graph'!$G$2:$G$77,'Dyno Graph'!$D$2:$D$77,,-1))))</f>
        <v>14.254</v>
      </c>
      <c r="O597" s="92">
        <f>IF(L597=1,_xlfn.XLOOKUP(A597,'Dyno Graph'!$E$2:$E$77,'Dyno Graph'!$H$2:$H$77,,-1),IF(Forces!L597=2,_xlfn.XLOOKUP(Forces!A597,'Dyno Graph'!$F$2:$F$77,'Dyno Graph'!$H$2:$H$77,,-1),IF(Forces!L597=3,_xlfn.XLOOKUP(Forces!A597,'Dyno Graph'!$G$2:$G$77,'Dyno Graph'!$H$2:$H$77,,-1))))</f>
        <v>11.185500000000001</v>
      </c>
      <c r="P597" s="92" cm="1">
        <f t="array" ref="P597">_xlfn.XLOOKUP(N597,BSFC!$B$3:$B$25,_xlfn.XLOOKUP(M597,BSFC!$C$2:$P$2,BSFC!$C$3:$P$25,,-1),,-1)</f>
        <v>475.44294525000004</v>
      </c>
      <c r="Q597" s="92">
        <f t="shared" si="98"/>
        <v>1.4772408511371877</v>
      </c>
      <c r="R597" s="92">
        <f t="shared" si="99"/>
        <v>2.2593044861245575E-4</v>
      </c>
      <c r="S597" s="92">
        <f t="shared" si="100"/>
        <v>0.10741703790995974</v>
      </c>
      <c r="T597" s="92">
        <f t="shared" si="103"/>
        <v>77.329626906363728</v>
      </c>
      <c r="U597" s="92">
        <f t="shared" si="101"/>
        <v>1.4322271721327966E-4</v>
      </c>
      <c r="V597" s="92">
        <f t="shared" si="104"/>
        <v>0.10310616920848391</v>
      </c>
    </row>
    <row r="598" spans="1:22" x14ac:dyDescent="0.45">
      <c r="A598" s="88">
        <f>MIN('Gearing and Output'!$H$7,(SQRT((A597^2)+2*K597*1)))</f>
        <v>13.752388632941413</v>
      </c>
      <c r="B598" s="90">
        <f t="shared" si="102"/>
        <v>52.105826510269608</v>
      </c>
      <c r="C598" s="90">
        <f>0.5*'Gearing and Output'!$G$15*'Gearing and Output'!$G$16*'Gearing and Output'!$G$14*(A598)^2</f>
        <v>111.2073775495362</v>
      </c>
      <c r="D598" s="90">
        <f>'Gearing and Output'!$G$27</f>
        <v>213.858</v>
      </c>
      <c r="E598" s="90">
        <f>'Gearing and Output'!$C$14-C598-D598</f>
        <v>159.04165140594046</v>
      </c>
      <c r="F598" s="90">
        <f>0.5*'Gearing and Output'!$J$27*A598^2</f>
        <v>53594.201722958889</v>
      </c>
      <c r="G598" s="90">
        <f>A598/('Gearing and Output'!$J$35/1000)</f>
        <v>47.081097682100008</v>
      </c>
      <c r="H598" s="90">
        <f t="shared" si="96"/>
        <v>59.738955596585342</v>
      </c>
      <c r="I598" s="90">
        <f>'Gearing and Output'!$G$38</f>
        <v>631.72977665344956</v>
      </c>
      <c r="J598" s="90">
        <f t="shared" si="97"/>
        <v>0.25175582548673586</v>
      </c>
      <c r="K598" s="92">
        <f t="shared" si="95"/>
        <v>3.9721027232106159</v>
      </c>
      <c r="L598" s="92">
        <f>IF(A598&lt;'Gearing and Output'!$H$5,1,IF(A598&lt;'Gearing and Output'!$H$6,2,IF(A598&gt;'Gearing and Output'!$H$6,3)))</f>
        <v>3</v>
      </c>
      <c r="M598" s="92">
        <f>IF(L598=1,_xlfn.XLOOKUP(A598,'Dyno Graph'!$E$2:$E$77,'Dyno Graph'!$A$2:$A$77,,1),IF(L598=2,_xlfn.XLOOKUP(A598,'Dyno Graph'!$F$2:$F$77,'Dyno Graph'!$A$2:$A$77,,1),IF(L598=3,_xlfn.XLOOKUP(A598,'Dyno Graph'!$G$2:$G$77,'Dyno Graph'!$A$2:$A$77,,1))))</f>
        <v>7500</v>
      </c>
      <c r="N598" s="92">
        <f>IF(L598=1,_xlfn.XLOOKUP(A598,'Dyno Graph'!$E$2:$E$77,'Dyno Graph'!$D$2:$D$77,,-1),IF(L598=2,_xlfn.XLOOKUP(A598,'Dyno Graph'!$F$2:$F$77,'Dyno Graph'!$D$2:$D$77,,-1),IF(L598=3,_xlfn.XLOOKUP(A598,'Dyno Graph'!$G$2:$G$77,'Dyno Graph'!$D$2:$D$77,,-1))))</f>
        <v>14.254</v>
      </c>
      <c r="O598" s="92">
        <f>IF(L598=1,_xlfn.XLOOKUP(A598,'Dyno Graph'!$E$2:$E$77,'Dyno Graph'!$H$2:$H$77,,-1),IF(Forces!L598=2,_xlfn.XLOOKUP(Forces!A598,'Dyno Graph'!$F$2:$F$77,'Dyno Graph'!$H$2:$H$77,,-1),IF(Forces!L598=3,_xlfn.XLOOKUP(Forces!A598,'Dyno Graph'!$G$2:$G$77,'Dyno Graph'!$H$2:$H$77,,-1))))</f>
        <v>11.185500000000001</v>
      </c>
      <c r="P598" s="92" cm="1">
        <f t="array" ref="P598">_xlfn.XLOOKUP(N598,BSFC!$B$3:$B$25,_xlfn.XLOOKUP(M598,BSFC!$C$2:$P$2,BSFC!$C$3:$P$25,,-1),,-1)</f>
        <v>475.44294525000004</v>
      </c>
      <c r="Q598" s="92">
        <f t="shared" si="98"/>
        <v>1.4772408511371877</v>
      </c>
      <c r="R598" s="92">
        <f t="shared" si="99"/>
        <v>2.2593044861245575E-4</v>
      </c>
      <c r="S598" s="92">
        <f t="shared" si="100"/>
        <v>0.10741703790995974</v>
      </c>
      <c r="T598" s="92">
        <f t="shared" si="103"/>
        <v>77.437043944273682</v>
      </c>
      <c r="U598" s="92">
        <f t="shared" si="101"/>
        <v>1.4322271721327966E-4</v>
      </c>
      <c r="V598" s="92">
        <f t="shared" si="104"/>
        <v>0.10324939192569718</v>
      </c>
    </row>
    <row r="599" spans="1:22" x14ac:dyDescent="0.45">
      <c r="A599" s="88">
        <f>MIN('Gearing and Output'!$H$7,(SQRT((A598^2)+2*K598*1)))</f>
        <v>13.752388632941413</v>
      </c>
      <c r="B599" s="90">
        <f t="shared" si="102"/>
        <v>52.178541151099687</v>
      </c>
      <c r="C599" s="90">
        <f>0.5*'Gearing and Output'!$G$15*'Gearing and Output'!$G$16*'Gearing and Output'!$G$14*(A599)^2</f>
        <v>111.2073775495362</v>
      </c>
      <c r="D599" s="90">
        <f>'Gearing and Output'!$G$27</f>
        <v>213.858</v>
      </c>
      <c r="E599" s="90">
        <f>'Gearing and Output'!$C$14-C599-D599</f>
        <v>159.04165140594046</v>
      </c>
      <c r="F599" s="90">
        <f>0.5*'Gearing and Output'!$J$27*A599^2</f>
        <v>53594.201722958889</v>
      </c>
      <c r="G599" s="90">
        <f>A599/('Gearing and Output'!$J$35/1000)</f>
        <v>47.081097682100008</v>
      </c>
      <c r="H599" s="90">
        <f t="shared" si="96"/>
        <v>59.738955596585342</v>
      </c>
      <c r="I599" s="90">
        <f>'Gearing and Output'!$G$38</f>
        <v>631.72977665344956</v>
      </c>
      <c r="J599" s="90">
        <f t="shared" si="97"/>
        <v>0.25175582548673586</v>
      </c>
      <c r="K599" s="92">
        <f t="shared" si="95"/>
        <v>3.9721027232106159</v>
      </c>
      <c r="L599" s="92">
        <f>IF(A599&lt;'Gearing and Output'!$H$5,1,IF(A599&lt;'Gearing and Output'!$H$6,2,IF(A599&gt;'Gearing and Output'!$H$6,3)))</f>
        <v>3</v>
      </c>
      <c r="M599" s="92">
        <f>IF(L599=1,_xlfn.XLOOKUP(A599,'Dyno Graph'!$E$2:$E$77,'Dyno Graph'!$A$2:$A$77,,1),IF(L599=2,_xlfn.XLOOKUP(A599,'Dyno Graph'!$F$2:$F$77,'Dyno Graph'!$A$2:$A$77,,1),IF(L599=3,_xlfn.XLOOKUP(A599,'Dyno Graph'!$G$2:$G$77,'Dyno Graph'!$A$2:$A$77,,1))))</f>
        <v>7500</v>
      </c>
      <c r="N599" s="92">
        <f>IF(L599=1,_xlfn.XLOOKUP(A599,'Dyno Graph'!$E$2:$E$77,'Dyno Graph'!$D$2:$D$77,,-1),IF(L599=2,_xlfn.XLOOKUP(A599,'Dyno Graph'!$F$2:$F$77,'Dyno Graph'!$D$2:$D$77,,-1),IF(L599=3,_xlfn.XLOOKUP(A599,'Dyno Graph'!$G$2:$G$77,'Dyno Graph'!$D$2:$D$77,,-1))))</f>
        <v>14.254</v>
      </c>
      <c r="O599" s="92">
        <f>IF(L599=1,_xlfn.XLOOKUP(A599,'Dyno Graph'!$E$2:$E$77,'Dyno Graph'!$H$2:$H$77,,-1),IF(Forces!L599=2,_xlfn.XLOOKUP(Forces!A599,'Dyno Graph'!$F$2:$F$77,'Dyno Graph'!$H$2:$H$77,,-1),IF(Forces!L599=3,_xlfn.XLOOKUP(Forces!A599,'Dyno Graph'!$G$2:$G$77,'Dyno Graph'!$H$2:$H$77,,-1))))</f>
        <v>11.185500000000001</v>
      </c>
      <c r="P599" s="92" cm="1">
        <f t="array" ref="P599">_xlfn.XLOOKUP(N599,BSFC!$B$3:$B$25,_xlfn.XLOOKUP(M599,BSFC!$C$2:$P$2,BSFC!$C$3:$P$25,,-1),,-1)</f>
        <v>475.44294525000004</v>
      </c>
      <c r="Q599" s="92">
        <f t="shared" si="98"/>
        <v>1.4772408511371877</v>
      </c>
      <c r="R599" s="92">
        <f t="shared" si="99"/>
        <v>2.2593044861245575E-4</v>
      </c>
      <c r="S599" s="92">
        <f t="shared" si="100"/>
        <v>0.10741703790995974</v>
      </c>
      <c r="T599" s="92">
        <f t="shared" si="103"/>
        <v>77.544460982183637</v>
      </c>
      <c r="U599" s="92">
        <f t="shared" si="101"/>
        <v>1.4322271721327966E-4</v>
      </c>
      <c r="V599" s="92">
        <f t="shared" si="104"/>
        <v>0.10339261464291045</v>
      </c>
    </row>
    <row r="600" spans="1:22" x14ac:dyDescent="0.45">
      <c r="A600" s="88">
        <f>MIN('Gearing and Output'!$H$7,(SQRT((A599^2)+2*K599*1)))</f>
        <v>13.752388632941413</v>
      </c>
      <c r="B600" s="90">
        <f t="shared" si="102"/>
        <v>52.251255791929765</v>
      </c>
      <c r="C600" s="90">
        <f>0.5*'Gearing and Output'!$G$15*'Gearing and Output'!$G$16*'Gearing and Output'!$G$14*(A600)^2</f>
        <v>111.2073775495362</v>
      </c>
      <c r="D600" s="90">
        <f>'Gearing and Output'!$G$27</f>
        <v>213.858</v>
      </c>
      <c r="E600" s="90">
        <f>'Gearing and Output'!$C$14-C600-D600</f>
        <v>159.04165140594046</v>
      </c>
      <c r="F600" s="90">
        <f>0.5*'Gearing and Output'!$J$27*A600^2</f>
        <v>53594.201722958889</v>
      </c>
      <c r="G600" s="90">
        <f>A600/('Gearing and Output'!$J$35/1000)</f>
        <v>47.081097682100008</v>
      </c>
      <c r="H600" s="90">
        <f t="shared" si="96"/>
        <v>59.738955596585342</v>
      </c>
      <c r="I600" s="90">
        <f>'Gearing and Output'!$G$38</f>
        <v>631.72977665344956</v>
      </c>
      <c r="J600" s="90">
        <f t="shared" si="97"/>
        <v>0.25175582548673586</v>
      </c>
      <c r="K600" s="92">
        <f t="shared" si="95"/>
        <v>3.9721027232106159</v>
      </c>
      <c r="L600" s="92">
        <f>IF(A600&lt;'Gearing and Output'!$H$5,1,IF(A600&lt;'Gearing and Output'!$H$6,2,IF(A600&gt;'Gearing and Output'!$H$6,3)))</f>
        <v>3</v>
      </c>
      <c r="M600" s="92">
        <f>IF(L600=1,_xlfn.XLOOKUP(A600,'Dyno Graph'!$E$2:$E$77,'Dyno Graph'!$A$2:$A$77,,1),IF(L600=2,_xlfn.XLOOKUP(A600,'Dyno Graph'!$F$2:$F$77,'Dyno Graph'!$A$2:$A$77,,1),IF(L600=3,_xlfn.XLOOKUP(A600,'Dyno Graph'!$G$2:$G$77,'Dyno Graph'!$A$2:$A$77,,1))))</f>
        <v>7500</v>
      </c>
      <c r="N600" s="92">
        <f>IF(L600=1,_xlfn.XLOOKUP(A600,'Dyno Graph'!$E$2:$E$77,'Dyno Graph'!$D$2:$D$77,,-1),IF(L600=2,_xlfn.XLOOKUP(A600,'Dyno Graph'!$F$2:$F$77,'Dyno Graph'!$D$2:$D$77,,-1),IF(L600=3,_xlfn.XLOOKUP(A600,'Dyno Graph'!$G$2:$G$77,'Dyno Graph'!$D$2:$D$77,,-1))))</f>
        <v>14.254</v>
      </c>
      <c r="O600" s="92">
        <f>IF(L600=1,_xlfn.XLOOKUP(A600,'Dyno Graph'!$E$2:$E$77,'Dyno Graph'!$H$2:$H$77,,-1),IF(Forces!L600=2,_xlfn.XLOOKUP(Forces!A600,'Dyno Graph'!$F$2:$F$77,'Dyno Graph'!$H$2:$H$77,,-1),IF(Forces!L600=3,_xlfn.XLOOKUP(Forces!A600,'Dyno Graph'!$G$2:$G$77,'Dyno Graph'!$H$2:$H$77,,-1))))</f>
        <v>11.185500000000001</v>
      </c>
      <c r="P600" s="92" cm="1">
        <f t="array" ref="P600">_xlfn.XLOOKUP(N600,BSFC!$B$3:$B$25,_xlfn.XLOOKUP(M600,BSFC!$C$2:$P$2,BSFC!$C$3:$P$25,,-1),,-1)</f>
        <v>475.44294525000004</v>
      </c>
      <c r="Q600" s="92">
        <f t="shared" si="98"/>
        <v>1.4772408511371877</v>
      </c>
      <c r="R600" s="92">
        <f t="shared" si="99"/>
        <v>2.2593044861245575E-4</v>
      </c>
      <c r="S600" s="92">
        <f t="shared" si="100"/>
        <v>0.10741703790995974</v>
      </c>
      <c r="T600" s="92">
        <f t="shared" si="103"/>
        <v>77.651878020093591</v>
      </c>
      <c r="U600" s="92">
        <f t="shared" si="101"/>
        <v>1.4322271721327966E-4</v>
      </c>
      <c r="V600" s="92">
        <f t="shared" si="104"/>
        <v>0.10353583736012373</v>
      </c>
    </row>
    <row r="601" spans="1:22" x14ac:dyDescent="0.45">
      <c r="A601" s="88">
        <f>MIN('Gearing and Output'!$H$7,(SQRT((A600^2)+2*K600*1)))</f>
        <v>13.752388632941413</v>
      </c>
      <c r="B601" s="90">
        <f t="shared" si="102"/>
        <v>52.323970432759843</v>
      </c>
      <c r="C601" s="90">
        <f>0.5*'Gearing and Output'!$G$15*'Gearing and Output'!$G$16*'Gearing and Output'!$G$14*(A601)^2</f>
        <v>111.2073775495362</v>
      </c>
      <c r="D601" s="90">
        <f>'Gearing and Output'!$G$27</f>
        <v>213.858</v>
      </c>
      <c r="E601" s="90">
        <f>'Gearing and Output'!$C$14-C601-D601</f>
        <v>159.04165140594046</v>
      </c>
      <c r="F601" s="90">
        <f>0.5*'Gearing and Output'!$J$27*A601^2</f>
        <v>53594.201722958889</v>
      </c>
      <c r="G601" s="90">
        <f>A601/('Gearing and Output'!$J$35/1000)</f>
        <v>47.081097682100008</v>
      </c>
      <c r="H601" s="90">
        <f t="shared" si="96"/>
        <v>59.738955596585342</v>
      </c>
      <c r="I601" s="90">
        <f>'Gearing and Output'!$G$38</f>
        <v>631.72977665344956</v>
      </c>
      <c r="J601" s="90">
        <f t="shared" si="97"/>
        <v>0.25175582548673586</v>
      </c>
      <c r="K601" s="92">
        <f t="shared" si="95"/>
        <v>3.9721027232106159</v>
      </c>
      <c r="L601" s="92">
        <f>IF(A601&lt;'Gearing and Output'!$H$5,1,IF(A601&lt;'Gearing and Output'!$H$6,2,IF(A601&gt;'Gearing and Output'!$H$6,3)))</f>
        <v>3</v>
      </c>
      <c r="M601" s="92">
        <f>IF(L601=1,_xlfn.XLOOKUP(A601,'Dyno Graph'!$E$2:$E$77,'Dyno Graph'!$A$2:$A$77,,1),IF(L601=2,_xlfn.XLOOKUP(A601,'Dyno Graph'!$F$2:$F$77,'Dyno Graph'!$A$2:$A$77,,1),IF(L601=3,_xlfn.XLOOKUP(A601,'Dyno Graph'!$G$2:$G$77,'Dyno Graph'!$A$2:$A$77,,1))))</f>
        <v>7500</v>
      </c>
      <c r="N601" s="92">
        <f>IF(L601=1,_xlfn.XLOOKUP(A601,'Dyno Graph'!$E$2:$E$77,'Dyno Graph'!$D$2:$D$77,,-1),IF(L601=2,_xlfn.XLOOKUP(A601,'Dyno Graph'!$F$2:$F$77,'Dyno Graph'!$D$2:$D$77,,-1),IF(L601=3,_xlfn.XLOOKUP(A601,'Dyno Graph'!$G$2:$G$77,'Dyno Graph'!$D$2:$D$77,,-1))))</f>
        <v>14.254</v>
      </c>
      <c r="O601" s="92">
        <f>IF(L601=1,_xlfn.XLOOKUP(A601,'Dyno Graph'!$E$2:$E$77,'Dyno Graph'!$H$2:$H$77,,-1),IF(Forces!L601=2,_xlfn.XLOOKUP(Forces!A601,'Dyno Graph'!$F$2:$F$77,'Dyno Graph'!$H$2:$H$77,,-1),IF(Forces!L601=3,_xlfn.XLOOKUP(Forces!A601,'Dyno Graph'!$G$2:$G$77,'Dyno Graph'!$H$2:$H$77,,-1))))</f>
        <v>11.185500000000001</v>
      </c>
      <c r="P601" s="92" cm="1">
        <f t="array" ref="P601">_xlfn.XLOOKUP(N601,BSFC!$B$3:$B$25,_xlfn.XLOOKUP(M601,BSFC!$C$2:$P$2,BSFC!$C$3:$P$25,,-1),,-1)</f>
        <v>475.44294525000004</v>
      </c>
      <c r="Q601" s="92">
        <f t="shared" si="98"/>
        <v>1.4772408511371877</v>
      </c>
      <c r="R601" s="92">
        <f t="shared" si="99"/>
        <v>2.2593044861245575E-4</v>
      </c>
      <c r="S601" s="92">
        <f t="shared" si="100"/>
        <v>0.10741703790995974</v>
      </c>
      <c r="T601" s="92">
        <f t="shared" si="103"/>
        <v>77.759295058003545</v>
      </c>
      <c r="U601" s="92">
        <f t="shared" si="101"/>
        <v>1.4322271721327966E-4</v>
      </c>
      <c r="V601" s="92">
        <f t="shared" si="104"/>
        <v>0.103679060077337</v>
      </c>
    </row>
    <row r="602" spans="1:22" x14ac:dyDescent="0.45">
      <c r="A602" s="88">
        <f>MIN('Gearing and Output'!$H$7,(SQRT((A601^2)+2*K601*1)))</f>
        <v>13.752388632941413</v>
      </c>
      <c r="B602" s="90">
        <f t="shared" si="102"/>
        <v>52.396685073589921</v>
      </c>
      <c r="C602" s="90">
        <f>0.5*'Gearing and Output'!$G$15*'Gearing and Output'!$G$16*'Gearing and Output'!$G$14*(A602)^2</f>
        <v>111.2073775495362</v>
      </c>
      <c r="D602" s="90">
        <f>'Gearing and Output'!$G$27</f>
        <v>213.858</v>
      </c>
      <c r="E602" s="90">
        <f>'Gearing and Output'!$C$14-C602-D602</f>
        <v>159.04165140594046</v>
      </c>
      <c r="F602" s="90">
        <f>0.5*'Gearing and Output'!$J$27*A602^2</f>
        <v>53594.201722958889</v>
      </c>
      <c r="G602" s="90">
        <f>A602/('Gearing and Output'!$J$35/1000)</f>
        <v>47.081097682100008</v>
      </c>
      <c r="H602" s="90">
        <f t="shared" si="96"/>
        <v>59.738955596585342</v>
      </c>
      <c r="I602" s="90">
        <f>'Gearing and Output'!$G$38</f>
        <v>631.72977665344956</v>
      </c>
      <c r="J602" s="90">
        <f t="shared" si="97"/>
        <v>0.25175582548673586</v>
      </c>
      <c r="K602" s="92">
        <f t="shared" ref="K602:K633" si="105">I602/E602</f>
        <v>3.9721027232106159</v>
      </c>
      <c r="L602" s="92">
        <f>IF(A602&lt;'Gearing and Output'!$H$5,1,IF(A602&lt;'Gearing and Output'!$H$6,2,IF(A602&gt;'Gearing and Output'!$H$6,3)))</f>
        <v>3</v>
      </c>
      <c r="M602" s="92">
        <f>IF(L602=1,_xlfn.XLOOKUP(A602,'Dyno Graph'!$E$2:$E$77,'Dyno Graph'!$A$2:$A$77,,1),IF(L602=2,_xlfn.XLOOKUP(A602,'Dyno Graph'!$F$2:$F$77,'Dyno Graph'!$A$2:$A$77,,1),IF(L602=3,_xlfn.XLOOKUP(A602,'Dyno Graph'!$G$2:$G$77,'Dyno Graph'!$A$2:$A$77,,1))))</f>
        <v>7500</v>
      </c>
      <c r="N602" s="92">
        <f>IF(L602=1,_xlfn.XLOOKUP(A602,'Dyno Graph'!$E$2:$E$77,'Dyno Graph'!$D$2:$D$77,,-1),IF(L602=2,_xlfn.XLOOKUP(A602,'Dyno Graph'!$F$2:$F$77,'Dyno Graph'!$D$2:$D$77,,-1),IF(L602=3,_xlfn.XLOOKUP(A602,'Dyno Graph'!$G$2:$G$77,'Dyno Graph'!$D$2:$D$77,,-1))))</f>
        <v>14.254</v>
      </c>
      <c r="O602" s="92">
        <f>IF(L602=1,_xlfn.XLOOKUP(A602,'Dyno Graph'!$E$2:$E$77,'Dyno Graph'!$H$2:$H$77,,-1),IF(Forces!L602=2,_xlfn.XLOOKUP(Forces!A602,'Dyno Graph'!$F$2:$F$77,'Dyno Graph'!$H$2:$H$77,,-1),IF(Forces!L602=3,_xlfn.XLOOKUP(Forces!A602,'Dyno Graph'!$G$2:$G$77,'Dyno Graph'!$H$2:$H$77,,-1))))</f>
        <v>11.185500000000001</v>
      </c>
      <c r="P602" s="92" cm="1">
        <f t="array" ref="P602">_xlfn.XLOOKUP(N602,BSFC!$B$3:$B$25,_xlfn.XLOOKUP(M602,BSFC!$C$2:$P$2,BSFC!$C$3:$P$25,,-1),,-1)</f>
        <v>475.44294525000004</v>
      </c>
      <c r="Q602" s="92">
        <f t="shared" si="98"/>
        <v>1.4772408511371877</v>
      </c>
      <c r="R602" s="92">
        <f t="shared" si="99"/>
        <v>2.2593044861245575E-4</v>
      </c>
      <c r="S602" s="92">
        <f t="shared" si="100"/>
        <v>0.10741703790995974</v>
      </c>
      <c r="T602" s="92">
        <f t="shared" si="103"/>
        <v>77.866712095913499</v>
      </c>
      <c r="U602" s="92">
        <f t="shared" si="101"/>
        <v>1.4322271721327966E-4</v>
      </c>
      <c r="V602" s="92">
        <f t="shared" si="104"/>
        <v>0.10382228279455027</v>
      </c>
    </row>
    <row r="603" spans="1:22" x14ac:dyDescent="0.45">
      <c r="A603" s="88">
        <f>MIN('Gearing and Output'!$H$7,(SQRT((A602^2)+2*K602*1)))</f>
        <v>13.752388632941413</v>
      </c>
      <c r="B603" s="90">
        <f t="shared" si="102"/>
        <v>52.46939971442</v>
      </c>
      <c r="C603" s="90">
        <f>0.5*'Gearing and Output'!$G$15*'Gearing and Output'!$G$16*'Gearing and Output'!$G$14*(A603)^2</f>
        <v>111.2073775495362</v>
      </c>
      <c r="D603" s="90">
        <f>'Gearing and Output'!$G$27</f>
        <v>213.858</v>
      </c>
      <c r="E603" s="90">
        <f>'Gearing and Output'!$C$14-C603-D603</f>
        <v>159.04165140594046</v>
      </c>
      <c r="F603" s="90">
        <f>0.5*'Gearing and Output'!$J$27*A603^2</f>
        <v>53594.201722958889</v>
      </c>
      <c r="G603" s="90">
        <f>A603/('Gearing and Output'!$J$35/1000)</f>
        <v>47.081097682100008</v>
      </c>
      <c r="H603" s="90">
        <f t="shared" si="96"/>
        <v>59.738955596585342</v>
      </c>
      <c r="I603" s="90">
        <f>'Gearing and Output'!$G$38</f>
        <v>631.72977665344956</v>
      </c>
      <c r="J603" s="90">
        <f t="shared" si="97"/>
        <v>0.25175582548673586</v>
      </c>
      <c r="K603" s="92">
        <f t="shared" si="105"/>
        <v>3.9721027232106159</v>
      </c>
      <c r="L603" s="92">
        <f>IF(A603&lt;'Gearing and Output'!$H$5,1,IF(A603&lt;'Gearing and Output'!$H$6,2,IF(A603&gt;'Gearing and Output'!$H$6,3)))</f>
        <v>3</v>
      </c>
      <c r="M603" s="92">
        <f>IF(L603=1,_xlfn.XLOOKUP(A603,'Dyno Graph'!$E$2:$E$77,'Dyno Graph'!$A$2:$A$77,,1),IF(L603=2,_xlfn.XLOOKUP(A603,'Dyno Graph'!$F$2:$F$77,'Dyno Graph'!$A$2:$A$77,,1),IF(L603=3,_xlfn.XLOOKUP(A603,'Dyno Graph'!$G$2:$G$77,'Dyno Graph'!$A$2:$A$77,,1))))</f>
        <v>7500</v>
      </c>
      <c r="N603" s="92">
        <f>IF(L603=1,_xlfn.XLOOKUP(A603,'Dyno Graph'!$E$2:$E$77,'Dyno Graph'!$D$2:$D$77,,-1),IF(L603=2,_xlfn.XLOOKUP(A603,'Dyno Graph'!$F$2:$F$77,'Dyno Graph'!$D$2:$D$77,,-1),IF(L603=3,_xlfn.XLOOKUP(A603,'Dyno Graph'!$G$2:$G$77,'Dyno Graph'!$D$2:$D$77,,-1))))</f>
        <v>14.254</v>
      </c>
      <c r="O603" s="92">
        <f>IF(L603=1,_xlfn.XLOOKUP(A603,'Dyno Graph'!$E$2:$E$77,'Dyno Graph'!$H$2:$H$77,,-1),IF(Forces!L603=2,_xlfn.XLOOKUP(Forces!A603,'Dyno Graph'!$F$2:$F$77,'Dyno Graph'!$H$2:$H$77,,-1),IF(Forces!L603=3,_xlfn.XLOOKUP(Forces!A603,'Dyno Graph'!$G$2:$G$77,'Dyno Graph'!$H$2:$H$77,,-1))))</f>
        <v>11.185500000000001</v>
      </c>
      <c r="P603" s="92" cm="1">
        <f t="array" ref="P603">_xlfn.XLOOKUP(N603,BSFC!$B$3:$B$25,_xlfn.XLOOKUP(M603,BSFC!$C$2:$P$2,BSFC!$C$3:$P$25,,-1),,-1)</f>
        <v>475.44294525000004</v>
      </c>
      <c r="Q603" s="92">
        <f t="shared" si="98"/>
        <v>1.4772408511371877</v>
      </c>
      <c r="R603" s="92">
        <f t="shared" si="99"/>
        <v>2.2593044861245575E-4</v>
      </c>
      <c r="S603" s="92">
        <f t="shared" si="100"/>
        <v>0.10741703790995974</v>
      </c>
      <c r="T603" s="92">
        <f t="shared" si="103"/>
        <v>77.974129133823453</v>
      </c>
      <c r="U603" s="92">
        <f t="shared" si="101"/>
        <v>1.4322271721327966E-4</v>
      </c>
      <c r="V603" s="92">
        <f t="shared" si="104"/>
        <v>0.10396550551176355</v>
      </c>
    </row>
    <row r="604" spans="1:22" x14ac:dyDescent="0.45">
      <c r="A604" s="88">
        <f>MIN('Gearing and Output'!$H$7,(SQRT((A603^2)+2*K603*1)))</f>
        <v>13.752388632941413</v>
      </c>
      <c r="B604" s="90">
        <f t="shared" si="102"/>
        <v>52.542114355250078</v>
      </c>
      <c r="C604" s="90">
        <f>0.5*'Gearing and Output'!$G$15*'Gearing and Output'!$G$16*'Gearing and Output'!$G$14*(A604)^2</f>
        <v>111.2073775495362</v>
      </c>
      <c r="D604" s="90">
        <f>'Gearing and Output'!$G$27</f>
        <v>213.858</v>
      </c>
      <c r="E604" s="90">
        <f>'Gearing and Output'!$C$14-C604-D604</f>
        <v>159.04165140594046</v>
      </c>
      <c r="F604" s="90">
        <f>0.5*'Gearing and Output'!$J$27*A604^2</f>
        <v>53594.201722958889</v>
      </c>
      <c r="G604" s="90">
        <f>A604/('Gearing and Output'!$J$35/1000)</f>
        <v>47.081097682100008</v>
      </c>
      <c r="H604" s="90">
        <f t="shared" si="96"/>
        <v>59.738955596585342</v>
      </c>
      <c r="I604" s="90">
        <f>'Gearing and Output'!$G$38</f>
        <v>631.72977665344956</v>
      </c>
      <c r="J604" s="90">
        <f t="shared" si="97"/>
        <v>0.25175582548673586</v>
      </c>
      <c r="K604" s="92">
        <f t="shared" si="105"/>
        <v>3.9721027232106159</v>
      </c>
      <c r="L604" s="92">
        <f>IF(A604&lt;'Gearing and Output'!$H$5,1,IF(A604&lt;'Gearing and Output'!$H$6,2,IF(A604&gt;'Gearing and Output'!$H$6,3)))</f>
        <v>3</v>
      </c>
      <c r="M604" s="92">
        <f>IF(L604=1,_xlfn.XLOOKUP(A604,'Dyno Graph'!$E$2:$E$77,'Dyno Graph'!$A$2:$A$77,,1),IF(L604=2,_xlfn.XLOOKUP(A604,'Dyno Graph'!$F$2:$F$77,'Dyno Graph'!$A$2:$A$77,,1),IF(L604=3,_xlfn.XLOOKUP(A604,'Dyno Graph'!$G$2:$G$77,'Dyno Graph'!$A$2:$A$77,,1))))</f>
        <v>7500</v>
      </c>
      <c r="N604" s="92">
        <f>IF(L604=1,_xlfn.XLOOKUP(A604,'Dyno Graph'!$E$2:$E$77,'Dyno Graph'!$D$2:$D$77,,-1),IF(L604=2,_xlfn.XLOOKUP(A604,'Dyno Graph'!$F$2:$F$77,'Dyno Graph'!$D$2:$D$77,,-1),IF(L604=3,_xlfn.XLOOKUP(A604,'Dyno Graph'!$G$2:$G$77,'Dyno Graph'!$D$2:$D$77,,-1))))</f>
        <v>14.254</v>
      </c>
      <c r="O604" s="92">
        <f>IF(L604=1,_xlfn.XLOOKUP(A604,'Dyno Graph'!$E$2:$E$77,'Dyno Graph'!$H$2:$H$77,,-1),IF(Forces!L604=2,_xlfn.XLOOKUP(Forces!A604,'Dyno Graph'!$F$2:$F$77,'Dyno Graph'!$H$2:$H$77,,-1),IF(Forces!L604=3,_xlfn.XLOOKUP(Forces!A604,'Dyno Graph'!$G$2:$G$77,'Dyno Graph'!$H$2:$H$77,,-1))))</f>
        <v>11.185500000000001</v>
      </c>
      <c r="P604" s="92" cm="1">
        <f t="array" ref="P604">_xlfn.XLOOKUP(N604,BSFC!$B$3:$B$25,_xlfn.XLOOKUP(M604,BSFC!$C$2:$P$2,BSFC!$C$3:$P$25,,-1),,-1)</f>
        <v>475.44294525000004</v>
      </c>
      <c r="Q604" s="92">
        <f t="shared" si="98"/>
        <v>1.4772408511371877</v>
      </c>
      <c r="R604" s="92">
        <f t="shared" si="99"/>
        <v>2.2593044861245575E-4</v>
      </c>
      <c r="S604" s="92">
        <f t="shared" si="100"/>
        <v>0.10741703790995974</v>
      </c>
      <c r="T604" s="92">
        <f t="shared" si="103"/>
        <v>78.081546171733407</v>
      </c>
      <c r="U604" s="92">
        <f t="shared" si="101"/>
        <v>1.4322271721327966E-4</v>
      </c>
      <c r="V604" s="92">
        <f t="shared" si="104"/>
        <v>0.10410872822897682</v>
      </c>
    </row>
    <row r="605" spans="1:22" x14ac:dyDescent="0.45">
      <c r="A605" s="88">
        <f>MIN('Gearing and Output'!$H$7,(SQRT((A604^2)+2*K604*1)))</f>
        <v>13.752388632941413</v>
      </c>
      <c r="B605" s="90">
        <f t="shared" si="102"/>
        <v>52.614828996080156</v>
      </c>
      <c r="C605" s="90">
        <f>0.5*'Gearing and Output'!$G$15*'Gearing and Output'!$G$16*'Gearing and Output'!$G$14*(A605)^2</f>
        <v>111.2073775495362</v>
      </c>
      <c r="D605" s="90">
        <f>'Gearing and Output'!$G$27</f>
        <v>213.858</v>
      </c>
      <c r="E605" s="90">
        <f>'Gearing and Output'!$C$14-C605-D605</f>
        <v>159.04165140594046</v>
      </c>
      <c r="F605" s="90">
        <f>0.5*'Gearing and Output'!$J$27*A605^2</f>
        <v>53594.201722958889</v>
      </c>
      <c r="G605" s="90">
        <f>A605/('Gearing and Output'!$J$35/1000)</f>
        <v>47.081097682100008</v>
      </c>
      <c r="H605" s="90">
        <f t="shared" si="96"/>
        <v>59.738955596585342</v>
      </c>
      <c r="I605" s="90">
        <f>'Gearing and Output'!$G$38</f>
        <v>631.72977665344956</v>
      </c>
      <c r="J605" s="90">
        <f t="shared" si="97"/>
        <v>0.25175582548673586</v>
      </c>
      <c r="K605" s="92">
        <f t="shared" si="105"/>
        <v>3.9721027232106159</v>
      </c>
      <c r="L605" s="92">
        <f>IF(A605&lt;'Gearing and Output'!$H$5,1,IF(A605&lt;'Gearing and Output'!$H$6,2,IF(A605&gt;'Gearing and Output'!$H$6,3)))</f>
        <v>3</v>
      </c>
      <c r="M605" s="92">
        <f>IF(L605=1,_xlfn.XLOOKUP(A605,'Dyno Graph'!$E$2:$E$77,'Dyno Graph'!$A$2:$A$77,,1),IF(L605=2,_xlfn.XLOOKUP(A605,'Dyno Graph'!$F$2:$F$77,'Dyno Graph'!$A$2:$A$77,,1),IF(L605=3,_xlfn.XLOOKUP(A605,'Dyno Graph'!$G$2:$G$77,'Dyno Graph'!$A$2:$A$77,,1))))</f>
        <v>7500</v>
      </c>
      <c r="N605" s="92">
        <f>IF(L605=1,_xlfn.XLOOKUP(A605,'Dyno Graph'!$E$2:$E$77,'Dyno Graph'!$D$2:$D$77,,-1),IF(L605=2,_xlfn.XLOOKUP(A605,'Dyno Graph'!$F$2:$F$77,'Dyno Graph'!$D$2:$D$77,,-1),IF(L605=3,_xlfn.XLOOKUP(A605,'Dyno Graph'!$G$2:$G$77,'Dyno Graph'!$D$2:$D$77,,-1))))</f>
        <v>14.254</v>
      </c>
      <c r="O605" s="92">
        <f>IF(L605=1,_xlfn.XLOOKUP(A605,'Dyno Graph'!$E$2:$E$77,'Dyno Graph'!$H$2:$H$77,,-1),IF(Forces!L605=2,_xlfn.XLOOKUP(Forces!A605,'Dyno Graph'!$F$2:$F$77,'Dyno Graph'!$H$2:$H$77,,-1),IF(Forces!L605=3,_xlfn.XLOOKUP(Forces!A605,'Dyno Graph'!$G$2:$G$77,'Dyno Graph'!$H$2:$H$77,,-1))))</f>
        <v>11.185500000000001</v>
      </c>
      <c r="P605" s="92" cm="1">
        <f t="array" ref="P605">_xlfn.XLOOKUP(N605,BSFC!$B$3:$B$25,_xlfn.XLOOKUP(M605,BSFC!$C$2:$P$2,BSFC!$C$3:$P$25,,-1),,-1)</f>
        <v>475.44294525000004</v>
      </c>
      <c r="Q605" s="92">
        <f t="shared" si="98"/>
        <v>1.4772408511371877</v>
      </c>
      <c r="R605" s="92">
        <f t="shared" si="99"/>
        <v>2.2593044861245575E-4</v>
      </c>
      <c r="S605" s="92">
        <f t="shared" si="100"/>
        <v>0.10741703790995974</v>
      </c>
      <c r="T605" s="92">
        <f t="shared" si="103"/>
        <v>78.188963209643362</v>
      </c>
      <c r="U605" s="92">
        <f t="shared" si="101"/>
        <v>1.4322271721327966E-4</v>
      </c>
      <c r="V605" s="92">
        <f t="shared" si="104"/>
        <v>0.10425195094619009</v>
      </c>
    </row>
    <row r="606" spans="1:22" x14ac:dyDescent="0.45">
      <c r="A606" s="88">
        <f>MIN('Gearing and Output'!$H$7,(SQRT((A605^2)+2*K605*1)))</f>
        <v>13.752388632941413</v>
      </c>
      <c r="B606" s="90">
        <f t="shared" si="102"/>
        <v>52.687543636910235</v>
      </c>
      <c r="C606" s="90">
        <f>0.5*'Gearing and Output'!$G$15*'Gearing and Output'!$G$16*'Gearing and Output'!$G$14*(A606)^2</f>
        <v>111.2073775495362</v>
      </c>
      <c r="D606" s="90">
        <f>'Gearing and Output'!$G$27</f>
        <v>213.858</v>
      </c>
      <c r="E606" s="90">
        <f>'Gearing and Output'!$C$14-C606-D606</f>
        <v>159.04165140594046</v>
      </c>
      <c r="F606" s="90">
        <f>0.5*'Gearing and Output'!$J$27*A606^2</f>
        <v>53594.201722958889</v>
      </c>
      <c r="G606" s="90">
        <f>A606/('Gearing and Output'!$J$35/1000)</f>
        <v>47.081097682100008</v>
      </c>
      <c r="H606" s="90">
        <f t="shared" si="96"/>
        <v>59.738955596585342</v>
      </c>
      <c r="I606" s="90">
        <f>'Gearing and Output'!$G$38</f>
        <v>631.72977665344956</v>
      </c>
      <c r="J606" s="90">
        <f t="shared" si="97"/>
        <v>0.25175582548673586</v>
      </c>
      <c r="K606" s="92">
        <f t="shared" si="105"/>
        <v>3.9721027232106159</v>
      </c>
      <c r="L606" s="92">
        <f>IF(A606&lt;'Gearing and Output'!$H$5,1,IF(A606&lt;'Gearing and Output'!$H$6,2,IF(A606&gt;'Gearing and Output'!$H$6,3)))</f>
        <v>3</v>
      </c>
      <c r="M606" s="92">
        <f>IF(L606=1,_xlfn.XLOOKUP(A606,'Dyno Graph'!$E$2:$E$77,'Dyno Graph'!$A$2:$A$77,,1),IF(L606=2,_xlfn.XLOOKUP(A606,'Dyno Graph'!$F$2:$F$77,'Dyno Graph'!$A$2:$A$77,,1),IF(L606=3,_xlfn.XLOOKUP(A606,'Dyno Graph'!$G$2:$G$77,'Dyno Graph'!$A$2:$A$77,,1))))</f>
        <v>7500</v>
      </c>
      <c r="N606" s="92">
        <f>IF(L606=1,_xlfn.XLOOKUP(A606,'Dyno Graph'!$E$2:$E$77,'Dyno Graph'!$D$2:$D$77,,-1),IF(L606=2,_xlfn.XLOOKUP(A606,'Dyno Graph'!$F$2:$F$77,'Dyno Graph'!$D$2:$D$77,,-1),IF(L606=3,_xlfn.XLOOKUP(A606,'Dyno Graph'!$G$2:$G$77,'Dyno Graph'!$D$2:$D$77,,-1))))</f>
        <v>14.254</v>
      </c>
      <c r="O606" s="92">
        <f>IF(L606=1,_xlfn.XLOOKUP(A606,'Dyno Graph'!$E$2:$E$77,'Dyno Graph'!$H$2:$H$77,,-1),IF(Forces!L606=2,_xlfn.XLOOKUP(Forces!A606,'Dyno Graph'!$F$2:$F$77,'Dyno Graph'!$H$2:$H$77,,-1),IF(Forces!L606=3,_xlfn.XLOOKUP(Forces!A606,'Dyno Graph'!$G$2:$G$77,'Dyno Graph'!$H$2:$H$77,,-1))))</f>
        <v>11.185500000000001</v>
      </c>
      <c r="P606" s="92" cm="1">
        <f t="array" ref="P606">_xlfn.XLOOKUP(N606,BSFC!$B$3:$B$25,_xlfn.XLOOKUP(M606,BSFC!$C$2:$P$2,BSFC!$C$3:$P$25,,-1),,-1)</f>
        <v>475.44294525000004</v>
      </c>
      <c r="Q606" s="92">
        <f t="shared" si="98"/>
        <v>1.4772408511371877</v>
      </c>
      <c r="R606" s="92">
        <f t="shared" si="99"/>
        <v>2.2593044861245575E-4</v>
      </c>
      <c r="S606" s="92">
        <f t="shared" si="100"/>
        <v>0.10741703790995974</v>
      </c>
      <c r="T606" s="92">
        <f t="shared" si="103"/>
        <v>78.296380247553316</v>
      </c>
      <c r="U606" s="92">
        <f t="shared" si="101"/>
        <v>1.4322271721327966E-4</v>
      </c>
      <c r="V606" s="92">
        <f t="shared" si="104"/>
        <v>0.10439517366340337</v>
      </c>
    </row>
    <row r="607" spans="1:22" x14ac:dyDescent="0.45">
      <c r="A607" s="88">
        <f>MIN('Gearing and Output'!$H$7,(SQRT((A606^2)+2*K606*1)))</f>
        <v>13.752388632941413</v>
      </c>
      <c r="B607" s="90">
        <f t="shared" si="102"/>
        <v>52.760258277740313</v>
      </c>
      <c r="C607" s="90">
        <f>0.5*'Gearing and Output'!$G$15*'Gearing and Output'!$G$16*'Gearing and Output'!$G$14*(A607)^2</f>
        <v>111.2073775495362</v>
      </c>
      <c r="D607" s="90">
        <f>'Gearing and Output'!$G$27</f>
        <v>213.858</v>
      </c>
      <c r="E607" s="90">
        <f>'Gearing and Output'!$C$14-C607-D607</f>
        <v>159.04165140594046</v>
      </c>
      <c r="F607" s="90">
        <f>0.5*'Gearing and Output'!$J$27*A607^2</f>
        <v>53594.201722958889</v>
      </c>
      <c r="G607" s="90">
        <f>A607/('Gearing and Output'!$J$35/1000)</f>
        <v>47.081097682100008</v>
      </c>
      <c r="H607" s="90">
        <f t="shared" si="96"/>
        <v>59.738955596585342</v>
      </c>
      <c r="I607" s="90">
        <f>'Gearing and Output'!$G$38</f>
        <v>631.72977665344956</v>
      </c>
      <c r="J607" s="90">
        <f t="shared" si="97"/>
        <v>0.25175582548673586</v>
      </c>
      <c r="K607" s="92">
        <f t="shared" si="105"/>
        <v>3.9721027232106159</v>
      </c>
      <c r="L607" s="92">
        <f>IF(A607&lt;'Gearing and Output'!$H$5,1,IF(A607&lt;'Gearing and Output'!$H$6,2,IF(A607&gt;'Gearing and Output'!$H$6,3)))</f>
        <v>3</v>
      </c>
      <c r="M607" s="92">
        <f>IF(L607=1,_xlfn.XLOOKUP(A607,'Dyno Graph'!$E$2:$E$77,'Dyno Graph'!$A$2:$A$77,,1),IF(L607=2,_xlfn.XLOOKUP(A607,'Dyno Graph'!$F$2:$F$77,'Dyno Graph'!$A$2:$A$77,,1),IF(L607=3,_xlfn.XLOOKUP(A607,'Dyno Graph'!$G$2:$G$77,'Dyno Graph'!$A$2:$A$77,,1))))</f>
        <v>7500</v>
      </c>
      <c r="N607" s="92">
        <f>IF(L607=1,_xlfn.XLOOKUP(A607,'Dyno Graph'!$E$2:$E$77,'Dyno Graph'!$D$2:$D$77,,-1),IF(L607=2,_xlfn.XLOOKUP(A607,'Dyno Graph'!$F$2:$F$77,'Dyno Graph'!$D$2:$D$77,,-1),IF(L607=3,_xlfn.XLOOKUP(A607,'Dyno Graph'!$G$2:$G$77,'Dyno Graph'!$D$2:$D$77,,-1))))</f>
        <v>14.254</v>
      </c>
      <c r="O607" s="92">
        <f>IF(L607=1,_xlfn.XLOOKUP(A607,'Dyno Graph'!$E$2:$E$77,'Dyno Graph'!$H$2:$H$77,,-1),IF(Forces!L607=2,_xlfn.XLOOKUP(Forces!A607,'Dyno Graph'!$F$2:$F$77,'Dyno Graph'!$H$2:$H$77,,-1),IF(Forces!L607=3,_xlfn.XLOOKUP(Forces!A607,'Dyno Graph'!$G$2:$G$77,'Dyno Graph'!$H$2:$H$77,,-1))))</f>
        <v>11.185500000000001</v>
      </c>
      <c r="P607" s="92" cm="1">
        <f t="array" ref="P607">_xlfn.XLOOKUP(N607,BSFC!$B$3:$B$25,_xlfn.XLOOKUP(M607,BSFC!$C$2:$P$2,BSFC!$C$3:$P$25,,-1),,-1)</f>
        <v>475.44294525000004</v>
      </c>
      <c r="Q607" s="92">
        <f t="shared" si="98"/>
        <v>1.4772408511371877</v>
      </c>
      <c r="R607" s="92">
        <f t="shared" si="99"/>
        <v>2.2593044861245575E-4</v>
      </c>
      <c r="S607" s="92">
        <f t="shared" si="100"/>
        <v>0.10741703790995974</v>
      </c>
      <c r="T607" s="92">
        <f t="shared" si="103"/>
        <v>78.40379728546327</v>
      </c>
      <c r="U607" s="92">
        <f t="shared" si="101"/>
        <v>1.4322271721327966E-4</v>
      </c>
      <c r="V607" s="92">
        <f t="shared" si="104"/>
        <v>0.10453839638061664</v>
      </c>
    </row>
    <row r="608" spans="1:22" x14ac:dyDescent="0.45">
      <c r="A608" s="88">
        <f>MIN('Gearing and Output'!$H$7,(SQRT((A607^2)+2*K607*1)))</f>
        <v>13.752388632941413</v>
      </c>
      <c r="B608" s="90">
        <f t="shared" si="102"/>
        <v>52.832972918570391</v>
      </c>
      <c r="C608" s="90">
        <f>0.5*'Gearing and Output'!$G$15*'Gearing and Output'!$G$16*'Gearing and Output'!$G$14*(A608)^2</f>
        <v>111.2073775495362</v>
      </c>
      <c r="D608" s="90">
        <f>'Gearing and Output'!$G$27</f>
        <v>213.858</v>
      </c>
      <c r="E608" s="90">
        <f>'Gearing and Output'!$C$14-C608-D608</f>
        <v>159.04165140594046</v>
      </c>
      <c r="F608" s="90">
        <f>0.5*'Gearing and Output'!$J$27*A608^2</f>
        <v>53594.201722958889</v>
      </c>
      <c r="G608" s="90">
        <f>A608/('Gearing and Output'!$J$35/1000)</f>
        <v>47.081097682100008</v>
      </c>
      <c r="H608" s="90">
        <f t="shared" si="96"/>
        <v>59.738955596585342</v>
      </c>
      <c r="I608" s="90">
        <f>'Gearing and Output'!$G$38</f>
        <v>631.72977665344956</v>
      </c>
      <c r="J608" s="90">
        <f t="shared" si="97"/>
        <v>0.25175582548673586</v>
      </c>
      <c r="K608" s="92">
        <f t="shared" si="105"/>
        <v>3.9721027232106159</v>
      </c>
      <c r="L608" s="92">
        <f>IF(A608&lt;'Gearing and Output'!$H$5,1,IF(A608&lt;'Gearing and Output'!$H$6,2,IF(A608&gt;'Gearing and Output'!$H$6,3)))</f>
        <v>3</v>
      </c>
      <c r="M608" s="92">
        <f>IF(L608=1,_xlfn.XLOOKUP(A608,'Dyno Graph'!$E$2:$E$77,'Dyno Graph'!$A$2:$A$77,,1),IF(L608=2,_xlfn.XLOOKUP(A608,'Dyno Graph'!$F$2:$F$77,'Dyno Graph'!$A$2:$A$77,,1),IF(L608=3,_xlfn.XLOOKUP(A608,'Dyno Graph'!$G$2:$G$77,'Dyno Graph'!$A$2:$A$77,,1))))</f>
        <v>7500</v>
      </c>
      <c r="N608" s="92">
        <f>IF(L608=1,_xlfn.XLOOKUP(A608,'Dyno Graph'!$E$2:$E$77,'Dyno Graph'!$D$2:$D$77,,-1),IF(L608=2,_xlfn.XLOOKUP(A608,'Dyno Graph'!$F$2:$F$77,'Dyno Graph'!$D$2:$D$77,,-1),IF(L608=3,_xlfn.XLOOKUP(A608,'Dyno Graph'!$G$2:$G$77,'Dyno Graph'!$D$2:$D$77,,-1))))</f>
        <v>14.254</v>
      </c>
      <c r="O608" s="92">
        <f>IF(L608=1,_xlfn.XLOOKUP(A608,'Dyno Graph'!$E$2:$E$77,'Dyno Graph'!$H$2:$H$77,,-1),IF(Forces!L608=2,_xlfn.XLOOKUP(Forces!A608,'Dyno Graph'!$F$2:$F$77,'Dyno Graph'!$H$2:$H$77,,-1),IF(Forces!L608=3,_xlfn.XLOOKUP(Forces!A608,'Dyno Graph'!$G$2:$G$77,'Dyno Graph'!$H$2:$H$77,,-1))))</f>
        <v>11.185500000000001</v>
      </c>
      <c r="P608" s="92" cm="1">
        <f t="array" ref="P608">_xlfn.XLOOKUP(N608,BSFC!$B$3:$B$25,_xlfn.XLOOKUP(M608,BSFC!$C$2:$P$2,BSFC!$C$3:$P$25,,-1),,-1)</f>
        <v>475.44294525000004</v>
      </c>
      <c r="Q608" s="92">
        <f t="shared" si="98"/>
        <v>1.4772408511371877</v>
      </c>
      <c r="R608" s="92">
        <f t="shared" si="99"/>
        <v>2.2593044861245575E-4</v>
      </c>
      <c r="S608" s="92">
        <f t="shared" si="100"/>
        <v>0.10741703790995974</v>
      </c>
      <c r="T608" s="92">
        <f t="shared" si="103"/>
        <v>78.511214323373224</v>
      </c>
      <c r="U608" s="92">
        <f t="shared" si="101"/>
        <v>1.4322271721327966E-4</v>
      </c>
      <c r="V608" s="92">
        <f t="shared" si="104"/>
        <v>0.10468161909782991</v>
      </c>
    </row>
    <row r="609" spans="1:22" x14ac:dyDescent="0.45">
      <c r="A609" s="88">
        <f>MIN('Gearing and Output'!$H$7,(SQRT((A608^2)+2*K608*1)))</f>
        <v>13.752388632941413</v>
      </c>
      <c r="B609" s="90">
        <f t="shared" si="102"/>
        <v>52.905687559400469</v>
      </c>
      <c r="C609" s="90">
        <f>0.5*'Gearing and Output'!$G$15*'Gearing and Output'!$G$16*'Gearing and Output'!$G$14*(A609)^2</f>
        <v>111.2073775495362</v>
      </c>
      <c r="D609" s="90">
        <f>'Gearing and Output'!$G$27</f>
        <v>213.858</v>
      </c>
      <c r="E609" s="90">
        <f>'Gearing and Output'!$C$14-C609-D609</f>
        <v>159.04165140594046</v>
      </c>
      <c r="F609" s="90">
        <f>0.5*'Gearing and Output'!$J$27*A609^2</f>
        <v>53594.201722958889</v>
      </c>
      <c r="G609" s="90">
        <f>A609/('Gearing and Output'!$J$35/1000)</f>
        <v>47.081097682100008</v>
      </c>
      <c r="H609" s="90">
        <f t="shared" si="96"/>
        <v>59.738955596585342</v>
      </c>
      <c r="I609" s="90">
        <f>'Gearing and Output'!$G$38</f>
        <v>631.72977665344956</v>
      </c>
      <c r="J609" s="90">
        <f t="shared" si="97"/>
        <v>0.25175582548673586</v>
      </c>
      <c r="K609" s="92">
        <f t="shared" si="105"/>
        <v>3.9721027232106159</v>
      </c>
      <c r="L609" s="92">
        <f>IF(A609&lt;'Gearing and Output'!$H$5,1,IF(A609&lt;'Gearing and Output'!$H$6,2,IF(A609&gt;'Gearing and Output'!$H$6,3)))</f>
        <v>3</v>
      </c>
      <c r="M609" s="92">
        <f>IF(L609=1,_xlfn.XLOOKUP(A609,'Dyno Graph'!$E$2:$E$77,'Dyno Graph'!$A$2:$A$77,,1),IF(L609=2,_xlfn.XLOOKUP(A609,'Dyno Graph'!$F$2:$F$77,'Dyno Graph'!$A$2:$A$77,,1),IF(L609=3,_xlfn.XLOOKUP(A609,'Dyno Graph'!$G$2:$G$77,'Dyno Graph'!$A$2:$A$77,,1))))</f>
        <v>7500</v>
      </c>
      <c r="N609" s="92">
        <f>IF(L609=1,_xlfn.XLOOKUP(A609,'Dyno Graph'!$E$2:$E$77,'Dyno Graph'!$D$2:$D$77,,-1),IF(L609=2,_xlfn.XLOOKUP(A609,'Dyno Graph'!$F$2:$F$77,'Dyno Graph'!$D$2:$D$77,,-1),IF(L609=3,_xlfn.XLOOKUP(A609,'Dyno Graph'!$G$2:$G$77,'Dyno Graph'!$D$2:$D$77,,-1))))</f>
        <v>14.254</v>
      </c>
      <c r="O609" s="92">
        <f>IF(L609=1,_xlfn.XLOOKUP(A609,'Dyno Graph'!$E$2:$E$77,'Dyno Graph'!$H$2:$H$77,,-1),IF(Forces!L609=2,_xlfn.XLOOKUP(Forces!A609,'Dyno Graph'!$F$2:$F$77,'Dyno Graph'!$H$2:$H$77,,-1),IF(Forces!L609=3,_xlfn.XLOOKUP(Forces!A609,'Dyno Graph'!$G$2:$G$77,'Dyno Graph'!$H$2:$H$77,,-1))))</f>
        <v>11.185500000000001</v>
      </c>
      <c r="P609" s="92" cm="1">
        <f t="array" ref="P609">_xlfn.XLOOKUP(N609,BSFC!$B$3:$B$25,_xlfn.XLOOKUP(M609,BSFC!$C$2:$P$2,BSFC!$C$3:$P$25,,-1),,-1)</f>
        <v>475.44294525000004</v>
      </c>
      <c r="Q609" s="92">
        <f t="shared" si="98"/>
        <v>1.4772408511371877</v>
      </c>
      <c r="R609" s="92">
        <f t="shared" si="99"/>
        <v>2.2593044861245575E-4</v>
      </c>
      <c r="S609" s="92">
        <f t="shared" si="100"/>
        <v>0.10741703790995974</v>
      </c>
      <c r="T609" s="92">
        <f t="shared" si="103"/>
        <v>78.618631361283178</v>
      </c>
      <c r="U609" s="92">
        <f t="shared" si="101"/>
        <v>1.4322271721327966E-4</v>
      </c>
      <c r="V609" s="92">
        <f t="shared" si="104"/>
        <v>0.10482484181504319</v>
      </c>
    </row>
    <row r="610" spans="1:22" x14ac:dyDescent="0.45">
      <c r="A610" s="88">
        <f>MIN('Gearing and Output'!$H$7,(SQRT((A609^2)+2*K609*1)))</f>
        <v>13.752388632941413</v>
      </c>
      <c r="B610" s="90">
        <f t="shared" si="102"/>
        <v>52.978402200230548</v>
      </c>
      <c r="C610" s="90">
        <f>0.5*'Gearing and Output'!$G$15*'Gearing and Output'!$G$16*'Gearing and Output'!$G$14*(A610)^2</f>
        <v>111.2073775495362</v>
      </c>
      <c r="D610" s="90">
        <f>'Gearing and Output'!$G$27</f>
        <v>213.858</v>
      </c>
      <c r="E610" s="90">
        <f>'Gearing and Output'!$C$14-C610-D610</f>
        <v>159.04165140594046</v>
      </c>
      <c r="F610" s="90">
        <f>0.5*'Gearing and Output'!$J$27*A610^2</f>
        <v>53594.201722958889</v>
      </c>
      <c r="G610" s="90">
        <f>A610/('Gearing and Output'!$J$35/1000)</f>
        <v>47.081097682100008</v>
      </c>
      <c r="H610" s="90">
        <f t="shared" si="96"/>
        <v>59.738955596585342</v>
      </c>
      <c r="I610" s="90">
        <f>'Gearing and Output'!$G$38</f>
        <v>631.72977665344956</v>
      </c>
      <c r="J610" s="90">
        <f t="shared" si="97"/>
        <v>0.25175582548673586</v>
      </c>
      <c r="K610" s="92">
        <f t="shared" si="105"/>
        <v>3.9721027232106159</v>
      </c>
      <c r="L610" s="92">
        <f>IF(A610&lt;'Gearing and Output'!$H$5,1,IF(A610&lt;'Gearing and Output'!$H$6,2,IF(A610&gt;'Gearing and Output'!$H$6,3)))</f>
        <v>3</v>
      </c>
      <c r="M610" s="92">
        <f>IF(L610=1,_xlfn.XLOOKUP(A610,'Dyno Graph'!$E$2:$E$77,'Dyno Graph'!$A$2:$A$77,,1),IF(L610=2,_xlfn.XLOOKUP(A610,'Dyno Graph'!$F$2:$F$77,'Dyno Graph'!$A$2:$A$77,,1),IF(L610=3,_xlfn.XLOOKUP(A610,'Dyno Graph'!$G$2:$G$77,'Dyno Graph'!$A$2:$A$77,,1))))</f>
        <v>7500</v>
      </c>
      <c r="N610" s="92">
        <f>IF(L610=1,_xlfn.XLOOKUP(A610,'Dyno Graph'!$E$2:$E$77,'Dyno Graph'!$D$2:$D$77,,-1),IF(L610=2,_xlfn.XLOOKUP(A610,'Dyno Graph'!$F$2:$F$77,'Dyno Graph'!$D$2:$D$77,,-1),IF(L610=3,_xlfn.XLOOKUP(A610,'Dyno Graph'!$G$2:$G$77,'Dyno Graph'!$D$2:$D$77,,-1))))</f>
        <v>14.254</v>
      </c>
      <c r="O610" s="92">
        <f>IF(L610=1,_xlfn.XLOOKUP(A610,'Dyno Graph'!$E$2:$E$77,'Dyno Graph'!$H$2:$H$77,,-1),IF(Forces!L610=2,_xlfn.XLOOKUP(Forces!A610,'Dyno Graph'!$F$2:$F$77,'Dyno Graph'!$H$2:$H$77,,-1),IF(Forces!L610=3,_xlfn.XLOOKUP(Forces!A610,'Dyno Graph'!$G$2:$G$77,'Dyno Graph'!$H$2:$H$77,,-1))))</f>
        <v>11.185500000000001</v>
      </c>
      <c r="P610" s="92" cm="1">
        <f t="array" ref="P610">_xlfn.XLOOKUP(N610,BSFC!$B$3:$B$25,_xlfn.XLOOKUP(M610,BSFC!$C$2:$P$2,BSFC!$C$3:$P$25,,-1),,-1)</f>
        <v>475.44294525000004</v>
      </c>
      <c r="Q610" s="92">
        <f t="shared" si="98"/>
        <v>1.4772408511371877</v>
      </c>
      <c r="R610" s="92">
        <f t="shared" si="99"/>
        <v>2.2593044861245575E-4</v>
      </c>
      <c r="S610" s="92">
        <f t="shared" si="100"/>
        <v>0.10741703790995974</v>
      </c>
      <c r="T610" s="92">
        <f t="shared" si="103"/>
        <v>78.726048399193132</v>
      </c>
      <c r="U610" s="92">
        <f t="shared" si="101"/>
        <v>1.4322271721327966E-4</v>
      </c>
      <c r="V610" s="92">
        <f t="shared" si="104"/>
        <v>0.10496806453225646</v>
      </c>
    </row>
    <row r="611" spans="1:22" x14ac:dyDescent="0.45">
      <c r="A611" s="88">
        <f>MIN('Gearing and Output'!$H$7,(SQRT((A610^2)+2*K610*1)))</f>
        <v>13.752388632941413</v>
      </c>
      <c r="B611" s="90">
        <f t="shared" si="102"/>
        <v>53.051116841060626</v>
      </c>
      <c r="C611" s="90">
        <f>0.5*'Gearing and Output'!$G$15*'Gearing and Output'!$G$16*'Gearing and Output'!$G$14*(A611)^2</f>
        <v>111.2073775495362</v>
      </c>
      <c r="D611" s="90">
        <f>'Gearing and Output'!$G$27</f>
        <v>213.858</v>
      </c>
      <c r="E611" s="90">
        <f>'Gearing and Output'!$C$14-C611-D611</f>
        <v>159.04165140594046</v>
      </c>
      <c r="F611" s="90">
        <f>0.5*'Gearing and Output'!$J$27*A611^2</f>
        <v>53594.201722958889</v>
      </c>
      <c r="G611" s="90">
        <f>A611/('Gearing and Output'!$J$35/1000)</f>
        <v>47.081097682100008</v>
      </c>
      <c r="H611" s="90">
        <f t="shared" si="96"/>
        <v>59.738955596585342</v>
      </c>
      <c r="I611" s="90">
        <f>'Gearing and Output'!$G$38</f>
        <v>631.72977665344956</v>
      </c>
      <c r="J611" s="90">
        <f t="shared" si="97"/>
        <v>0.25175582548673586</v>
      </c>
      <c r="K611" s="92">
        <f t="shared" si="105"/>
        <v>3.9721027232106159</v>
      </c>
      <c r="L611" s="92">
        <f>IF(A611&lt;'Gearing and Output'!$H$5,1,IF(A611&lt;'Gearing and Output'!$H$6,2,IF(A611&gt;'Gearing and Output'!$H$6,3)))</f>
        <v>3</v>
      </c>
      <c r="M611" s="92">
        <f>IF(L611=1,_xlfn.XLOOKUP(A611,'Dyno Graph'!$E$2:$E$77,'Dyno Graph'!$A$2:$A$77,,1),IF(L611=2,_xlfn.XLOOKUP(A611,'Dyno Graph'!$F$2:$F$77,'Dyno Graph'!$A$2:$A$77,,1),IF(L611=3,_xlfn.XLOOKUP(A611,'Dyno Graph'!$G$2:$G$77,'Dyno Graph'!$A$2:$A$77,,1))))</f>
        <v>7500</v>
      </c>
      <c r="N611" s="92">
        <f>IF(L611=1,_xlfn.XLOOKUP(A611,'Dyno Graph'!$E$2:$E$77,'Dyno Graph'!$D$2:$D$77,,-1),IF(L611=2,_xlfn.XLOOKUP(A611,'Dyno Graph'!$F$2:$F$77,'Dyno Graph'!$D$2:$D$77,,-1),IF(L611=3,_xlfn.XLOOKUP(A611,'Dyno Graph'!$G$2:$G$77,'Dyno Graph'!$D$2:$D$77,,-1))))</f>
        <v>14.254</v>
      </c>
      <c r="O611" s="92">
        <f>IF(L611=1,_xlfn.XLOOKUP(A611,'Dyno Graph'!$E$2:$E$77,'Dyno Graph'!$H$2:$H$77,,-1),IF(Forces!L611=2,_xlfn.XLOOKUP(Forces!A611,'Dyno Graph'!$F$2:$F$77,'Dyno Graph'!$H$2:$H$77,,-1),IF(Forces!L611=3,_xlfn.XLOOKUP(Forces!A611,'Dyno Graph'!$G$2:$G$77,'Dyno Graph'!$H$2:$H$77,,-1))))</f>
        <v>11.185500000000001</v>
      </c>
      <c r="P611" s="92" cm="1">
        <f t="array" ref="P611">_xlfn.XLOOKUP(N611,BSFC!$B$3:$B$25,_xlfn.XLOOKUP(M611,BSFC!$C$2:$P$2,BSFC!$C$3:$P$25,,-1),,-1)</f>
        <v>475.44294525000004</v>
      </c>
      <c r="Q611" s="92">
        <f t="shared" si="98"/>
        <v>1.4772408511371877</v>
      </c>
      <c r="R611" s="92">
        <f t="shared" si="99"/>
        <v>2.2593044861245575E-4</v>
      </c>
      <c r="S611" s="92">
        <f t="shared" si="100"/>
        <v>0.10741703790995974</v>
      </c>
      <c r="T611" s="92">
        <f t="shared" si="103"/>
        <v>78.833465437103087</v>
      </c>
      <c r="U611" s="92">
        <f t="shared" si="101"/>
        <v>1.4322271721327966E-4</v>
      </c>
      <c r="V611" s="92">
        <f t="shared" si="104"/>
        <v>0.10511128724946973</v>
      </c>
    </row>
    <row r="612" spans="1:22" x14ac:dyDescent="0.45">
      <c r="A612" s="88">
        <f>MIN('Gearing and Output'!$H$7,(SQRT((A611^2)+2*K611*1)))</f>
        <v>13.752388632941413</v>
      </c>
      <c r="B612" s="90">
        <f t="shared" si="102"/>
        <v>53.123831481890704</v>
      </c>
      <c r="C612" s="90">
        <f>0.5*'Gearing and Output'!$G$15*'Gearing and Output'!$G$16*'Gearing and Output'!$G$14*(A612)^2</f>
        <v>111.2073775495362</v>
      </c>
      <c r="D612" s="90">
        <f>'Gearing and Output'!$G$27</f>
        <v>213.858</v>
      </c>
      <c r="E612" s="90">
        <f>'Gearing and Output'!$C$14-C612-D612</f>
        <v>159.04165140594046</v>
      </c>
      <c r="F612" s="90">
        <f>0.5*'Gearing and Output'!$J$27*A612^2</f>
        <v>53594.201722958889</v>
      </c>
      <c r="G612" s="90">
        <f>A612/('Gearing and Output'!$J$35/1000)</f>
        <v>47.081097682100008</v>
      </c>
      <c r="H612" s="90">
        <f t="shared" si="96"/>
        <v>59.738955596585342</v>
      </c>
      <c r="I612" s="90">
        <f>'Gearing and Output'!$G$38</f>
        <v>631.72977665344956</v>
      </c>
      <c r="J612" s="90">
        <f t="shared" si="97"/>
        <v>0.25175582548673586</v>
      </c>
      <c r="K612" s="92">
        <f t="shared" si="105"/>
        <v>3.9721027232106159</v>
      </c>
      <c r="L612" s="92">
        <f>IF(A612&lt;'Gearing and Output'!$H$5,1,IF(A612&lt;'Gearing and Output'!$H$6,2,IF(A612&gt;'Gearing and Output'!$H$6,3)))</f>
        <v>3</v>
      </c>
      <c r="M612" s="92">
        <f>IF(L612=1,_xlfn.XLOOKUP(A612,'Dyno Graph'!$E$2:$E$77,'Dyno Graph'!$A$2:$A$77,,1),IF(L612=2,_xlfn.XLOOKUP(A612,'Dyno Graph'!$F$2:$F$77,'Dyno Graph'!$A$2:$A$77,,1),IF(L612=3,_xlfn.XLOOKUP(A612,'Dyno Graph'!$G$2:$G$77,'Dyno Graph'!$A$2:$A$77,,1))))</f>
        <v>7500</v>
      </c>
      <c r="N612" s="92">
        <f>IF(L612=1,_xlfn.XLOOKUP(A612,'Dyno Graph'!$E$2:$E$77,'Dyno Graph'!$D$2:$D$77,,-1),IF(L612=2,_xlfn.XLOOKUP(A612,'Dyno Graph'!$F$2:$F$77,'Dyno Graph'!$D$2:$D$77,,-1),IF(L612=3,_xlfn.XLOOKUP(A612,'Dyno Graph'!$G$2:$G$77,'Dyno Graph'!$D$2:$D$77,,-1))))</f>
        <v>14.254</v>
      </c>
      <c r="O612" s="92">
        <f>IF(L612=1,_xlfn.XLOOKUP(A612,'Dyno Graph'!$E$2:$E$77,'Dyno Graph'!$H$2:$H$77,,-1),IF(Forces!L612=2,_xlfn.XLOOKUP(Forces!A612,'Dyno Graph'!$F$2:$F$77,'Dyno Graph'!$H$2:$H$77,,-1),IF(Forces!L612=3,_xlfn.XLOOKUP(Forces!A612,'Dyno Graph'!$G$2:$G$77,'Dyno Graph'!$H$2:$H$77,,-1))))</f>
        <v>11.185500000000001</v>
      </c>
      <c r="P612" s="92" cm="1">
        <f t="array" ref="P612">_xlfn.XLOOKUP(N612,BSFC!$B$3:$B$25,_xlfn.XLOOKUP(M612,BSFC!$C$2:$P$2,BSFC!$C$3:$P$25,,-1),,-1)</f>
        <v>475.44294525000004</v>
      </c>
      <c r="Q612" s="92">
        <f t="shared" si="98"/>
        <v>1.4772408511371877</v>
      </c>
      <c r="R612" s="92">
        <f t="shared" si="99"/>
        <v>2.2593044861245575E-4</v>
      </c>
      <c r="S612" s="92">
        <f t="shared" si="100"/>
        <v>0.10741703790995974</v>
      </c>
      <c r="T612" s="92">
        <f t="shared" si="103"/>
        <v>78.940882475013041</v>
      </c>
      <c r="U612" s="92">
        <f t="shared" si="101"/>
        <v>1.4322271721327966E-4</v>
      </c>
      <c r="V612" s="92">
        <f t="shared" si="104"/>
        <v>0.10525450996668301</v>
      </c>
    </row>
    <row r="613" spans="1:22" x14ac:dyDescent="0.45">
      <c r="A613" s="88">
        <f>MIN('Gearing and Output'!$H$7,(SQRT((A612^2)+2*K612*1)))</f>
        <v>13.752388632941413</v>
      </c>
      <c r="B613" s="90">
        <f t="shared" si="102"/>
        <v>53.196546122720783</v>
      </c>
      <c r="C613" s="90">
        <f>0.5*'Gearing and Output'!$G$15*'Gearing and Output'!$G$16*'Gearing and Output'!$G$14*(A613)^2</f>
        <v>111.2073775495362</v>
      </c>
      <c r="D613" s="90">
        <f>'Gearing and Output'!$G$27</f>
        <v>213.858</v>
      </c>
      <c r="E613" s="90">
        <f>'Gearing and Output'!$C$14-C613-D613</f>
        <v>159.04165140594046</v>
      </c>
      <c r="F613" s="90">
        <f>0.5*'Gearing and Output'!$J$27*A613^2</f>
        <v>53594.201722958889</v>
      </c>
      <c r="G613" s="90">
        <f>A613/('Gearing and Output'!$J$35/1000)</f>
        <v>47.081097682100008</v>
      </c>
      <c r="H613" s="90">
        <f t="shared" si="96"/>
        <v>59.738955596585342</v>
      </c>
      <c r="I613" s="90">
        <f>'Gearing and Output'!$G$38</f>
        <v>631.72977665344956</v>
      </c>
      <c r="J613" s="90">
        <f t="shared" si="97"/>
        <v>0.25175582548673586</v>
      </c>
      <c r="K613" s="92">
        <f t="shared" si="105"/>
        <v>3.9721027232106159</v>
      </c>
      <c r="L613" s="92">
        <f>IF(A613&lt;'Gearing and Output'!$H$5,1,IF(A613&lt;'Gearing and Output'!$H$6,2,IF(A613&gt;'Gearing and Output'!$H$6,3)))</f>
        <v>3</v>
      </c>
      <c r="M613" s="92">
        <f>IF(L613=1,_xlfn.XLOOKUP(A613,'Dyno Graph'!$E$2:$E$77,'Dyno Graph'!$A$2:$A$77,,1),IF(L613=2,_xlfn.XLOOKUP(A613,'Dyno Graph'!$F$2:$F$77,'Dyno Graph'!$A$2:$A$77,,1),IF(L613=3,_xlfn.XLOOKUP(A613,'Dyno Graph'!$G$2:$G$77,'Dyno Graph'!$A$2:$A$77,,1))))</f>
        <v>7500</v>
      </c>
      <c r="N613" s="92">
        <f>IF(L613=1,_xlfn.XLOOKUP(A613,'Dyno Graph'!$E$2:$E$77,'Dyno Graph'!$D$2:$D$77,,-1),IF(L613=2,_xlfn.XLOOKUP(A613,'Dyno Graph'!$F$2:$F$77,'Dyno Graph'!$D$2:$D$77,,-1),IF(L613=3,_xlfn.XLOOKUP(A613,'Dyno Graph'!$G$2:$G$77,'Dyno Graph'!$D$2:$D$77,,-1))))</f>
        <v>14.254</v>
      </c>
      <c r="O613" s="92">
        <f>IF(L613=1,_xlfn.XLOOKUP(A613,'Dyno Graph'!$E$2:$E$77,'Dyno Graph'!$H$2:$H$77,,-1),IF(Forces!L613=2,_xlfn.XLOOKUP(Forces!A613,'Dyno Graph'!$F$2:$F$77,'Dyno Graph'!$H$2:$H$77,,-1),IF(Forces!L613=3,_xlfn.XLOOKUP(Forces!A613,'Dyno Graph'!$G$2:$G$77,'Dyno Graph'!$H$2:$H$77,,-1))))</f>
        <v>11.185500000000001</v>
      </c>
      <c r="P613" s="92" cm="1">
        <f t="array" ref="P613">_xlfn.XLOOKUP(N613,BSFC!$B$3:$B$25,_xlfn.XLOOKUP(M613,BSFC!$C$2:$P$2,BSFC!$C$3:$P$25,,-1),,-1)</f>
        <v>475.44294525000004</v>
      </c>
      <c r="Q613" s="92">
        <f t="shared" si="98"/>
        <v>1.4772408511371877</v>
      </c>
      <c r="R613" s="92">
        <f t="shared" si="99"/>
        <v>2.2593044861245575E-4</v>
      </c>
      <c r="S613" s="92">
        <f t="shared" si="100"/>
        <v>0.10741703790995974</v>
      </c>
      <c r="T613" s="92">
        <f t="shared" si="103"/>
        <v>79.048299512922995</v>
      </c>
      <c r="U613" s="92">
        <f t="shared" si="101"/>
        <v>1.4322271721327966E-4</v>
      </c>
      <c r="V613" s="92">
        <f t="shared" si="104"/>
        <v>0.10539773268389628</v>
      </c>
    </row>
    <row r="614" spans="1:22" x14ac:dyDescent="0.45">
      <c r="A614" s="88">
        <f>MIN('Gearing and Output'!$H$7,(SQRT((A613^2)+2*K613*1)))</f>
        <v>13.752388632941413</v>
      </c>
      <c r="B614" s="90">
        <f t="shared" si="102"/>
        <v>53.269260763550861</v>
      </c>
      <c r="C614" s="90">
        <f>0.5*'Gearing and Output'!$G$15*'Gearing and Output'!$G$16*'Gearing and Output'!$G$14*(A614)^2</f>
        <v>111.2073775495362</v>
      </c>
      <c r="D614" s="90">
        <f>'Gearing and Output'!$G$27</f>
        <v>213.858</v>
      </c>
      <c r="E614" s="90">
        <f>'Gearing and Output'!$C$14-C614-D614</f>
        <v>159.04165140594046</v>
      </c>
      <c r="F614" s="90">
        <f>0.5*'Gearing and Output'!$J$27*A614^2</f>
        <v>53594.201722958889</v>
      </c>
      <c r="G614" s="90">
        <f>A614/('Gearing and Output'!$J$35/1000)</f>
        <v>47.081097682100008</v>
      </c>
      <c r="H614" s="90">
        <f t="shared" si="96"/>
        <v>59.738955596585342</v>
      </c>
      <c r="I614" s="90">
        <f>'Gearing and Output'!$G$38</f>
        <v>631.72977665344956</v>
      </c>
      <c r="J614" s="90">
        <f t="shared" si="97"/>
        <v>0.25175582548673586</v>
      </c>
      <c r="K614" s="92">
        <f t="shared" si="105"/>
        <v>3.9721027232106159</v>
      </c>
      <c r="L614" s="92">
        <f>IF(A614&lt;'Gearing and Output'!$H$5,1,IF(A614&lt;'Gearing and Output'!$H$6,2,IF(A614&gt;'Gearing and Output'!$H$6,3)))</f>
        <v>3</v>
      </c>
      <c r="M614" s="92">
        <f>IF(L614=1,_xlfn.XLOOKUP(A614,'Dyno Graph'!$E$2:$E$77,'Dyno Graph'!$A$2:$A$77,,1),IF(L614=2,_xlfn.XLOOKUP(A614,'Dyno Graph'!$F$2:$F$77,'Dyno Graph'!$A$2:$A$77,,1),IF(L614=3,_xlfn.XLOOKUP(A614,'Dyno Graph'!$G$2:$G$77,'Dyno Graph'!$A$2:$A$77,,1))))</f>
        <v>7500</v>
      </c>
      <c r="N614" s="92">
        <f>IF(L614=1,_xlfn.XLOOKUP(A614,'Dyno Graph'!$E$2:$E$77,'Dyno Graph'!$D$2:$D$77,,-1),IF(L614=2,_xlfn.XLOOKUP(A614,'Dyno Graph'!$F$2:$F$77,'Dyno Graph'!$D$2:$D$77,,-1),IF(L614=3,_xlfn.XLOOKUP(A614,'Dyno Graph'!$G$2:$G$77,'Dyno Graph'!$D$2:$D$77,,-1))))</f>
        <v>14.254</v>
      </c>
      <c r="O614" s="92">
        <f>IF(L614=1,_xlfn.XLOOKUP(A614,'Dyno Graph'!$E$2:$E$77,'Dyno Graph'!$H$2:$H$77,,-1),IF(Forces!L614=2,_xlfn.XLOOKUP(Forces!A614,'Dyno Graph'!$F$2:$F$77,'Dyno Graph'!$H$2:$H$77,,-1),IF(Forces!L614=3,_xlfn.XLOOKUP(Forces!A614,'Dyno Graph'!$G$2:$G$77,'Dyno Graph'!$H$2:$H$77,,-1))))</f>
        <v>11.185500000000001</v>
      </c>
      <c r="P614" s="92" cm="1">
        <f t="array" ref="P614">_xlfn.XLOOKUP(N614,BSFC!$B$3:$B$25,_xlfn.XLOOKUP(M614,BSFC!$C$2:$P$2,BSFC!$C$3:$P$25,,-1),,-1)</f>
        <v>475.44294525000004</v>
      </c>
      <c r="Q614" s="92">
        <f t="shared" si="98"/>
        <v>1.4772408511371877</v>
      </c>
      <c r="R614" s="92">
        <f t="shared" si="99"/>
        <v>2.2593044861245575E-4</v>
      </c>
      <c r="S614" s="92">
        <f t="shared" si="100"/>
        <v>0.10741703790995974</v>
      </c>
      <c r="T614" s="92">
        <f t="shared" si="103"/>
        <v>79.155716550832949</v>
      </c>
      <c r="U614" s="92">
        <f t="shared" si="101"/>
        <v>1.4322271721327966E-4</v>
      </c>
      <c r="V614" s="92">
        <f t="shared" si="104"/>
        <v>0.10554095540110955</v>
      </c>
    </row>
    <row r="615" spans="1:22" x14ac:dyDescent="0.45">
      <c r="A615" s="88">
        <f>MIN('Gearing and Output'!$H$7,(SQRT((A614^2)+2*K614*1)))</f>
        <v>13.752388632941413</v>
      </c>
      <c r="B615" s="90">
        <f t="shared" si="102"/>
        <v>53.341975404380939</v>
      </c>
      <c r="C615" s="90">
        <f>0.5*'Gearing and Output'!$G$15*'Gearing and Output'!$G$16*'Gearing and Output'!$G$14*(A615)^2</f>
        <v>111.2073775495362</v>
      </c>
      <c r="D615" s="90">
        <f>'Gearing and Output'!$G$27</f>
        <v>213.858</v>
      </c>
      <c r="E615" s="90">
        <f>'Gearing and Output'!$C$14-C615-D615</f>
        <v>159.04165140594046</v>
      </c>
      <c r="F615" s="90">
        <f>0.5*'Gearing and Output'!$J$27*A615^2</f>
        <v>53594.201722958889</v>
      </c>
      <c r="G615" s="90">
        <f>A615/('Gearing and Output'!$J$35/1000)</f>
        <v>47.081097682100008</v>
      </c>
      <c r="H615" s="90">
        <f t="shared" si="96"/>
        <v>59.738955596585342</v>
      </c>
      <c r="I615" s="90">
        <f>'Gearing and Output'!$G$38</f>
        <v>631.72977665344956</v>
      </c>
      <c r="J615" s="90">
        <f t="shared" si="97"/>
        <v>0.25175582548673586</v>
      </c>
      <c r="K615" s="92">
        <f t="shared" si="105"/>
        <v>3.9721027232106159</v>
      </c>
      <c r="L615" s="92">
        <f>IF(A615&lt;'Gearing and Output'!$H$5,1,IF(A615&lt;'Gearing and Output'!$H$6,2,IF(A615&gt;'Gearing and Output'!$H$6,3)))</f>
        <v>3</v>
      </c>
      <c r="M615" s="92">
        <f>IF(L615=1,_xlfn.XLOOKUP(A615,'Dyno Graph'!$E$2:$E$77,'Dyno Graph'!$A$2:$A$77,,1),IF(L615=2,_xlfn.XLOOKUP(A615,'Dyno Graph'!$F$2:$F$77,'Dyno Graph'!$A$2:$A$77,,1),IF(L615=3,_xlfn.XLOOKUP(A615,'Dyno Graph'!$G$2:$G$77,'Dyno Graph'!$A$2:$A$77,,1))))</f>
        <v>7500</v>
      </c>
      <c r="N615" s="92">
        <f>IF(L615=1,_xlfn.XLOOKUP(A615,'Dyno Graph'!$E$2:$E$77,'Dyno Graph'!$D$2:$D$77,,-1),IF(L615=2,_xlfn.XLOOKUP(A615,'Dyno Graph'!$F$2:$F$77,'Dyno Graph'!$D$2:$D$77,,-1),IF(L615=3,_xlfn.XLOOKUP(A615,'Dyno Graph'!$G$2:$G$77,'Dyno Graph'!$D$2:$D$77,,-1))))</f>
        <v>14.254</v>
      </c>
      <c r="O615" s="92">
        <f>IF(L615=1,_xlfn.XLOOKUP(A615,'Dyno Graph'!$E$2:$E$77,'Dyno Graph'!$H$2:$H$77,,-1),IF(Forces!L615=2,_xlfn.XLOOKUP(Forces!A615,'Dyno Graph'!$F$2:$F$77,'Dyno Graph'!$H$2:$H$77,,-1),IF(Forces!L615=3,_xlfn.XLOOKUP(Forces!A615,'Dyno Graph'!$G$2:$G$77,'Dyno Graph'!$H$2:$H$77,,-1))))</f>
        <v>11.185500000000001</v>
      </c>
      <c r="P615" s="92" cm="1">
        <f t="array" ref="P615">_xlfn.XLOOKUP(N615,BSFC!$B$3:$B$25,_xlfn.XLOOKUP(M615,BSFC!$C$2:$P$2,BSFC!$C$3:$P$25,,-1),,-1)</f>
        <v>475.44294525000004</v>
      </c>
      <c r="Q615" s="92">
        <f t="shared" si="98"/>
        <v>1.4772408511371877</v>
      </c>
      <c r="R615" s="92">
        <f t="shared" si="99"/>
        <v>2.2593044861245575E-4</v>
      </c>
      <c r="S615" s="92">
        <f t="shared" si="100"/>
        <v>0.10741703790995974</v>
      </c>
      <c r="T615" s="92">
        <f t="shared" si="103"/>
        <v>79.263133588742903</v>
      </c>
      <c r="U615" s="92">
        <f t="shared" si="101"/>
        <v>1.4322271721327966E-4</v>
      </c>
      <c r="V615" s="92">
        <f t="shared" si="104"/>
        <v>0.10568417811832283</v>
      </c>
    </row>
    <row r="616" spans="1:22" x14ac:dyDescent="0.45">
      <c r="A616" s="88">
        <f>MIN('Gearing and Output'!$H$7,(SQRT((A615^2)+2*K615*1)))</f>
        <v>13.752388632941413</v>
      </c>
      <c r="B616" s="90">
        <f t="shared" si="102"/>
        <v>53.414690045211017</v>
      </c>
      <c r="C616" s="90">
        <f>0.5*'Gearing and Output'!$G$15*'Gearing and Output'!$G$16*'Gearing and Output'!$G$14*(A616)^2</f>
        <v>111.2073775495362</v>
      </c>
      <c r="D616" s="90">
        <f>'Gearing and Output'!$G$27</f>
        <v>213.858</v>
      </c>
      <c r="E616" s="90">
        <f>'Gearing and Output'!$C$14-C616-D616</f>
        <v>159.04165140594046</v>
      </c>
      <c r="F616" s="90">
        <f>0.5*'Gearing and Output'!$J$27*A616^2</f>
        <v>53594.201722958889</v>
      </c>
      <c r="G616" s="90">
        <f>A616/('Gearing and Output'!$J$35/1000)</f>
        <v>47.081097682100008</v>
      </c>
      <c r="H616" s="90">
        <f t="shared" si="96"/>
        <v>59.738955596585342</v>
      </c>
      <c r="I616" s="90">
        <f>'Gearing and Output'!$G$38</f>
        <v>631.72977665344956</v>
      </c>
      <c r="J616" s="90">
        <f t="shared" si="97"/>
        <v>0.25175582548673586</v>
      </c>
      <c r="K616" s="92">
        <f t="shared" si="105"/>
        <v>3.9721027232106159</v>
      </c>
      <c r="L616" s="92">
        <f>IF(A616&lt;'Gearing and Output'!$H$5,1,IF(A616&lt;'Gearing and Output'!$H$6,2,IF(A616&gt;'Gearing and Output'!$H$6,3)))</f>
        <v>3</v>
      </c>
      <c r="M616" s="92">
        <f>IF(L616=1,_xlfn.XLOOKUP(A616,'Dyno Graph'!$E$2:$E$77,'Dyno Graph'!$A$2:$A$77,,1),IF(L616=2,_xlfn.XLOOKUP(A616,'Dyno Graph'!$F$2:$F$77,'Dyno Graph'!$A$2:$A$77,,1),IF(L616=3,_xlfn.XLOOKUP(A616,'Dyno Graph'!$G$2:$G$77,'Dyno Graph'!$A$2:$A$77,,1))))</f>
        <v>7500</v>
      </c>
      <c r="N616" s="92">
        <f>IF(L616=1,_xlfn.XLOOKUP(A616,'Dyno Graph'!$E$2:$E$77,'Dyno Graph'!$D$2:$D$77,,-1),IF(L616=2,_xlfn.XLOOKUP(A616,'Dyno Graph'!$F$2:$F$77,'Dyno Graph'!$D$2:$D$77,,-1),IF(L616=3,_xlfn.XLOOKUP(A616,'Dyno Graph'!$G$2:$G$77,'Dyno Graph'!$D$2:$D$77,,-1))))</f>
        <v>14.254</v>
      </c>
      <c r="O616" s="92">
        <f>IF(L616=1,_xlfn.XLOOKUP(A616,'Dyno Graph'!$E$2:$E$77,'Dyno Graph'!$H$2:$H$77,,-1),IF(Forces!L616=2,_xlfn.XLOOKUP(Forces!A616,'Dyno Graph'!$F$2:$F$77,'Dyno Graph'!$H$2:$H$77,,-1),IF(Forces!L616=3,_xlfn.XLOOKUP(Forces!A616,'Dyno Graph'!$G$2:$G$77,'Dyno Graph'!$H$2:$H$77,,-1))))</f>
        <v>11.185500000000001</v>
      </c>
      <c r="P616" s="92" cm="1">
        <f t="array" ref="P616">_xlfn.XLOOKUP(N616,BSFC!$B$3:$B$25,_xlfn.XLOOKUP(M616,BSFC!$C$2:$P$2,BSFC!$C$3:$P$25,,-1),,-1)</f>
        <v>475.44294525000004</v>
      </c>
      <c r="Q616" s="92">
        <f t="shared" si="98"/>
        <v>1.4772408511371877</v>
      </c>
      <c r="R616" s="92">
        <f t="shared" si="99"/>
        <v>2.2593044861245575E-4</v>
      </c>
      <c r="S616" s="92">
        <f t="shared" si="100"/>
        <v>0.10741703790995974</v>
      </c>
      <c r="T616" s="92">
        <f t="shared" si="103"/>
        <v>79.370550626652857</v>
      </c>
      <c r="U616" s="92">
        <f t="shared" si="101"/>
        <v>1.4322271721327966E-4</v>
      </c>
      <c r="V616" s="92">
        <f t="shared" si="104"/>
        <v>0.1058274008355361</v>
      </c>
    </row>
    <row r="617" spans="1:22" x14ac:dyDescent="0.45">
      <c r="A617" s="88">
        <f>MIN('Gearing and Output'!$H$7,(SQRT((A616^2)+2*K616*1)))</f>
        <v>13.752388632941413</v>
      </c>
      <c r="B617" s="90">
        <f t="shared" si="102"/>
        <v>53.487404686041096</v>
      </c>
      <c r="C617" s="90">
        <f>0.5*'Gearing and Output'!$G$15*'Gearing and Output'!$G$16*'Gearing and Output'!$G$14*(A617)^2</f>
        <v>111.2073775495362</v>
      </c>
      <c r="D617" s="90">
        <f>'Gearing and Output'!$G$27</f>
        <v>213.858</v>
      </c>
      <c r="E617" s="90">
        <f>'Gearing and Output'!$C$14-C617-D617</f>
        <v>159.04165140594046</v>
      </c>
      <c r="F617" s="90">
        <f>0.5*'Gearing and Output'!$J$27*A617^2</f>
        <v>53594.201722958889</v>
      </c>
      <c r="G617" s="90">
        <f>A617/('Gearing and Output'!$J$35/1000)</f>
        <v>47.081097682100008</v>
      </c>
      <c r="H617" s="90">
        <f t="shared" si="96"/>
        <v>59.738955596585342</v>
      </c>
      <c r="I617" s="90">
        <f>'Gearing and Output'!$G$38</f>
        <v>631.72977665344956</v>
      </c>
      <c r="J617" s="90">
        <f t="shared" si="97"/>
        <v>0.25175582548673586</v>
      </c>
      <c r="K617" s="92">
        <f t="shared" si="105"/>
        <v>3.9721027232106159</v>
      </c>
      <c r="L617" s="92">
        <f>IF(A617&lt;'Gearing and Output'!$H$5,1,IF(A617&lt;'Gearing and Output'!$H$6,2,IF(A617&gt;'Gearing and Output'!$H$6,3)))</f>
        <v>3</v>
      </c>
      <c r="M617" s="92">
        <f>IF(L617=1,_xlfn.XLOOKUP(A617,'Dyno Graph'!$E$2:$E$77,'Dyno Graph'!$A$2:$A$77,,1),IF(L617=2,_xlfn.XLOOKUP(A617,'Dyno Graph'!$F$2:$F$77,'Dyno Graph'!$A$2:$A$77,,1),IF(L617=3,_xlfn.XLOOKUP(A617,'Dyno Graph'!$G$2:$G$77,'Dyno Graph'!$A$2:$A$77,,1))))</f>
        <v>7500</v>
      </c>
      <c r="N617" s="92">
        <f>IF(L617=1,_xlfn.XLOOKUP(A617,'Dyno Graph'!$E$2:$E$77,'Dyno Graph'!$D$2:$D$77,,-1),IF(L617=2,_xlfn.XLOOKUP(A617,'Dyno Graph'!$F$2:$F$77,'Dyno Graph'!$D$2:$D$77,,-1),IF(L617=3,_xlfn.XLOOKUP(A617,'Dyno Graph'!$G$2:$G$77,'Dyno Graph'!$D$2:$D$77,,-1))))</f>
        <v>14.254</v>
      </c>
      <c r="O617" s="92">
        <f>IF(L617=1,_xlfn.XLOOKUP(A617,'Dyno Graph'!$E$2:$E$77,'Dyno Graph'!$H$2:$H$77,,-1),IF(Forces!L617=2,_xlfn.XLOOKUP(Forces!A617,'Dyno Graph'!$F$2:$F$77,'Dyno Graph'!$H$2:$H$77,,-1),IF(Forces!L617=3,_xlfn.XLOOKUP(Forces!A617,'Dyno Graph'!$G$2:$G$77,'Dyno Graph'!$H$2:$H$77,,-1))))</f>
        <v>11.185500000000001</v>
      </c>
      <c r="P617" s="92" cm="1">
        <f t="array" ref="P617">_xlfn.XLOOKUP(N617,BSFC!$B$3:$B$25,_xlfn.XLOOKUP(M617,BSFC!$C$2:$P$2,BSFC!$C$3:$P$25,,-1),,-1)</f>
        <v>475.44294525000004</v>
      </c>
      <c r="Q617" s="92">
        <f t="shared" si="98"/>
        <v>1.4772408511371877</v>
      </c>
      <c r="R617" s="92">
        <f t="shared" si="99"/>
        <v>2.2593044861245575E-4</v>
      </c>
      <c r="S617" s="92">
        <f t="shared" si="100"/>
        <v>0.10741703790995974</v>
      </c>
      <c r="T617" s="92">
        <f t="shared" si="103"/>
        <v>79.477967664562811</v>
      </c>
      <c r="U617" s="92">
        <f t="shared" si="101"/>
        <v>1.4322271721327966E-4</v>
      </c>
      <c r="V617" s="92">
        <f t="shared" si="104"/>
        <v>0.10597062355274937</v>
      </c>
    </row>
    <row r="618" spans="1:22" x14ac:dyDescent="0.45">
      <c r="A618" s="88">
        <f>MIN('Gearing and Output'!$H$7,(SQRT((A617^2)+2*K617*1)))</f>
        <v>13.752388632941413</v>
      </c>
      <c r="B618" s="90">
        <f t="shared" si="102"/>
        <v>53.560119326871174</v>
      </c>
      <c r="C618" s="90">
        <f>0.5*'Gearing and Output'!$G$15*'Gearing and Output'!$G$16*'Gearing and Output'!$G$14*(A618)^2</f>
        <v>111.2073775495362</v>
      </c>
      <c r="D618" s="90">
        <f>'Gearing and Output'!$G$27</f>
        <v>213.858</v>
      </c>
      <c r="E618" s="90">
        <f>'Gearing and Output'!$C$14-C618-D618</f>
        <v>159.04165140594046</v>
      </c>
      <c r="F618" s="90">
        <f>0.5*'Gearing and Output'!$J$27*A618^2</f>
        <v>53594.201722958889</v>
      </c>
      <c r="G618" s="90">
        <f>A618/('Gearing and Output'!$J$35/1000)</f>
        <v>47.081097682100008</v>
      </c>
      <c r="H618" s="90">
        <f t="shared" si="96"/>
        <v>59.738955596585342</v>
      </c>
      <c r="I618" s="90">
        <f>'Gearing and Output'!$G$38</f>
        <v>631.72977665344956</v>
      </c>
      <c r="J618" s="90">
        <f t="shared" si="97"/>
        <v>0.25175582548673586</v>
      </c>
      <c r="K618" s="92">
        <f t="shared" si="105"/>
        <v>3.9721027232106159</v>
      </c>
      <c r="L618" s="92">
        <f>IF(A618&lt;'Gearing and Output'!$H$5,1,IF(A618&lt;'Gearing and Output'!$H$6,2,IF(A618&gt;'Gearing and Output'!$H$6,3)))</f>
        <v>3</v>
      </c>
      <c r="M618" s="92">
        <f>IF(L618=1,_xlfn.XLOOKUP(A618,'Dyno Graph'!$E$2:$E$77,'Dyno Graph'!$A$2:$A$77,,1),IF(L618=2,_xlfn.XLOOKUP(A618,'Dyno Graph'!$F$2:$F$77,'Dyno Graph'!$A$2:$A$77,,1),IF(L618=3,_xlfn.XLOOKUP(A618,'Dyno Graph'!$G$2:$G$77,'Dyno Graph'!$A$2:$A$77,,1))))</f>
        <v>7500</v>
      </c>
      <c r="N618" s="92">
        <f>IF(L618=1,_xlfn.XLOOKUP(A618,'Dyno Graph'!$E$2:$E$77,'Dyno Graph'!$D$2:$D$77,,-1),IF(L618=2,_xlfn.XLOOKUP(A618,'Dyno Graph'!$F$2:$F$77,'Dyno Graph'!$D$2:$D$77,,-1),IF(L618=3,_xlfn.XLOOKUP(A618,'Dyno Graph'!$G$2:$G$77,'Dyno Graph'!$D$2:$D$77,,-1))))</f>
        <v>14.254</v>
      </c>
      <c r="O618" s="92">
        <f>IF(L618=1,_xlfn.XLOOKUP(A618,'Dyno Graph'!$E$2:$E$77,'Dyno Graph'!$H$2:$H$77,,-1),IF(Forces!L618=2,_xlfn.XLOOKUP(Forces!A618,'Dyno Graph'!$F$2:$F$77,'Dyno Graph'!$H$2:$H$77,,-1),IF(Forces!L618=3,_xlfn.XLOOKUP(Forces!A618,'Dyno Graph'!$G$2:$G$77,'Dyno Graph'!$H$2:$H$77,,-1))))</f>
        <v>11.185500000000001</v>
      </c>
      <c r="P618" s="92" cm="1">
        <f t="array" ref="P618">_xlfn.XLOOKUP(N618,BSFC!$B$3:$B$25,_xlfn.XLOOKUP(M618,BSFC!$C$2:$P$2,BSFC!$C$3:$P$25,,-1),,-1)</f>
        <v>475.44294525000004</v>
      </c>
      <c r="Q618" s="92">
        <f t="shared" si="98"/>
        <v>1.4772408511371877</v>
      </c>
      <c r="R618" s="92">
        <f t="shared" si="99"/>
        <v>2.2593044861245575E-4</v>
      </c>
      <c r="S618" s="92">
        <f t="shared" si="100"/>
        <v>0.10741703790995974</v>
      </c>
      <c r="T618" s="92">
        <f t="shared" si="103"/>
        <v>79.585384702472766</v>
      </c>
      <c r="U618" s="92">
        <f t="shared" si="101"/>
        <v>1.4322271721327966E-4</v>
      </c>
      <c r="V618" s="92">
        <f t="shared" si="104"/>
        <v>0.10611384626996265</v>
      </c>
    </row>
    <row r="619" spans="1:22" x14ac:dyDescent="0.45">
      <c r="A619" s="88">
        <f>MIN('Gearing and Output'!$H$7,(SQRT((A618^2)+2*K618*1)))</f>
        <v>13.752388632941413</v>
      </c>
      <c r="B619" s="90">
        <f t="shared" si="102"/>
        <v>53.632833967701252</v>
      </c>
      <c r="C619" s="90">
        <f>0.5*'Gearing and Output'!$G$15*'Gearing and Output'!$G$16*'Gearing and Output'!$G$14*(A619)^2</f>
        <v>111.2073775495362</v>
      </c>
      <c r="D619" s="90">
        <f>'Gearing and Output'!$G$27</f>
        <v>213.858</v>
      </c>
      <c r="E619" s="90">
        <f>'Gearing and Output'!$C$14-C619-D619</f>
        <v>159.04165140594046</v>
      </c>
      <c r="F619" s="90">
        <f>0.5*'Gearing and Output'!$J$27*A619^2</f>
        <v>53594.201722958889</v>
      </c>
      <c r="G619" s="90">
        <f>A619/('Gearing and Output'!$J$35/1000)</f>
        <v>47.081097682100008</v>
      </c>
      <c r="H619" s="90">
        <f t="shared" si="96"/>
        <v>59.738955596585342</v>
      </c>
      <c r="I619" s="90">
        <f>'Gearing and Output'!$G$38</f>
        <v>631.72977665344956</v>
      </c>
      <c r="J619" s="90">
        <f t="shared" si="97"/>
        <v>0.25175582548673586</v>
      </c>
      <c r="K619" s="92">
        <f t="shared" si="105"/>
        <v>3.9721027232106159</v>
      </c>
      <c r="L619" s="92">
        <f>IF(A619&lt;'Gearing and Output'!$H$5,1,IF(A619&lt;'Gearing and Output'!$H$6,2,IF(A619&gt;'Gearing and Output'!$H$6,3)))</f>
        <v>3</v>
      </c>
      <c r="M619" s="92">
        <f>IF(L619=1,_xlfn.XLOOKUP(A619,'Dyno Graph'!$E$2:$E$77,'Dyno Graph'!$A$2:$A$77,,1),IF(L619=2,_xlfn.XLOOKUP(A619,'Dyno Graph'!$F$2:$F$77,'Dyno Graph'!$A$2:$A$77,,1),IF(L619=3,_xlfn.XLOOKUP(A619,'Dyno Graph'!$G$2:$G$77,'Dyno Graph'!$A$2:$A$77,,1))))</f>
        <v>7500</v>
      </c>
      <c r="N619" s="92">
        <f>IF(L619=1,_xlfn.XLOOKUP(A619,'Dyno Graph'!$E$2:$E$77,'Dyno Graph'!$D$2:$D$77,,-1),IF(L619=2,_xlfn.XLOOKUP(A619,'Dyno Graph'!$F$2:$F$77,'Dyno Graph'!$D$2:$D$77,,-1),IF(L619=3,_xlfn.XLOOKUP(A619,'Dyno Graph'!$G$2:$G$77,'Dyno Graph'!$D$2:$D$77,,-1))))</f>
        <v>14.254</v>
      </c>
      <c r="O619" s="92">
        <f>IF(L619=1,_xlfn.XLOOKUP(A619,'Dyno Graph'!$E$2:$E$77,'Dyno Graph'!$H$2:$H$77,,-1),IF(Forces!L619=2,_xlfn.XLOOKUP(Forces!A619,'Dyno Graph'!$F$2:$F$77,'Dyno Graph'!$H$2:$H$77,,-1),IF(Forces!L619=3,_xlfn.XLOOKUP(Forces!A619,'Dyno Graph'!$G$2:$G$77,'Dyno Graph'!$H$2:$H$77,,-1))))</f>
        <v>11.185500000000001</v>
      </c>
      <c r="P619" s="92" cm="1">
        <f t="array" ref="P619">_xlfn.XLOOKUP(N619,BSFC!$B$3:$B$25,_xlfn.XLOOKUP(M619,BSFC!$C$2:$P$2,BSFC!$C$3:$P$25,,-1),,-1)</f>
        <v>475.44294525000004</v>
      </c>
      <c r="Q619" s="92">
        <f t="shared" si="98"/>
        <v>1.4772408511371877</v>
      </c>
      <c r="R619" s="92">
        <f t="shared" si="99"/>
        <v>2.2593044861245575E-4</v>
      </c>
      <c r="S619" s="92">
        <f t="shared" si="100"/>
        <v>0.10741703790995974</v>
      </c>
      <c r="T619" s="92">
        <f t="shared" si="103"/>
        <v>79.69280174038272</v>
      </c>
      <c r="U619" s="92">
        <f t="shared" si="101"/>
        <v>1.4322271721327966E-4</v>
      </c>
      <c r="V619" s="92">
        <f t="shared" si="104"/>
        <v>0.10625706898717592</v>
      </c>
    </row>
    <row r="620" spans="1:22" x14ac:dyDescent="0.45">
      <c r="A620" s="88">
        <f>MIN('Gearing and Output'!$H$7,(SQRT((A619^2)+2*K619*1)))</f>
        <v>13.752388632941413</v>
      </c>
      <c r="B620" s="90">
        <f t="shared" si="102"/>
        <v>53.705548608531331</v>
      </c>
      <c r="C620" s="90">
        <f>0.5*'Gearing and Output'!$G$15*'Gearing and Output'!$G$16*'Gearing and Output'!$G$14*(A620)^2</f>
        <v>111.2073775495362</v>
      </c>
      <c r="D620" s="90">
        <f>'Gearing and Output'!$G$27</f>
        <v>213.858</v>
      </c>
      <c r="E620" s="90">
        <f>'Gearing and Output'!$C$14-C620-D620</f>
        <v>159.04165140594046</v>
      </c>
      <c r="F620" s="90">
        <f>0.5*'Gearing and Output'!$J$27*A620^2</f>
        <v>53594.201722958889</v>
      </c>
      <c r="G620" s="90">
        <f>A620/('Gearing and Output'!$J$35/1000)</f>
        <v>47.081097682100008</v>
      </c>
      <c r="H620" s="90">
        <f t="shared" si="96"/>
        <v>59.738955596585342</v>
      </c>
      <c r="I620" s="90">
        <f>'Gearing and Output'!$G$38</f>
        <v>631.72977665344956</v>
      </c>
      <c r="J620" s="90">
        <f t="shared" si="97"/>
        <v>0.25175582548673586</v>
      </c>
      <c r="K620" s="92">
        <f t="shared" si="105"/>
        <v>3.9721027232106159</v>
      </c>
      <c r="L620" s="92">
        <f>IF(A620&lt;'Gearing and Output'!$H$5,1,IF(A620&lt;'Gearing and Output'!$H$6,2,IF(A620&gt;'Gearing and Output'!$H$6,3)))</f>
        <v>3</v>
      </c>
      <c r="M620" s="92">
        <f>IF(L620=1,_xlfn.XLOOKUP(A620,'Dyno Graph'!$E$2:$E$77,'Dyno Graph'!$A$2:$A$77,,1),IF(L620=2,_xlfn.XLOOKUP(A620,'Dyno Graph'!$F$2:$F$77,'Dyno Graph'!$A$2:$A$77,,1),IF(L620=3,_xlfn.XLOOKUP(A620,'Dyno Graph'!$G$2:$G$77,'Dyno Graph'!$A$2:$A$77,,1))))</f>
        <v>7500</v>
      </c>
      <c r="N620" s="92">
        <f>IF(L620=1,_xlfn.XLOOKUP(A620,'Dyno Graph'!$E$2:$E$77,'Dyno Graph'!$D$2:$D$77,,-1),IF(L620=2,_xlfn.XLOOKUP(A620,'Dyno Graph'!$F$2:$F$77,'Dyno Graph'!$D$2:$D$77,,-1),IF(L620=3,_xlfn.XLOOKUP(A620,'Dyno Graph'!$G$2:$G$77,'Dyno Graph'!$D$2:$D$77,,-1))))</f>
        <v>14.254</v>
      </c>
      <c r="O620" s="92">
        <f>IF(L620=1,_xlfn.XLOOKUP(A620,'Dyno Graph'!$E$2:$E$77,'Dyno Graph'!$H$2:$H$77,,-1),IF(Forces!L620=2,_xlfn.XLOOKUP(Forces!A620,'Dyno Graph'!$F$2:$F$77,'Dyno Graph'!$H$2:$H$77,,-1),IF(Forces!L620=3,_xlfn.XLOOKUP(Forces!A620,'Dyno Graph'!$G$2:$G$77,'Dyno Graph'!$H$2:$H$77,,-1))))</f>
        <v>11.185500000000001</v>
      </c>
      <c r="P620" s="92" cm="1">
        <f t="array" ref="P620">_xlfn.XLOOKUP(N620,BSFC!$B$3:$B$25,_xlfn.XLOOKUP(M620,BSFC!$C$2:$P$2,BSFC!$C$3:$P$25,,-1),,-1)</f>
        <v>475.44294525000004</v>
      </c>
      <c r="Q620" s="92">
        <f t="shared" si="98"/>
        <v>1.4772408511371877</v>
      </c>
      <c r="R620" s="92">
        <f t="shared" si="99"/>
        <v>2.2593044861245575E-4</v>
      </c>
      <c r="S620" s="92">
        <f t="shared" si="100"/>
        <v>0.10741703790995974</v>
      </c>
      <c r="T620" s="92">
        <f t="shared" si="103"/>
        <v>79.800218778292674</v>
      </c>
      <c r="U620" s="92">
        <f t="shared" si="101"/>
        <v>1.4322271721327966E-4</v>
      </c>
      <c r="V620" s="92">
        <f t="shared" si="104"/>
        <v>0.10640029170438919</v>
      </c>
    </row>
    <row r="621" spans="1:22" x14ac:dyDescent="0.45">
      <c r="A621" s="88">
        <f>MIN('Gearing and Output'!$H$7,(SQRT((A620^2)+2*K620*1)))</f>
        <v>13.752388632941413</v>
      </c>
      <c r="B621" s="90">
        <f t="shared" si="102"/>
        <v>53.778263249361409</v>
      </c>
      <c r="C621" s="90">
        <f>0.5*'Gearing and Output'!$G$15*'Gearing and Output'!$G$16*'Gearing and Output'!$G$14*(A621)^2</f>
        <v>111.2073775495362</v>
      </c>
      <c r="D621" s="90">
        <f>'Gearing and Output'!$G$27</f>
        <v>213.858</v>
      </c>
      <c r="E621" s="90">
        <f>'Gearing and Output'!$C$14-C621-D621</f>
        <v>159.04165140594046</v>
      </c>
      <c r="F621" s="90">
        <f>0.5*'Gearing and Output'!$J$27*A621^2</f>
        <v>53594.201722958889</v>
      </c>
      <c r="G621" s="90">
        <f>A621/('Gearing and Output'!$J$35/1000)</f>
        <v>47.081097682100008</v>
      </c>
      <c r="H621" s="90">
        <f t="shared" si="96"/>
        <v>59.738955596585342</v>
      </c>
      <c r="I621" s="90">
        <f>'Gearing and Output'!$G$38</f>
        <v>631.72977665344956</v>
      </c>
      <c r="J621" s="90">
        <f t="shared" si="97"/>
        <v>0.25175582548673586</v>
      </c>
      <c r="K621" s="92">
        <f t="shared" si="105"/>
        <v>3.9721027232106159</v>
      </c>
      <c r="L621" s="92">
        <f>IF(A621&lt;'Gearing and Output'!$H$5,1,IF(A621&lt;'Gearing and Output'!$H$6,2,IF(A621&gt;'Gearing and Output'!$H$6,3)))</f>
        <v>3</v>
      </c>
      <c r="M621" s="92">
        <f>IF(L621=1,_xlfn.XLOOKUP(A621,'Dyno Graph'!$E$2:$E$77,'Dyno Graph'!$A$2:$A$77,,1),IF(L621=2,_xlfn.XLOOKUP(A621,'Dyno Graph'!$F$2:$F$77,'Dyno Graph'!$A$2:$A$77,,1),IF(L621=3,_xlfn.XLOOKUP(A621,'Dyno Graph'!$G$2:$G$77,'Dyno Graph'!$A$2:$A$77,,1))))</f>
        <v>7500</v>
      </c>
      <c r="N621" s="92">
        <f>IF(L621=1,_xlfn.XLOOKUP(A621,'Dyno Graph'!$E$2:$E$77,'Dyno Graph'!$D$2:$D$77,,-1),IF(L621=2,_xlfn.XLOOKUP(A621,'Dyno Graph'!$F$2:$F$77,'Dyno Graph'!$D$2:$D$77,,-1),IF(L621=3,_xlfn.XLOOKUP(A621,'Dyno Graph'!$G$2:$G$77,'Dyno Graph'!$D$2:$D$77,,-1))))</f>
        <v>14.254</v>
      </c>
      <c r="O621" s="92">
        <f>IF(L621=1,_xlfn.XLOOKUP(A621,'Dyno Graph'!$E$2:$E$77,'Dyno Graph'!$H$2:$H$77,,-1),IF(Forces!L621=2,_xlfn.XLOOKUP(Forces!A621,'Dyno Graph'!$F$2:$F$77,'Dyno Graph'!$H$2:$H$77,,-1),IF(Forces!L621=3,_xlfn.XLOOKUP(Forces!A621,'Dyno Graph'!$G$2:$G$77,'Dyno Graph'!$H$2:$H$77,,-1))))</f>
        <v>11.185500000000001</v>
      </c>
      <c r="P621" s="92" cm="1">
        <f t="array" ref="P621">_xlfn.XLOOKUP(N621,BSFC!$B$3:$B$25,_xlfn.XLOOKUP(M621,BSFC!$C$2:$P$2,BSFC!$C$3:$P$25,,-1),,-1)</f>
        <v>475.44294525000004</v>
      </c>
      <c r="Q621" s="92">
        <f t="shared" si="98"/>
        <v>1.4772408511371877</v>
      </c>
      <c r="R621" s="92">
        <f t="shared" si="99"/>
        <v>2.2593044861245575E-4</v>
      </c>
      <c r="S621" s="92">
        <f t="shared" si="100"/>
        <v>0.10741703790995974</v>
      </c>
      <c r="T621" s="92">
        <f t="shared" si="103"/>
        <v>79.907635816202628</v>
      </c>
      <c r="U621" s="92">
        <f t="shared" si="101"/>
        <v>1.4322271721327966E-4</v>
      </c>
      <c r="V621" s="92">
        <f t="shared" si="104"/>
        <v>0.10654351442160247</v>
      </c>
    </row>
    <row r="622" spans="1:22" x14ac:dyDescent="0.45">
      <c r="A622" s="88">
        <f>MIN('Gearing and Output'!$H$7,(SQRT((A621^2)+2*K621*1)))</f>
        <v>13.752388632941413</v>
      </c>
      <c r="B622" s="90">
        <f t="shared" si="102"/>
        <v>53.850977890191487</v>
      </c>
      <c r="C622" s="90">
        <f>0.5*'Gearing and Output'!$G$15*'Gearing and Output'!$G$16*'Gearing and Output'!$G$14*(A622)^2</f>
        <v>111.2073775495362</v>
      </c>
      <c r="D622" s="90">
        <f>'Gearing and Output'!$G$27</f>
        <v>213.858</v>
      </c>
      <c r="E622" s="90">
        <f>'Gearing and Output'!$C$14-C622-D622</f>
        <v>159.04165140594046</v>
      </c>
      <c r="F622" s="90">
        <f>0.5*'Gearing and Output'!$J$27*A622^2</f>
        <v>53594.201722958889</v>
      </c>
      <c r="G622" s="90">
        <f>A622/('Gearing and Output'!$J$35/1000)</f>
        <v>47.081097682100008</v>
      </c>
      <c r="H622" s="90">
        <f t="shared" si="96"/>
        <v>59.738955596585342</v>
      </c>
      <c r="I622" s="90">
        <f>'Gearing and Output'!$G$38</f>
        <v>631.72977665344956</v>
      </c>
      <c r="J622" s="90">
        <f t="shared" si="97"/>
        <v>0.25175582548673586</v>
      </c>
      <c r="K622" s="92">
        <f t="shared" si="105"/>
        <v>3.9721027232106159</v>
      </c>
      <c r="L622" s="92">
        <f>IF(A622&lt;'Gearing and Output'!$H$5,1,IF(A622&lt;'Gearing and Output'!$H$6,2,IF(A622&gt;'Gearing and Output'!$H$6,3)))</f>
        <v>3</v>
      </c>
      <c r="M622" s="92">
        <f>IF(L622=1,_xlfn.XLOOKUP(A622,'Dyno Graph'!$E$2:$E$77,'Dyno Graph'!$A$2:$A$77,,1),IF(L622=2,_xlfn.XLOOKUP(A622,'Dyno Graph'!$F$2:$F$77,'Dyno Graph'!$A$2:$A$77,,1),IF(L622=3,_xlfn.XLOOKUP(A622,'Dyno Graph'!$G$2:$G$77,'Dyno Graph'!$A$2:$A$77,,1))))</f>
        <v>7500</v>
      </c>
      <c r="N622" s="92">
        <f>IF(L622=1,_xlfn.XLOOKUP(A622,'Dyno Graph'!$E$2:$E$77,'Dyno Graph'!$D$2:$D$77,,-1),IF(L622=2,_xlfn.XLOOKUP(A622,'Dyno Graph'!$F$2:$F$77,'Dyno Graph'!$D$2:$D$77,,-1),IF(L622=3,_xlfn.XLOOKUP(A622,'Dyno Graph'!$G$2:$G$77,'Dyno Graph'!$D$2:$D$77,,-1))))</f>
        <v>14.254</v>
      </c>
      <c r="O622" s="92">
        <f>IF(L622=1,_xlfn.XLOOKUP(A622,'Dyno Graph'!$E$2:$E$77,'Dyno Graph'!$H$2:$H$77,,-1),IF(Forces!L622=2,_xlfn.XLOOKUP(Forces!A622,'Dyno Graph'!$F$2:$F$77,'Dyno Graph'!$H$2:$H$77,,-1),IF(Forces!L622=3,_xlfn.XLOOKUP(Forces!A622,'Dyno Graph'!$G$2:$G$77,'Dyno Graph'!$H$2:$H$77,,-1))))</f>
        <v>11.185500000000001</v>
      </c>
      <c r="P622" s="92" cm="1">
        <f t="array" ref="P622">_xlfn.XLOOKUP(N622,BSFC!$B$3:$B$25,_xlfn.XLOOKUP(M622,BSFC!$C$2:$P$2,BSFC!$C$3:$P$25,,-1),,-1)</f>
        <v>475.44294525000004</v>
      </c>
      <c r="Q622" s="92">
        <f t="shared" si="98"/>
        <v>1.4772408511371877</v>
      </c>
      <c r="R622" s="92">
        <f t="shared" si="99"/>
        <v>2.2593044861245575E-4</v>
      </c>
      <c r="S622" s="92">
        <f t="shared" si="100"/>
        <v>0.10741703790995974</v>
      </c>
      <c r="T622" s="92">
        <f t="shared" si="103"/>
        <v>80.015052854112582</v>
      </c>
      <c r="U622" s="92">
        <f t="shared" si="101"/>
        <v>1.4322271721327966E-4</v>
      </c>
      <c r="V622" s="92">
        <f t="shared" si="104"/>
        <v>0.10668673713881574</v>
      </c>
    </row>
    <row r="623" spans="1:22" x14ac:dyDescent="0.45">
      <c r="A623" s="88">
        <f>MIN('Gearing and Output'!$H$7,(SQRT((A622^2)+2*K622*1)))</f>
        <v>13.752388632941413</v>
      </c>
      <c r="B623" s="90">
        <f t="shared" si="102"/>
        <v>53.923692531021565</v>
      </c>
      <c r="C623" s="90">
        <f>0.5*'Gearing and Output'!$G$15*'Gearing and Output'!$G$16*'Gearing and Output'!$G$14*(A623)^2</f>
        <v>111.2073775495362</v>
      </c>
      <c r="D623" s="90">
        <f>'Gearing and Output'!$G$27</f>
        <v>213.858</v>
      </c>
      <c r="E623" s="90">
        <f>'Gearing and Output'!$C$14-C623-D623</f>
        <v>159.04165140594046</v>
      </c>
      <c r="F623" s="90">
        <f>0.5*'Gearing and Output'!$J$27*A623^2</f>
        <v>53594.201722958889</v>
      </c>
      <c r="G623" s="90">
        <f>A623/('Gearing and Output'!$J$35/1000)</f>
        <v>47.081097682100008</v>
      </c>
      <c r="H623" s="90">
        <f t="shared" si="96"/>
        <v>59.738955596585342</v>
      </c>
      <c r="I623" s="90">
        <f>'Gearing and Output'!$G$38</f>
        <v>631.72977665344956</v>
      </c>
      <c r="J623" s="90">
        <f t="shared" si="97"/>
        <v>0.25175582548673586</v>
      </c>
      <c r="K623" s="92">
        <f t="shared" si="105"/>
        <v>3.9721027232106159</v>
      </c>
      <c r="L623" s="92">
        <f>IF(A623&lt;'Gearing and Output'!$H$5,1,IF(A623&lt;'Gearing and Output'!$H$6,2,IF(A623&gt;'Gearing and Output'!$H$6,3)))</f>
        <v>3</v>
      </c>
      <c r="M623" s="92">
        <f>IF(L623=1,_xlfn.XLOOKUP(A623,'Dyno Graph'!$E$2:$E$77,'Dyno Graph'!$A$2:$A$77,,1),IF(L623=2,_xlfn.XLOOKUP(A623,'Dyno Graph'!$F$2:$F$77,'Dyno Graph'!$A$2:$A$77,,1),IF(L623=3,_xlfn.XLOOKUP(A623,'Dyno Graph'!$G$2:$G$77,'Dyno Graph'!$A$2:$A$77,,1))))</f>
        <v>7500</v>
      </c>
      <c r="N623" s="92">
        <f>IF(L623=1,_xlfn.XLOOKUP(A623,'Dyno Graph'!$E$2:$E$77,'Dyno Graph'!$D$2:$D$77,,-1),IF(L623=2,_xlfn.XLOOKUP(A623,'Dyno Graph'!$F$2:$F$77,'Dyno Graph'!$D$2:$D$77,,-1),IF(L623=3,_xlfn.XLOOKUP(A623,'Dyno Graph'!$G$2:$G$77,'Dyno Graph'!$D$2:$D$77,,-1))))</f>
        <v>14.254</v>
      </c>
      <c r="O623" s="92">
        <f>IF(L623=1,_xlfn.XLOOKUP(A623,'Dyno Graph'!$E$2:$E$77,'Dyno Graph'!$H$2:$H$77,,-1),IF(Forces!L623=2,_xlfn.XLOOKUP(Forces!A623,'Dyno Graph'!$F$2:$F$77,'Dyno Graph'!$H$2:$H$77,,-1),IF(Forces!L623=3,_xlfn.XLOOKUP(Forces!A623,'Dyno Graph'!$G$2:$G$77,'Dyno Graph'!$H$2:$H$77,,-1))))</f>
        <v>11.185500000000001</v>
      </c>
      <c r="P623" s="92" cm="1">
        <f t="array" ref="P623">_xlfn.XLOOKUP(N623,BSFC!$B$3:$B$25,_xlfn.XLOOKUP(M623,BSFC!$C$2:$P$2,BSFC!$C$3:$P$25,,-1),,-1)</f>
        <v>475.44294525000004</v>
      </c>
      <c r="Q623" s="92">
        <f t="shared" si="98"/>
        <v>1.4772408511371877</v>
      </c>
      <c r="R623" s="92">
        <f t="shared" si="99"/>
        <v>2.2593044861245575E-4</v>
      </c>
      <c r="S623" s="92">
        <f t="shared" si="100"/>
        <v>0.10741703790995974</v>
      </c>
      <c r="T623" s="92">
        <f t="shared" si="103"/>
        <v>80.122469892022536</v>
      </c>
      <c r="U623" s="92">
        <f t="shared" si="101"/>
        <v>1.4322271721327966E-4</v>
      </c>
      <c r="V623" s="92">
        <f t="shared" si="104"/>
        <v>0.10682995985602901</v>
      </c>
    </row>
    <row r="624" spans="1:22" x14ac:dyDescent="0.45">
      <c r="A624" s="88">
        <f>MIN('Gearing and Output'!$H$7,(SQRT((A623^2)+2*K623*1)))</f>
        <v>13.752388632941413</v>
      </c>
      <c r="B624" s="90">
        <f t="shared" si="102"/>
        <v>53.996407171851644</v>
      </c>
      <c r="C624" s="90">
        <f>0.5*'Gearing and Output'!$G$15*'Gearing and Output'!$G$16*'Gearing and Output'!$G$14*(A624)^2</f>
        <v>111.2073775495362</v>
      </c>
      <c r="D624" s="90">
        <f>'Gearing and Output'!$G$27</f>
        <v>213.858</v>
      </c>
      <c r="E624" s="90">
        <f>'Gearing and Output'!$C$14-C624-D624</f>
        <v>159.04165140594046</v>
      </c>
      <c r="F624" s="90">
        <f>0.5*'Gearing and Output'!$J$27*A624^2</f>
        <v>53594.201722958889</v>
      </c>
      <c r="G624" s="90">
        <f>A624/('Gearing and Output'!$J$35/1000)</f>
        <v>47.081097682100008</v>
      </c>
      <c r="H624" s="90">
        <f t="shared" si="96"/>
        <v>59.738955596585342</v>
      </c>
      <c r="I624" s="90">
        <f>'Gearing and Output'!$G$38</f>
        <v>631.72977665344956</v>
      </c>
      <c r="J624" s="90">
        <f t="shared" si="97"/>
        <v>0.25175582548673586</v>
      </c>
      <c r="K624" s="92">
        <f t="shared" si="105"/>
        <v>3.9721027232106159</v>
      </c>
      <c r="L624" s="92">
        <f>IF(A624&lt;'Gearing and Output'!$H$5,1,IF(A624&lt;'Gearing and Output'!$H$6,2,IF(A624&gt;'Gearing and Output'!$H$6,3)))</f>
        <v>3</v>
      </c>
      <c r="M624" s="92">
        <f>IF(L624=1,_xlfn.XLOOKUP(A624,'Dyno Graph'!$E$2:$E$77,'Dyno Graph'!$A$2:$A$77,,1),IF(L624=2,_xlfn.XLOOKUP(A624,'Dyno Graph'!$F$2:$F$77,'Dyno Graph'!$A$2:$A$77,,1),IF(L624=3,_xlfn.XLOOKUP(A624,'Dyno Graph'!$G$2:$G$77,'Dyno Graph'!$A$2:$A$77,,1))))</f>
        <v>7500</v>
      </c>
      <c r="N624" s="92">
        <f>IF(L624=1,_xlfn.XLOOKUP(A624,'Dyno Graph'!$E$2:$E$77,'Dyno Graph'!$D$2:$D$77,,-1),IF(L624=2,_xlfn.XLOOKUP(A624,'Dyno Graph'!$F$2:$F$77,'Dyno Graph'!$D$2:$D$77,,-1),IF(L624=3,_xlfn.XLOOKUP(A624,'Dyno Graph'!$G$2:$G$77,'Dyno Graph'!$D$2:$D$77,,-1))))</f>
        <v>14.254</v>
      </c>
      <c r="O624" s="92">
        <f>IF(L624=1,_xlfn.XLOOKUP(A624,'Dyno Graph'!$E$2:$E$77,'Dyno Graph'!$H$2:$H$77,,-1),IF(Forces!L624=2,_xlfn.XLOOKUP(Forces!A624,'Dyno Graph'!$F$2:$F$77,'Dyno Graph'!$H$2:$H$77,,-1),IF(Forces!L624=3,_xlfn.XLOOKUP(Forces!A624,'Dyno Graph'!$G$2:$G$77,'Dyno Graph'!$H$2:$H$77,,-1))))</f>
        <v>11.185500000000001</v>
      </c>
      <c r="P624" s="92" cm="1">
        <f t="array" ref="P624">_xlfn.XLOOKUP(N624,BSFC!$B$3:$B$25,_xlfn.XLOOKUP(M624,BSFC!$C$2:$P$2,BSFC!$C$3:$P$25,,-1),,-1)</f>
        <v>475.44294525000004</v>
      </c>
      <c r="Q624" s="92">
        <f t="shared" si="98"/>
        <v>1.4772408511371877</v>
      </c>
      <c r="R624" s="92">
        <f t="shared" si="99"/>
        <v>2.2593044861245575E-4</v>
      </c>
      <c r="S624" s="92">
        <f t="shared" si="100"/>
        <v>0.10741703790995974</v>
      </c>
      <c r="T624" s="92">
        <f t="shared" si="103"/>
        <v>80.229886929932491</v>
      </c>
      <c r="U624" s="92">
        <f t="shared" si="101"/>
        <v>1.4322271721327966E-4</v>
      </c>
      <c r="V624" s="92">
        <f t="shared" si="104"/>
        <v>0.10697318257324229</v>
      </c>
    </row>
    <row r="625" spans="1:22" x14ac:dyDescent="0.45">
      <c r="A625" s="88">
        <f>MIN('Gearing and Output'!$H$7,(SQRT((A624^2)+2*K624*1)))</f>
        <v>13.752388632941413</v>
      </c>
      <c r="B625" s="90">
        <f t="shared" si="102"/>
        <v>54.069121812681722</v>
      </c>
      <c r="C625" s="90">
        <f>0.5*'Gearing and Output'!$G$15*'Gearing and Output'!$G$16*'Gearing and Output'!$G$14*(A625)^2</f>
        <v>111.2073775495362</v>
      </c>
      <c r="D625" s="90">
        <f>'Gearing and Output'!$G$27</f>
        <v>213.858</v>
      </c>
      <c r="E625" s="90">
        <f>'Gearing and Output'!$C$14-C625-D625</f>
        <v>159.04165140594046</v>
      </c>
      <c r="F625" s="90">
        <f>0.5*'Gearing and Output'!$J$27*A625^2</f>
        <v>53594.201722958889</v>
      </c>
      <c r="G625" s="90">
        <f>A625/('Gearing and Output'!$J$35/1000)</f>
        <v>47.081097682100008</v>
      </c>
      <c r="H625" s="90">
        <f t="shared" si="96"/>
        <v>59.738955596585342</v>
      </c>
      <c r="I625" s="90">
        <f>'Gearing and Output'!$G$38</f>
        <v>631.72977665344956</v>
      </c>
      <c r="J625" s="90">
        <f t="shared" si="97"/>
        <v>0.25175582548673586</v>
      </c>
      <c r="K625" s="92">
        <f t="shared" si="105"/>
        <v>3.9721027232106159</v>
      </c>
      <c r="L625" s="92">
        <f>IF(A625&lt;'Gearing and Output'!$H$5,1,IF(A625&lt;'Gearing and Output'!$H$6,2,IF(A625&gt;'Gearing and Output'!$H$6,3)))</f>
        <v>3</v>
      </c>
      <c r="M625" s="92">
        <f>IF(L625=1,_xlfn.XLOOKUP(A625,'Dyno Graph'!$E$2:$E$77,'Dyno Graph'!$A$2:$A$77,,1),IF(L625=2,_xlfn.XLOOKUP(A625,'Dyno Graph'!$F$2:$F$77,'Dyno Graph'!$A$2:$A$77,,1),IF(L625=3,_xlfn.XLOOKUP(A625,'Dyno Graph'!$G$2:$G$77,'Dyno Graph'!$A$2:$A$77,,1))))</f>
        <v>7500</v>
      </c>
      <c r="N625" s="92">
        <f>IF(L625=1,_xlfn.XLOOKUP(A625,'Dyno Graph'!$E$2:$E$77,'Dyno Graph'!$D$2:$D$77,,-1),IF(L625=2,_xlfn.XLOOKUP(A625,'Dyno Graph'!$F$2:$F$77,'Dyno Graph'!$D$2:$D$77,,-1),IF(L625=3,_xlfn.XLOOKUP(A625,'Dyno Graph'!$G$2:$G$77,'Dyno Graph'!$D$2:$D$77,,-1))))</f>
        <v>14.254</v>
      </c>
      <c r="O625" s="92">
        <f>IF(L625=1,_xlfn.XLOOKUP(A625,'Dyno Graph'!$E$2:$E$77,'Dyno Graph'!$H$2:$H$77,,-1),IF(Forces!L625=2,_xlfn.XLOOKUP(Forces!A625,'Dyno Graph'!$F$2:$F$77,'Dyno Graph'!$H$2:$H$77,,-1),IF(Forces!L625=3,_xlfn.XLOOKUP(Forces!A625,'Dyno Graph'!$G$2:$G$77,'Dyno Graph'!$H$2:$H$77,,-1))))</f>
        <v>11.185500000000001</v>
      </c>
      <c r="P625" s="92" cm="1">
        <f t="array" ref="P625">_xlfn.XLOOKUP(N625,BSFC!$B$3:$B$25,_xlfn.XLOOKUP(M625,BSFC!$C$2:$P$2,BSFC!$C$3:$P$25,,-1),,-1)</f>
        <v>475.44294525000004</v>
      </c>
      <c r="Q625" s="92">
        <f t="shared" si="98"/>
        <v>1.4772408511371877</v>
      </c>
      <c r="R625" s="92">
        <f t="shared" si="99"/>
        <v>2.2593044861245575E-4</v>
      </c>
      <c r="S625" s="92">
        <f t="shared" si="100"/>
        <v>0.10741703790995974</v>
      </c>
      <c r="T625" s="92">
        <f t="shared" si="103"/>
        <v>80.337303967842445</v>
      </c>
      <c r="U625" s="92">
        <f t="shared" si="101"/>
        <v>1.4322271721327966E-4</v>
      </c>
      <c r="V625" s="92">
        <f t="shared" si="104"/>
        <v>0.10711640529045556</v>
      </c>
    </row>
    <row r="626" spans="1:22" x14ac:dyDescent="0.45">
      <c r="A626" s="88">
        <f>MIN('Gearing and Output'!$H$7,(SQRT((A625^2)+2*K625*1)))</f>
        <v>13.752388632941413</v>
      </c>
      <c r="B626" s="90">
        <f t="shared" si="102"/>
        <v>54.1418364535118</v>
      </c>
      <c r="C626" s="90">
        <f>0.5*'Gearing and Output'!$G$15*'Gearing and Output'!$G$16*'Gearing and Output'!$G$14*(A626)^2</f>
        <v>111.2073775495362</v>
      </c>
      <c r="D626" s="90">
        <f>'Gearing and Output'!$G$27</f>
        <v>213.858</v>
      </c>
      <c r="E626" s="90">
        <f>'Gearing and Output'!$C$14-C626-D626</f>
        <v>159.04165140594046</v>
      </c>
      <c r="F626" s="90">
        <f>0.5*'Gearing and Output'!$J$27*A626^2</f>
        <v>53594.201722958889</v>
      </c>
      <c r="G626" s="90">
        <f>A626/('Gearing and Output'!$J$35/1000)</f>
        <v>47.081097682100008</v>
      </c>
      <c r="H626" s="90">
        <f t="shared" si="96"/>
        <v>59.738955596585342</v>
      </c>
      <c r="I626" s="90">
        <f>'Gearing and Output'!$G$38</f>
        <v>631.72977665344956</v>
      </c>
      <c r="J626" s="90">
        <f t="shared" si="97"/>
        <v>0.25175582548673586</v>
      </c>
      <c r="K626" s="92">
        <f t="shared" si="105"/>
        <v>3.9721027232106159</v>
      </c>
      <c r="L626" s="92">
        <f>IF(A626&lt;'Gearing and Output'!$H$5,1,IF(A626&lt;'Gearing and Output'!$H$6,2,IF(A626&gt;'Gearing and Output'!$H$6,3)))</f>
        <v>3</v>
      </c>
      <c r="M626" s="92">
        <f>IF(L626=1,_xlfn.XLOOKUP(A626,'Dyno Graph'!$E$2:$E$77,'Dyno Graph'!$A$2:$A$77,,1),IF(L626=2,_xlfn.XLOOKUP(A626,'Dyno Graph'!$F$2:$F$77,'Dyno Graph'!$A$2:$A$77,,1),IF(L626=3,_xlfn.XLOOKUP(A626,'Dyno Graph'!$G$2:$G$77,'Dyno Graph'!$A$2:$A$77,,1))))</f>
        <v>7500</v>
      </c>
      <c r="N626" s="92">
        <f>IF(L626=1,_xlfn.XLOOKUP(A626,'Dyno Graph'!$E$2:$E$77,'Dyno Graph'!$D$2:$D$77,,-1),IF(L626=2,_xlfn.XLOOKUP(A626,'Dyno Graph'!$F$2:$F$77,'Dyno Graph'!$D$2:$D$77,,-1),IF(L626=3,_xlfn.XLOOKUP(A626,'Dyno Graph'!$G$2:$G$77,'Dyno Graph'!$D$2:$D$77,,-1))))</f>
        <v>14.254</v>
      </c>
      <c r="O626" s="92">
        <f>IF(L626=1,_xlfn.XLOOKUP(A626,'Dyno Graph'!$E$2:$E$77,'Dyno Graph'!$H$2:$H$77,,-1),IF(Forces!L626=2,_xlfn.XLOOKUP(Forces!A626,'Dyno Graph'!$F$2:$F$77,'Dyno Graph'!$H$2:$H$77,,-1),IF(Forces!L626=3,_xlfn.XLOOKUP(Forces!A626,'Dyno Graph'!$G$2:$G$77,'Dyno Graph'!$H$2:$H$77,,-1))))</f>
        <v>11.185500000000001</v>
      </c>
      <c r="P626" s="92" cm="1">
        <f t="array" ref="P626">_xlfn.XLOOKUP(N626,BSFC!$B$3:$B$25,_xlfn.XLOOKUP(M626,BSFC!$C$2:$P$2,BSFC!$C$3:$P$25,,-1),,-1)</f>
        <v>475.44294525000004</v>
      </c>
      <c r="Q626" s="92">
        <f t="shared" si="98"/>
        <v>1.4772408511371877</v>
      </c>
      <c r="R626" s="92">
        <f t="shared" si="99"/>
        <v>2.2593044861245575E-4</v>
      </c>
      <c r="S626" s="92">
        <f t="shared" si="100"/>
        <v>0.10741703790995974</v>
      </c>
      <c r="T626" s="92">
        <f t="shared" si="103"/>
        <v>80.444721005752399</v>
      </c>
      <c r="U626" s="92">
        <f t="shared" si="101"/>
        <v>1.4322271721327966E-4</v>
      </c>
      <c r="V626" s="92">
        <f t="shared" si="104"/>
        <v>0.10725962800766883</v>
      </c>
    </row>
    <row r="627" spans="1:22" x14ac:dyDescent="0.45">
      <c r="A627" s="88">
        <f>MIN('Gearing and Output'!$H$7,(SQRT((A626^2)+2*K626*1)))</f>
        <v>13.752388632941413</v>
      </c>
      <c r="B627" s="90">
        <f t="shared" si="102"/>
        <v>54.214551094341878</v>
      </c>
      <c r="C627" s="90">
        <f>0.5*'Gearing and Output'!$G$15*'Gearing and Output'!$G$16*'Gearing and Output'!$G$14*(A627)^2</f>
        <v>111.2073775495362</v>
      </c>
      <c r="D627" s="90">
        <f>'Gearing and Output'!$G$27</f>
        <v>213.858</v>
      </c>
      <c r="E627" s="90">
        <f>'Gearing and Output'!$C$14-C627-D627</f>
        <v>159.04165140594046</v>
      </c>
      <c r="F627" s="90">
        <f>0.5*'Gearing and Output'!$J$27*A627^2</f>
        <v>53594.201722958889</v>
      </c>
      <c r="G627" s="90">
        <f>A627/('Gearing and Output'!$J$35/1000)</f>
        <v>47.081097682100008</v>
      </c>
      <c r="H627" s="90">
        <f t="shared" si="96"/>
        <v>59.738955596585342</v>
      </c>
      <c r="I627" s="90">
        <f>'Gearing and Output'!$G$38</f>
        <v>631.72977665344956</v>
      </c>
      <c r="J627" s="90">
        <f t="shared" si="97"/>
        <v>0.25175582548673586</v>
      </c>
      <c r="K627" s="92">
        <f t="shared" si="105"/>
        <v>3.9721027232106159</v>
      </c>
      <c r="L627" s="92">
        <f>IF(A627&lt;'Gearing and Output'!$H$5,1,IF(A627&lt;'Gearing and Output'!$H$6,2,IF(A627&gt;'Gearing and Output'!$H$6,3)))</f>
        <v>3</v>
      </c>
      <c r="M627" s="92">
        <f>IF(L627=1,_xlfn.XLOOKUP(A627,'Dyno Graph'!$E$2:$E$77,'Dyno Graph'!$A$2:$A$77,,1),IF(L627=2,_xlfn.XLOOKUP(A627,'Dyno Graph'!$F$2:$F$77,'Dyno Graph'!$A$2:$A$77,,1),IF(L627=3,_xlfn.XLOOKUP(A627,'Dyno Graph'!$G$2:$G$77,'Dyno Graph'!$A$2:$A$77,,1))))</f>
        <v>7500</v>
      </c>
      <c r="N627" s="92">
        <f>IF(L627=1,_xlfn.XLOOKUP(A627,'Dyno Graph'!$E$2:$E$77,'Dyno Graph'!$D$2:$D$77,,-1),IF(L627=2,_xlfn.XLOOKUP(A627,'Dyno Graph'!$F$2:$F$77,'Dyno Graph'!$D$2:$D$77,,-1),IF(L627=3,_xlfn.XLOOKUP(A627,'Dyno Graph'!$G$2:$G$77,'Dyno Graph'!$D$2:$D$77,,-1))))</f>
        <v>14.254</v>
      </c>
      <c r="O627" s="92">
        <f>IF(L627=1,_xlfn.XLOOKUP(A627,'Dyno Graph'!$E$2:$E$77,'Dyno Graph'!$H$2:$H$77,,-1),IF(Forces!L627=2,_xlfn.XLOOKUP(Forces!A627,'Dyno Graph'!$F$2:$F$77,'Dyno Graph'!$H$2:$H$77,,-1),IF(Forces!L627=3,_xlfn.XLOOKUP(Forces!A627,'Dyno Graph'!$G$2:$G$77,'Dyno Graph'!$H$2:$H$77,,-1))))</f>
        <v>11.185500000000001</v>
      </c>
      <c r="P627" s="92" cm="1">
        <f t="array" ref="P627">_xlfn.XLOOKUP(N627,BSFC!$B$3:$B$25,_xlfn.XLOOKUP(M627,BSFC!$C$2:$P$2,BSFC!$C$3:$P$25,,-1),,-1)</f>
        <v>475.44294525000004</v>
      </c>
      <c r="Q627" s="92">
        <f t="shared" si="98"/>
        <v>1.4772408511371877</v>
      </c>
      <c r="R627" s="92">
        <f t="shared" si="99"/>
        <v>2.2593044861245575E-4</v>
      </c>
      <c r="S627" s="92">
        <f t="shared" si="100"/>
        <v>0.10741703790995974</v>
      </c>
      <c r="T627" s="92">
        <f t="shared" si="103"/>
        <v>80.552138043662353</v>
      </c>
      <c r="U627" s="92">
        <f t="shared" si="101"/>
        <v>1.4322271721327966E-4</v>
      </c>
      <c r="V627" s="92">
        <f t="shared" si="104"/>
        <v>0.10740285072488211</v>
      </c>
    </row>
    <row r="628" spans="1:22" x14ac:dyDescent="0.45">
      <c r="A628" s="88">
        <f>MIN('Gearing and Output'!$H$7,(SQRT((A627^2)+2*K627*1)))</f>
        <v>13.752388632941413</v>
      </c>
      <c r="B628" s="90">
        <f t="shared" si="102"/>
        <v>54.287265735171957</v>
      </c>
      <c r="C628" s="90">
        <f>0.5*'Gearing and Output'!$G$15*'Gearing and Output'!$G$16*'Gearing and Output'!$G$14*(A628)^2</f>
        <v>111.2073775495362</v>
      </c>
      <c r="D628" s="90">
        <f>'Gearing and Output'!$G$27</f>
        <v>213.858</v>
      </c>
      <c r="E628" s="90">
        <f>'Gearing and Output'!$C$14-C628-D628</f>
        <v>159.04165140594046</v>
      </c>
      <c r="F628" s="90">
        <f>0.5*'Gearing and Output'!$J$27*A628^2</f>
        <v>53594.201722958889</v>
      </c>
      <c r="G628" s="90">
        <f>A628/('Gearing and Output'!$J$35/1000)</f>
        <v>47.081097682100008</v>
      </c>
      <c r="H628" s="90">
        <f t="shared" si="96"/>
        <v>59.738955596585342</v>
      </c>
      <c r="I628" s="90">
        <f>'Gearing and Output'!$G$38</f>
        <v>631.72977665344956</v>
      </c>
      <c r="J628" s="90">
        <f t="shared" si="97"/>
        <v>0.25175582548673586</v>
      </c>
      <c r="K628" s="92">
        <f t="shared" si="105"/>
        <v>3.9721027232106159</v>
      </c>
      <c r="L628" s="92">
        <f>IF(A628&lt;'Gearing and Output'!$H$5,1,IF(A628&lt;'Gearing and Output'!$H$6,2,IF(A628&gt;'Gearing and Output'!$H$6,3)))</f>
        <v>3</v>
      </c>
      <c r="M628" s="92">
        <f>IF(L628=1,_xlfn.XLOOKUP(A628,'Dyno Graph'!$E$2:$E$77,'Dyno Graph'!$A$2:$A$77,,1),IF(L628=2,_xlfn.XLOOKUP(A628,'Dyno Graph'!$F$2:$F$77,'Dyno Graph'!$A$2:$A$77,,1),IF(L628=3,_xlfn.XLOOKUP(A628,'Dyno Graph'!$G$2:$G$77,'Dyno Graph'!$A$2:$A$77,,1))))</f>
        <v>7500</v>
      </c>
      <c r="N628" s="92">
        <f>IF(L628=1,_xlfn.XLOOKUP(A628,'Dyno Graph'!$E$2:$E$77,'Dyno Graph'!$D$2:$D$77,,-1),IF(L628=2,_xlfn.XLOOKUP(A628,'Dyno Graph'!$F$2:$F$77,'Dyno Graph'!$D$2:$D$77,,-1),IF(L628=3,_xlfn.XLOOKUP(A628,'Dyno Graph'!$G$2:$G$77,'Dyno Graph'!$D$2:$D$77,,-1))))</f>
        <v>14.254</v>
      </c>
      <c r="O628" s="92">
        <f>IF(L628=1,_xlfn.XLOOKUP(A628,'Dyno Graph'!$E$2:$E$77,'Dyno Graph'!$H$2:$H$77,,-1),IF(Forces!L628=2,_xlfn.XLOOKUP(Forces!A628,'Dyno Graph'!$F$2:$F$77,'Dyno Graph'!$H$2:$H$77,,-1),IF(Forces!L628=3,_xlfn.XLOOKUP(Forces!A628,'Dyno Graph'!$G$2:$G$77,'Dyno Graph'!$H$2:$H$77,,-1))))</f>
        <v>11.185500000000001</v>
      </c>
      <c r="P628" s="92" cm="1">
        <f t="array" ref="P628">_xlfn.XLOOKUP(N628,BSFC!$B$3:$B$25,_xlfn.XLOOKUP(M628,BSFC!$C$2:$P$2,BSFC!$C$3:$P$25,,-1),,-1)</f>
        <v>475.44294525000004</v>
      </c>
      <c r="Q628" s="92">
        <f t="shared" si="98"/>
        <v>1.4772408511371877</v>
      </c>
      <c r="R628" s="92">
        <f t="shared" si="99"/>
        <v>2.2593044861245575E-4</v>
      </c>
      <c r="S628" s="92">
        <f t="shared" si="100"/>
        <v>0.10741703790995974</v>
      </c>
      <c r="T628" s="92">
        <f t="shared" si="103"/>
        <v>80.659555081572307</v>
      </c>
      <c r="U628" s="92">
        <f t="shared" si="101"/>
        <v>1.4322271721327966E-4</v>
      </c>
      <c r="V628" s="92">
        <f t="shared" si="104"/>
        <v>0.10754607344209538</v>
      </c>
    </row>
    <row r="629" spans="1:22" x14ac:dyDescent="0.45">
      <c r="A629" s="88">
        <f>MIN('Gearing and Output'!$H$7,(SQRT((A628^2)+2*K628*1)))</f>
        <v>13.752388632941413</v>
      </c>
      <c r="B629" s="90">
        <f t="shared" si="102"/>
        <v>54.359980376002035</v>
      </c>
      <c r="C629" s="90">
        <f>0.5*'Gearing and Output'!$G$15*'Gearing and Output'!$G$16*'Gearing and Output'!$G$14*(A629)^2</f>
        <v>111.2073775495362</v>
      </c>
      <c r="D629" s="90">
        <f>'Gearing and Output'!$G$27</f>
        <v>213.858</v>
      </c>
      <c r="E629" s="90">
        <f>'Gearing and Output'!$C$14-C629-D629</f>
        <v>159.04165140594046</v>
      </c>
      <c r="F629" s="90">
        <f>0.5*'Gearing and Output'!$J$27*A629^2</f>
        <v>53594.201722958889</v>
      </c>
      <c r="G629" s="90">
        <f>A629/('Gearing and Output'!$J$35/1000)</f>
        <v>47.081097682100008</v>
      </c>
      <c r="H629" s="90">
        <f t="shared" si="96"/>
        <v>59.738955596585342</v>
      </c>
      <c r="I629" s="90">
        <f>'Gearing and Output'!$G$38</f>
        <v>631.72977665344956</v>
      </c>
      <c r="J629" s="90">
        <f t="shared" si="97"/>
        <v>0.25175582548673586</v>
      </c>
      <c r="K629" s="92">
        <f t="shared" si="105"/>
        <v>3.9721027232106159</v>
      </c>
      <c r="L629" s="92">
        <f>IF(A629&lt;'Gearing and Output'!$H$5,1,IF(A629&lt;'Gearing and Output'!$H$6,2,IF(A629&gt;'Gearing and Output'!$H$6,3)))</f>
        <v>3</v>
      </c>
      <c r="M629" s="92">
        <f>IF(L629=1,_xlfn.XLOOKUP(A629,'Dyno Graph'!$E$2:$E$77,'Dyno Graph'!$A$2:$A$77,,1),IF(L629=2,_xlfn.XLOOKUP(A629,'Dyno Graph'!$F$2:$F$77,'Dyno Graph'!$A$2:$A$77,,1),IF(L629=3,_xlfn.XLOOKUP(A629,'Dyno Graph'!$G$2:$G$77,'Dyno Graph'!$A$2:$A$77,,1))))</f>
        <v>7500</v>
      </c>
      <c r="N629" s="92">
        <f>IF(L629=1,_xlfn.XLOOKUP(A629,'Dyno Graph'!$E$2:$E$77,'Dyno Graph'!$D$2:$D$77,,-1),IF(L629=2,_xlfn.XLOOKUP(A629,'Dyno Graph'!$F$2:$F$77,'Dyno Graph'!$D$2:$D$77,,-1),IF(L629=3,_xlfn.XLOOKUP(A629,'Dyno Graph'!$G$2:$G$77,'Dyno Graph'!$D$2:$D$77,,-1))))</f>
        <v>14.254</v>
      </c>
      <c r="O629" s="92">
        <f>IF(L629=1,_xlfn.XLOOKUP(A629,'Dyno Graph'!$E$2:$E$77,'Dyno Graph'!$H$2:$H$77,,-1),IF(Forces!L629=2,_xlfn.XLOOKUP(Forces!A629,'Dyno Graph'!$F$2:$F$77,'Dyno Graph'!$H$2:$H$77,,-1),IF(Forces!L629=3,_xlfn.XLOOKUP(Forces!A629,'Dyno Graph'!$G$2:$G$77,'Dyno Graph'!$H$2:$H$77,,-1))))</f>
        <v>11.185500000000001</v>
      </c>
      <c r="P629" s="92" cm="1">
        <f t="array" ref="P629">_xlfn.XLOOKUP(N629,BSFC!$B$3:$B$25,_xlfn.XLOOKUP(M629,BSFC!$C$2:$P$2,BSFC!$C$3:$P$25,,-1),,-1)</f>
        <v>475.44294525000004</v>
      </c>
      <c r="Q629" s="92">
        <f t="shared" si="98"/>
        <v>1.4772408511371877</v>
      </c>
      <c r="R629" s="92">
        <f t="shared" si="99"/>
        <v>2.2593044861245575E-4</v>
      </c>
      <c r="S629" s="92">
        <f t="shared" si="100"/>
        <v>0.10741703790995974</v>
      </c>
      <c r="T629" s="92">
        <f t="shared" si="103"/>
        <v>80.766972119482261</v>
      </c>
      <c r="U629" s="92">
        <f t="shared" si="101"/>
        <v>1.4322271721327966E-4</v>
      </c>
      <c r="V629" s="92">
        <f t="shared" si="104"/>
        <v>0.10768929615930865</v>
      </c>
    </row>
    <row r="630" spans="1:22" x14ac:dyDescent="0.45">
      <c r="A630" s="88">
        <f>MIN('Gearing and Output'!$H$7,(SQRT((A629^2)+2*K629*1)))</f>
        <v>13.752388632941413</v>
      </c>
      <c r="B630" s="90">
        <f t="shared" si="102"/>
        <v>54.432695016832113</v>
      </c>
      <c r="C630" s="90">
        <f>0.5*'Gearing and Output'!$G$15*'Gearing and Output'!$G$16*'Gearing and Output'!$G$14*(A630)^2</f>
        <v>111.2073775495362</v>
      </c>
      <c r="D630" s="90">
        <f>'Gearing and Output'!$G$27</f>
        <v>213.858</v>
      </c>
      <c r="E630" s="90">
        <f>'Gearing and Output'!$C$14-C630-D630</f>
        <v>159.04165140594046</v>
      </c>
      <c r="F630" s="90">
        <f>0.5*'Gearing and Output'!$J$27*A630^2</f>
        <v>53594.201722958889</v>
      </c>
      <c r="G630" s="90">
        <f>A630/('Gearing and Output'!$J$35/1000)</f>
        <v>47.081097682100008</v>
      </c>
      <c r="H630" s="90">
        <f t="shared" si="96"/>
        <v>59.738955596585342</v>
      </c>
      <c r="I630" s="90">
        <f>'Gearing and Output'!$G$38</f>
        <v>631.72977665344956</v>
      </c>
      <c r="J630" s="90">
        <f t="shared" si="97"/>
        <v>0.25175582548673586</v>
      </c>
      <c r="K630" s="92">
        <f t="shared" si="105"/>
        <v>3.9721027232106159</v>
      </c>
      <c r="L630" s="92">
        <f>IF(A630&lt;'Gearing and Output'!$H$5,1,IF(A630&lt;'Gearing and Output'!$H$6,2,IF(A630&gt;'Gearing and Output'!$H$6,3)))</f>
        <v>3</v>
      </c>
      <c r="M630" s="92">
        <f>IF(L630=1,_xlfn.XLOOKUP(A630,'Dyno Graph'!$E$2:$E$77,'Dyno Graph'!$A$2:$A$77,,1),IF(L630=2,_xlfn.XLOOKUP(A630,'Dyno Graph'!$F$2:$F$77,'Dyno Graph'!$A$2:$A$77,,1),IF(L630=3,_xlfn.XLOOKUP(A630,'Dyno Graph'!$G$2:$G$77,'Dyno Graph'!$A$2:$A$77,,1))))</f>
        <v>7500</v>
      </c>
      <c r="N630" s="92">
        <f>IF(L630=1,_xlfn.XLOOKUP(A630,'Dyno Graph'!$E$2:$E$77,'Dyno Graph'!$D$2:$D$77,,-1),IF(L630=2,_xlfn.XLOOKUP(A630,'Dyno Graph'!$F$2:$F$77,'Dyno Graph'!$D$2:$D$77,,-1),IF(L630=3,_xlfn.XLOOKUP(A630,'Dyno Graph'!$G$2:$G$77,'Dyno Graph'!$D$2:$D$77,,-1))))</f>
        <v>14.254</v>
      </c>
      <c r="O630" s="92">
        <f>IF(L630=1,_xlfn.XLOOKUP(A630,'Dyno Graph'!$E$2:$E$77,'Dyno Graph'!$H$2:$H$77,,-1),IF(Forces!L630=2,_xlfn.XLOOKUP(Forces!A630,'Dyno Graph'!$F$2:$F$77,'Dyno Graph'!$H$2:$H$77,,-1),IF(Forces!L630=3,_xlfn.XLOOKUP(Forces!A630,'Dyno Graph'!$G$2:$G$77,'Dyno Graph'!$H$2:$H$77,,-1))))</f>
        <v>11.185500000000001</v>
      </c>
      <c r="P630" s="92" cm="1">
        <f t="array" ref="P630">_xlfn.XLOOKUP(N630,BSFC!$B$3:$B$25,_xlfn.XLOOKUP(M630,BSFC!$C$2:$P$2,BSFC!$C$3:$P$25,,-1),,-1)</f>
        <v>475.44294525000004</v>
      </c>
      <c r="Q630" s="92">
        <f t="shared" si="98"/>
        <v>1.4772408511371877</v>
      </c>
      <c r="R630" s="92">
        <f t="shared" si="99"/>
        <v>2.2593044861245575E-4</v>
      </c>
      <c r="S630" s="92">
        <f t="shared" si="100"/>
        <v>0.10741703790995974</v>
      </c>
      <c r="T630" s="92">
        <f t="shared" si="103"/>
        <v>80.874389157392216</v>
      </c>
      <c r="U630" s="92">
        <f t="shared" si="101"/>
        <v>1.4322271721327966E-4</v>
      </c>
      <c r="V630" s="92">
        <f t="shared" si="104"/>
        <v>0.10783251887652193</v>
      </c>
    </row>
    <row r="631" spans="1:22" x14ac:dyDescent="0.45">
      <c r="A631" s="88">
        <f>MIN('Gearing and Output'!$H$7,(SQRT((A630^2)+2*K630*1)))</f>
        <v>13.752388632941413</v>
      </c>
      <c r="B631" s="90">
        <f t="shared" si="102"/>
        <v>54.505409657662192</v>
      </c>
      <c r="C631" s="90">
        <f>0.5*'Gearing and Output'!$G$15*'Gearing and Output'!$G$16*'Gearing and Output'!$G$14*(A631)^2</f>
        <v>111.2073775495362</v>
      </c>
      <c r="D631" s="90">
        <f>'Gearing and Output'!$G$27</f>
        <v>213.858</v>
      </c>
      <c r="E631" s="90">
        <f>'Gearing and Output'!$C$14-C631-D631</f>
        <v>159.04165140594046</v>
      </c>
      <c r="F631" s="90">
        <f>0.5*'Gearing and Output'!$J$27*A631^2</f>
        <v>53594.201722958889</v>
      </c>
      <c r="G631" s="90">
        <f>A631/('Gearing and Output'!$J$35/1000)</f>
        <v>47.081097682100008</v>
      </c>
      <c r="H631" s="90">
        <f t="shared" si="96"/>
        <v>59.738955596585342</v>
      </c>
      <c r="I631" s="90">
        <f>'Gearing and Output'!$G$38</f>
        <v>631.72977665344956</v>
      </c>
      <c r="J631" s="90">
        <f t="shared" si="97"/>
        <v>0.25175582548673586</v>
      </c>
      <c r="K631" s="92">
        <f t="shared" si="105"/>
        <v>3.9721027232106159</v>
      </c>
      <c r="L631" s="92">
        <f>IF(A631&lt;'Gearing and Output'!$H$5,1,IF(A631&lt;'Gearing and Output'!$H$6,2,IF(A631&gt;'Gearing and Output'!$H$6,3)))</f>
        <v>3</v>
      </c>
      <c r="M631" s="92">
        <f>IF(L631=1,_xlfn.XLOOKUP(A631,'Dyno Graph'!$E$2:$E$77,'Dyno Graph'!$A$2:$A$77,,1),IF(L631=2,_xlfn.XLOOKUP(A631,'Dyno Graph'!$F$2:$F$77,'Dyno Graph'!$A$2:$A$77,,1),IF(L631=3,_xlfn.XLOOKUP(A631,'Dyno Graph'!$G$2:$G$77,'Dyno Graph'!$A$2:$A$77,,1))))</f>
        <v>7500</v>
      </c>
      <c r="N631" s="92">
        <f>IF(L631=1,_xlfn.XLOOKUP(A631,'Dyno Graph'!$E$2:$E$77,'Dyno Graph'!$D$2:$D$77,,-1),IF(L631=2,_xlfn.XLOOKUP(A631,'Dyno Graph'!$F$2:$F$77,'Dyno Graph'!$D$2:$D$77,,-1),IF(L631=3,_xlfn.XLOOKUP(A631,'Dyno Graph'!$G$2:$G$77,'Dyno Graph'!$D$2:$D$77,,-1))))</f>
        <v>14.254</v>
      </c>
      <c r="O631" s="92">
        <f>IF(L631=1,_xlfn.XLOOKUP(A631,'Dyno Graph'!$E$2:$E$77,'Dyno Graph'!$H$2:$H$77,,-1),IF(Forces!L631=2,_xlfn.XLOOKUP(Forces!A631,'Dyno Graph'!$F$2:$F$77,'Dyno Graph'!$H$2:$H$77,,-1),IF(Forces!L631=3,_xlfn.XLOOKUP(Forces!A631,'Dyno Graph'!$G$2:$G$77,'Dyno Graph'!$H$2:$H$77,,-1))))</f>
        <v>11.185500000000001</v>
      </c>
      <c r="P631" s="92" cm="1">
        <f t="array" ref="P631">_xlfn.XLOOKUP(N631,BSFC!$B$3:$B$25,_xlfn.XLOOKUP(M631,BSFC!$C$2:$P$2,BSFC!$C$3:$P$25,,-1),,-1)</f>
        <v>475.44294525000004</v>
      </c>
      <c r="Q631" s="92">
        <f t="shared" si="98"/>
        <v>1.4772408511371877</v>
      </c>
      <c r="R631" s="92">
        <f t="shared" si="99"/>
        <v>2.2593044861245575E-4</v>
      </c>
      <c r="S631" s="92">
        <f t="shared" si="100"/>
        <v>0.10741703790995974</v>
      </c>
      <c r="T631" s="92">
        <f t="shared" si="103"/>
        <v>80.98180619530217</v>
      </c>
      <c r="U631" s="92">
        <f t="shared" si="101"/>
        <v>1.4322271721327966E-4</v>
      </c>
      <c r="V631" s="92">
        <f t="shared" si="104"/>
        <v>0.1079757415937352</v>
      </c>
    </row>
    <row r="632" spans="1:22" x14ac:dyDescent="0.45">
      <c r="A632" s="88">
        <f>MIN('Gearing and Output'!$H$7,(SQRT((A631^2)+2*K631*1)))</f>
        <v>13.752388632941413</v>
      </c>
      <c r="B632" s="90">
        <f t="shared" si="102"/>
        <v>54.57812429849227</v>
      </c>
      <c r="C632" s="90">
        <f>0.5*'Gearing and Output'!$G$15*'Gearing and Output'!$G$16*'Gearing and Output'!$G$14*(A632)^2</f>
        <v>111.2073775495362</v>
      </c>
      <c r="D632" s="90">
        <f>'Gearing and Output'!$G$27</f>
        <v>213.858</v>
      </c>
      <c r="E632" s="90">
        <f>'Gearing and Output'!$C$14-C632-D632</f>
        <v>159.04165140594046</v>
      </c>
      <c r="F632" s="90">
        <f>0.5*'Gearing and Output'!$J$27*A632^2</f>
        <v>53594.201722958889</v>
      </c>
      <c r="G632" s="90">
        <f>A632/('Gearing and Output'!$J$35/1000)</f>
        <v>47.081097682100008</v>
      </c>
      <c r="H632" s="90">
        <f t="shared" si="96"/>
        <v>59.738955596585342</v>
      </c>
      <c r="I632" s="90">
        <f>'Gearing and Output'!$G$38</f>
        <v>631.72977665344956</v>
      </c>
      <c r="J632" s="90">
        <f t="shared" si="97"/>
        <v>0.25175582548673586</v>
      </c>
      <c r="K632" s="92">
        <f t="shared" si="105"/>
        <v>3.9721027232106159</v>
      </c>
      <c r="L632" s="92">
        <f>IF(A632&lt;'Gearing and Output'!$H$5,1,IF(A632&lt;'Gearing and Output'!$H$6,2,IF(A632&gt;'Gearing and Output'!$H$6,3)))</f>
        <v>3</v>
      </c>
      <c r="M632" s="92">
        <f>IF(L632=1,_xlfn.XLOOKUP(A632,'Dyno Graph'!$E$2:$E$77,'Dyno Graph'!$A$2:$A$77,,1),IF(L632=2,_xlfn.XLOOKUP(A632,'Dyno Graph'!$F$2:$F$77,'Dyno Graph'!$A$2:$A$77,,1),IF(L632=3,_xlfn.XLOOKUP(A632,'Dyno Graph'!$G$2:$G$77,'Dyno Graph'!$A$2:$A$77,,1))))</f>
        <v>7500</v>
      </c>
      <c r="N632" s="92">
        <f>IF(L632=1,_xlfn.XLOOKUP(A632,'Dyno Graph'!$E$2:$E$77,'Dyno Graph'!$D$2:$D$77,,-1),IF(L632=2,_xlfn.XLOOKUP(A632,'Dyno Graph'!$F$2:$F$77,'Dyno Graph'!$D$2:$D$77,,-1),IF(L632=3,_xlfn.XLOOKUP(A632,'Dyno Graph'!$G$2:$G$77,'Dyno Graph'!$D$2:$D$77,,-1))))</f>
        <v>14.254</v>
      </c>
      <c r="O632" s="92">
        <f>IF(L632=1,_xlfn.XLOOKUP(A632,'Dyno Graph'!$E$2:$E$77,'Dyno Graph'!$H$2:$H$77,,-1),IF(Forces!L632=2,_xlfn.XLOOKUP(Forces!A632,'Dyno Graph'!$F$2:$F$77,'Dyno Graph'!$H$2:$H$77,,-1),IF(Forces!L632=3,_xlfn.XLOOKUP(Forces!A632,'Dyno Graph'!$G$2:$G$77,'Dyno Graph'!$H$2:$H$77,,-1))))</f>
        <v>11.185500000000001</v>
      </c>
      <c r="P632" s="92" cm="1">
        <f t="array" ref="P632">_xlfn.XLOOKUP(N632,BSFC!$B$3:$B$25,_xlfn.XLOOKUP(M632,BSFC!$C$2:$P$2,BSFC!$C$3:$P$25,,-1),,-1)</f>
        <v>475.44294525000004</v>
      </c>
      <c r="Q632" s="92">
        <f t="shared" si="98"/>
        <v>1.4772408511371877</v>
      </c>
      <c r="R632" s="92">
        <f t="shared" si="99"/>
        <v>2.2593044861245575E-4</v>
      </c>
      <c r="S632" s="92">
        <f t="shared" si="100"/>
        <v>0.10741703790995974</v>
      </c>
      <c r="T632" s="92">
        <f t="shared" si="103"/>
        <v>81.089223233212124</v>
      </c>
      <c r="U632" s="92">
        <f t="shared" si="101"/>
        <v>1.4322271721327966E-4</v>
      </c>
      <c r="V632" s="92">
        <f t="shared" si="104"/>
        <v>0.10811896431094847</v>
      </c>
    </row>
    <row r="633" spans="1:22" x14ac:dyDescent="0.45">
      <c r="A633" s="88">
        <f>MIN('Gearing and Output'!$H$7,(SQRT((A632^2)+2*K632*1)))</f>
        <v>13.752388632941413</v>
      </c>
      <c r="B633" s="90">
        <f t="shared" si="102"/>
        <v>54.650838939322348</v>
      </c>
      <c r="C633" s="90">
        <f>0.5*'Gearing and Output'!$G$15*'Gearing and Output'!$G$16*'Gearing and Output'!$G$14*(A633)^2</f>
        <v>111.2073775495362</v>
      </c>
      <c r="D633" s="90">
        <f>'Gearing and Output'!$G$27</f>
        <v>213.858</v>
      </c>
      <c r="E633" s="90">
        <f>'Gearing and Output'!$C$14-C633-D633</f>
        <v>159.04165140594046</v>
      </c>
      <c r="F633" s="90">
        <f>0.5*'Gearing and Output'!$J$27*A633^2</f>
        <v>53594.201722958889</v>
      </c>
      <c r="G633" s="90">
        <f>A633/('Gearing and Output'!$J$35/1000)</f>
        <v>47.081097682100008</v>
      </c>
      <c r="H633" s="90">
        <f t="shared" si="96"/>
        <v>59.738955596585342</v>
      </c>
      <c r="I633" s="90">
        <f>'Gearing and Output'!$G$38</f>
        <v>631.72977665344956</v>
      </c>
      <c r="J633" s="90">
        <f t="shared" si="97"/>
        <v>0.25175582548673586</v>
      </c>
      <c r="K633" s="92">
        <f t="shared" si="105"/>
        <v>3.9721027232106159</v>
      </c>
      <c r="L633" s="92">
        <f>IF(A633&lt;'Gearing and Output'!$H$5,1,IF(A633&lt;'Gearing and Output'!$H$6,2,IF(A633&gt;'Gearing and Output'!$H$6,3)))</f>
        <v>3</v>
      </c>
      <c r="M633" s="92">
        <f>IF(L633=1,_xlfn.XLOOKUP(A633,'Dyno Graph'!$E$2:$E$77,'Dyno Graph'!$A$2:$A$77,,1),IF(L633=2,_xlfn.XLOOKUP(A633,'Dyno Graph'!$F$2:$F$77,'Dyno Graph'!$A$2:$A$77,,1),IF(L633=3,_xlfn.XLOOKUP(A633,'Dyno Graph'!$G$2:$G$77,'Dyno Graph'!$A$2:$A$77,,1))))</f>
        <v>7500</v>
      </c>
      <c r="N633" s="92">
        <f>IF(L633=1,_xlfn.XLOOKUP(A633,'Dyno Graph'!$E$2:$E$77,'Dyno Graph'!$D$2:$D$77,,-1),IF(L633=2,_xlfn.XLOOKUP(A633,'Dyno Graph'!$F$2:$F$77,'Dyno Graph'!$D$2:$D$77,,-1),IF(L633=3,_xlfn.XLOOKUP(A633,'Dyno Graph'!$G$2:$G$77,'Dyno Graph'!$D$2:$D$77,,-1))))</f>
        <v>14.254</v>
      </c>
      <c r="O633" s="92">
        <f>IF(L633=1,_xlfn.XLOOKUP(A633,'Dyno Graph'!$E$2:$E$77,'Dyno Graph'!$H$2:$H$77,,-1),IF(Forces!L633=2,_xlfn.XLOOKUP(Forces!A633,'Dyno Graph'!$F$2:$F$77,'Dyno Graph'!$H$2:$H$77,,-1),IF(Forces!L633=3,_xlfn.XLOOKUP(Forces!A633,'Dyno Graph'!$G$2:$G$77,'Dyno Graph'!$H$2:$H$77,,-1))))</f>
        <v>11.185500000000001</v>
      </c>
      <c r="P633" s="92" cm="1">
        <f t="array" ref="P633">_xlfn.XLOOKUP(N633,BSFC!$B$3:$B$25,_xlfn.XLOOKUP(M633,BSFC!$C$2:$P$2,BSFC!$C$3:$P$25,,-1),,-1)</f>
        <v>475.44294525000004</v>
      </c>
      <c r="Q633" s="92">
        <f t="shared" si="98"/>
        <v>1.4772408511371877</v>
      </c>
      <c r="R633" s="92">
        <f t="shared" si="99"/>
        <v>2.2593044861245575E-4</v>
      </c>
      <c r="S633" s="92">
        <f t="shared" si="100"/>
        <v>0.10741703790995974</v>
      </c>
      <c r="T633" s="92">
        <f t="shared" si="103"/>
        <v>81.196640271122078</v>
      </c>
      <c r="U633" s="92">
        <f t="shared" si="101"/>
        <v>1.4322271721327966E-4</v>
      </c>
      <c r="V633" s="92">
        <f t="shared" si="104"/>
        <v>0.10826218702816175</v>
      </c>
    </row>
    <row r="634" spans="1:22" x14ac:dyDescent="0.45">
      <c r="A634" s="88">
        <f>MIN('Gearing and Output'!$H$7,(SQRT((A633^2)+2*K633*1)))</f>
        <v>13.752388632941413</v>
      </c>
      <c r="B634" s="90">
        <f t="shared" si="102"/>
        <v>54.723553580152426</v>
      </c>
      <c r="C634" s="90">
        <f>0.5*'Gearing and Output'!$G$15*'Gearing and Output'!$G$16*'Gearing and Output'!$G$14*(A634)^2</f>
        <v>111.2073775495362</v>
      </c>
      <c r="D634" s="90">
        <f>'Gearing and Output'!$G$27</f>
        <v>213.858</v>
      </c>
      <c r="E634" s="90">
        <f>'Gearing and Output'!$C$14-C634-D634</f>
        <v>159.04165140594046</v>
      </c>
      <c r="F634" s="90">
        <f>0.5*'Gearing and Output'!$J$27*A634^2</f>
        <v>53594.201722958889</v>
      </c>
      <c r="G634" s="90">
        <f>A634/('Gearing and Output'!$J$35/1000)</f>
        <v>47.081097682100008</v>
      </c>
      <c r="H634" s="90">
        <f t="shared" si="96"/>
        <v>59.738955596585342</v>
      </c>
      <c r="I634" s="90">
        <f>'Gearing and Output'!$G$38</f>
        <v>631.72977665344956</v>
      </c>
      <c r="J634" s="90">
        <f t="shared" si="97"/>
        <v>0.25175582548673586</v>
      </c>
      <c r="K634" s="92">
        <f t="shared" ref="K634:K645" si="106">I634/E634</f>
        <v>3.9721027232106159</v>
      </c>
      <c r="L634" s="92">
        <f>IF(A634&lt;'Gearing and Output'!$H$5,1,IF(A634&lt;'Gearing and Output'!$H$6,2,IF(A634&gt;'Gearing and Output'!$H$6,3)))</f>
        <v>3</v>
      </c>
      <c r="M634" s="92">
        <f>IF(L634=1,_xlfn.XLOOKUP(A634,'Dyno Graph'!$E$2:$E$77,'Dyno Graph'!$A$2:$A$77,,1),IF(L634=2,_xlfn.XLOOKUP(A634,'Dyno Graph'!$F$2:$F$77,'Dyno Graph'!$A$2:$A$77,,1),IF(L634=3,_xlfn.XLOOKUP(A634,'Dyno Graph'!$G$2:$G$77,'Dyno Graph'!$A$2:$A$77,,1))))</f>
        <v>7500</v>
      </c>
      <c r="N634" s="92">
        <f>IF(L634=1,_xlfn.XLOOKUP(A634,'Dyno Graph'!$E$2:$E$77,'Dyno Graph'!$D$2:$D$77,,-1),IF(L634=2,_xlfn.XLOOKUP(A634,'Dyno Graph'!$F$2:$F$77,'Dyno Graph'!$D$2:$D$77,,-1),IF(L634=3,_xlfn.XLOOKUP(A634,'Dyno Graph'!$G$2:$G$77,'Dyno Graph'!$D$2:$D$77,,-1))))</f>
        <v>14.254</v>
      </c>
      <c r="O634" s="92">
        <f>IF(L634=1,_xlfn.XLOOKUP(A634,'Dyno Graph'!$E$2:$E$77,'Dyno Graph'!$H$2:$H$77,,-1),IF(Forces!L634=2,_xlfn.XLOOKUP(Forces!A634,'Dyno Graph'!$F$2:$F$77,'Dyno Graph'!$H$2:$H$77,,-1),IF(Forces!L634=3,_xlfn.XLOOKUP(Forces!A634,'Dyno Graph'!$G$2:$G$77,'Dyno Graph'!$H$2:$H$77,,-1))))</f>
        <v>11.185500000000001</v>
      </c>
      <c r="P634" s="92" cm="1">
        <f t="array" ref="P634">_xlfn.XLOOKUP(N634,BSFC!$B$3:$B$25,_xlfn.XLOOKUP(M634,BSFC!$C$2:$P$2,BSFC!$C$3:$P$25,,-1),,-1)</f>
        <v>475.44294525000004</v>
      </c>
      <c r="Q634" s="92">
        <f t="shared" si="98"/>
        <v>1.4772408511371877</v>
      </c>
      <c r="R634" s="92">
        <f t="shared" si="99"/>
        <v>2.2593044861245575E-4</v>
      </c>
      <c r="S634" s="92">
        <f t="shared" si="100"/>
        <v>0.10741703790995974</v>
      </c>
      <c r="T634" s="92">
        <f t="shared" si="103"/>
        <v>81.304057309032032</v>
      </c>
      <c r="U634" s="92">
        <f t="shared" si="101"/>
        <v>1.4322271721327966E-4</v>
      </c>
      <c r="V634" s="92">
        <f t="shared" si="104"/>
        <v>0.10840540974537502</v>
      </c>
    </row>
    <row r="635" spans="1:22" x14ac:dyDescent="0.45">
      <c r="A635" s="88">
        <f>MIN('Gearing and Output'!$H$7,(SQRT((A634^2)+2*K634*1)))</f>
        <v>13.752388632941413</v>
      </c>
      <c r="B635" s="90">
        <f t="shared" si="102"/>
        <v>54.796268220982505</v>
      </c>
      <c r="C635" s="90">
        <f>0.5*'Gearing and Output'!$G$15*'Gearing and Output'!$G$16*'Gearing and Output'!$G$14*(A635)^2</f>
        <v>111.2073775495362</v>
      </c>
      <c r="D635" s="90">
        <f>'Gearing and Output'!$G$27</f>
        <v>213.858</v>
      </c>
      <c r="E635" s="90">
        <f>'Gearing and Output'!$C$14-C635-D635</f>
        <v>159.04165140594046</v>
      </c>
      <c r="F635" s="90">
        <f>0.5*'Gearing and Output'!$J$27*A635^2</f>
        <v>53594.201722958889</v>
      </c>
      <c r="G635" s="90">
        <f>A635/('Gearing and Output'!$J$35/1000)</f>
        <v>47.081097682100008</v>
      </c>
      <c r="H635" s="90">
        <f t="shared" si="96"/>
        <v>59.738955596585342</v>
      </c>
      <c r="I635" s="90">
        <f>'Gearing and Output'!$G$38</f>
        <v>631.72977665344956</v>
      </c>
      <c r="J635" s="90">
        <f t="shared" si="97"/>
        <v>0.25175582548673586</v>
      </c>
      <c r="K635" s="92">
        <f t="shared" si="106"/>
        <v>3.9721027232106159</v>
      </c>
      <c r="L635" s="92">
        <f>IF(A635&lt;'Gearing and Output'!$H$5,1,IF(A635&lt;'Gearing and Output'!$H$6,2,IF(A635&gt;'Gearing and Output'!$H$6,3)))</f>
        <v>3</v>
      </c>
      <c r="M635" s="92">
        <f>IF(L635=1,_xlfn.XLOOKUP(A635,'Dyno Graph'!$E$2:$E$77,'Dyno Graph'!$A$2:$A$77,,1),IF(L635=2,_xlfn.XLOOKUP(A635,'Dyno Graph'!$F$2:$F$77,'Dyno Graph'!$A$2:$A$77,,1),IF(L635=3,_xlfn.XLOOKUP(A635,'Dyno Graph'!$G$2:$G$77,'Dyno Graph'!$A$2:$A$77,,1))))</f>
        <v>7500</v>
      </c>
      <c r="N635" s="92">
        <f>IF(L635=1,_xlfn.XLOOKUP(A635,'Dyno Graph'!$E$2:$E$77,'Dyno Graph'!$D$2:$D$77,,-1),IF(L635=2,_xlfn.XLOOKUP(A635,'Dyno Graph'!$F$2:$F$77,'Dyno Graph'!$D$2:$D$77,,-1),IF(L635=3,_xlfn.XLOOKUP(A635,'Dyno Graph'!$G$2:$G$77,'Dyno Graph'!$D$2:$D$77,,-1))))</f>
        <v>14.254</v>
      </c>
      <c r="O635" s="92">
        <f>IF(L635=1,_xlfn.XLOOKUP(A635,'Dyno Graph'!$E$2:$E$77,'Dyno Graph'!$H$2:$H$77,,-1),IF(Forces!L635=2,_xlfn.XLOOKUP(Forces!A635,'Dyno Graph'!$F$2:$F$77,'Dyno Graph'!$H$2:$H$77,,-1),IF(Forces!L635=3,_xlfn.XLOOKUP(Forces!A635,'Dyno Graph'!$G$2:$G$77,'Dyno Graph'!$H$2:$H$77,,-1))))</f>
        <v>11.185500000000001</v>
      </c>
      <c r="P635" s="92" cm="1">
        <f t="array" ref="P635">_xlfn.XLOOKUP(N635,BSFC!$B$3:$B$25,_xlfn.XLOOKUP(M635,BSFC!$C$2:$P$2,BSFC!$C$3:$P$25,,-1),,-1)</f>
        <v>475.44294525000004</v>
      </c>
      <c r="Q635" s="92">
        <f t="shared" si="98"/>
        <v>1.4772408511371877</v>
      </c>
      <c r="R635" s="92">
        <f t="shared" si="99"/>
        <v>2.2593044861245575E-4</v>
      </c>
      <c r="S635" s="92">
        <f t="shared" si="100"/>
        <v>0.10741703790995974</v>
      </c>
      <c r="T635" s="92">
        <f t="shared" si="103"/>
        <v>81.411474346941986</v>
      </c>
      <c r="U635" s="92">
        <f t="shared" si="101"/>
        <v>1.4322271721327966E-4</v>
      </c>
      <c r="V635" s="92">
        <f t="shared" si="104"/>
        <v>0.10854863246258829</v>
      </c>
    </row>
    <row r="636" spans="1:22" x14ac:dyDescent="0.45">
      <c r="A636" s="88">
        <f>MIN('Gearing and Output'!$H$7,(SQRT((A635^2)+2*K635*1)))</f>
        <v>13.752388632941413</v>
      </c>
      <c r="B636" s="90">
        <f t="shared" si="102"/>
        <v>54.868982861812583</v>
      </c>
      <c r="C636" s="90">
        <f>0.5*'Gearing and Output'!$G$15*'Gearing and Output'!$G$16*'Gearing and Output'!$G$14*(A636)^2</f>
        <v>111.2073775495362</v>
      </c>
      <c r="D636" s="90">
        <f>'Gearing and Output'!$G$27</f>
        <v>213.858</v>
      </c>
      <c r="E636" s="90">
        <f>'Gearing and Output'!$C$14-C636-D636</f>
        <v>159.04165140594046</v>
      </c>
      <c r="F636" s="90">
        <f>0.5*'Gearing and Output'!$J$27*A636^2</f>
        <v>53594.201722958889</v>
      </c>
      <c r="G636" s="90">
        <f>A636/('Gearing and Output'!$J$35/1000)</f>
        <v>47.081097682100008</v>
      </c>
      <c r="H636" s="90">
        <f t="shared" si="96"/>
        <v>59.738955596585342</v>
      </c>
      <c r="I636" s="90">
        <f>'Gearing and Output'!$G$38</f>
        <v>631.72977665344956</v>
      </c>
      <c r="J636" s="90">
        <f t="shared" si="97"/>
        <v>0.25175582548673586</v>
      </c>
      <c r="K636" s="92">
        <f t="shared" si="106"/>
        <v>3.9721027232106159</v>
      </c>
      <c r="L636" s="92">
        <f>IF(A636&lt;'Gearing and Output'!$H$5,1,IF(A636&lt;'Gearing and Output'!$H$6,2,IF(A636&gt;'Gearing and Output'!$H$6,3)))</f>
        <v>3</v>
      </c>
      <c r="M636" s="92">
        <f>IF(L636=1,_xlfn.XLOOKUP(A636,'Dyno Graph'!$E$2:$E$77,'Dyno Graph'!$A$2:$A$77,,1),IF(L636=2,_xlfn.XLOOKUP(A636,'Dyno Graph'!$F$2:$F$77,'Dyno Graph'!$A$2:$A$77,,1),IF(L636=3,_xlfn.XLOOKUP(A636,'Dyno Graph'!$G$2:$G$77,'Dyno Graph'!$A$2:$A$77,,1))))</f>
        <v>7500</v>
      </c>
      <c r="N636" s="92">
        <f>IF(L636=1,_xlfn.XLOOKUP(A636,'Dyno Graph'!$E$2:$E$77,'Dyno Graph'!$D$2:$D$77,,-1),IF(L636=2,_xlfn.XLOOKUP(A636,'Dyno Graph'!$F$2:$F$77,'Dyno Graph'!$D$2:$D$77,,-1),IF(L636=3,_xlfn.XLOOKUP(A636,'Dyno Graph'!$G$2:$G$77,'Dyno Graph'!$D$2:$D$77,,-1))))</f>
        <v>14.254</v>
      </c>
      <c r="O636" s="92">
        <f>IF(L636=1,_xlfn.XLOOKUP(A636,'Dyno Graph'!$E$2:$E$77,'Dyno Graph'!$H$2:$H$77,,-1),IF(Forces!L636=2,_xlfn.XLOOKUP(Forces!A636,'Dyno Graph'!$F$2:$F$77,'Dyno Graph'!$H$2:$H$77,,-1),IF(Forces!L636=3,_xlfn.XLOOKUP(Forces!A636,'Dyno Graph'!$G$2:$G$77,'Dyno Graph'!$H$2:$H$77,,-1))))</f>
        <v>11.185500000000001</v>
      </c>
      <c r="P636" s="92" cm="1">
        <f t="array" ref="P636">_xlfn.XLOOKUP(N636,BSFC!$B$3:$B$25,_xlfn.XLOOKUP(M636,BSFC!$C$2:$P$2,BSFC!$C$3:$P$25,,-1),,-1)</f>
        <v>475.44294525000004</v>
      </c>
      <c r="Q636" s="92">
        <f t="shared" si="98"/>
        <v>1.4772408511371877</v>
      </c>
      <c r="R636" s="92">
        <f t="shared" si="99"/>
        <v>2.2593044861245575E-4</v>
      </c>
      <c r="S636" s="92">
        <f t="shared" si="100"/>
        <v>0.10741703790995974</v>
      </c>
      <c r="T636" s="92">
        <f t="shared" si="103"/>
        <v>81.518891384851941</v>
      </c>
      <c r="U636" s="92">
        <f t="shared" si="101"/>
        <v>1.4322271721327966E-4</v>
      </c>
      <c r="V636" s="92">
        <f t="shared" si="104"/>
        <v>0.10869185517980157</v>
      </c>
    </row>
    <row r="637" spans="1:22" x14ac:dyDescent="0.45">
      <c r="A637" s="88">
        <f>MIN('Gearing and Output'!$H$7,(SQRT((A636^2)+2*K636*1)))</f>
        <v>13.752388632941413</v>
      </c>
      <c r="B637" s="90">
        <f t="shared" si="102"/>
        <v>54.941697502642661</v>
      </c>
      <c r="C637" s="90">
        <f>0.5*'Gearing and Output'!$G$15*'Gearing and Output'!$G$16*'Gearing and Output'!$G$14*(A637)^2</f>
        <v>111.2073775495362</v>
      </c>
      <c r="D637" s="90">
        <f>'Gearing and Output'!$G$27</f>
        <v>213.858</v>
      </c>
      <c r="E637" s="90">
        <f>'Gearing and Output'!$C$14-C637-D637</f>
        <v>159.04165140594046</v>
      </c>
      <c r="F637" s="90">
        <f>0.5*'Gearing and Output'!$J$27*A637^2</f>
        <v>53594.201722958889</v>
      </c>
      <c r="G637" s="90">
        <f>A637/('Gearing and Output'!$J$35/1000)</f>
        <v>47.081097682100008</v>
      </c>
      <c r="H637" s="90">
        <f t="shared" si="96"/>
        <v>59.738955596585342</v>
      </c>
      <c r="I637" s="90">
        <f>'Gearing and Output'!$G$38</f>
        <v>631.72977665344956</v>
      </c>
      <c r="J637" s="90">
        <f t="shared" si="97"/>
        <v>0.25175582548673586</v>
      </c>
      <c r="K637" s="92">
        <f t="shared" si="106"/>
        <v>3.9721027232106159</v>
      </c>
      <c r="L637" s="92">
        <f>IF(A637&lt;'Gearing and Output'!$H$5,1,IF(A637&lt;'Gearing and Output'!$H$6,2,IF(A637&gt;'Gearing and Output'!$H$6,3)))</f>
        <v>3</v>
      </c>
      <c r="M637" s="92">
        <f>IF(L637=1,_xlfn.XLOOKUP(A637,'Dyno Graph'!$E$2:$E$77,'Dyno Graph'!$A$2:$A$77,,1),IF(L637=2,_xlfn.XLOOKUP(A637,'Dyno Graph'!$F$2:$F$77,'Dyno Graph'!$A$2:$A$77,,1),IF(L637=3,_xlfn.XLOOKUP(A637,'Dyno Graph'!$G$2:$G$77,'Dyno Graph'!$A$2:$A$77,,1))))</f>
        <v>7500</v>
      </c>
      <c r="N637" s="92">
        <f>IF(L637=1,_xlfn.XLOOKUP(A637,'Dyno Graph'!$E$2:$E$77,'Dyno Graph'!$D$2:$D$77,,-1),IF(L637=2,_xlfn.XLOOKUP(A637,'Dyno Graph'!$F$2:$F$77,'Dyno Graph'!$D$2:$D$77,,-1),IF(L637=3,_xlfn.XLOOKUP(A637,'Dyno Graph'!$G$2:$G$77,'Dyno Graph'!$D$2:$D$77,,-1))))</f>
        <v>14.254</v>
      </c>
      <c r="O637" s="92">
        <f>IF(L637=1,_xlfn.XLOOKUP(A637,'Dyno Graph'!$E$2:$E$77,'Dyno Graph'!$H$2:$H$77,,-1),IF(Forces!L637=2,_xlfn.XLOOKUP(Forces!A637,'Dyno Graph'!$F$2:$F$77,'Dyno Graph'!$H$2:$H$77,,-1),IF(Forces!L637=3,_xlfn.XLOOKUP(Forces!A637,'Dyno Graph'!$G$2:$G$77,'Dyno Graph'!$H$2:$H$77,,-1))))</f>
        <v>11.185500000000001</v>
      </c>
      <c r="P637" s="92" cm="1">
        <f t="array" ref="P637">_xlfn.XLOOKUP(N637,BSFC!$B$3:$B$25,_xlfn.XLOOKUP(M637,BSFC!$C$2:$P$2,BSFC!$C$3:$P$25,,-1),,-1)</f>
        <v>475.44294525000004</v>
      </c>
      <c r="Q637" s="92">
        <f t="shared" si="98"/>
        <v>1.4772408511371877</v>
      </c>
      <c r="R637" s="92">
        <f t="shared" si="99"/>
        <v>2.2593044861245575E-4</v>
      </c>
      <c r="S637" s="92">
        <f t="shared" si="100"/>
        <v>0.10741703790995974</v>
      </c>
      <c r="T637" s="92">
        <f t="shared" si="103"/>
        <v>81.626308422761895</v>
      </c>
      <c r="U637" s="92">
        <f t="shared" si="101"/>
        <v>1.4322271721327966E-4</v>
      </c>
      <c r="V637" s="92">
        <f t="shared" si="104"/>
        <v>0.10883507789701484</v>
      </c>
    </row>
    <row r="638" spans="1:22" x14ac:dyDescent="0.45">
      <c r="A638" s="88">
        <f>MIN('Gearing and Output'!$H$7,(SQRT((A637^2)+2*K637*1)))</f>
        <v>13.752388632941413</v>
      </c>
      <c r="B638" s="90">
        <f t="shared" si="102"/>
        <v>55.01441214347274</v>
      </c>
      <c r="C638" s="90">
        <f>0.5*'Gearing and Output'!$G$15*'Gearing and Output'!$G$16*'Gearing and Output'!$G$14*(A638)^2</f>
        <v>111.2073775495362</v>
      </c>
      <c r="D638" s="90">
        <f>'Gearing and Output'!$G$27</f>
        <v>213.858</v>
      </c>
      <c r="E638" s="90">
        <f>'Gearing and Output'!$C$14-C638-D638</f>
        <v>159.04165140594046</v>
      </c>
      <c r="F638" s="90">
        <f>0.5*'Gearing and Output'!$J$27*A638^2</f>
        <v>53594.201722958889</v>
      </c>
      <c r="G638" s="90">
        <f>A638/('Gearing and Output'!$J$35/1000)</f>
        <v>47.081097682100008</v>
      </c>
      <c r="H638" s="90">
        <f t="shared" si="96"/>
        <v>59.738955596585342</v>
      </c>
      <c r="I638" s="90">
        <f>'Gearing and Output'!$G$38</f>
        <v>631.72977665344956</v>
      </c>
      <c r="J638" s="90">
        <f t="shared" si="97"/>
        <v>0.25175582548673586</v>
      </c>
      <c r="K638" s="92">
        <f t="shared" si="106"/>
        <v>3.9721027232106159</v>
      </c>
      <c r="L638" s="92">
        <f>IF(A638&lt;'Gearing and Output'!$H$5,1,IF(A638&lt;'Gearing and Output'!$H$6,2,IF(A638&gt;'Gearing and Output'!$H$6,3)))</f>
        <v>3</v>
      </c>
      <c r="M638" s="92">
        <f>IF(L638=1,_xlfn.XLOOKUP(A638,'Dyno Graph'!$E$2:$E$77,'Dyno Graph'!$A$2:$A$77,,1),IF(L638=2,_xlfn.XLOOKUP(A638,'Dyno Graph'!$F$2:$F$77,'Dyno Graph'!$A$2:$A$77,,1),IF(L638=3,_xlfn.XLOOKUP(A638,'Dyno Graph'!$G$2:$G$77,'Dyno Graph'!$A$2:$A$77,,1))))</f>
        <v>7500</v>
      </c>
      <c r="N638" s="92">
        <f>IF(L638=1,_xlfn.XLOOKUP(A638,'Dyno Graph'!$E$2:$E$77,'Dyno Graph'!$D$2:$D$77,,-1),IF(L638=2,_xlfn.XLOOKUP(A638,'Dyno Graph'!$F$2:$F$77,'Dyno Graph'!$D$2:$D$77,,-1),IF(L638=3,_xlfn.XLOOKUP(A638,'Dyno Graph'!$G$2:$G$77,'Dyno Graph'!$D$2:$D$77,,-1))))</f>
        <v>14.254</v>
      </c>
      <c r="O638" s="92">
        <f>IF(L638=1,_xlfn.XLOOKUP(A638,'Dyno Graph'!$E$2:$E$77,'Dyno Graph'!$H$2:$H$77,,-1),IF(Forces!L638=2,_xlfn.XLOOKUP(Forces!A638,'Dyno Graph'!$F$2:$F$77,'Dyno Graph'!$H$2:$H$77,,-1),IF(Forces!L638=3,_xlfn.XLOOKUP(Forces!A638,'Dyno Graph'!$G$2:$G$77,'Dyno Graph'!$H$2:$H$77,,-1))))</f>
        <v>11.185500000000001</v>
      </c>
      <c r="P638" s="92" cm="1">
        <f t="array" ref="P638">_xlfn.XLOOKUP(N638,BSFC!$B$3:$B$25,_xlfn.XLOOKUP(M638,BSFC!$C$2:$P$2,BSFC!$C$3:$P$25,,-1),,-1)</f>
        <v>475.44294525000004</v>
      </c>
      <c r="Q638" s="92">
        <f t="shared" si="98"/>
        <v>1.4772408511371877</v>
      </c>
      <c r="R638" s="92">
        <f t="shared" si="99"/>
        <v>2.2593044861245575E-4</v>
      </c>
      <c r="S638" s="92">
        <f t="shared" si="100"/>
        <v>0.10741703790995974</v>
      </c>
      <c r="T638" s="92">
        <f t="shared" si="103"/>
        <v>81.733725460671849</v>
      </c>
      <c r="U638" s="92">
        <f t="shared" si="101"/>
        <v>1.4322271721327966E-4</v>
      </c>
      <c r="V638" s="92">
        <f t="shared" si="104"/>
        <v>0.10897830061422811</v>
      </c>
    </row>
    <row r="639" spans="1:22" x14ac:dyDescent="0.45">
      <c r="A639" s="88">
        <f>MIN('Gearing and Output'!$H$7,(SQRT((A638^2)+2*K638*1)))</f>
        <v>13.752388632941413</v>
      </c>
      <c r="B639" s="90">
        <f t="shared" si="102"/>
        <v>55.087126784302818</v>
      </c>
      <c r="C639" s="90">
        <f>0.5*'Gearing and Output'!$G$15*'Gearing and Output'!$G$16*'Gearing and Output'!$G$14*(A639)^2</f>
        <v>111.2073775495362</v>
      </c>
      <c r="D639" s="90">
        <f>'Gearing and Output'!$G$27</f>
        <v>213.858</v>
      </c>
      <c r="E639" s="90">
        <f>'Gearing and Output'!$C$14-C639-D639</f>
        <v>159.04165140594046</v>
      </c>
      <c r="F639" s="90">
        <f>0.5*'Gearing and Output'!$J$27*A639^2</f>
        <v>53594.201722958889</v>
      </c>
      <c r="G639" s="90">
        <f>A639/('Gearing and Output'!$J$35/1000)</f>
        <v>47.081097682100008</v>
      </c>
      <c r="H639" s="90">
        <f t="shared" si="96"/>
        <v>59.738955596585342</v>
      </c>
      <c r="I639" s="90">
        <f>'Gearing and Output'!$G$38</f>
        <v>631.72977665344956</v>
      </c>
      <c r="J639" s="90">
        <f t="shared" si="97"/>
        <v>0.25175582548673586</v>
      </c>
      <c r="K639" s="92">
        <f t="shared" si="106"/>
        <v>3.9721027232106159</v>
      </c>
      <c r="L639" s="92">
        <f>IF(A639&lt;'Gearing and Output'!$H$5,1,IF(A639&lt;'Gearing and Output'!$H$6,2,IF(A639&gt;'Gearing and Output'!$H$6,3)))</f>
        <v>3</v>
      </c>
      <c r="M639" s="92">
        <f>IF(L639=1,_xlfn.XLOOKUP(A639,'Dyno Graph'!$E$2:$E$77,'Dyno Graph'!$A$2:$A$77,,1),IF(L639=2,_xlfn.XLOOKUP(A639,'Dyno Graph'!$F$2:$F$77,'Dyno Graph'!$A$2:$A$77,,1),IF(L639=3,_xlfn.XLOOKUP(A639,'Dyno Graph'!$G$2:$G$77,'Dyno Graph'!$A$2:$A$77,,1))))</f>
        <v>7500</v>
      </c>
      <c r="N639" s="92">
        <f>IF(L639=1,_xlfn.XLOOKUP(A639,'Dyno Graph'!$E$2:$E$77,'Dyno Graph'!$D$2:$D$77,,-1),IF(L639=2,_xlfn.XLOOKUP(A639,'Dyno Graph'!$F$2:$F$77,'Dyno Graph'!$D$2:$D$77,,-1),IF(L639=3,_xlfn.XLOOKUP(A639,'Dyno Graph'!$G$2:$G$77,'Dyno Graph'!$D$2:$D$77,,-1))))</f>
        <v>14.254</v>
      </c>
      <c r="O639" s="92">
        <f>IF(L639=1,_xlfn.XLOOKUP(A639,'Dyno Graph'!$E$2:$E$77,'Dyno Graph'!$H$2:$H$77,,-1),IF(Forces!L639=2,_xlfn.XLOOKUP(Forces!A639,'Dyno Graph'!$F$2:$F$77,'Dyno Graph'!$H$2:$H$77,,-1),IF(Forces!L639=3,_xlfn.XLOOKUP(Forces!A639,'Dyno Graph'!$G$2:$G$77,'Dyno Graph'!$H$2:$H$77,,-1))))</f>
        <v>11.185500000000001</v>
      </c>
      <c r="P639" s="92" cm="1">
        <f t="array" ref="P639">_xlfn.XLOOKUP(N639,BSFC!$B$3:$B$25,_xlfn.XLOOKUP(M639,BSFC!$C$2:$P$2,BSFC!$C$3:$P$25,,-1),,-1)</f>
        <v>475.44294525000004</v>
      </c>
      <c r="Q639" s="92">
        <f t="shared" si="98"/>
        <v>1.4772408511371877</v>
      </c>
      <c r="R639" s="92">
        <f t="shared" si="99"/>
        <v>2.2593044861245575E-4</v>
      </c>
      <c r="S639" s="92">
        <f t="shared" si="100"/>
        <v>0.10741703790995974</v>
      </c>
      <c r="T639" s="92">
        <f t="shared" si="103"/>
        <v>81.841142498581803</v>
      </c>
      <c r="U639" s="92">
        <f t="shared" si="101"/>
        <v>1.4322271721327966E-4</v>
      </c>
      <c r="V639" s="92">
        <f t="shared" si="104"/>
        <v>0.10912152333144139</v>
      </c>
    </row>
    <row r="640" spans="1:22" x14ac:dyDescent="0.45">
      <c r="A640" s="88">
        <f>MIN('Gearing and Output'!$H$7,(SQRT((A639^2)+2*K639*1)))</f>
        <v>13.752388632941413</v>
      </c>
      <c r="B640" s="90">
        <f t="shared" si="102"/>
        <v>55.159841425132896</v>
      </c>
      <c r="C640" s="90">
        <f>0.5*'Gearing and Output'!$G$15*'Gearing and Output'!$G$16*'Gearing and Output'!$G$14*(A640)^2</f>
        <v>111.2073775495362</v>
      </c>
      <c r="D640" s="90">
        <f>'Gearing and Output'!$G$27</f>
        <v>213.858</v>
      </c>
      <c r="E640" s="90">
        <f>'Gearing and Output'!$C$14-C640-D640</f>
        <v>159.04165140594046</v>
      </c>
      <c r="F640" s="90">
        <f>0.5*'Gearing and Output'!$J$27*A640^2</f>
        <v>53594.201722958889</v>
      </c>
      <c r="G640" s="90">
        <f>A640/('Gearing and Output'!$J$35/1000)</f>
        <v>47.081097682100008</v>
      </c>
      <c r="H640" s="90">
        <f t="shared" si="96"/>
        <v>59.738955596585342</v>
      </c>
      <c r="I640" s="90">
        <f>'Gearing and Output'!$G$38</f>
        <v>631.72977665344956</v>
      </c>
      <c r="J640" s="90">
        <f t="shared" si="97"/>
        <v>0.25175582548673586</v>
      </c>
      <c r="K640" s="92">
        <f t="shared" si="106"/>
        <v>3.9721027232106159</v>
      </c>
      <c r="L640" s="92">
        <f>IF(A640&lt;'Gearing and Output'!$H$5,1,IF(A640&lt;'Gearing and Output'!$H$6,2,IF(A640&gt;'Gearing and Output'!$H$6,3)))</f>
        <v>3</v>
      </c>
      <c r="M640" s="92">
        <f>IF(L640=1,_xlfn.XLOOKUP(A640,'Dyno Graph'!$E$2:$E$77,'Dyno Graph'!$A$2:$A$77,,1),IF(L640=2,_xlfn.XLOOKUP(A640,'Dyno Graph'!$F$2:$F$77,'Dyno Graph'!$A$2:$A$77,,1),IF(L640=3,_xlfn.XLOOKUP(A640,'Dyno Graph'!$G$2:$G$77,'Dyno Graph'!$A$2:$A$77,,1))))</f>
        <v>7500</v>
      </c>
      <c r="N640" s="92">
        <f>IF(L640=1,_xlfn.XLOOKUP(A640,'Dyno Graph'!$E$2:$E$77,'Dyno Graph'!$D$2:$D$77,,-1),IF(L640=2,_xlfn.XLOOKUP(A640,'Dyno Graph'!$F$2:$F$77,'Dyno Graph'!$D$2:$D$77,,-1),IF(L640=3,_xlfn.XLOOKUP(A640,'Dyno Graph'!$G$2:$G$77,'Dyno Graph'!$D$2:$D$77,,-1))))</f>
        <v>14.254</v>
      </c>
      <c r="O640" s="92">
        <f>IF(L640=1,_xlfn.XLOOKUP(A640,'Dyno Graph'!$E$2:$E$77,'Dyno Graph'!$H$2:$H$77,,-1),IF(Forces!L640=2,_xlfn.XLOOKUP(Forces!A640,'Dyno Graph'!$F$2:$F$77,'Dyno Graph'!$H$2:$H$77,,-1),IF(Forces!L640=3,_xlfn.XLOOKUP(Forces!A640,'Dyno Graph'!$G$2:$G$77,'Dyno Graph'!$H$2:$H$77,,-1))))</f>
        <v>11.185500000000001</v>
      </c>
      <c r="P640" s="92" cm="1">
        <f t="array" ref="P640">_xlfn.XLOOKUP(N640,BSFC!$B$3:$B$25,_xlfn.XLOOKUP(M640,BSFC!$C$2:$P$2,BSFC!$C$3:$P$25,,-1),,-1)</f>
        <v>475.44294525000004</v>
      </c>
      <c r="Q640" s="92">
        <f t="shared" si="98"/>
        <v>1.4772408511371877</v>
      </c>
      <c r="R640" s="92">
        <f t="shared" si="99"/>
        <v>2.2593044861245575E-4</v>
      </c>
      <c r="S640" s="92">
        <f t="shared" si="100"/>
        <v>0.10741703790995974</v>
      </c>
      <c r="T640" s="92">
        <f t="shared" si="103"/>
        <v>81.948559536491757</v>
      </c>
      <c r="U640" s="92">
        <f t="shared" si="101"/>
        <v>1.4322271721327966E-4</v>
      </c>
      <c r="V640" s="92">
        <f t="shared" si="104"/>
        <v>0.10926474604865466</v>
      </c>
    </row>
    <row r="641" spans="1:22" x14ac:dyDescent="0.45">
      <c r="A641" s="88">
        <f>MIN('Gearing and Output'!$H$7,(SQRT((A640^2)+2*K640*1)))</f>
        <v>13.752388632941413</v>
      </c>
      <c r="B641" s="90">
        <f t="shared" si="102"/>
        <v>55.232556065962974</v>
      </c>
      <c r="C641" s="90">
        <f>0.5*'Gearing and Output'!$G$15*'Gearing and Output'!$G$16*'Gearing and Output'!$G$14*(A641)^2</f>
        <v>111.2073775495362</v>
      </c>
      <c r="D641" s="90">
        <f>'Gearing and Output'!$G$27</f>
        <v>213.858</v>
      </c>
      <c r="E641" s="90">
        <f>'Gearing and Output'!$C$14-C641-D641</f>
        <v>159.04165140594046</v>
      </c>
      <c r="F641" s="90">
        <f>0.5*'Gearing and Output'!$J$27*A641^2</f>
        <v>53594.201722958889</v>
      </c>
      <c r="G641" s="90">
        <f>A641/('Gearing and Output'!$J$35/1000)</f>
        <v>47.081097682100008</v>
      </c>
      <c r="H641" s="90">
        <f t="shared" si="96"/>
        <v>59.738955596585342</v>
      </c>
      <c r="I641" s="90">
        <f>'Gearing and Output'!$G$38</f>
        <v>631.72977665344956</v>
      </c>
      <c r="J641" s="90">
        <f t="shared" si="97"/>
        <v>0.25175582548673586</v>
      </c>
      <c r="K641" s="92">
        <f t="shared" si="106"/>
        <v>3.9721027232106159</v>
      </c>
      <c r="L641" s="92">
        <f>IF(A641&lt;'Gearing and Output'!$H$5,1,IF(A641&lt;'Gearing and Output'!$H$6,2,IF(A641&gt;'Gearing and Output'!$H$6,3)))</f>
        <v>3</v>
      </c>
      <c r="M641" s="92">
        <f>IF(L641=1,_xlfn.XLOOKUP(A641,'Dyno Graph'!$E$2:$E$77,'Dyno Graph'!$A$2:$A$77,,1),IF(L641=2,_xlfn.XLOOKUP(A641,'Dyno Graph'!$F$2:$F$77,'Dyno Graph'!$A$2:$A$77,,1),IF(L641=3,_xlfn.XLOOKUP(A641,'Dyno Graph'!$G$2:$G$77,'Dyno Graph'!$A$2:$A$77,,1))))</f>
        <v>7500</v>
      </c>
      <c r="N641" s="92">
        <f>IF(L641=1,_xlfn.XLOOKUP(A641,'Dyno Graph'!$E$2:$E$77,'Dyno Graph'!$D$2:$D$77,,-1),IF(L641=2,_xlfn.XLOOKUP(A641,'Dyno Graph'!$F$2:$F$77,'Dyno Graph'!$D$2:$D$77,,-1),IF(L641=3,_xlfn.XLOOKUP(A641,'Dyno Graph'!$G$2:$G$77,'Dyno Graph'!$D$2:$D$77,,-1))))</f>
        <v>14.254</v>
      </c>
      <c r="O641" s="92">
        <f>IF(L641=1,_xlfn.XLOOKUP(A641,'Dyno Graph'!$E$2:$E$77,'Dyno Graph'!$H$2:$H$77,,-1),IF(Forces!L641=2,_xlfn.XLOOKUP(Forces!A641,'Dyno Graph'!$F$2:$F$77,'Dyno Graph'!$H$2:$H$77,,-1),IF(Forces!L641=3,_xlfn.XLOOKUP(Forces!A641,'Dyno Graph'!$G$2:$G$77,'Dyno Graph'!$H$2:$H$77,,-1))))</f>
        <v>11.185500000000001</v>
      </c>
      <c r="P641" s="92" cm="1">
        <f t="array" ref="P641">_xlfn.XLOOKUP(N641,BSFC!$B$3:$B$25,_xlfn.XLOOKUP(M641,BSFC!$C$2:$P$2,BSFC!$C$3:$P$25,,-1),,-1)</f>
        <v>475.44294525000004</v>
      </c>
      <c r="Q641" s="92">
        <f t="shared" si="98"/>
        <v>1.4772408511371877</v>
      </c>
      <c r="R641" s="92">
        <f t="shared" si="99"/>
        <v>2.2593044861245575E-4</v>
      </c>
      <c r="S641" s="92">
        <f t="shared" si="100"/>
        <v>0.10741703790995974</v>
      </c>
      <c r="T641" s="92">
        <f t="shared" si="103"/>
        <v>82.055976574401711</v>
      </c>
      <c r="U641" s="92">
        <f t="shared" si="101"/>
        <v>1.4322271721327966E-4</v>
      </c>
      <c r="V641" s="92">
        <f t="shared" si="104"/>
        <v>0.10940796876586793</v>
      </c>
    </row>
    <row r="642" spans="1:22" x14ac:dyDescent="0.45">
      <c r="A642" s="88">
        <f>MIN('Gearing and Output'!$H$7,(SQRT((A641^2)+2*K641*1)))</f>
        <v>13.752388632941413</v>
      </c>
      <c r="B642" s="90">
        <f t="shared" si="102"/>
        <v>55.305270706793053</v>
      </c>
      <c r="C642" s="90">
        <f>0.5*'Gearing and Output'!$G$15*'Gearing and Output'!$G$16*'Gearing and Output'!$G$14*(A642)^2</f>
        <v>111.2073775495362</v>
      </c>
      <c r="D642" s="90">
        <f>'Gearing and Output'!$G$27</f>
        <v>213.858</v>
      </c>
      <c r="E642" s="90">
        <f>'Gearing and Output'!$C$14-C642-D642</f>
        <v>159.04165140594046</v>
      </c>
      <c r="F642" s="90">
        <f>0.5*'Gearing and Output'!$J$27*A642^2</f>
        <v>53594.201722958889</v>
      </c>
      <c r="G642" s="90">
        <f>A642/('Gearing and Output'!$J$35/1000)</f>
        <v>47.081097682100008</v>
      </c>
      <c r="H642" s="90">
        <f t="shared" ref="H642:H705" si="107">(0.5*I642*A642^2)/1000</f>
        <v>59.738955596585342</v>
      </c>
      <c r="I642" s="90">
        <f>'Gearing and Output'!$G$38</f>
        <v>631.72977665344956</v>
      </c>
      <c r="J642" s="90">
        <f t="shared" ref="J642:J705" si="108">E642/I642</f>
        <v>0.25175582548673586</v>
      </c>
      <c r="K642" s="92">
        <f t="shared" si="106"/>
        <v>3.9721027232106159</v>
      </c>
      <c r="L642" s="92">
        <f>IF(A642&lt;'Gearing and Output'!$H$5,1,IF(A642&lt;'Gearing and Output'!$H$6,2,IF(A642&gt;'Gearing and Output'!$H$6,3)))</f>
        <v>3</v>
      </c>
      <c r="M642" s="92">
        <f>IF(L642=1,_xlfn.XLOOKUP(A642,'Dyno Graph'!$E$2:$E$77,'Dyno Graph'!$A$2:$A$77,,1),IF(L642=2,_xlfn.XLOOKUP(A642,'Dyno Graph'!$F$2:$F$77,'Dyno Graph'!$A$2:$A$77,,1),IF(L642=3,_xlfn.XLOOKUP(A642,'Dyno Graph'!$G$2:$G$77,'Dyno Graph'!$A$2:$A$77,,1))))</f>
        <v>7500</v>
      </c>
      <c r="N642" s="92">
        <f>IF(L642=1,_xlfn.XLOOKUP(A642,'Dyno Graph'!$E$2:$E$77,'Dyno Graph'!$D$2:$D$77,,-1),IF(L642=2,_xlfn.XLOOKUP(A642,'Dyno Graph'!$F$2:$F$77,'Dyno Graph'!$D$2:$D$77,,-1),IF(L642=3,_xlfn.XLOOKUP(A642,'Dyno Graph'!$G$2:$G$77,'Dyno Graph'!$D$2:$D$77,,-1))))</f>
        <v>14.254</v>
      </c>
      <c r="O642" s="92">
        <f>IF(L642=1,_xlfn.XLOOKUP(A642,'Dyno Graph'!$E$2:$E$77,'Dyno Graph'!$H$2:$H$77,,-1),IF(Forces!L642=2,_xlfn.XLOOKUP(Forces!A642,'Dyno Graph'!$F$2:$F$77,'Dyno Graph'!$H$2:$H$77,,-1),IF(Forces!L642=3,_xlfn.XLOOKUP(Forces!A642,'Dyno Graph'!$G$2:$G$77,'Dyno Graph'!$H$2:$H$77,,-1))))</f>
        <v>11.185500000000001</v>
      </c>
      <c r="P642" s="92" cm="1">
        <f t="array" ref="P642">_xlfn.XLOOKUP(N642,BSFC!$B$3:$B$25,_xlfn.XLOOKUP(M642,BSFC!$C$2:$P$2,BSFC!$C$3:$P$25,,-1),,-1)</f>
        <v>475.44294525000004</v>
      </c>
      <c r="Q642" s="92">
        <f t="shared" si="98"/>
        <v>1.4772408511371877</v>
      </c>
      <c r="R642" s="92">
        <f t="shared" si="99"/>
        <v>2.2593044861245575E-4</v>
      </c>
      <c r="S642" s="92">
        <f t="shared" si="100"/>
        <v>0.10741703790995974</v>
      </c>
      <c r="T642" s="92">
        <f t="shared" si="103"/>
        <v>82.163393612311665</v>
      </c>
      <c r="U642" s="92">
        <f t="shared" si="101"/>
        <v>1.4322271721327966E-4</v>
      </c>
      <c r="V642" s="92">
        <f t="shared" si="104"/>
        <v>0.10955119148308121</v>
      </c>
    </row>
    <row r="643" spans="1:22" x14ac:dyDescent="0.45">
      <c r="A643" s="88">
        <f>MIN('Gearing and Output'!$H$7,(SQRT((A642^2)+2*K642*1)))</f>
        <v>13.752388632941413</v>
      </c>
      <c r="B643" s="90">
        <f t="shared" si="102"/>
        <v>55.377985347623131</v>
      </c>
      <c r="C643" s="90">
        <f>0.5*'Gearing and Output'!$G$15*'Gearing and Output'!$G$16*'Gearing and Output'!$G$14*(A643)^2</f>
        <v>111.2073775495362</v>
      </c>
      <c r="D643" s="90">
        <f>'Gearing and Output'!$G$27</f>
        <v>213.858</v>
      </c>
      <c r="E643" s="90">
        <f>'Gearing and Output'!$C$14-C643-D643</f>
        <v>159.04165140594046</v>
      </c>
      <c r="F643" s="90">
        <f>0.5*'Gearing and Output'!$J$27*A643^2</f>
        <v>53594.201722958889</v>
      </c>
      <c r="G643" s="90">
        <f>A643/('Gearing and Output'!$J$35/1000)</f>
        <v>47.081097682100008</v>
      </c>
      <c r="H643" s="90">
        <f t="shared" si="107"/>
        <v>59.738955596585342</v>
      </c>
      <c r="I643" s="90">
        <f>'Gearing and Output'!$G$38</f>
        <v>631.72977665344956</v>
      </c>
      <c r="J643" s="90">
        <f t="shared" si="108"/>
        <v>0.25175582548673586</v>
      </c>
      <c r="K643" s="92">
        <f t="shared" si="106"/>
        <v>3.9721027232106159</v>
      </c>
      <c r="L643" s="92">
        <f>IF(A643&lt;'Gearing and Output'!$H$5,1,IF(A643&lt;'Gearing and Output'!$H$6,2,IF(A643&gt;'Gearing and Output'!$H$6,3)))</f>
        <v>3</v>
      </c>
      <c r="M643" s="92">
        <f>IF(L643=1,_xlfn.XLOOKUP(A643,'Dyno Graph'!$E$2:$E$77,'Dyno Graph'!$A$2:$A$77,,1),IF(L643=2,_xlfn.XLOOKUP(A643,'Dyno Graph'!$F$2:$F$77,'Dyno Graph'!$A$2:$A$77,,1),IF(L643=3,_xlfn.XLOOKUP(A643,'Dyno Graph'!$G$2:$G$77,'Dyno Graph'!$A$2:$A$77,,1))))</f>
        <v>7500</v>
      </c>
      <c r="N643" s="92">
        <f>IF(L643=1,_xlfn.XLOOKUP(A643,'Dyno Graph'!$E$2:$E$77,'Dyno Graph'!$D$2:$D$77,,-1),IF(L643=2,_xlfn.XLOOKUP(A643,'Dyno Graph'!$F$2:$F$77,'Dyno Graph'!$D$2:$D$77,,-1),IF(L643=3,_xlfn.XLOOKUP(A643,'Dyno Graph'!$G$2:$G$77,'Dyno Graph'!$D$2:$D$77,,-1))))</f>
        <v>14.254</v>
      </c>
      <c r="O643" s="92">
        <f>IF(L643=1,_xlfn.XLOOKUP(A643,'Dyno Graph'!$E$2:$E$77,'Dyno Graph'!$H$2:$H$77,,-1),IF(Forces!L643=2,_xlfn.XLOOKUP(Forces!A643,'Dyno Graph'!$F$2:$F$77,'Dyno Graph'!$H$2:$H$77,,-1),IF(Forces!L643=3,_xlfn.XLOOKUP(Forces!A643,'Dyno Graph'!$G$2:$G$77,'Dyno Graph'!$H$2:$H$77,,-1))))</f>
        <v>11.185500000000001</v>
      </c>
      <c r="P643" s="92" cm="1">
        <f t="array" ref="P643">_xlfn.XLOOKUP(N643,BSFC!$B$3:$B$25,_xlfn.XLOOKUP(M643,BSFC!$C$2:$P$2,BSFC!$C$3:$P$25,,-1),,-1)</f>
        <v>475.44294525000004</v>
      </c>
      <c r="Q643" s="92">
        <f t="shared" ref="Q643:Q706" si="109">(O643*P643)/(60*60)</f>
        <v>1.4772408511371877</v>
      </c>
      <c r="R643" s="92">
        <f t="shared" ref="R643:R706" si="110">((B644-B643)/3600)*O643</f>
        <v>2.2593044861245575E-4</v>
      </c>
      <c r="S643" s="92">
        <f t="shared" ref="S643:S706" si="111">R643*P643</f>
        <v>0.10741703790995974</v>
      </c>
      <c r="T643" s="92">
        <f t="shared" si="103"/>
        <v>82.27081065022162</v>
      </c>
      <c r="U643" s="92">
        <f t="shared" ref="U643:U706" si="112">((R643*P643)/1000)/0.75</f>
        <v>1.4322271721327966E-4</v>
      </c>
      <c r="V643" s="92">
        <f t="shared" si="104"/>
        <v>0.10969441420029448</v>
      </c>
    </row>
    <row r="644" spans="1:22" x14ac:dyDescent="0.45">
      <c r="A644" s="88">
        <f>MIN('Gearing and Output'!$H$7,(SQRT((A643^2)+2*K643*1)))</f>
        <v>13.752388632941413</v>
      </c>
      <c r="B644" s="90">
        <f t="shared" si="102"/>
        <v>55.450699988453209</v>
      </c>
      <c r="C644" s="90">
        <f>0.5*'Gearing and Output'!$G$15*'Gearing and Output'!$G$16*'Gearing and Output'!$G$14*(A644)^2</f>
        <v>111.2073775495362</v>
      </c>
      <c r="D644" s="90">
        <f>'Gearing and Output'!$G$27</f>
        <v>213.858</v>
      </c>
      <c r="E644" s="90">
        <f>'Gearing and Output'!$C$14-C644-D644</f>
        <v>159.04165140594046</v>
      </c>
      <c r="F644" s="90">
        <f>0.5*'Gearing and Output'!$J$27*A644^2</f>
        <v>53594.201722958889</v>
      </c>
      <c r="G644" s="90">
        <f>A644/('Gearing and Output'!$J$35/1000)</f>
        <v>47.081097682100008</v>
      </c>
      <c r="H644" s="90">
        <f t="shared" si="107"/>
        <v>59.738955596585342</v>
      </c>
      <c r="I644" s="90">
        <f>'Gearing and Output'!$G$38</f>
        <v>631.72977665344956</v>
      </c>
      <c r="J644" s="90">
        <f t="shared" si="108"/>
        <v>0.25175582548673586</v>
      </c>
      <c r="K644" s="92">
        <f t="shared" si="106"/>
        <v>3.9721027232106159</v>
      </c>
      <c r="L644" s="92">
        <f>IF(A644&lt;'Gearing and Output'!$H$5,1,IF(A644&lt;'Gearing and Output'!$H$6,2,IF(A644&gt;'Gearing and Output'!$H$6,3)))</f>
        <v>3</v>
      </c>
      <c r="M644" s="92">
        <f>IF(L644=1,_xlfn.XLOOKUP(A644,'Dyno Graph'!$E$2:$E$77,'Dyno Graph'!$A$2:$A$77,,1),IF(L644=2,_xlfn.XLOOKUP(A644,'Dyno Graph'!$F$2:$F$77,'Dyno Graph'!$A$2:$A$77,,1),IF(L644=3,_xlfn.XLOOKUP(A644,'Dyno Graph'!$G$2:$G$77,'Dyno Graph'!$A$2:$A$77,,1))))</f>
        <v>7500</v>
      </c>
      <c r="N644" s="92">
        <f>IF(L644=1,_xlfn.XLOOKUP(A644,'Dyno Graph'!$E$2:$E$77,'Dyno Graph'!$D$2:$D$77,,-1),IF(L644=2,_xlfn.XLOOKUP(A644,'Dyno Graph'!$F$2:$F$77,'Dyno Graph'!$D$2:$D$77,,-1),IF(L644=3,_xlfn.XLOOKUP(A644,'Dyno Graph'!$G$2:$G$77,'Dyno Graph'!$D$2:$D$77,,-1))))</f>
        <v>14.254</v>
      </c>
      <c r="O644" s="92">
        <f>IF(L644=1,_xlfn.XLOOKUP(A644,'Dyno Graph'!$E$2:$E$77,'Dyno Graph'!$H$2:$H$77,,-1),IF(Forces!L644=2,_xlfn.XLOOKUP(Forces!A644,'Dyno Graph'!$F$2:$F$77,'Dyno Graph'!$H$2:$H$77,,-1),IF(Forces!L644=3,_xlfn.XLOOKUP(Forces!A644,'Dyno Graph'!$G$2:$G$77,'Dyno Graph'!$H$2:$H$77,,-1))))</f>
        <v>11.185500000000001</v>
      </c>
      <c r="P644" s="92" cm="1">
        <f t="array" ref="P644">_xlfn.XLOOKUP(N644,BSFC!$B$3:$B$25,_xlfn.XLOOKUP(M644,BSFC!$C$2:$P$2,BSFC!$C$3:$P$25,,-1),,-1)</f>
        <v>475.44294525000004</v>
      </c>
      <c r="Q644" s="92">
        <f t="shared" si="109"/>
        <v>1.4772408511371877</v>
      </c>
      <c r="R644" s="92">
        <f t="shared" si="110"/>
        <v>2.2593044861245575E-4</v>
      </c>
      <c r="S644" s="92">
        <f t="shared" si="111"/>
        <v>0.10741703790995974</v>
      </c>
      <c r="T644" s="92">
        <f t="shared" si="103"/>
        <v>82.378227688131574</v>
      </c>
      <c r="U644" s="92">
        <f t="shared" si="112"/>
        <v>1.4322271721327966E-4</v>
      </c>
      <c r="V644" s="92">
        <f t="shared" si="104"/>
        <v>0.10983763691750775</v>
      </c>
    </row>
    <row r="645" spans="1:22" x14ac:dyDescent="0.45">
      <c r="A645" s="88">
        <f>MIN('Gearing and Output'!$H$7,(SQRT((A644^2)+2*K644*1)))</f>
        <v>13.752388632941413</v>
      </c>
      <c r="B645" s="90">
        <f t="shared" ref="B645:B708" si="113">(1/A645)+B644</f>
        <v>55.523414629283288</v>
      </c>
      <c r="C645" s="90">
        <f>0.5*'Gearing and Output'!$G$15*'Gearing and Output'!$G$16*'Gearing and Output'!$G$14*(A645)^2</f>
        <v>111.2073775495362</v>
      </c>
      <c r="D645" s="90">
        <f>'Gearing and Output'!$G$27</f>
        <v>213.858</v>
      </c>
      <c r="E645" s="90">
        <f>'Gearing and Output'!$C$14-C645-D645</f>
        <v>159.04165140594046</v>
      </c>
      <c r="F645" s="90">
        <f>0.5*'Gearing and Output'!$J$27*A645^2</f>
        <v>53594.201722958889</v>
      </c>
      <c r="G645" s="90">
        <f>A645/('Gearing and Output'!$J$35/1000)</f>
        <v>47.081097682100008</v>
      </c>
      <c r="H645" s="90">
        <f t="shared" si="107"/>
        <v>59.738955596585342</v>
      </c>
      <c r="I645" s="90">
        <f>'Gearing and Output'!$G$38</f>
        <v>631.72977665344956</v>
      </c>
      <c r="J645" s="90">
        <f t="shared" si="108"/>
        <v>0.25175582548673586</v>
      </c>
      <c r="K645" s="92">
        <f t="shared" si="106"/>
        <v>3.9721027232106159</v>
      </c>
      <c r="L645" s="92">
        <f>IF(A645&lt;'Gearing and Output'!$H$5,1,IF(A645&lt;'Gearing and Output'!$H$6,2,IF(A645&gt;'Gearing and Output'!$H$6,3)))</f>
        <v>3</v>
      </c>
      <c r="M645" s="92">
        <f>IF(L645=1,_xlfn.XLOOKUP(A645,'Dyno Graph'!$E$2:$E$77,'Dyno Graph'!$A$2:$A$77,,1),IF(L645=2,_xlfn.XLOOKUP(A645,'Dyno Graph'!$F$2:$F$77,'Dyno Graph'!$A$2:$A$77,,1),IF(L645=3,_xlfn.XLOOKUP(A645,'Dyno Graph'!$G$2:$G$77,'Dyno Graph'!$A$2:$A$77,,1))))</f>
        <v>7500</v>
      </c>
      <c r="N645" s="92">
        <f>IF(L645=1,_xlfn.XLOOKUP(A645,'Dyno Graph'!$E$2:$E$77,'Dyno Graph'!$D$2:$D$77,,-1),IF(L645=2,_xlfn.XLOOKUP(A645,'Dyno Graph'!$F$2:$F$77,'Dyno Graph'!$D$2:$D$77,,-1),IF(L645=3,_xlfn.XLOOKUP(A645,'Dyno Graph'!$G$2:$G$77,'Dyno Graph'!$D$2:$D$77,,-1))))</f>
        <v>14.254</v>
      </c>
      <c r="O645" s="92">
        <f>IF(L645=1,_xlfn.XLOOKUP(A645,'Dyno Graph'!$E$2:$E$77,'Dyno Graph'!$H$2:$H$77,,-1),IF(Forces!L645=2,_xlfn.XLOOKUP(Forces!A645,'Dyno Graph'!$F$2:$F$77,'Dyno Graph'!$H$2:$H$77,,-1),IF(Forces!L645=3,_xlfn.XLOOKUP(Forces!A645,'Dyno Graph'!$G$2:$G$77,'Dyno Graph'!$H$2:$H$77,,-1))))</f>
        <v>11.185500000000001</v>
      </c>
      <c r="P645" s="92" cm="1">
        <f t="array" ref="P645">_xlfn.XLOOKUP(N645,BSFC!$B$3:$B$25,_xlfn.XLOOKUP(M645,BSFC!$C$2:$P$2,BSFC!$C$3:$P$25,,-1),,-1)</f>
        <v>475.44294525000004</v>
      </c>
      <c r="Q645" s="92">
        <f t="shared" si="109"/>
        <v>1.4772408511371877</v>
      </c>
      <c r="R645" s="92">
        <f t="shared" si="110"/>
        <v>2.2593044861245575E-4</v>
      </c>
      <c r="S645" s="92">
        <f t="shared" si="111"/>
        <v>0.10741703790995974</v>
      </c>
      <c r="T645" s="92">
        <f t="shared" ref="T645:T708" si="114">S645+T644</f>
        <v>82.485644726041528</v>
      </c>
      <c r="U645" s="92">
        <f t="shared" si="112"/>
        <v>1.4322271721327966E-4</v>
      </c>
      <c r="V645" s="92">
        <f t="shared" ref="V645:V708" si="115">U645+V644</f>
        <v>0.10998085963472103</v>
      </c>
    </row>
    <row r="646" spans="1:22" x14ac:dyDescent="0.45">
      <c r="A646" s="88">
        <f>MIN('Gearing and Output'!$H$7,(SQRT((A645^2)+2*K645*1)))</f>
        <v>13.752388632941413</v>
      </c>
      <c r="B646" s="90">
        <f t="shared" si="113"/>
        <v>55.596129270113366</v>
      </c>
      <c r="C646" s="90">
        <f>0.5*'Gearing and Output'!$G$15*'Gearing and Output'!$G$16*'Gearing and Output'!$G$14*(A646)^2</f>
        <v>111.2073775495362</v>
      </c>
      <c r="D646" s="90">
        <f>'Gearing and Output'!$G$27</f>
        <v>213.858</v>
      </c>
      <c r="E646" s="90">
        <f>'Gearing and Output'!$C$14-C646-D646</f>
        <v>159.04165140594046</v>
      </c>
      <c r="F646" s="90">
        <f>0.5*'Gearing and Output'!$J$27*A646^2</f>
        <v>53594.201722958889</v>
      </c>
      <c r="G646" s="90">
        <f>A646/('Gearing and Output'!$J$35/1000)</f>
        <v>47.081097682100008</v>
      </c>
      <c r="H646" s="90">
        <f t="shared" si="107"/>
        <v>59.738955596585342</v>
      </c>
      <c r="I646" s="90">
        <f>'Gearing and Output'!$G$38</f>
        <v>631.72977665344956</v>
      </c>
      <c r="J646" s="90">
        <f t="shared" si="108"/>
        <v>0.25175582548673586</v>
      </c>
      <c r="K646" s="92">
        <f t="shared" ref="K646:K665" si="116">1.5*(-I646/E646)</f>
        <v>-5.9581540848159236</v>
      </c>
      <c r="L646" s="92">
        <f>IF(A646&lt;'Gearing and Output'!$H$5,1,IF(A646&lt;'Gearing and Output'!$H$6,2,IF(A646&gt;'Gearing and Output'!$H$6,3)))</f>
        <v>3</v>
      </c>
      <c r="M646" s="92">
        <f>IF(L646=1,_xlfn.XLOOKUP(A646,'Dyno Graph'!$E$2:$E$77,'Dyno Graph'!$A$2:$A$77,,1),IF(L646=2,_xlfn.XLOOKUP(A646,'Dyno Graph'!$F$2:$F$77,'Dyno Graph'!$A$2:$A$77,,1),IF(L646=3,_xlfn.XLOOKUP(A646,'Dyno Graph'!$G$2:$G$77,'Dyno Graph'!$A$2:$A$77,,1))))</f>
        <v>7500</v>
      </c>
      <c r="N646" s="92">
        <f>IF(L646=1,_xlfn.XLOOKUP(A646,'Dyno Graph'!$E$2:$E$77,'Dyno Graph'!$D$2:$D$77,,-1),IF(L646=2,_xlfn.XLOOKUP(A646,'Dyno Graph'!$F$2:$F$77,'Dyno Graph'!$D$2:$D$77,,-1),IF(L646=3,_xlfn.XLOOKUP(A646,'Dyno Graph'!$G$2:$G$77,'Dyno Graph'!$D$2:$D$77,,-1))))</f>
        <v>14.254</v>
      </c>
      <c r="O646" s="92">
        <f>IF(L646=1,_xlfn.XLOOKUP(A646,'Dyno Graph'!$E$2:$E$77,'Dyno Graph'!$H$2:$H$77,,-1),IF(Forces!L646=2,_xlfn.XLOOKUP(Forces!A646,'Dyno Graph'!$F$2:$F$77,'Dyno Graph'!$H$2:$H$77,,-1),IF(Forces!L646=3,_xlfn.XLOOKUP(Forces!A646,'Dyno Graph'!$G$2:$G$77,'Dyno Graph'!$H$2:$H$77,,-1))))</f>
        <v>11.185500000000001</v>
      </c>
      <c r="P646" s="92" cm="1">
        <f t="array" ref="P646">_xlfn.XLOOKUP(N646,BSFC!$B$3:$B$25,_xlfn.XLOOKUP(M646,BSFC!$C$2:$P$2,BSFC!$C$3:$P$25,,-1),,-1)</f>
        <v>475.44294525000004</v>
      </c>
      <c r="Q646" s="92">
        <f t="shared" si="109"/>
        <v>1.4772408511371877</v>
      </c>
      <c r="R646" s="92">
        <f t="shared" si="110"/>
        <v>2.3340302418050046E-4</v>
      </c>
      <c r="S646" s="92">
        <f t="shared" si="111"/>
        <v>0.11096982124663411</v>
      </c>
      <c r="T646" s="92">
        <f t="shared" si="114"/>
        <v>82.596614547288155</v>
      </c>
      <c r="U646" s="92">
        <f t="shared" si="112"/>
        <v>1.479597616621788E-4</v>
      </c>
      <c r="V646" s="92">
        <f t="shared" si="115"/>
        <v>0.11012881939638321</v>
      </c>
    </row>
    <row r="647" spans="1:22" x14ac:dyDescent="0.45">
      <c r="A647" s="88">
        <f>MIN('Gearing and Output'!$H$7,(SQRT((A646^2)+2*K646*1)))</f>
        <v>13.312095437677133</v>
      </c>
      <c r="B647" s="90">
        <f t="shared" si="113"/>
        <v>55.671248923865974</v>
      </c>
      <c r="C647" s="90">
        <f>0.5*'Gearing and Output'!$G$15*'Gearing and Output'!$G$16*'Gearing and Output'!$G$14*(A647)^2</f>
        <v>104.20058834579268</v>
      </c>
      <c r="D647" s="90">
        <f>'Gearing and Output'!$G$27</f>
        <v>213.858</v>
      </c>
      <c r="E647" s="90">
        <f>'Gearing and Output'!$C$14-C647-D647</f>
        <v>166.04844060968395</v>
      </c>
      <c r="F647" s="90">
        <f>0.5*'Gearing and Output'!$J$27*A647^2</f>
        <v>50217.417895389473</v>
      </c>
      <c r="G647" s="90">
        <f>A647/('Gearing and Output'!$J$35/1000)</f>
        <v>45.573760485029553</v>
      </c>
      <c r="H647" s="90">
        <f t="shared" si="107"/>
        <v>55.97501224731775</v>
      </c>
      <c r="I647" s="90">
        <f>'Gearing and Output'!$G$38</f>
        <v>631.72977665344956</v>
      </c>
      <c r="J647" s="90">
        <f t="shared" si="108"/>
        <v>0.26284725961362082</v>
      </c>
      <c r="K647" s="92">
        <f t="shared" si="116"/>
        <v>-5.7067363083981322</v>
      </c>
      <c r="L647" s="92">
        <f>IF(A647&lt;'Gearing and Output'!$H$5,1,IF(A647&lt;'Gearing and Output'!$H$6,2,IF(A647&gt;'Gearing and Output'!$H$6,3)))</f>
        <v>3</v>
      </c>
      <c r="M647" s="92">
        <f>IF(L647=1,_xlfn.XLOOKUP(A647,'Dyno Graph'!$E$2:$E$77,'Dyno Graph'!$A$2:$A$77,,1),IF(L647=2,_xlfn.XLOOKUP(A647,'Dyno Graph'!$F$2:$F$77,'Dyno Graph'!$A$2:$A$77,,1),IF(L647=3,_xlfn.XLOOKUP(A647,'Dyno Graph'!$G$2:$G$77,'Dyno Graph'!$A$2:$A$77,,1))))</f>
        <v>7300</v>
      </c>
      <c r="N647" s="92">
        <f>IF(L647=1,_xlfn.XLOOKUP(A647,'Dyno Graph'!$E$2:$E$77,'Dyno Graph'!$D$2:$D$77,,-1),IF(L647=2,_xlfn.XLOOKUP(A647,'Dyno Graph'!$F$2:$F$77,'Dyno Graph'!$D$2:$D$77,,-1),IF(L647=3,_xlfn.XLOOKUP(A647,'Dyno Graph'!$G$2:$G$77,'Dyno Graph'!$D$2:$D$77,,-1))))</f>
        <v>15.729542693797773</v>
      </c>
      <c r="O647" s="92">
        <f>IF(L647=1,_xlfn.XLOOKUP(A647,'Dyno Graph'!$E$2:$E$77,'Dyno Graph'!$H$2:$H$77,,-1),IF(Forces!L647=2,_xlfn.XLOOKUP(Forces!A647,'Dyno Graph'!$F$2:$F$77,'Dyno Graph'!$H$2:$H$77,,-1),IF(Forces!L647=3,_xlfn.XLOOKUP(Forces!A647,'Dyno Graph'!$G$2:$G$77,'Dyno Graph'!$H$2:$H$77,,-1))))</f>
        <v>11.849662397180863</v>
      </c>
      <c r="P647" s="92" cm="1">
        <f t="array" ref="P647">_xlfn.XLOOKUP(N647,BSFC!$B$3:$B$25,_xlfn.XLOOKUP(M647,BSFC!$C$2:$P$2,BSFC!$C$3:$P$25,,-1),,-1)</f>
        <v>482.49827961562505</v>
      </c>
      <c r="Q647" s="92">
        <f t="shared" si="109"/>
        <v>1.5881782557404804</v>
      </c>
      <c r="R647" s="92">
        <f t="shared" si="110"/>
        <v>2.5563086686644214E-4</v>
      </c>
      <c r="S647" s="92">
        <f t="shared" si="111"/>
        <v>0.12334145347970922</v>
      </c>
      <c r="T647" s="92">
        <f t="shared" si="114"/>
        <v>82.719956000767866</v>
      </c>
      <c r="U647" s="92">
        <f t="shared" si="112"/>
        <v>1.6445527130627897E-4</v>
      </c>
      <c r="V647" s="92">
        <f t="shared" si="115"/>
        <v>0.11029327466768948</v>
      </c>
    </row>
    <row r="648" spans="1:22" x14ac:dyDescent="0.45">
      <c r="A648" s="88">
        <f>MIN('Gearing and Output'!$H$7,(SQRT((A647^2)+2*K647*1)))</f>
        <v>12.876273231219818</v>
      </c>
      <c r="B648" s="90">
        <f t="shared" si="113"/>
        <v>55.748911146625851</v>
      </c>
      <c r="C648" s="90">
        <f>0.5*'Gearing and Output'!$G$15*'Gearing and Output'!$G$16*'Gearing and Output'!$G$14*(A648)^2</f>
        <v>97.489466447116456</v>
      </c>
      <c r="D648" s="90">
        <f>'Gearing and Output'!$G$27</f>
        <v>213.858</v>
      </c>
      <c r="E648" s="90">
        <f>'Gearing and Output'!$C$14-C648-D648</f>
        <v>172.7595625083602</v>
      </c>
      <c r="F648" s="90">
        <f>0.5*'Gearing and Output'!$J$27*A648^2</f>
        <v>46983.125092604823</v>
      </c>
      <c r="G648" s="90">
        <f>A648/('Gearing and Output'!$J$35/1000)</f>
        <v>44.081729651557055</v>
      </c>
      <c r="H648" s="90">
        <f t="shared" si="107"/>
        <v>52.369896993793247</v>
      </c>
      <c r="I648" s="90">
        <f>'Gearing and Output'!$G$38</f>
        <v>631.72977665344956</v>
      </c>
      <c r="J648" s="90">
        <f t="shared" si="108"/>
        <v>0.27347066561203365</v>
      </c>
      <c r="K648" s="92">
        <f t="shared" si="116"/>
        <v>-5.4850489965458102</v>
      </c>
      <c r="L648" s="92">
        <f>IF(A648&lt;'Gearing and Output'!$H$5,1,IF(A648&lt;'Gearing and Output'!$H$6,2,IF(A648&gt;'Gearing and Output'!$H$6,3)))</f>
        <v>3</v>
      </c>
      <c r="M648" s="92">
        <f>IF(L648=1,_xlfn.XLOOKUP(A648,'Dyno Graph'!$E$2:$E$77,'Dyno Graph'!$A$2:$A$77,,1),IF(L648=2,_xlfn.XLOOKUP(A648,'Dyno Graph'!$F$2:$F$77,'Dyno Graph'!$A$2:$A$77,,1),IF(L648=3,_xlfn.XLOOKUP(A648,'Dyno Graph'!$G$2:$G$77,'Dyno Graph'!$A$2:$A$77,,1))))</f>
        <v>7100</v>
      </c>
      <c r="N648" s="92">
        <f>IF(L648=1,_xlfn.XLOOKUP(A648,'Dyno Graph'!$E$2:$E$77,'Dyno Graph'!$D$2:$D$77,,-1),IF(L648=2,_xlfn.XLOOKUP(A648,'Dyno Graph'!$F$2:$F$77,'Dyno Graph'!$D$2:$D$77,,-1),IF(L648=3,_xlfn.XLOOKUP(A648,'Dyno Graph'!$G$2:$G$77,'Dyno Graph'!$D$2:$D$77,,-1))))</f>
        <v>17.308428571428571</v>
      </c>
      <c r="O648" s="92">
        <f>IF(L648=1,_xlfn.XLOOKUP(A648,'Dyno Graph'!$E$2:$E$77,'Dyno Graph'!$H$2:$H$77,,-1),IF(Forces!L648=2,_xlfn.XLOOKUP(Forces!A648,'Dyno Graph'!$F$2:$F$77,'Dyno Graph'!$H$2:$H$77,,-1),IF(Forces!L648=3,_xlfn.XLOOKUP(Forces!A648,'Dyno Graph'!$G$2:$G$77,'Dyno Graph'!$H$2:$H$77,,-1))))</f>
        <v>12.6769</v>
      </c>
      <c r="P648" s="92" cm="1">
        <f t="array" ref="P648">_xlfn.XLOOKUP(N648,BSFC!$B$3:$B$25,_xlfn.XLOOKUP(M648,BSFC!$C$2:$P$2,BSFC!$C$3:$P$25,,-1),,-1)</f>
        <v>541.22171512499995</v>
      </c>
      <c r="Q648" s="92">
        <f t="shared" si="109"/>
        <v>1.9058371001300312</v>
      </c>
      <c r="R648" s="92">
        <f t="shared" si="110"/>
        <v>2.8299930629009548E-4</v>
      </c>
      <c r="S648" s="92">
        <f t="shared" si="111"/>
        <v>0.15316536992951066</v>
      </c>
      <c r="T648" s="92">
        <f t="shared" si="114"/>
        <v>82.873121370697376</v>
      </c>
      <c r="U648" s="92">
        <f t="shared" si="112"/>
        <v>2.0422049323934755E-4</v>
      </c>
      <c r="V648" s="92">
        <f t="shared" si="115"/>
        <v>0.11049749516092883</v>
      </c>
    </row>
    <row r="649" spans="1:22" x14ac:dyDescent="0.45">
      <c r="A649" s="88">
        <f>MIN('Gearing and Output'!$H$7,(SQRT((A648^2)+2*K648*1)))</f>
        <v>12.443002625248313</v>
      </c>
      <c r="B649" s="90">
        <f t="shared" si="113"/>
        <v>55.829277600778234</v>
      </c>
      <c r="C649" s="90">
        <f>0.5*'Gearing and Output'!$G$15*'Gearing and Output'!$G$16*'Gearing and Output'!$G$14*(A649)^2</f>
        <v>91.03904882717859</v>
      </c>
      <c r="D649" s="90">
        <f>'Gearing and Output'!$G$27</f>
        <v>213.858</v>
      </c>
      <c r="E649" s="90">
        <f>'Gearing and Output'!$C$14-C649-D649</f>
        <v>179.20998012829807</v>
      </c>
      <c r="F649" s="90">
        <f>0.5*'Gearing and Output'!$J$27*A649^2</f>
        <v>43874.47357381248</v>
      </c>
      <c r="G649" s="90">
        <f>A649/('Gearing and Output'!$J$35/1000)</f>
        <v>42.598434184348896</v>
      </c>
      <c r="H649" s="90">
        <f t="shared" si="107"/>
        <v>48.904828216272136</v>
      </c>
      <c r="I649" s="90">
        <f>'Gearing and Output'!$G$38</f>
        <v>631.72977665344956</v>
      </c>
      <c r="J649" s="90">
        <f t="shared" si="108"/>
        <v>0.28368138838990958</v>
      </c>
      <c r="K649" s="92">
        <f t="shared" si="116"/>
        <v>-5.2876221754044197</v>
      </c>
      <c r="L649" s="92">
        <f>IF(A649&lt;'Gearing and Output'!$H$5,1,IF(A649&lt;'Gearing and Output'!$H$6,2,IF(A649&gt;'Gearing and Output'!$H$6,3)))</f>
        <v>3</v>
      </c>
      <c r="M649" s="92">
        <f>IF(L649=1,_xlfn.XLOOKUP(A649,'Dyno Graph'!$E$2:$E$77,'Dyno Graph'!$A$2:$A$77,,1),IF(L649=2,_xlfn.XLOOKUP(A649,'Dyno Graph'!$F$2:$F$77,'Dyno Graph'!$A$2:$A$77,,1),IF(L649=3,_xlfn.XLOOKUP(A649,'Dyno Graph'!$G$2:$G$77,'Dyno Graph'!$A$2:$A$77,,1))))</f>
        <v>6800</v>
      </c>
      <c r="N649" s="92">
        <f>IF(L649=1,_xlfn.XLOOKUP(A649,'Dyno Graph'!$E$2:$E$77,'Dyno Graph'!$D$2:$D$77,,-1),IF(L649=2,_xlfn.XLOOKUP(A649,'Dyno Graph'!$F$2:$F$77,'Dyno Graph'!$D$2:$D$77,,-1),IF(L649=3,_xlfn.XLOOKUP(A649,'Dyno Graph'!$G$2:$G$77,'Dyno Graph'!$D$2:$D$77,,-1))))</f>
        <v>19.679029850746268</v>
      </c>
      <c r="O649" s="92">
        <f>IF(L649=1,_xlfn.XLOOKUP(A649,'Dyno Graph'!$E$2:$E$77,'Dyno Graph'!$H$2:$H$77,,-1),IF(Forces!L649=2,_xlfn.XLOOKUP(Forces!A649,'Dyno Graph'!$F$2:$F$77,'Dyno Graph'!$H$2:$H$77,,-1),IF(Forces!L649=3,_xlfn.XLOOKUP(Forces!A649,'Dyno Graph'!$G$2:$G$77,'Dyno Graph'!$H$2:$H$77,,-1))))</f>
        <v>13.795450000000001</v>
      </c>
      <c r="P649" s="92" cm="1">
        <f t="array" ref="P649">_xlfn.XLOOKUP(N649,BSFC!$B$3:$B$25,_xlfn.XLOOKUP(M649,BSFC!$C$2:$P$2,BSFC!$C$3:$P$25,,-1),,-1)</f>
        <v>504.47246850000005</v>
      </c>
      <c r="Q649" s="92">
        <f t="shared" si="109"/>
        <v>1.9331735321023127</v>
      </c>
      <c r="R649" s="92">
        <f t="shared" si="110"/>
        <v>3.1905888154856922E-4</v>
      </c>
      <c r="S649" s="92">
        <f t="shared" si="111"/>
        <v>0.16095642157165582</v>
      </c>
      <c r="T649" s="92">
        <f t="shared" si="114"/>
        <v>83.034077792269031</v>
      </c>
      <c r="U649" s="92">
        <f t="shared" si="112"/>
        <v>2.1460856209554112E-4</v>
      </c>
      <c r="V649" s="92">
        <f t="shared" si="115"/>
        <v>0.11071210372302437</v>
      </c>
    </row>
    <row r="650" spans="1:22" x14ac:dyDescent="0.45">
      <c r="A650" s="88">
        <f>MIN('Gearing and Output'!$H$7,(SQRT((A649^2)+2*K649*1)))</f>
        <v>12.01053995377092</v>
      </c>
      <c r="B650" s="90">
        <f t="shared" si="113"/>
        <v>55.9125378042203</v>
      </c>
      <c r="C650" s="90">
        <f>0.5*'Gearing and Output'!$G$15*'Gearing and Output'!$G$16*'Gearing and Output'!$G$14*(A650)^2</f>
        <v>84.820805148902991</v>
      </c>
      <c r="D650" s="90">
        <f>'Gearing and Output'!$G$27</f>
        <v>213.858</v>
      </c>
      <c r="E650" s="90">
        <f>'Gearing and Output'!$C$14-C650-D650</f>
        <v>185.42822380657367</v>
      </c>
      <c r="F650" s="90">
        <f>0.5*'Gearing and Output'!$J$27*A650^2</f>
        <v>40877.713705902024</v>
      </c>
      <c r="G650" s="90">
        <f>A650/('Gearing and Output'!$J$35/1000)</f>
        <v>41.117904668849427</v>
      </c>
      <c r="H650" s="90">
        <f t="shared" si="107"/>
        <v>45.564479840376073</v>
      </c>
      <c r="I650" s="90">
        <f>'Gearing and Output'!$G$38</f>
        <v>631.72977665344956</v>
      </c>
      <c r="J650" s="90">
        <f t="shared" si="108"/>
        <v>0.29352459019561894</v>
      </c>
      <c r="K650" s="92">
        <f t="shared" si="116"/>
        <v>-5.110304383698578</v>
      </c>
      <c r="L650" s="92">
        <f>IF(A650&lt;'Gearing and Output'!$H$5,1,IF(A650&lt;'Gearing and Output'!$H$6,2,IF(A650&gt;'Gearing and Output'!$H$6,3)))</f>
        <v>3</v>
      </c>
      <c r="M650" s="92">
        <f>IF(L650=1,_xlfn.XLOOKUP(A650,'Dyno Graph'!$E$2:$E$77,'Dyno Graph'!$A$2:$A$77,,1),IF(L650=2,_xlfn.XLOOKUP(A650,'Dyno Graph'!$F$2:$F$77,'Dyno Graph'!$A$2:$A$77,,1),IF(L650=3,_xlfn.XLOOKUP(A650,'Dyno Graph'!$G$2:$G$77,'Dyno Graph'!$A$2:$A$77,,1))))</f>
        <v>6600</v>
      </c>
      <c r="N650" s="92">
        <f>IF(L650=1,_xlfn.XLOOKUP(A650,'Dyno Graph'!$E$2:$E$77,'Dyno Graph'!$D$2:$D$77,,-1),IF(L650=2,_xlfn.XLOOKUP(A650,'Dyno Graph'!$F$2:$F$77,'Dyno Graph'!$D$2:$D$77,,-1),IF(L650=3,_xlfn.XLOOKUP(A650,'Dyno Graph'!$G$2:$G$77,'Dyno Graph'!$D$2:$D$77,,-1))))</f>
        <v>19.736307692307694</v>
      </c>
      <c r="O650" s="92">
        <f>IF(L650=1,_xlfn.XLOOKUP(A650,'Dyno Graph'!$E$2:$E$77,'Dyno Graph'!$H$2:$H$77,,-1),IF(Forces!L650=2,_xlfn.XLOOKUP(Forces!A650,'Dyno Graph'!$F$2:$F$77,'Dyno Graph'!$H$2:$H$77,,-1),IF(Forces!L650=3,_xlfn.XLOOKUP(Forces!A650,'Dyno Graph'!$G$2:$G$77,'Dyno Graph'!$H$2:$H$77,,-1))))</f>
        <v>13.422600000000001</v>
      </c>
      <c r="P650" s="92" cm="1">
        <f t="array" ref="P650">_xlfn.XLOOKUP(N650,BSFC!$B$3:$B$25,_xlfn.XLOOKUP(M650,BSFC!$C$2:$P$2,BSFC!$C$3:$P$25,,-1),,-1)</f>
        <v>504.47246850000005</v>
      </c>
      <c r="Q650" s="92">
        <f t="shared" si="109"/>
        <v>1.8809255988022502</v>
      </c>
      <c r="R650" s="92">
        <f t="shared" si="110"/>
        <v>3.2205433635268242E-4</v>
      </c>
      <c r="S650" s="92">
        <f t="shared" si="111"/>
        <v>0.162467546050967</v>
      </c>
      <c r="T650" s="92">
        <f t="shared" si="114"/>
        <v>83.196545338319993</v>
      </c>
      <c r="U650" s="92">
        <f t="shared" si="112"/>
        <v>2.1662339473462266E-4</v>
      </c>
      <c r="V650" s="92">
        <f t="shared" si="115"/>
        <v>0.11092872711775899</v>
      </c>
    </row>
    <row r="651" spans="1:22" x14ac:dyDescent="0.45">
      <c r="A651" s="88">
        <f>MIN('Gearing and Output'!$H$7,(SQRT((A650^2)+2*K650*1)))</f>
        <v>11.577238928765805</v>
      </c>
      <c r="B651" s="90">
        <f t="shared" si="113"/>
        <v>55.998914185165098</v>
      </c>
      <c r="C651" s="90">
        <f>0.5*'Gearing and Output'!$G$15*'Gearing and Output'!$G$16*'Gearing and Output'!$G$14*(A651)^2</f>
        <v>78.811087193673458</v>
      </c>
      <c r="D651" s="90">
        <f>'Gearing and Output'!$G$27</f>
        <v>213.858</v>
      </c>
      <c r="E651" s="90">
        <f>'Gearing and Output'!$C$14-C651-D651</f>
        <v>191.43794176180319</v>
      </c>
      <c r="F651" s="90">
        <f>0.5*'Gearing and Output'!$J$27*A651^2</f>
        <v>37981.448696440857</v>
      </c>
      <c r="G651" s="90">
        <f>A651/('Gearing and Output'!$J$35/1000)</f>
        <v>39.63450506253271</v>
      </c>
      <c r="H651" s="90">
        <f t="shared" si="107"/>
        <v>42.336148393431031</v>
      </c>
      <c r="I651" s="90">
        <f>'Gearing and Output'!$G$38</f>
        <v>631.72977665344956</v>
      </c>
      <c r="J651" s="90">
        <f t="shared" si="108"/>
        <v>0.30303770510222605</v>
      </c>
      <c r="K651" s="92">
        <f t="shared" si="116"/>
        <v>-4.949879090108583</v>
      </c>
      <c r="L651" s="92">
        <f>IF(A651&lt;'Gearing and Output'!$H$5,1,IF(A651&lt;'Gearing and Output'!$H$6,2,IF(A651&gt;'Gearing and Output'!$H$6,3)))</f>
        <v>2</v>
      </c>
      <c r="M651" s="92">
        <f>IF(L651=1,_xlfn.XLOOKUP(A651,'Dyno Graph'!$E$2:$E$77,'Dyno Graph'!$A$2:$A$77,,1),IF(L651=2,_xlfn.XLOOKUP(A651,'Dyno Graph'!$F$2:$F$77,'Dyno Graph'!$A$2:$A$77,,1),IF(L651=3,_xlfn.XLOOKUP(A651,'Dyno Graph'!$G$2:$G$77,'Dyno Graph'!$A$2:$A$77,,1))))</f>
        <v>7400</v>
      </c>
      <c r="N651" s="92">
        <f>IF(L651=1,_xlfn.XLOOKUP(A651,'Dyno Graph'!$E$2:$E$77,'Dyno Graph'!$D$2:$D$77,,-1),IF(L651=2,_xlfn.XLOOKUP(A651,'Dyno Graph'!$F$2:$F$77,'Dyno Graph'!$D$2:$D$77,,-1),IF(L651=3,_xlfn.XLOOKUP(A651,'Dyno Graph'!$G$2:$G$77,'Dyno Graph'!$D$2:$D$77,,-1))))</f>
        <v>15.161300543962401</v>
      </c>
      <c r="O651" s="92">
        <f>IF(L651=1,_xlfn.XLOOKUP(A651,'Dyno Graph'!$E$2:$E$77,'Dyno Graph'!$H$2:$H$77,,-1),IF(Forces!L651=2,_xlfn.XLOOKUP(Forces!A651,'Dyno Graph'!$F$2:$F$77,'Dyno Graph'!$H$2:$H$77,,-1),IF(Forces!L651=3,_xlfn.XLOOKUP(Forces!A651,'Dyno Graph'!$G$2:$G$77,'Dyno Graph'!$H$2:$H$77,,-1))))</f>
        <v>11.580217097533207</v>
      </c>
      <c r="P651" s="92" cm="1">
        <f t="array" ref="P651">_xlfn.XLOOKUP(N651,BSFC!$B$3:$B$25,_xlfn.XLOOKUP(M651,BSFC!$C$2:$P$2,BSFC!$C$3:$P$25,,-1),,-1)</f>
        <v>482.49827961562505</v>
      </c>
      <c r="Q651" s="92">
        <f t="shared" si="109"/>
        <v>1.552065229759783</v>
      </c>
      <c r="R651" s="92">
        <f t="shared" si="110"/>
        <v>2.8871616098019598E-4</v>
      </c>
      <c r="S651" s="92">
        <f t="shared" si="111"/>
        <v>0.1393050509701724</v>
      </c>
      <c r="T651" s="92">
        <f t="shared" si="114"/>
        <v>83.335850389290172</v>
      </c>
      <c r="U651" s="92">
        <f t="shared" si="112"/>
        <v>1.8574006796022989E-4</v>
      </c>
      <c r="V651" s="92">
        <f t="shared" si="115"/>
        <v>0.11111446718571921</v>
      </c>
    </row>
    <row r="652" spans="1:22" x14ac:dyDescent="0.45">
      <c r="A652" s="88">
        <f>MIN('Gearing and Output'!$H$7,(SQRT((A651^2)+2*K651*1)))</f>
        <v>11.141485674429298</v>
      </c>
      <c r="B652" s="90">
        <f t="shared" si="113"/>
        <v>56.088668821954258</v>
      </c>
      <c r="C652" s="90">
        <f>0.5*'Gearing and Output'!$G$15*'Gearing and Output'!$G$16*'Gearing and Output'!$G$14*(A652)^2</f>
        <v>72.990029383705789</v>
      </c>
      <c r="D652" s="90">
        <f>'Gearing and Output'!$G$27</f>
        <v>213.858</v>
      </c>
      <c r="E652" s="90">
        <f>'Gearing and Output'!$C$14-C652-D652</f>
        <v>197.25899957177086</v>
      </c>
      <c r="F652" s="90">
        <f>0.5*'Gearing and Output'!$J$27*A652^2</f>
        <v>35176.104722121825</v>
      </c>
      <c r="G652" s="90">
        <f>A652/('Gearing and Output'!$J$35/1000)</f>
        <v>38.142710285618953</v>
      </c>
      <c r="H652" s="90">
        <f t="shared" si="107"/>
        <v>39.209162381375158</v>
      </c>
      <c r="I652" s="90">
        <f>'Gearing and Output'!$G$38</f>
        <v>631.72977665344956</v>
      </c>
      <c r="J652" s="90">
        <f t="shared" si="108"/>
        <v>0.31225217943143113</v>
      </c>
      <c r="K652" s="92">
        <f t="shared" si="116"/>
        <v>-4.8038095450007638</v>
      </c>
      <c r="L652" s="92">
        <f>IF(A652&lt;'Gearing and Output'!$H$5,1,IF(A652&lt;'Gearing and Output'!$H$6,2,IF(A652&gt;'Gearing and Output'!$H$6,3)))</f>
        <v>2</v>
      </c>
      <c r="M652" s="92">
        <f>IF(L652=1,_xlfn.XLOOKUP(A652,'Dyno Graph'!$E$2:$E$77,'Dyno Graph'!$A$2:$A$77,,1),IF(L652=2,_xlfn.XLOOKUP(A652,'Dyno Graph'!$F$2:$F$77,'Dyno Graph'!$A$2:$A$77,,1),IF(L652=3,_xlfn.XLOOKUP(A652,'Dyno Graph'!$G$2:$G$77,'Dyno Graph'!$A$2:$A$77,,1))))</f>
        <v>7100</v>
      </c>
      <c r="N652" s="92">
        <f>IF(L652=1,_xlfn.XLOOKUP(A652,'Dyno Graph'!$E$2:$E$77,'Dyno Graph'!$D$2:$D$77,,-1),IF(L652=2,_xlfn.XLOOKUP(A652,'Dyno Graph'!$F$2:$F$77,'Dyno Graph'!$D$2:$D$77,,-1),IF(L652=3,_xlfn.XLOOKUP(A652,'Dyno Graph'!$G$2:$G$77,'Dyno Graph'!$D$2:$D$77,,-1))))</f>
        <v>17.308428571428571</v>
      </c>
      <c r="O652" s="92">
        <f>IF(L652=1,_xlfn.XLOOKUP(A652,'Dyno Graph'!$E$2:$E$77,'Dyno Graph'!$H$2:$H$77,,-1),IF(Forces!L652=2,_xlfn.XLOOKUP(Forces!A652,'Dyno Graph'!$F$2:$F$77,'Dyno Graph'!$H$2:$H$77,,-1),IF(Forces!L652=3,_xlfn.XLOOKUP(Forces!A652,'Dyno Graph'!$G$2:$G$77,'Dyno Graph'!$H$2:$H$77,,-1))))</f>
        <v>12.6769</v>
      </c>
      <c r="P652" s="92" cm="1">
        <f t="array" ref="P652">_xlfn.XLOOKUP(N652,BSFC!$B$3:$B$25,_xlfn.XLOOKUP(M652,BSFC!$C$2:$P$2,BSFC!$C$3:$P$25,,-1),,-1)</f>
        <v>541.22171512499995</v>
      </c>
      <c r="Q652" s="92">
        <f t="shared" si="109"/>
        <v>1.9058371001300312</v>
      </c>
      <c r="R652" s="92">
        <f t="shared" si="110"/>
        <v>3.2904875680866128E-4</v>
      </c>
      <c r="S652" s="92">
        <f t="shared" si="111"/>
        <v>0.17808833251973266</v>
      </c>
      <c r="T652" s="92">
        <f t="shared" si="114"/>
        <v>83.513938721809907</v>
      </c>
      <c r="U652" s="92">
        <f t="shared" si="112"/>
        <v>2.3745111002631021E-4</v>
      </c>
      <c r="V652" s="92">
        <f t="shared" si="115"/>
        <v>0.11135191829574552</v>
      </c>
    </row>
    <row r="653" spans="1:22" x14ac:dyDescent="0.45">
      <c r="A653" s="88">
        <f>MIN('Gearing and Output'!$H$7,(SQRT((A652^2)+2*K652*1)))</f>
        <v>10.701639311036031</v>
      </c>
      <c r="B653" s="90">
        <f t="shared" si="113"/>
        <v>56.18211244969536</v>
      </c>
      <c r="C653" s="90">
        <f>0.5*'Gearing and Output'!$G$15*'Gearing and Output'!$G$16*'Gearing and Output'!$G$14*(A653)^2</f>
        <v>67.340749358784876</v>
      </c>
      <c r="D653" s="90">
        <f>'Gearing and Output'!$G$27</f>
        <v>213.858</v>
      </c>
      <c r="E653" s="90">
        <f>'Gearing and Output'!$C$14-C653-D653</f>
        <v>202.90827959669178</v>
      </c>
      <c r="F653" s="90">
        <f>0.5*'Gearing and Output'!$J$27*A653^2</f>
        <v>32453.545662492637</v>
      </c>
      <c r="G653" s="90">
        <f>A653/('Gearing and Output'!$J$35/1000)</f>
        <v>36.636902810804621</v>
      </c>
      <c r="H653" s="90">
        <f t="shared" si="107"/>
        <v>36.174452850426121</v>
      </c>
      <c r="I653" s="90">
        <f>'Gearing and Output'!$G$38</f>
        <v>631.72977665344956</v>
      </c>
      <c r="J653" s="90">
        <f t="shared" si="108"/>
        <v>0.32119473720486341</v>
      </c>
      <c r="K653" s="92">
        <f t="shared" si="116"/>
        <v>-4.6700640647274199</v>
      </c>
      <c r="L653" s="92">
        <f>IF(A653&lt;'Gearing and Output'!$H$5,1,IF(A653&lt;'Gearing and Output'!$H$6,2,IF(A653&gt;'Gearing and Output'!$H$6,3)))</f>
        <v>2</v>
      </c>
      <c r="M653" s="92">
        <f>IF(L653=1,_xlfn.XLOOKUP(A653,'Dyno Graph'!$E$2:$E$77,'Dyno Graph'!$A$2:$A$77,,1),IF(L653=2,_xlfn.XLOOKUP(A653,'Dyno Graph'!$F$2:$F$77,'Dyno Graph'!$A$2:$A$77,,1),IF(L653=3,_xlfn.XLOOKUP(A653,'Dyno Graph'!$G$2:$G$77,'Dyno Graph'!$A$2:$A$77,,1))))</f>
        <v>6900</v>
      </c>
      <c r="N653" s="92">
        <f>IF(L653=1,_xlfn.XLOOKUP(A653,'Dyno Graph'!$E$2:$E$77,'Dyno Graph'!$D$2:$D$77,,-1),IF(L653=2,_xlfn.XLOOKUP(A653,'Dyno Graph'!$F$2:$F$77,'Dyno Graph'!$D$2:$D$77,,-1),IF(L653=3,_xlfn.XLOOKUP(A653,'Dyno Graph'!$G$2:$G$77,'Dyno Graph'!$D$2:$D$77,,-1))))</f>
        <v>19.259479497265158</v>
      </c>
      <c r="O653" s="92">
        <f>IF(L653=1,_xlfn.XLOOKUP(A653,'Dyno Graph'!$E$2:$E$77,'Dyno Graph'!$H$2:$H$77,,-1),IF(Forces!L653=2,_xlfn.XLOOKUP(Forces!A653,'Dyno Graph'!$F$2:$F$77,'Dyno Graph'!$H$2:$H$77,,-1),IF(Forces!L653=3,_xlfn.XLOOKUP(Forces!A653,'Dyno Graph'!$G$2:$G$77,'Dyno Graph'!$H$2:$H$77,,-1))))</f>
        <v>13.702848078511614</v>
      </c>
      <c r="P653" s="92" cm="1">
        <f t="array" ref="P653">_xlfn.XLOOKUP(N653,BSFC!$B$3:$B$25,_xlfn.XLOOKUP(M653,BSFC!$C$2:$P$2,BSFC!$C$3:$P$25,,-1),,-1)</f>
        <v>504.47246850000005</v>
      </c>
      <c r="Q653" s="92">
        <f t="shared" si="109"/>
        <v>1.9201971099020101</v>
      </c>
      <c r="R653" s="92">
        <f t="shared" si="110"/>
        <v>3.711346710322646E-4</v>
      </c>
      <c r="S653" s="92">
        <f t="shared" si="111"/>
        <v>0.18722722364158198</v>
      </c>
      <c r="T653" s="92">
        <f t="shared" si="114"/>
        <v>83.701165945451493</v>
      </c>
      <c r="U653" s="92">
        <f t="shared" si="112"/>
        <v>2.4963629818877594E-4</v>
      </c>
      <c r="V653" s="92">
        <f t="shared" si="115"/>
        <v>0.1116015545939343</v>
      </c>
    </row>
    <row r="654" spans="1:22" x14ac:dyDescent="0.45">
      <c r="A654" s="88">
        <f>MIN('Gearing and Output'!$H$7,(SQRT((A653^2)+2*K653*1)))</f>
        <v>10.255971714764861</v>
      </c>
      <c r="B654" s="90">
        <f t="shared" si="113"/>
        <v>56.279616618760137</v>
      </c>
      <c r="C654" s="90">
        <f>0.5*'Gearing and Output'!$G$15*'Gearing and Output'!$G$16*'Gearing and Output'!$G$14*(A654)^2</f>
        <v>61.848754018665439</v>
      </c>
      <c r="D654" s="90">
        <f>'Gearing and Output'!$G$27</f>
        <v>213.858</v>
      </c>
      <c r="E654" s="90">
        <f>'Gearing and Output'!$C$14-C654-D654</f>
        <v>208.40027493681123</v>
      </c>
      <c r="F654" s="90">
        <f>0.5*'Gearing and Output'!$J$27*A654^2</f>
        <v>29806.786853808371</v>
      </c>
      <c r="G654" s="90">
        <f>A654/('Gearing and Output'!$J$35/1000)</f>
        <v>35.111166431923522</v>
      </c>
      <c r="H654" s="90">
        <f t="shared" si="107"/>
        <v>33.22423432185856</v>
      </c>
      <c r="I654" s="90">
        <f>'Gearing and Output'!$G$38</f>
        <v>631.72977665344956</v>
      </c>
      <c r="J654" s="90">
        <f t="shared" si="108"/>
        <v>0.32988832035241261</v>
      </c>
      <c r="K654" s="92">
        <f t="shared" si="116"/>
        <v>-4.5469933533796603</v>
      </c>
      <c r="L654" s="92">
        <f>IF(A654&lt;'Gearing and Output'!$H$5,1,IF(A654&lt;'Gearing and Output'!$H$6,2,IF(A654&gt;'Gearing and Output'!$H$6,3)))</f>
        <v>2</v>
      </c>
      <c r="M654" s="92">
        <f>IF(L654=1,_xlfn.XLOOKUP(A654,'Dyno Graph'!$E$2:$E$77,'Dyno Graph'!$A$2:$A$77,,1),IF(L654=2,_xlfn.XLOOKUP(A654,'Dyno Graph'!$F$2:$F$77,'Dyno Graph'!$A$2:$A$77,,1),IF(L654=3,_xlfn.XLOOKUP(A654,'Dyno Graph'!$G$2:$G$77,'Dyno Graph'!$A$2:$A$77,,1))))</f>
        <v>6600</v>
      </c>
      <c r="N654" s="92">
        <f>IF(L654=1,_xlfn.XLOOKUP(A654,'Dyno Graph'!$E$2:$E$77,'Dyno Graph'!$D$2:$D$77,,-1),IF(L654=2,_xlfn.XLOOKUP(A654,'Dyno Graph'!$F$2:$F$77,'Dyno Graph'!$D$2:$D$77,,-1),IF(L654=3,_xlfn.XLOOKUP(A654,'Dyno Graph'!$G$2:$G$77,'Dyno Graph'!$D$2:$D$77,,-1))))</f>
        <v>19.736307692307694</v>
      </c>
      <c r="O654" s="92">
        <f>IF(L654=1,_xlfn.XLOOKUP(A654,'Dyno Graph'!$E$2:$E$77,'Dyno Graph'!$H$2:$H$77,,-1),IF(Forces!L654=2,_xlfn.XLOOKUP(Forces!A654,'Dyno Graph'!$F$2:$F$77,'Dyno Graph'!$H$2:$H$77,,-1),IF(Forces!L654=3,_xlfn.XLOOKUP(Forces!A654,'Dyno Graph'!$G$2:$G$77,'Dyno Graph'!$H$2:$H$77,,-1))))</f>
        <v>13.422600000000001</v>
      </c>
      <c r="P654" s="92" cm="1">
        <f t="array" ref="P654">_xlfn.XLOOKUP(N654,BSFC!$B$3:$B$25,_xlfn.XLOOKUP(M654,BSFC!$C$2:$P$2,BSFC!$C$3:$P$25,,-1),,-1)</f>
        <v>504.47246850000005</v>
      </c>
      <c r="Q654" s="92">
        <f t="shared" si="109"/>
        <v>1.8809255988022502</v>
      </c>
      <c r="R654" s="92">
        <f t="shared" si="110"/>
        <v>3.8035826764942223E-4</v>
      </c>
      <c r="S654" s="92">
        <f t="shared" si="111"/>
        <v>0.19188027419548775</v>
      </c>
      <c r="T654" s="92">
        <f t="shared" si="114"/>
        <v>83.893046219646976</v>
      </c>
      <c r="U654" s="92">
        <f t="shared" si="112"/>
        <v>2.5584036559398365E-4</v>
      </c>
      <c r="V654" s="92">
        <f t="shared" si="115"/>
        <v>0.11185739495952828</v>
      </c>
    </row>
    <row r="655" spans="1:22" x14ac:dyDescent="0.45">
      <c r="A655" s="88">
        <f>MIN('Gearing and Output'!$H$7,(SQRT((A654^2)+2*K654*1)))</f>
        <v>9.8026001197283144</v>
      </c>
      <c r="B655" s="90">
        <f t="shared" si="113"/>
        <v>56.381630368967841</v>
      </c>
      <c r="C655" s="90">
        <f>0.5*'Gearing and Output'!$G$15*'Gearing and Output'!$G$16*'Gearing and Output'!$G$14*(A655)^2</f>
        <v>56.501489835090958</v>
      </c>
      <c r="D655" s="90">
        <f>'Gearing and Output'!$G$27</f>
        <v>213.858</v>
      </c>
      <c r="E655" s="90">
        <f>'Gearing and Output'!$C$14-C655-D655</f>
        <v>213.74753912038568</v>
      </c>
      <c r="F655" s="90">
        <f>0.5*'Gearing and Output'!$J$27*A655^2</f>
        <v>27229.778370780448</v>
      </c>
      <c r="G655" s="90">
        <f>A655/('Gearing and Output'!$J$35/1000)</f>
        <v>33.559055527998332</v>
      </c>
      <c r="H655" s="90">
        <f t="shared" si="107"/>
        <v>30.351763226283307</v>
      </c>
      <c r="I655" s="90">
        <f>'Gearing and Output'!$G$38</f>
        <v>631.72977665344956</v>
      </c>
      <c r="J655" s="90">
        <f t="shared" si="108"/>
        <v>0.33835280054820338</v>
      </c>
      <c r="K655" s="92">
        <f t="shared" si="116"/>
        <v>-4.4332424545317242</v>
      </c>
      <c r="L655" s="92">
        <f>IF(A655&lt;'Gearing and Output'!$H$5,1,IF(A655&lt;'Gearing and Output'!$H$6,2,IF(A655&gt;'Gearing and Output'!$H$6,3)))</f>
        <v>2</v>
      </c>
      <c r="M655" s="92">
        <f>IF(L655=1,_xlfn.XLOOKUP(A655,'Dyno Graph'!$E$2:$E$77,'Dyno Graph'!$A$2:$A$77,,1),IF(L655=2,_xlfn.XLOOKUP(A655,'Dyno Graph'!$F$2:$F$77,'Dyno Graph'!$A$2:$A$77,,1),IF(L655=3,_xlfn.XLOOKUP(A655,'Dyno Graph'!$G$2:$G$77,'Dyno Graph'!$A$2:$A$77,,1))))</f>
        <v>6300</v>
      </c>
      <c r="N655" s="92">
        <f>IF(L655=1,_xlfn.XLOOKUP(A655,'Dyno Graph'!$E$2:$E$77,'Dyno Graph'!$D$2:$D$77,,-1),IF(L655=2,_xlfn.XLOOKUP(A655,'Dyno Graph'!$F$2:$F$77,'Dyno Graph'!$D$2:$D$77,,-1),IF(L655=3,_xlfn.XLOOKUP(A655,'Dyno Graph'!$G$2:$G$77,'Dyno Graph'!$D$2:$D$77,,-1))))</f>
        <v>19.742442419128313</v>
      </c>
      <c r="O655" s="92">
        <f>IF(L655=1,_xlfn.XLOOKUP(A655,'Dyno Graph'!$E$2:$E$77,'Dyno Graph'!$H$2:$H$77,,-1),IF(Forces!L655=2,_xlfn.XLOOKUP(Forces!A655,'Dyno Graph'!$F$2:$F$77,'Dyno Graph'!$H$2:$H$77,,-1),IF(Forces!L655=3,_xlfn.XLOOKUP(Forces!A655,'Dyno Graph'!$G$2:$G$77,'Dyno Graph'!$H$2:$H$77,,-1))))</f>
        <v>12.807075029332497</v>
      </c>
      <c r="P655" s="92" cm="1">
        <f t="array" ref="P655">_xlfn.XLOOKUP(N655,BSFC!$B$3:$B$25,_xlfn.XLOOKUP(M655,BSFC!$C$2:$P$2,BSFC!$C$3:$P$25,,-1),,-1)</f>
        <v>457.16661900000008</v>
      </c>
      <c r="Q655" s="92">
        <f t="shared" si="109"/>
        <v>1.6263797751220179</v>
      </c>
      <c r="R655" s="92">
        <f t="shared" si="110"/>
        <v>3.8091515179053338E-4</v>
      </c>
      <c r="S655" s="92">
        <f t="shared" si="111"/>
        <v>0.17414169206994998</v>
      </c>
      <c r="T655" s="92">
        <f t="shared" si="114"/>
        <v>84.067187911716928</v>
      </c>
      <c r="U655" s="92">
        <f t="shared" si="112"/>
        <v>2.321889227599333E-4</v>
      </c>
      <c r="V655" s="92">
        <f t="shared" si="115"/>
        <v>0.11208958388228821</v>
      </c>
    </row>
    <row r="656" spans="1:22" x14ac:dyDescent="0.45">
      <c r="A656" s="88">
        <f>MIN('Gearing and Output'!$H$7,(SQRT((A655^2)+2*K655*1)))</f>
        <v>9.3394049167082436</v>
      </c>
      <c r="B656" s="90">
        <f t="shared" si="113"/>
        <v>56.488703572123534</v>
      </c>
      <c r="C656" s="90">
        <f>0.5*'Gearing and Output'!$G$15*'Gearing and Output'!$G$16*'Gearing and Output'!$G$14*(A656)^2</f>
        <v>51.287996708561643</v>
      </c>
      <c r="D656" s="90">
        <f>'Gearing and Output'!$G$27</f>
        <v>213.858</v>
      </c>
      <c r="E656" s="90">
        <f>'Gearing and Output'!$C$14-C656-D656</f>
        <v>218.96103224691501</v>
      </c>
      <c r="F656" s="90">
        <f>0.5*'Gearing and Output'!$J$27*A656^2</f>
        <v>24717.23820967459</v>
      </c>
      <c r="G656" s="90">
        <f>A656/('Gearing and Output'!$J$35/1000)</f>
        <v>31.973313648436299</v>
      </c>
      <c r="H656" s="90">
        <f t="shared" si="107"/>
        <v>27.55115196063139</v>
      </c>
      <c r="I656" s="90">
        <f>'Gearing and Output'!$G$38</f>
        <v>631.72977665344956</v>
      </c>
      <c r="J656" s="90">
        <f t="shared" si="108"/>
        <v>0.34660552713986015</v>
      </c>
      <c r="K656" s="92">
        <f t="shared" si="116"/>
        <v>-4.3276863250790836</v>
      </c>
      <c r="L656" s="92">
        <f>IF(A656&lt;'Gearing and Output'!$H$5,1,IF(A656&lt;'Gearing and Output'!$H$6,2,IF(A656&gt;'Gearing and Output'!$H$6,3)))</f>
        <v>1</v>
      </c>
      <c r="M656" s="92">
        <f>IF(L656=1,_xlfn.XLOOKUP(A656,'Dyno Graph'!$E$2:$E$77,'Dyno Graph'!$A$2:$A$77,,1),IF(L656=2,_xlfn.XLOOKUP(A656,'Dyno Graph'!$F$2:$F$77,'Dyno Graph'!$A$2:$A$77,,1),IF(L656=3,_xlfn.XLOOKUP(A656,'Dyno Graph'!$G$2:$G$77,'Dyno Graph'!$A$2:$A$77,,1))))</f>
        <v>7400</v>
      </c>
      <c r="N656" s="92">
        <f>IF(L656=1,_xlfn.XLOOKUP(A656,'Dyno Graph'!$E$2:$E$77,'Dyno Graph'!$D$2:$D$77,,-1),IF(L656=2,_xlfn.XLOOKUP(A656,'Dyno Graph'!$F$2:$F$77,'Dyno Graph'!$D$2:$D$77,,-1),IF(L656=3,_xlfn.XLOOKUP(A656,'Dyno Graph'!$G$2:$G$77,'Dyno Graph'!$D$2:$D$77,,-1))))</f>
        <v>15.161300543962401</v>
      </c>
      <c r="O656" s="92">
        <f>IF(L656=1,_xlfn.XLOOKUP(A656,'Dyno Graph'!$E$2:$E$77,'Dyno Graph'!$H$2:$H$77,,-1),IF(Forces!L656=2,_xlfn.XLOOKUP(Forces!A656,'Dyno Graph'!$F$2:$F$77,'Dyno Graph'!$H$2:$H$77,,-1),IF(Forces!L656=3,_xlfn.XLOOKUP(Forces!A656,'Dyno Graph'!$G$2:$G$77,'Dyno Graph'!$H$2:$H$77,,-1))))</f>
        <v>11.580217097533207</v>
      </c>
      <c r="P656" s="92" cm="1">
        <f t="array" ref="P656">_xlfn.XLOOKUP(N656,BSFC!$B$3:$B$25,_xlfn.XLOOKUP(M656,BSFC!$C$2:$P$2,BSFC!$C$3:$P$25,,-1),,-1)</f>
        <v>482.49827961562505</v>
      </c>
      <c r="Q656" s="92">
        <f t="shared" si="109"/>
        <v>1.552065229759783</v>
      </c>
      <c r="R656" s="92">
        <f t="shared" si="110"/>
        <v>3.6290109567808216E-4</v>
      </c>
      <c r="S656" s="92">
        <f t="shared" si="111"/>
        <v>0.17509915433529999</v>
      </c>
      <c r="T656" s="92">
        <f t="shared" si="114"/>
        <v>84.242287066052228</v>
      </c>
      <c r="U656" s="92">
        <f t="shared" si="112"/>
        <v>2.3346553911373331E-4</v>
      </c>
      <c r="V656" s="92">
        <f t="shared" si="115"/>
        <v>0.11232304942140194</v>
      </c>
    </row>
    <row r="657" spans="1:22" x14ac:dyDescent="0.45">
      <c r="A657" s="88">
        <f>MIN('Gearing and Output'!$H$7,(SQRT((A656^2)+2*K656*1)))</f>
        <v>8.8639219055718179</v>
      </c>
      <c r="B657" s="90">
        <f t="shared" si="113"/>
        <v>56.601520450549707</v>
      </c>
      <c r="C657" s="90">
        <f>0.5*'Gearing and Output'!$G$15*'Gearing and Output'!$G$16*'Gearing and Output'!$G$14*(A657)^2</f>
        <v>46.198637590268632</v>
      </c>
      <c r="D657" s="90">
        <f>'Gearing and Output'!$G$27</f>
        <v>213.858</v>
      </c>
      <c r="E657" s="90">
        <f>'Gearing and Output'!$C$14-C657-D657</f>
        <v>224.05039136520804</v>
      </c>
      <c r="F657" s="90">
        <f>0.5*'Gearing and Output'!$J$27*A657^2</f>
        <v>22264.521984936015</v>
      </c>
      <c r="G657" s="90">
        <f>A657/('Gearing and Output'!$J$35/1000)</f>
        <v>30.345504640779929</v>
      </c>
      <c r="H657" s="90">
        <f t="shared" si="107"/>
        <v>24.817223645062981</v>
      </c>
      <c r="I657" s="90">
        <f>'Gearing and Output'!$G$38</f>
        <v>631.72977665344956</v>
      </c>
      <c r="J657" s="90">
        <f t="shared" si="108"/>
        <v>0.35466175514489989</v>
      </c>
      <c r="K657" s="92">
        <f t="shared" si="116"/>
        <v>-4.2293818779167855</v>
      </c>
      <c r="L657" s="92">
        <f>IF(A657&lt;'Gearing and Output'!$H$5,1,IF(A657&lt;'Gearing and Output'!$H$6,2,IF(A657&gt;'Gearing and Output'!$H$6,3)))</f>
        <v>1</v>
      </c>
      <c r="M657" s="92">
        <f>IF(L657=1,_xlfn.XLOOKUP(A657,'Dyno Graph'!$E$2:$E$77,'Dyno Graph'!$A$2:$A$77,,1),IF(L657=2,_xlfn.XLOOKUP(A657,'Dyno Graph'!$F$2:$F$77,'Dyno Graph'!$A$2:$A$77,,1),IF(L657=3,_xlfn.XLOOKUP(A657,'Dyno Graph'!$G$2:$G$77,'Dyno Graph'!$A$2:$A$77,,1))))</f>
        <v>7000</v>
      </c>
      <c r="N657" s="92">
        <f>IF(L657=1,_xlfn.XLOOKUP(A657,'Dyno Graph'!$E$2:$E$77,'Dyno Graph'!$D$2:$D$77,,-1),IF(L657=2,_xlfn.XLOOKUP(A657,'Dyno Graph'!$F$2:$F$77,'Dyno Graph'!$D$2:$D$77,,-1),IF(L657=3,_xlfn.XLOOKUP(A657,'Dyno Graph'!$G$2:$G$77,'Dyno Graph'!$D$2:$D$77,,-1))))</f>
        <v>18.346330708629118</v>
      </c>
      <c r="O657" s="92">
        <f>IF(L657=1,_xlfn.XLOOKUP(A657,'Dyno Graph'!$E$2:$E$77,'Dyno Graph'!$H$2:$H$77,,-1),IF(Forces!L657=2,_xlfn.XLOOKUP(Forces!A657,'Dyno Graph'!$F$2:$F$77,'Dyno Graph'!$H$2:$H$77,,-1),IF(Forces!L657=3,_xlfn.XLOOKUP(Forces!A657,'Dyno Graph'!$G$2:$G$77,'Dyno Graph'!$H$2:$H$77,,-1))))</f>
        <v>13.245113762456945</v>
      </c>
      <c r="P657" s="92" cm="1">
        <f t="array" ref="P657">_xlfn.XLOOKUP(N657,BSFC!$B$3:$B$25,_xlfn.XLOOKUP(M657,BSFC!$C$2:$P$2,BSFC!$C$3:$P$25,,-1),,-1)</f>
        <v>510.46600000000001</v>
      </c>
      <c r="Q657" s="92">
        <f t="shared" si="109"/>
        <v>1.8781056227406521</v>
      </c>
      <c r="R657" s="92">
        <f t="shared" si="110"/>
        <v>4.3940210315261544E-4</v>
      </c>
      <c r="S657" s="92">
        <f t="shared" si="111"/>
        <v>0.22429983398790299</v>
      </c>
      <c r="T657" s="92">
        <f t="shared" si="114"/>
        <v>84.466586900040127</v>
      </c>
      <c r="U657" s="92">
        <f t="shared" si="112"/>
        <v>2.9906644531720397E-4</v>
      </c>
      <c r="V657" s="92">
        <f t="shared" si="115"/>
        <v>0.11262211586671914</v>
      </c>
    </row>
    <row r="658" spans="1:22" x14ac:dyDescent="0.45">
      <c r="A658" s="88">
        <f>MIN('Gearing and Output'!$H$7,(SQRT((A657^2)+2*K657*1)))</f>
        <v>8.3731922103963647</v>
      </c>
      <c r="B658" s="90">
        <f t="shared" si="113"/>
        <v>56.720949214977018</v>
      </c>
      <c r="C658" s="90">
        <f>0.5*'Gearing and Output'!$G$15*'Gearing and Output'!$G$16*'Gearing and Output'!$G$14*(A658)^2</f>
        <v>41.224884501838503</v>
      </c>
      <c r="D658" s="90">
        <f>'Gearing and Output'!$G$27</f>
        <v>213.858</v>
      </c>
      <c r="E658" s="90">
        <f>'Gearing and Output'!$C$14-C658-D658</f>
        <v>229.02414445363814</v>
      </c>
      <c r="F658" s="90">
        <f>0.5*'Gearing and Output'!$J$27*A658^2</f>
        <v>19867.519805626682</v>
      </c>
      <c r="G658" s="90">
        <f>A658/('Gearing and Output'!$J$35/1000)</f>
        <v>28.665498837372009</v>
      </c>
      <c r="H658" s="90">
        <f t="shared" si="107"/>
        <v>22.145397175944467</v>
      </c>
      <c r="I658" s="90">
        <f>'Gearing and Output'!$G$38</f>
        <v>631.72977665344956</v>
      </c>
      <c r="J658" s="90">
        <f t="shared" si="108"/>
        <v>0.36253498397191242</v>
      </c>
      <c r="K658" s="92">
        <f t="shared" si="116"/>
        <v>-4.137531731603076</v>
      </c>
      <c r="L658" s="92">
        <f>IF(A658&lt;'Gearing and Output'!$H$5,1,IF(A658&lt;'Gearing and Output'!$H$6,2,IF(A658&gt;'Gearing and Output'!$H$6,3)))</f>
        <v>1</v>
      </c>
      <c r="M658" s="92">
        <f>IF(L658=1,_xlfn.XLOOKUP(A658,'Dyno Graph'!$E$2:$E$77,'Dyno Graph'!$A$2:$A$77,,1),IF(L658=2,_xlfn.XLOOKUP(A658,'Dyno Graph'!$F$2:$F$77,'Dyno Graph'!$A$2:$A$77,,1),IF(L658=3,_xlfn.XLOOKUP(A658,'Dyno Graph'!$G$2:$G$77,'Dyno Graph'!$A$2:$A$77,,1))))</f>
        <v>6600</v>
      </c>
      <c r="N658" s="92">
        <f>IF(L658=1,_xlfn.XLOOKUP(A658,'Dyno Graph'!$E$2:$E$77,'Dyno Graph'!$D$2:$D$77,,-1),IF(L658=2,_xlfn.XLOOKUP(A658,'Dyno Graph'!$F$2:$F$77,'Dyno Graph'!$D$2:$D$77,,-1),IF(L658=3,_xlfn.XLOOKUP(A658,'Dyno Graph'!$G$2:$G$77,'Dyno Graph'!$D$2:$D$77,,-1))))</f>
        <v>19.736307692307694</v>
      </c>
      <c r="O658" s="92">
        <f>IF(L658=1,_xlfn.XLOOKUP(A658,'Dyno Graph'!$E$2:$E$77,'Dyno Graph'!$H$2:$H$77,,-1),IF(Forces!L658=2,_xlfn.XLOOKUP(Forces!A658,'Dyno Graph'!$F$2:$F$77,'Dyno Graph'!$H$2:$H$77,,-1),IF(Forces!L658=3,_xlfn.XLOOKUP(Forces!A658,'Dyno Graph'!$G$2:$G$77,'Dyno Graph'!$H$2:$H$77,,-1))))</f>
        <v>13.422600000000001</v>
      </c>
      <c r="P658" s="92" cm="1">
        <f t="array" ref="P658">_xlfn.XLOOKUP(N658,BSFC!$B$3:$B$25,_xlfn.XLOOKUP(M658,BSFC!$C$2:$P$2,BSFC!$C$3:$P$25,,-1),,-1)</f>
        <v>504.47246850000005</v>
      </c>
      <c r="Q658" s="92">
        <f t="shared" si="109"/>
        <v>1.8809255988022502</v>
      </c>
      <c r="R658" s="92">
        <f t="shared" si="110"/>
        <v>4.7415023089579321E-4</v>
      </c>
      <c r="S658" s="92">
        <f t="shared" si="111"/>
        <v>0.23919573741984579</v>
      </c>
      <c r="T658" s="92">
        <f t="shared" si="114"/>
        <v>84.705782637459976</v>
      </c>
      <c r="U658" s="92">
        <f t="shared" si="112"/>
        <v>3.1892764989312775E-4</v>
      </c>
      <c r="V658" s="92">
        <f t="shared" si="115"/>
        <v>0.11294104351661226</v>
      </c>
    </row>
    <row r="659" spans="1:22" x14ac:dyDescent="0.45">
      <c r="A659" s="88">
        <f>MIN('Gearing and Output'!$H$7,(SQRT((A658^2)+2*K658*1)))</f>
        <v>7.8635414622825133</v>
      </c>
      <c r="B659" s="90">
        <f t="shared" si="113"/>
        <v>56.848118379760656</v>
      </c>
      <c r="C659" s="90">
        <f>0.5*'Gearing and Output'!$G$15*'Gearing and Output'!$G$16*'Gearing and Output'!$G$14*(A659)^2</f>
        <v>36.359147185473283</v>
      </c>
      <c r="D659" s="90">
        <f>'Gearing and Output'!$G$27</f>
        <v>213.858</v>
      </c>
      <c r="E659" s="90">
        <f>'Gearing and Output'!$C$14-C659-D659</f>
        <v>233.8898817700034</v>
      </c>
      <c r="F659" s="90">
        <f>0.5*'Gearing and Output'!$J$27*A659^2</f>
        <v>17522.573696740634</v>
      </c>
      <c r="G659" s="90">
        <f>A659/('Gearing and Output'!$J$35/1000)</f>
        <v>26.920717091004835</v>
      </c>
      <c r="H659" s="90">
        <f t="shared" si="107"/>
        <v>19.531595179242295</v>
      </c>
      <c r="I659" s="90">
        <f>'Gearing and Output'!$G$38</f>
        <v>631.72977665344956</v>
      </c>
      <c r="J659" s="90">
        <f t="shared" si="108"/>
        <v>0.37023722865973002</v>
      </c>
      <c r="K659" s="92">
        <f t="shared" si="116"/>
        <v>-4.0514564281664631</v>
      </c>
      <c r="L659" s="92">
        <f>IF(A659&lt;'Gearing and Output'!$H$5,1,IF(A659&lt;'Gearing and Output'!$H$6,2,IF(A659&gt;'Gearing and Output'!$H$6,3)))</f>
        <v>1</v>
      </c>
      <c r="M659" s="92">
        <f>IF(L659=1,_xlfn.XLOOKUP(A659,'Dyno Graph'!$E$2:$E$77,'Dyno Graph'!$A$2:$A$77,,1),IF(L659=2,_xlfn.XLOOKUP(A659,'Dyno Graph'!$F$2:$F$77,'Dyno Graph'!$A$2:$A$77,,1),IF(L659=3,_xlfn.XLOOKUP(A659,'Dyno Graph'!$G$2:$G$77,'Dyno Graph'!$A$2:$A$77,,1))))</f>
        <v>6200</v>
      </c>
      <c r="N659" s="92">
        <f>IF(L659=1,_xlfn.XLOOKUP(A659,'Dyno Graph'!$E$2:$E$77,'Dyno Graph'!$D$2:$D$77,,-1),IF(L659=2,_xlfn.XLOOKUP(A659,'Dyno Graph'!$F$2:$F$77,'Dyno Graph'!$D$2:$D$77,,-1),IF(L659=3,_xlfn.XLOOKUP(A659,'Dyno Graph'!$G$2:$G$77,'Dyno Graph'!$D$2:$D$77,,-1))))</f>
        <v>19.866703817568183</v>
      </c>
      <c r="O659" s="92">
        <f>IF(L659=1,_xlfn.XLOOKUP(A659,'Dyno Graph'!$E$2:$E$77,'Dyno Graph'!$H$2:$H$77,,-1),IF(Forces!L659=2,_xlfn.XLOOKUP(Forces!A659,'Dyno Graph'!$F$2:$F$77,'Dyno Graph'!$H$2:$H$77,,-1),IF(Forces!L659=3,_xlfn.XLOOKUP(Forces!A659,'Dyno Graph'!$G$2:$G$77,'Dyno Graph'!$H$2:$H$77,,-1))))</f>
        <v>12.67981848242453</v>
      </c>
      <c r="P659" s="92" cm="1">
        <f t="array" ref="P659">_xlfn.XLOOKUP(N659,BSFC!$B$3:$B$25,_xlfn.XLOOKUP(M659,BSFC!$C$2:$P$2,BSFC!$C$3:$P$25,,-1),,-1)</f>
        <v>457.16661900000008</v>
      </c>
      <c r="Q659" s="92">
        <f t="shared" si="109"/>
        <v>1.6102193736510373</v>
      </c>
      <c r="R659" s="92">
        <f t="shared" si="110"/>
        <v>4.8049904786332171E-4</v>
      </c>
      <c r="S659" s="92">
        <f t="shared" si="111"/>
        <v>0.21966812514439399</v>
      </c>
      <c r="T659" s="92">
        <f t="shared" si="114"/>
        <v>84.92545076260437</v>
      </c>
      <c r="U659" s="92">
        <f t="shared" si="112"/>
        <v>2.9289083352585865E-4</v>
      </c>
      <c r="V659" s="92">
        <f t="shared" si="115"/>
        <v>0.11323393435013812</v>
      </c>
    </row>
    <row r="660" spans="1:22" x14ac:dyDescent="0.45">
      <c r="A660" s="88">
        <f>MIN('Gearing and Output'!$H$7,(SQRT((A659^2)+2*K659*1)))</f>
        <v>7.330236795131742</v>
      </c>
      <c r="B660" s="90">
        <f t="shared" si="113"/>
        <v>56.984539620703941</v>
      </c>
      <c r="C660" s="90">
        <f>0.5*'Gearing and Output'!$G$15*'Gearing and Output'!$G$16*'Gearing and Output'!$G$14*(A660)^2</f>
        <v>31.594634425949515</v>
      </c>
      <c r="D660" s="90">
        <f>'Gearing and Output'!$G$27</f>
        <v>213.858</v>
      </c>
      <c r="E660" s="90">
        <f>'Gearing and Output'!$C$14-C660-D660</f>
        <v>238.65439452952717</v>
      </c>
      <c r="F660" s="90">
        <f>0.5*'Gearing and Output'!$J$27*A660^2</f>
        <v>15226.41076607729</v>
      </c>
      <c r="G660" s="90">
        <f>A660/('Gearing and Output'!$J$35/1000)</f>
        <v>25.094956505072719</v>
      </c>
      <c r="H660" s="90">
        <f t="shared" si="107"/>
        <v>16.97216951475551</v>
      </c>
      <c r="I660" s="90">
        <f>'Gearing and Output'!$G$38</f>
        <v>631.72977665344956</v>
      </c>
      <c r="J660" s="90">
        <f t="shared" si="108"/>
        <v>0.37777923939850427</v>
      </c>
      <c r="K660" s="92">
        <f t="shared" si="116"/>
        <v>-3.970572873163392</v>
      </c>
      <c r="L660" s="92">
        <f>IF(A660&lt;'Gearing and Output'!$H$5,1,IF(A660&lt;'Gearing and Output'!$H$6,2,IF(A660&gt;'Gearing and Output'!$H$6,3)))</f>
        <v>1</v>
      </c>
      <c r="M660" s="92">
        <f>IF(L660=1,_xlfn.XLOOKUP(A660,'Dyno Graph'!$E$2:$E$77,'Dyno Graph'!$A$2:$A$77,,1),IF(L660=2,_xlfn.XLOOKUP(A660,'Dyno Graph'!$F$2:$F$77,'Dyno Graph'!$A$2:$A$77,,1),IF(L660=3,_xlfn.XLOOKUP(A660,'Dyno Graph'!$G$2:$G$77,'Dyno Graph'!$A$2:$A$77,,1))))</f>
        <v>5800</v>
      </c>
      <c r="N660" s="92">
        <f>IF(L660=1,_xlfn.XLOOKUP(A660,'Dyno Graph'!$E$2:$E$77,'Dyno Graph'!$D$2:$D$77,,-1),IF(L660=2,_xlfn.XLOOKUP(A660,'Dyno Graph'!$F$2:$F$77,'Dyno Graph'!$D$2:$D$77,,-1),IF(L660=3,_xlfn.XLOOKUP(A660,'Dyno Graph'!$G$2:$G$77,'Dyno Graph'!$D$2:$D$77,,-1))))</f>
        <v>21.336695515474389</v>
      </c>
      <c r="O660" s="92">
        <f>IF(L660=1,_xlfn.XLOOKUP(A660,'Dyno Graph'!$E$2:$E$77,'Dyno Graph'!$H$2:$H$77,,-1),IF(Forces!L660=2,_xlfn.XLOOKUP(Forces!A660,'Dyno Graph'!$F$2:$F$77,'Dyno Graph'!$H$2:$H$77,,-1),IF(Forces!L660=3,_xlfn.XLOOKUP(Forces!A660,'Dyno Graph'!$G$2:$G$77,'Dyno Graph'!$H$2:$H$77,,-1))))</f>
        <v>12.725047133656341</v>
      </c>
      <c r="P660" s="92" cm="1">
        <f t="array" ref="P660">_xlfn.XLOOKUP(N660,BSFC!$B$3:$B$25,_xlfn.XLOOKUP(M660,BSFC!$C$2:$P$2,BSFC!$C$3:$P$25,,-1),,-1)</f>
        <v>433.88</v>
      </c>
      <c r="Q660" s="92">
        <f t="shared" si="109"/>
        <v>1.5336509584307816</v>
      </c>
      <c r="R660" s="92">
        <f t="shared" si="110"/>
        <v>5.2235501004815063E-4</v>
      </c>
      <c r="S660" s="92">
        <f t="shared" si="111"/>
        <v>0.22663939175969158</v>
      </c>
      <c r="T660" s="92">
        <f t="shared" si="114"/>
        <v>85.15209015436406</v>
      </c>
      <c r="U660" s="92">
        <f t="shared" si="112"/>
        <v>3.0218585567958877E-4</v>
      </c>
      <c r="V660" s="92">
        <f t="shared" si="115"/>
        <v>0.11353612020581771</v>
      </c>
    </row>
    <row r="661" spans="1:22" x14ac:dyDescent="0.45">
      <c r="A661" s="88">
        <f>MIN('Gearing and Output'!$H$7,(SQRT((A660^2)+2*K660*1)))</f>
        <v>6.7669214363975358</v>
      </c>
      <c r="B661" s="90">
        <f t="shared" si="113"/>
        <v>57.132317308002222</v>
      </c>
      <c r="C661" s="90">
        <f>0.5*'Gearing and Output'!$G$15*'Gearing and Output'!$G$16*'Gearing and Output'!$G$14*(A661)^2</f>
        <v>26.925240727109369</v>
      </c>
      <c r="D661" s="90">
        <f>'Gearing and Output'!$G$27</f>
        <v>213.858</v>
      </c>
      <c r="E661" s="90">
        <f>'Gearing and Output'!$C$14-C661-D661</f>
        <v>243.32378822836728</v>
      </c>
      <c r="F661" s="90">
        <f>0.5*'Gearing and Output'!$J$27*A661^2</f>
        <v>12976.088590211937</v>
      </c>
      <c r="G661" s="90">
        <f>A661/('Gearing and Output'!$J$35/1000)</f>
        <v>23.166454763428742</v>
      </c>
      <c r="H661" s="90">
        <f t="shared" si="107"/>
        <v>14.463840400405756</v>
      </c>
      <c r="I661" s="90">
        <f>'Gearing and Output'!$G$38</f>
        <v>631.72977665344956</v>
      </c>
      <c r="J661" s="90">
        <f t="shared" si="108"/>
        <v>0.38517068091575546</v>
      </c>
      <c r="K661" s="92">
        <f t="shared" si="116"/>
        <v>-3.8943774132384705</v>
      </c>
      <c r="L661" s="92">
        <f>IF(A661&lt;'Gearing and Output'!$H$5,1,IF(A661&lt;'Gearing and Output'!$H$6,2,IF(A661&gt;'Gearing and Output'!$H$6,3)))</f>
        <v>1</v>
      </c>
      <c r="M661" s="92">
        <f>IF(L661=1,_xlfn.XLOOKUP(A661,'Dyno Graph'!$E$2:$E$77,'Dyno Graph'!$A$2:$A$77,,1),IF(L661=2,_xlfn.XLOOKUP(A661,'Dyno Graph'!$F$2:$F$77,'Dyno Graph'!$A$2:$A$77,,1),IF(L661=3,_xlfn.XLOOKUP(A661,'Dyno Graph'!$G$2:$G$77,'Dyno Graph'!$A$2:$A$77,,1))))</f>
        <v>5300</v>
      </c>
      <c r="N661" s="92">
        <f>IF(L661=1,_xlfn.XLOOKUP(A661,'Dyno Graph'!$E$2:$E$77,'Dyno Graph'!$D$2:$D$77,,-1),IF(L661=2,_xlfn.XLOOKUP(A661,'Dyno Graph'!$F$2:$F$77,'Dyno Graph'!$D$2:$D$77,,-1),IF(L661=3,_xlfn.XLOOKUP(A661,'Dyno Graph'!$G$2:$G$77,'Dyno Graph'!$D$2:$D$77,,-1))))</f>
        <v>21.993498697829629</v>
      </c>
      <c r="O661" s="92">
        <f>IF(L661=1,_xlfn.XLOOKUP(A661,'Dyno Graph'!$E$2:$E$77,'Dyno Graph'!$H$2:$H$77,,-1),IF(Forces!L661=2,_xlfn.XLOOKUP(Forces!A661,'Dyno Graph'!$F$2:$F$77,'Dyno Graph'!$H$2:$H$77,,-1),IF(Forces!L661=3,_xlfn.XLOOKUP(Forces!A661,'Dyno Graph'!$G$2:$G$77,'Dyno Graph'!$H$2:$H$77,,-1))))</f>
        <v>11.966166730833743</v>
      </c>
      <c r="P661" s="92" cm="1">
        <f t="array" ref="P661">_xlfn.XLOOKUP(N661,BSFC!$B$3:$B$25,_xlfn.XLOOKUP(M661,BSFC!$C$2:$P$2,BSFC!$C$3:$P$25,,-1),,-1)</f>
        <v>470.50444350000004</v>
      </c>
      <c r="Q661" s="92">
        <f t="shared" si="109"/>
        <v>1.5639262829219847</v>
      </c>
      <c r="R661" s="92">
        <f t="shared" si="110"/>
        <v>5.3919596241042817E-4</v>
      </c>
      <c r="S661" s="92">
        <f t="shared" si="111"/>
        <v>0.25369409623136546</v>
      </c>
      <c r="T661" s="92">
        <f t="shared" si="114"/>
        <v>85.405784250595431</v>
      </c>
      <c r="U661" s="92">
        <f t="shared" si="112"/>
        <v>3.3825879497515398E-4</v>
      </c>
      <c r="V661" s="92">
        <f t="shared" si="115"/>
        <v>0.11387437900079286</v>
      </c>
    </row>
    <row r="662" spans="1:22" x14ac:dyDescent="0.45">
      <c r="A662" s="88">
        <f>MIN('Gearing and Output'!$H$7,(SQRT((A661^2)+2*K661*1)))</f>
        <v>6.1646144161577165</v>
      </c>
      <c r="B662" s="90">
        <f t="shared" si="113"/>
        <v>57.294533455273161</v>
      </c>
      <c r="C662" s="90">
        <f>0.5*'Gearing and Output'!$G$15*'Gearing and Output'!$G$16*'Gearing and Output'!$G$14*(A662)^2</f>
        <v>22.345452889140926</v>
      </c>
      <c r="D662" s="90">
        <f>'Gearing and Output'!$G$27</f>
        <v>213.858</v>
      </c>
      <c r="E662" s="90">
        <f>'Gearing and Output'!$C$14-C662-D662</f>
        <v>247.90357606633575</v>
      </c>
      <c r="F662" s="90">
        <f>0.5*'Gearing and Output'!$J$27*A662^2</f>
        <v>10768.950191259033</v>
      </c>
      <c r="G662" s="90">
        <f>A662/('Gearing and Output'!$J$35/1000)</f>
        <v>21.104465649290365</v>
      </c>
      <c r="H662" s="90">
        <f t="shared" si="107"/>
        <v>12.003646226936377</v>
      </c>
      <c r="I662" s="90">
        <f>'Gearing and Output'!$G$38</f>
        <v>631.72977665344956</v>
      </c>
      <c r="J662" s="90">
        <f t="shared" si="108"/>
        <v>0.39242028036036231</v>
      </c>
      <c r="K662" s="92">
        <f t="shared" si="116"/>
        <v>-3.8224324151201854</v>
      </c>
      <c r="L662" s="92">
        <f>IF(A662&lt;'Gearing and Output'!$H$5,1,IF(A662&lt;'Gearing and Output'!$H$6,2,IF(A662&gt;'Gearing and Output'!$H$6,3)))</f>
        <v>1</v>
      </c>
      <c r="M662" s="92">
        <f>IF(L662=1,_xlfn.XLOOKUP(A662,'Dyno Graph'!$E$2:$E$77,'Dyno Graph'!$A$2:$A$77,,1),IF(L662=2,_xlfn.XLOOKUP(A662,'Dyno Graph'!$F$2:$F$77,'Dyno Graph'!$A$2:$A$77,,1),IF(L662=3,_xlfn.XLOOKUP(A662,'Dyno Graph'!$G$2:$G$77,'Dyno Graph'!$A$2:$A$77,,1))))</f>
        <v>4900</v>
      </c>
      <c r="N662" s="92">
        <f>IF(L662=1,_xlfn.XLOOKUP(A662,'Dyno Graph'!$E$2:$E$77,'Dyno Graph'!$D$2:$D$77,,-1),IF(L662=2,_xlfn.XLOOKUP(A662,'Dyno Graph'!$F$2:$F$77,'Dyno Graph'!$D$2:$D$77,,-1),IF(L662=3,_xlfn.XLOOKUP(A662,'Dyno Graph'!$G$2:$G$77,'Dyno Graph'!$D$2:$D$77,,-1))))</f>
        <v>20.445944320724173</v>
      </c>
      <c r="O662" s="92">
        <f>IF(L662=1,_xlfn.XLOOKUP(A662,'Dyno Graph'!$E$2:$E$77,'Dyno Graph'!$H$2:$H$77,,-1),IF(Forces!L662=2,_xlfn.XLOOKUP(Forces!A662,'Dyno Graph'!$F$2:$F$77,'Dyno Graph'!$H$2:$H$77,,-1),IF(Forces!L662=3,_xlfn.XLOOKUP(Forces!A662,'Dyno Graph'!$G$2:$G$77,'Dyno Graph'!$H$2:$H$77,,-1))))</f>
        <v>10.268471343317987</v>
      </c>
      <c r="P662" s="92" cm="1">
        <f t="array" ref="P662">_xlfn.XLOOKUP(N662,BSFC!$B$3:$B$25,_xlfn.XLOOKUP(M662,BSFC!$C$2:$P$2,BSFC!$C$3:$P$25,,-1),,-1)</f>
        <v>472.19</v>
      </c>
      <c r="Q662" s="92">
        <f t="shared" si="109"/>
        <v>1.3468526343337002</v>
      </c>
      <c r="R662" s="92">
        <f t="shared" si="110"/>
        <v>5.1768971168987099E-4</v>
      </c>
      <c r="S662" s="92">
        <f t="shared" si="111"/>
        <v>0.24444790496284019</v>
      </c>
      <c r="T662" s="92">
        <f t="shared" si="114"/>
        <v>85.650232155558271</v>
      </c>
      <c r="U662" s="92">
        <f t="shared" si="112"/>
        <v>3.2593053995045359E-4</v>
      </c>
      <c r="V662" s="92">
        <f t="shared" si="115"/>
        <v>0.11420030954074331</v>
      </c>
    </row>
    <row r="663" spans="1:22" x14ac:dyDescent="0.45">
      <c r="A663" s="88">
        <f>MIN('Gearing and Output'!$H$7,(SQRT((A662^2)+2*K662*1)))</f>
        <v>5.5097736858839461</v>
      </c>
      <c r="B663" s="90">
        <f t="shared" si="113"/>
        <v>57.476029113173233</v>
      </c>
      <c r="C663" s="90">
        <f>0.5*'Gearing and Output'!$G$15*'Gearing and Output'!$G$16*'Gearing and Output'!$G$14*(A663)^2</f>
        <v>17.850272368959587</v>
      </c>
      <c r="D663" s="90">
        <f>'Gearing and Output'!$G$27</f>
        <v>213.858</v>
      </c>
      <c r="E663" s="90">
        <f>'Gearing and Output'!$C$14-C663-D663</f>
        <v>252.3987565865171</v>
      </c>
      <c r="F663" s="90">
        <f>0.5*'Gearing and Output'!$J$27*A663^2</f>
        <v>8602.5866199896664</v>
      </c>
      <c r="G663" s="90">
        <f>A663/('Gearing and Output'!$J$35/1000)</f>
        <v>18.862628161191186</v>
      </c>
      <c r="H663" s="90">
        <f t="shared" si="107"/>
        <v>9.5889018510595943</v>
      </c>
      <c r="I663" s="90">
        <f>'Gearing and Output'!$G$38</f>
        <v>631.72977665344956</v>
      </c>
      <c r="J663" s="90">
        <f t="shared" si="108"/>
        <v>0.39953595020260768</v>
      </c>
      <c r="K663" s="92">
        <f t="shared" si="116"/>
        <v>-3.7543555197957499</v>
      </c>
      <c r="L663" s="92">
        <f>IF(A663&lt;'Gearing and Output'!$H$5,1,IF(A663&lt;'Gearing and Output'!$H$6,2,IF(A663&gt;'Gearing and Output'!$H$6,3)))</f>
        <v>1</v>
      </c>
      <c r="M663" s="92">
        <f>IF(L663=1,_xlfn.XLOOKUP(A663,'Dyno Graph'!$E$2:$E$77,'Dyno Graph'!$A$2:$A$77,,1),IF(L663=2,_xlfn.XLOOKUP(A663,'Dyno Graph'!$F$2:$F$77,'Dyno Graph'!$A$2:$A$77,,1),IF(L663=3,_xlfn.XLOOKUP(A663,'Dyno Graph'!$G$2:$G$77,'Dyno Graph'!$A$2:$A$77,,1))))</f>
        <v>4400</v>
      </c>
      <c r="N663" s="92">
        <f>IF(L663=1,_xlfn.XLOOKUP(A663,'Dyno Graph'!$E$2:$E$77,'Dyno Graph'!$D$2:$D$77,,-1),IF(L663=2,_xlfn.XLOOKUP(A663,'Dyno Graph'!$F$2:$F$77,'Dyno Graph'!$D$2:$D$77,,-1),IF(L663=3,_xlfn.XLOOKUP(A663,'Dyno Graph'!$G$2:$G$77,'Dyno Graph'!$D$2:$D$77,,-1))))</f>
        <v>18.404565248926911</v>
      </c>
      <c r="O663" s="92">
        <f>IF(L663=1,_xlfn.XLOOKUP(A663,'Dyno Graph'!$E$2:$E$77,'Dyno Graph'!$H$2:$H$77,,-1),IF(Forces!L663=2,_xlfn.XLOOKUP(Forces!A663,'Dyno Graph'!$F$2:$F$77,'Dyno Graph'!$H$2:$H$77,,-1),IF(Forces!L663=3,_xlfn.XLOOKUP(Forces!A663,'Dyno Graph'!$G$2:$G$77,'Dyno Graph'!$H$2:$H$77,,-1))))</f>
        <v>8.280401643936667</v>
      </c>
      <c r="P663" s="92" cm="1">
        <f t="array" ref="P663">_xlfn.XLOOKUP(N663,BSFC!$B$3:$B$25,_xlfn.XLOOKUP(M663,BSFC!$C$2:$P$2,BSFC!$C$3:$P$25,,-1),,-1)</f>
        <v>481.62212080000006</v>
      </c>
      <c r="Q663" s="92">
        <f t="shared" si="109"/>
        <v>1.1077846113412735</v>
      </c>
      <c r="R663" s="92">
        <f t="shared" si="110"/>
        <v>4.8118967598867956E-4</v>
      </c>
      <c r="S663" s="92">
        <f t="shared" si="111"/>
        <v>0.23175159225673272</v>
      </c>
      <c r="T663" s="92">
        <f t="shared" si="114"/>
        <v>85.881983747814999</v>
      </c>
      <c r="U663" s="92">
        <f t="shared" si="112"/>
        <v>3.0900212300897698E-4</v>
      </c>
      <c r="V663" s="92">
        <f t="shared" si="115"/>
        <v>0.11450931166375229</v>
      </c>
    </row>
    <row r="664" spans="1:22" x14ac:dyDescent="0.45">
      <c r="A664" s="88">
        <f>MIN('Gearing and Output'!$H$7,(SQRT((A663^2)+2*K663*1)))</f>
        <v>4.7800517811073622</v>
      </c>
      <c r="B664" s="90">
        <f t="shared" si="113"/>
        <v>57.68523186782798</v>
      </c>
      <c r="C664" s="90">
        <f>0.5*'Gearing and Output'!$G$15*'Gearing and Output'!$G$16*'Gearing and Output'!$G$14*(A664)^2</f>
        <v>13.435150277679785</v>
      </c>
      <c r="D664" s="90">
        <f>'Gearing and Output'!$G$27</f>
        <v>213.858</v>
      </c>
      <c r="E664" s="90">
        <f>'Gearing and Output'!$C$14-C664-D664</f>
        <v>256.81387867779688</v>
      </c>
      <c r="F664" s="90">
        <f>0.5*'Gearing and Output'!$J$27*A664^2</f>
        <v>6474.805629145425</v>
      </c>
      <c r="G664" s="90">
        <f>A664/('Gearing and Output'!$J$35/1000)</f>
        <v>16.364436087324073</v>
      </c>
      <c r="H664" s="90">
        <f t="shared" si="107"/>
        <v>7.2171636770613805</v>
      </c>
      <c r="I664" s="90">
        <f>'Gearing and Output'!$G$38</f>
        <v>631.72977665344956</v>
      </c>
      <c r="J664" s="90">
        <f t="shared" si="108"/>
        <v>0.40652489113027557</v>
      </c>
      <c r="K664" s="92">
        <f t="shared" si="116"/>
        <v>-3.6898109629388172</v>
      </c>
      <c r="L664" s="92">
        <f>IF(A664&lt;'Gearing and Output'!$H$5,1,IF(A664&lt;'Gearing and Output'!$H$6,2,IF(A664&gt;'Gearing and Output'!$H$6,3)))</f>
        <v>1</v>
      </c>
      <c r="M664" s="92">
        <f>IF(L664=1,_xlfn.XLOOKUP(A664,'Dyno Graph'!$E$2:$E$77,'Dyno Graph'!$A$2:$A$77,,1),IF(L664=2,_xlfn.XLOOKUP(A664,'Dyno Graph'!$F$2:$F$77,'Dyno Graph'!$A$2:$A$77,,1),IF(L664=3,_xlfn.XLOOKUP(A664,'Dyno Graph'!$G$2:$G$77,'Dyno Graph'!$A$2:$A$77,,1))))</f>
        <v>3800</v>
      </c>
      <c r="N664" s="92">
        <f>IF(L664=1,_xlfn.XLOOKUP(A664,'Dyno Graph'!$E$2:$E$77,'Dyno Graph'!$D$2:$D$77,,-1),IF(L664=2,_xlfn.XLOOKUP(A664,'Dyno Graph'!$F$2:$F$77,'Dyno Graph'!$D$2:$D$77,,-1),IF(L664=3,_xlfn.XLOOKUP(A664,'Dyno Graph'!$G$2:$G$77,'Dyno Graph'!$D$2:$D$77,,-1))))</f>
        <v>16.998125988626725</v>
      </c>
      <c r="O664" s="92">
        <f>IF(L664=1,_xlfn.XLOOKUP(A664,'Dyno Graph'!$E$2:$E$77,'Dyno Graph'!$H$2:$H$77,,-1),IF(Forces!L664=2,_xlfn.XLOOKUP(Forces!A664,'Dyno Graph'!$F$2:$F$77,'Dyno Graph'!$H$2:$H$77,,-1),IF(Forces!L664=3,_xlfn.XLOOKUP(Forces!A664,'Dyno Graph'!$G$2:$G$77,'Dyno Graph'!$H$2:$H$77,,-1))))</f>
        <v>6.5805190730966912</v>
      </c>
      <c r="P664" s="92" cm="1">
        <f t="array" ref="P664">_xlfn.XLOOKUP(N664,BSFC!$B$3:$B$25,_xlfn.XLOOKUP(M664,BSFC!$C$2:$P$2,BSFC!$C$3:$P$25,,-1),,-1)</f>
        <v>497.78608498000011</v>
      </c>
      <c r="Q664" s="92">
        <f t="shared" si="109"/>
        <v>0.90991411848139481</v>
      </c>
      <c r="R664" s="92">
        <f t="shared" si="110"/>
        <v>4.6475353100561696E-4</v>
      </c>
      <c r="S664" s="92">
        <f t="shared" si="111"/>
        <v>0.23134784067991715</v>
      </c>
      <c r="T664" s="92">
        <f t="shared" si="114"/>
        <v>86.113331588494916</v>
      </c>
      <c r="U664" s="92">
        <f t="shared" si="112"/>
        <v>3.0846378757322287E-4</v>
      </c>
      <c r="V664" s="92">
        <f t="shared" si="115"/>
        <v>0.11481777545132552</v>
      </c>
    </row>
    <row r="665" spans="1:22" x14ac:dyDescent="0.45">
      <c r="A665" s="88">
        <f>MIN('Gearing and Output'!$H$7,(SQRT((A664^2)+2*K664*1)))</f>
        <v>3.9330996814459245</v>
      </c>
      <c r="B665" s="90">
        <f t="shared" si="113"/>
        <v>57.939484259324033</v>
      </c>
      <c r="C665" s="90">
        <f>0.5*'Gearing and Output'!$G$15*'Gearing and Output'!$G$16*'Gearing and Output'!$G$14*(A665)^2</f>
        <v>9.0959325852637374</v>
      </c>
      <c r="D665" s="90">
        <f>'Gearing and Output'!$G$27</f>
        <v>213.858</v>
      </c>
      <c r="E665" s="90">
        <f>'Gearing and Output'!$C$14-C665-D665</f>
        <v>261.15309637021295</v>
      </c>
      <c r="F665" s="90">
        <f>0.5*'Gearing and Output'!$J$27*A665^2</f>
        <v>4383.6052658998506</v>
      </c>
      <c r="G665" s="90">
        <f>A665/('Gearing and Output'!$J$35/1000)</f>
        <v>13.464908187079507</v>
      </c>
      <c r="H665" s="90">
        <f t="shared" si="107"/>
        <v>4.8862002215505917</v>
      </c>
      <c r="I665" s="90">
        <f>'Gearing and Output'!$G$38</f>
        <v>631.72977665344956</v>
      </c>
      <c r="J665" s="90">
        <f t="shared" si="108"/>
        <v>0.41339367878724309</v>
      </c>
      <c r="K665" s="92">
        <f t="shared" si="116"/>
        <v>-3.6285025073447938</v>
      </c>
      <c r="L665" s="92">
        <f>IF(A665&lt;'Gearing and Output'!$H$5,1,IF(A665&lt;'Gearing and Output'!$H$6,2,IF(A665&gt;'Gearing and Output'!$H$6,3)))</f>
        <v>1</v>
      </c>
      <c r="M665" s="92">
        <f>IF(L665=1,_xlfn.XLOOKUP(A665,'Dyno Graph'!$E$2:$E$77,'Dyno Graph'!$A$2:$A$77,,1),IF(L665=2,_xlfn.XLOOKUP(A665,'Dyno Graph'!$F$2:$F$77,'Dyno Graph'!$A$2:$A$77,,1),IF(L665=3,_xlfn.XLOOKUP(A665,'Dyno Graph'!$G$2:$G$77,'Dyno Graph'!$A$2:$A$77,,1))))</f>
        <v>3100</v>
      </c>
      <c r="N665" s="92">
        <f>IF(L665=1,_xlfn.XLOOKUP(A665,'Dyno Graph'!$E$2:$E$77,'Dyno Graph'!$D$2:$D$77,,-1),IF(L665=2,_xlfn.XLOOKUP(A665,'Dyno Graph'!$F$2:$F$77,'Dyno Graph'!$D$2:$D$77,,-1),IF(L665=3,_xlfn.XLOOKUP(A665,'Dyno Graph'!$G$2:$G$77,'Dyno Graph'!$D$2:$D$77,,-1))))</f>
        <v>14.254</v>
      </c>
      <c r="O665" s="92">
        <f>IF(L665=1,_xlfn.XLOOKUP(A665,'Dyno Graph'!$E$2:$E$77,'Dyno Graph'!$H$2:$H$77,,-1),IF(Forces!L665=2,_xlfn.XLOOKUP(Forces!A665,'Dyno Graph'!$F$2:$F$77,'Dyno Graph'!$H$2:$H$77,,-1),IF(Forces!L665=3,_xlfn.XLOOKUP(Forces!A665,'Dyno Graph'!$G$2:$G$77,'Dyno Graph'!$H$2:$H$77,,-1))))</f>
        <v>4.4741999999999997</v>
      </c>
      <c r="P665" s="92" cm="1">
        <f t="array" ref="P665">_xlfn.XLOOKUP(N665,BSFC!$B$3:$B$25,_xlfn.XLOOKUP(M665,BSFC!$C$2:$P$2,BSFC!$C$3:$P$25,,-1),,-1)</f>
        <v>510.27942420000005</v>
      </c>
      <c r="Q665" s="92">
        <f t="shared" si="109"/>
        <v>0.63419227770990005</v>
      </c>
      <c r="R665" s="92">
        <f t="shared" si="110"/>
        <v>4.3369192246872076E-4</v>
      </c>
      <c r="S665" s="92">
        <f t="shared" si="111"/>
        <v>0.2213040644775299</v>
      </c>
      <c r="T665" s="92">
        <f t="shared" si="114"/>
        <v>86.334635652972452</v>
      </c>
      <c r="U665" s="92">
        <f t="shared" si="112"/>
        <v>2.9507208597003985E-4</v>
      </c>
      <c r="V665" s="92">
        <f t="shared" si="115"/>
        <v>0.11511284753729556</v>
      </c>
    </row>
    <row r="666" spans="1:22" x14ac:dyDescent="0.45">
      <c r="A666" s="88">
        <f>MIN('Gearing and Output'!$H$7,(SQRT((A665^2)+2*K665*1)))</f>
        <v>2.8657055133946412</v>
      </c>
      <c r="B666" s="90">
        <f t="shared" si="113"/>
        <v>58.288438468095968</v>
      </c>
      <c r="C666" s="90">
        <f>0.5*'Gearing and Output'!$G$15*'Gearing and Output'!$G$16*'Gearing and Output'!$G$14*(A666)^2</f>
        <v>4.8288136366262604</v>
      </c>
      <c r="D666" s="90">
        <f>'Gearing and Output'!$G$27</f>
        <v>213.858</v>
      </c>
      <c r="E666" s="90">
        <f>'Gearing and Output'!$C$14-C666-D666</f>
        <v>265.42021531885041</v>
      </c>
      <c r="F666" s="90">
        <f>0.5*'Gearing and Output'!$J$27*A666^2</f>
        <v>2327.1514698621886</v>
      </c>
      <c r="G666" s="90">
        <f>A666/('Gearing and Output'!$J$35/1000)</f>
        <v>9.8107001485609064</v>
      </c>
      <c r="H666" s="90">
        <f t="shared" si="107"/>
        <v>2.5939671429991833</v>
      </c>
      <c r="I666" s="90">
        <f>'Gearing and Output'!$G$38</f>
        <v>631.72977665344956</v>
      </c>
      <c r="J666" s="90">
        <f t="shared" si="108"/>
        <v>0.42014833735540852</v>
      </c>
      <c r="K666" s="92">
        <f t="shared" ref="K666:K729" si="117">(I666/E666)</f>
        <v>2.380111763132096</v>
      </c>
      <c r="L666" s="92">
        <f>IF(A666&lt;'Gearing and Output'!$H$5,1,IF(A666&lt;'Gearing and Output'!$H$6,2,IF(A666&gt;'Gearing and Output'!$H$6,3)))</f>
        <v>1</v>
      </c>
      <c r="M666" s="92">
        <f>IF(L666=1,_xlfn.XLOOKUP(A666,'Dyno Graph'!$E$2:$E$77,'Dyno Graph'!$A$2:$A$77,,1),IF(L666=2,_xlfn.XLOOKUP(A666,'Dyno Graph'!$F$2:$F$77,'Dyno Graph'!$A$2:$A$77,,1),IF(L666=3,_xlfn.XLOOKUP(A666,'Dyno Graph'!$G$2:$G$77,'Dyno Graph'!$A$2:$A$77,,1))))</f>
        <v>2300</v>
      </c>
      <c r="N666" s="92">
        <f>IF(L666=1,_xlfn.XLOOKUP(A666,'Dyno Graph'!$E$2:$E$77,'Dyno Graph'!$D$2:$D$77,,-1),IF(L666=2,_xlfn.XLOOKUP(A666,'Dyno Graph'!$F$2:$F$77,'Dyno Graph'!$D$2:$D$77,,-1),IF(L666=3,_xlfn.XLOOKUP(A666,'Dyno Graph'!$G$2:$G$77,'Dyno Graph'!$D$2:$D$77,,-1))))</f>
        <v>13.552461162819412</v>
      </c>
      <c r="O666" s="92">
        <f>IF(L666=1,_xlfn.XLOOKUP(A666,'Dyno Graph'!$E$2:$E$77,'Dyno Graph'!$H$2:$H$77,,-1),IF(Forces!L666=2,_xlfn.XLOOKUP(Forces!A666,'Dyno Graph'!$F$2:$F$77,'Dyno Graph'!$H$2:$H$77,,-1),IF(Forces!L666=3,_xlfn.XLOOKUP(Forces!A666,'Dyno Graph'!$G$2:$G$77,'Dyno Graph'!$H$2:$H$77,,-1))))</f>
        <v>3.1195951502808703</v>
      </c>
      <c r="P666" s="92" cm="1">
        <f t="array" ref="P666">_xlfn.XLOOKUP(N666,BSFC!$B$3:$B$25,_xlfn.XLOOKUP(M666,BSFC!$C$2:$P$2,BSFC!$C$3:$P$25,,-1),,-1)</f>
        <v>575.53873650000003</v>
      </c>
      <c r="Q666" s="92">
        <f t="shared" si="109"/>
        <v>0.49873551421782775</v>
      </c>
      <c r="R666" s="92">
        <f t="shared" si="110"/>
        <v>2.4059358108945766E-4</v>
      </c>
      <c r="S666" s="92">
        <f t="shared" si="111"/>
        <v>0.13847092567023675</v>
      </c>
      <c r="T666" s="92">
        <f t="shared" si="114"/>
        <v>86.473106578642685</v>
      </c>
      <c r="U666" s="92">
        <f t="shared" si="112"/>
        <v>1.8462790089364899E-4</v>
      </c>
      <c r="V666" s="92">
        <f t="shared" si="115"/>
        <v>0.1152974754381892</v>
      </c>
    </row>
    <row r="667" spans="1:22" x14ac:dyDescent="0.45">
      <c r="A667" s="88">
        <f>MIN('Gearing and Output'!$H$7,(SQRT((A666^2)+2*K666*1)))</f>
        <v>3.6017345287742453</v>
      </c>
      <c r="B667" s="90">
        <f t="shared" si="113"/>
        <v>58.566082473230438</v>
      </c>
      <c r="C667" s="90">
        <f>0.5*'Gearing and Output'!$G$15*'Gearing and Output'!$G$16*'Gearing and Output'!$G$14*(A667)^2</f>
        <v>7.627825070069604</v>
      </c>
      <c r="D667" s="90">
        <f>'Gearing and Output'!$G$27</f>
        <v>213.858</v>
      </c>
      <c r="E667" s="90">
        <f>'Gearing and Output'!$C$14-C667-D667</f>
        <v>262.62120388540706</v>
      </c>
      <c r="F667" s="90">
        <f>0.5*'Gearing and Output'!$J$27*A667^2</f>
        <v>3676.0798116173037</v>
      </c>
      <c r="G667" s="90">
        <f>A667/('Gearing and Output'!$J$35/1000)</f>
        <v>12.330484521650959</v>
      </c>
      <c r="H667" s="90">
        <f t="shared" si="107"/>
        <v>4.0975546155328706</v>
      </c>
      <c r="I667" s="90">
        <f>'Gearing and Output'!$G$38</f>
        <v>631.72977665344956</v>
      </c>
      <c r="J667" s="90">
        <f t="shared" si="108"/>
        <v>0.41571762736375523</v>
      </c>
      <c r="K667" s="92">
        <f t="shared" si="117"/>
        <v>2.4054789457484191</v>
      </c>
      <c r="L667" s="92">
        <f>IF(A667&lt;'Gearing and Output'!$H$5,1,IF(A667&lt;'Gearing and Output'!$H$6,2,IF(A667&gt;'Gearing and Output'!$H$6,3)))</f>
        <v>1</v>
      </c>
      <c r="M667" s="92">
        <f>IF(L667=1,_xlfn.XLOOKUP(A667,'Dyno Graph'!$E$2:$E$77,'Dyno Graph'!$A$2:$A$77,,1),IF(L667=2,_xlfn.XLOOKUP(A667,'Dyno Graph'!$F$2:$F$77,'Dyno Graph'!$A$2:$A$77,,1),IF(L667=3,_xlfn.XLOOKUP(A667,'Dyno Graph'!$G$2:$G$77,'Dyno Graph'!$A$2:$A$77,,1))))</f>
        <v>2900</v>
      </c>
      <c r="N667" s="92">
        <f>IF(L667=1,_xlfn.XLOOKUP(A667,'Dyno Graph'!$E$2:$E$77,'Dyno Graph'!$D$2:$D$77,,-1),IF(L667=2,_xlfn.XLOOKUP(A667,'Dyno Graph'!$F$2:$F$77,'Dyno Graph'!$D$2:$D$77,,-1),IF(L667=3,_xlfn.XLOOKUP(A667,'Dyno Graph'!$G$2:$G$77,'Dyno Graph'!$D$2:$D$77,,-1))))</f>
        <v>13.447514630804617</v>
      </c>
      <c r="O667" s="92">
        <f>IF(L667=1,_xlfn.XLOOKUP(A667,'Dyno Graph'!$E$2:$E$77,'Dyno Graph'!$H$2:$H$77,,-1),IF(Forces!L667=2,_xlfn.XLOOKUP(Forces!A667,'Dyno Graph'!$F$2:$F$77,'Dyno Graph'!$H$2:$H$77,,-1),IF(Forces!L667=3,_xlfn.XLOOKUP(Forces!A667,'Dyno Graph'!$G$2:$G$77,'Dyno Graph'!$H$2:$H$77,,-1))))</f>
        <v>3.9396481897761761</v>
      </c>
      <c r="P667" s="92" cm="1">
        <f t="array" ref="P667">_xlfn.XLOOKUP(N667,BSFC!$B$3:$B$25,_xlfn.XLOOKUP(M667,BSFC!$C$2:$P$2,BSFC!$C$3:$P$25,,-1),,-1)</f>
        <v>538.56600000000003</v>
      </c>
      <c r="Q667" s="92">
        <f t="shared" si="109"/>
        <v>0.58937793527083226</v>
      </c>
      <c r="R667" s="92">
        <f t="shared" si="110"/>
        <v>2.5950572136390827E-4</v>
      </c>
      <c r="S667" s="92">
        <f t="shared" si="111"/>
        <v>0.13976095833207464</v>
      </c>
      <c r="T667" s="92">
        <f t="shared" si="114"/>
        <v>86.612867536974761</v>
      </c>
      <c r="U667" s="92">
        <f t="shared" si="112"/>
        <v>1.8634794444276619E-4</v>
      </c>
      <c r="V667" s="92">
        <f t="shared" si="115"/>
        <v>0.11548382338263197</v>
      </c>
    </row>
    <row r="668" spans="1:22" x14ac:dyDescent="0.45">
      <c r="A668" s="88">
        <f>MIN('Gearing and Output'!$H$7,(SQRT((A667^2)+2*K667*1)))</f>
        <v>4.2170427443009721</v>
      </c>
      <c r="B668" s="90">
        <f t="shared" si="113"/>
        <v>58.803215473921838</v>
      </c>
      <c r="C668" s="90">
        <f>0.5*'Gearing and Output'!$G$15*'Gearing and Output'!$G$16*'Gearing and Output'!$G$14*(A668)^2</f>
        <v>10.456668310269743</v>
      </c>
      <c r="D668" s="90">
        <f>'Gearing and Output'!$G$27</f>
        <v>213.858</v>
      </c>
      <c r="E668" s="90">
        <f>'Gearing and Output'!$C$14-C668-D668</f>
        <v>259.79236064520694</v>
      </c>
      <c r="F668" s="90">
        <f>0.5*'Gearing and Output'!$J$27*A668^2</f>
        <v>5039.3850041202195</v>
      </c>
      <c r="G668" s="90">
        <f>A668/('Gearing and Output'!$J$35/1000)</f>
        <v>14.436983034238178</v>
      </c>
      <c r="H668" s="90">
        <f t="shared" si="107"/>
        <v>5.6171672926750942</v>
      </c>
      <c r="I668" s="90">
        <f>'Gearing and Output'!$G$38</f>
        <v>631.72977665344956</v>
      </c>
      <c r="J668" s="90">
        <f t="shared" si="108"/>
        <v>0.41123969495539903</v>
      </c>
      <c r="K668" s="92">
        <f t="shared" si="117"/>
        <v>2.4316718747407275</v>
      </c>
      <c r="L668" s="92">
        <f>IF(A668&lt;'Gearing and Output'!$H$5,1,IF(A668&lt;'Gearing and Output'!$H$6,2,IF(A668&gt;'Gearing and Output'!$H$6,3)))</f>
        <v>1</v>
      </c>
      <c r="M668" s="92">
        <f>IF(L668=1,_xlfn.XLOOKUP(A668,'Dyno Graph'!$E$2:$E$77,'Dyno Graph'!$A$2:$A$77,,1),IF(L668=2,_xlfn.XLOOKUP(A668,'Dyno Graph'!$F$2:$F$77,'Dyno Graph'!$A$2:$A$77,,1),IF(L668=3,_xlfn.XLOOKUP(A668,'Dyno Graph'!$G$2:$G$77,'Dyno Graph'!$A$2:$A$77,,1))))</f>
        <v>3300</v>
      </c>
      <c r="N668" s="92">
        <f>IF(L668=1,_xlfn.XLOOKUP(A668,'Dyno Graph'!$E$2:$E$77,'Dyno Graph'!$D$2:$D$77,,-1),IF(L668=2,_xlfn.XLOOKUP(A668,'Dyno Graph'!$F$2:$F$77,'Dyno Graph'!$D$2:$D$77,,-1),IF(L668=3,_xlfn.XLOOKUP(A668,'Dyno Graph'!$G$2:$G$77,'Dyno Graph'!$D$2:$D$77,,-1))))</f>
        <v>15.095723290135984</v>
      </c>
      <c r="O668" s="92">
        <f>IF(L668=1,_xlfn.XLOOKUP(A668,'Dyno Graph'!$E$2:$E$77,'Dyno Graph'!$H$2:$H$77,,-1),IF(Forces!L668=2,_xlfn.XLOOKUP(Forces!A668,'Dyno Graph'!$F$2:$F$77,'Dyno Graph'!$H$2:$H$77,,-1),IF(Forces!L668=3,_xlfn.XLOOKUP(Forces!A668,'Dyno Graph'!$G$2:$G$77,'Dyno Graph'!$H$2:$H$77,,-1))))</f>
        <v>5.0543031771929412</v>
      </c>
      <c r="P668" s="92" cm="1">
        <f t="array" ref="P668">_xlfn.XLOOKUP(N668,BSFC!$B$3:$B$25,_xlfn.XLOOKUP(M668,BSFC!$C$2:$P$2,BSFC!$C$3:$P$25,,-1),,-1)</f>
        <v>502.66699999999997</v>
      </c>
      <c r="Q668" s="92">
        <f t="shared" si="109"/>
        <v>0.70573094865834551</v>
      </c>
      <c r="R668" s="92">
        <f t="shared" si="110"/>
        <v>2.9502269817356804E-4</v>
      </c>
      <c r="S668" s="92">
        <f t="shared" si="111"/>
        <v>0.14829817462281292</v>
      </c>
      <c r="T668" s="92">
        <f t="shared" si="114"/>
        <v>86.76116571159757</v>
      </c>
      <c r="U668" s="92">
        <f t="shared" si="112"/>
        <v>1.9773089949708391E-4</v>
      </c>
      <c r="V668" s="92">
        <f t="shared" si="115"/>
        <v>0.11568155428212905</v>
      </c>
    </row>
    <row r="669" spans="1:22" x14ac:dyDescent="0.45">
      <c r="A669" s="88">
        <f>MIN('Gearing and Output'!$H$7,(SQRT((A668^2)+2*K668*1)))</f>
        <v>4.758864702504467</v>
      </c>
      <c r="B669" s="90">
        <f t="shared" si="113"/>
        <v>59.013349626185871</v>
      </c>
      <c r="C669" s="90">
        <f>0.5*'Gearing and Output'!$G$15*'Gearing and Output'!$G$16*'Gearing and Output'!$G$14*(A669)^2</f>
        <v>13.316314434964838</v>
      </c>
      <c r="D669" s="90">
        <f>'Gearing and Output'!$G$27</f>
        <v>213.858</v>
      </c>
      <c r="E669" s="90">
        <f>'Gearing and Output'!$C$14-C669-D669</f>
        <v>256.93271452051181</v>
      </c>
      <c r="F669" s="90">
        <f>0.5*'Gearing and Output'!$J$27*A669^2</f>
        <v>6417.5350391295269</v>
      </c>
      <c r="G669" s="90">
        <f>A669/('Gearing and Output'!$J$35/1000)</f>
        <v>16.291902439248432</v>
      </c>
      <c r="H669" s="90">
        <f t="shared" si="107"/>
        <v>7.1533268229995288</v>
      </c>
      <c r="I669" s="90">
        <f>'Gearing and Output'!$G$38</f>
        <v>631.72977665344956</v>
      </c>
      <c r="J669" s="90">
        <f t="shared" si="108"/>
        <v>0.40671300295768453</v>
      </c>
      <c r="K669" s="92">
        <f t="shared" si="117"/>
        <v>2.4587362408573954</v>
      </c>
      <c r="L669" s="92">
        <f>IF(A669&lt;'Gearing and Output'!$H$5,1,IF(A669&lt;'Gearing and Output'!$H$6,2,IF(A669&gt;'Gearing and Output'!$H$6,3)))</f>
        <v>1</v>
      </c>
      <c r="M669" s="92">
        <f>IF(L669=1,_xlfn.XLOOKUP(A669,'Dyno Graph'!$E$2:$E$77,'Dyno Graph'!$A$2:$A$77,,1),IF(L669=2,_xlfn.XLOOKUP(A669,'Dyno Graph'!$F$2:$F$77,'Dyno Graph'!$A$2:$A$77,,1),IF(L669=3,_xlfn.XLOOKUP(A669,'Dyno Graph'!$G$2:$G$77,'Dyno Graph'!$A$2:$A$77,,1))))</f>
        <v>3800</v>
      </c>
      <c r="N669" s="92">
        <f>IF(L669=1,_xlfn.XLOOKUP(A669,'Dyno Graph'!$E$2:$E$77,'Dyno Graph'!$D$2:$D$77,,-1),IF(L669=2,_xlfn.XLOOKUP(A669,'Dyno Graph'!$F$2:$F$77,'Dyno Graph'!$D$2:$D$77,,-1),IF(L669=3,_xlfn.XLOOKUP(A669,'Dyno Graph'!$G$2:$G$77,'Dyno Graph'!$D$2:$D$77,,-1))))</f>
        <v>16.998125988626725</v>
      </c>
      <c r="O669" s="92">
        <f>IF(L669=1,_xlfn.XLOOKUP(A669,'Dyno Graph'!$E$2:$E$77,'Dyno Graph'!$H$2:$H$77,,-1),IF(Forces!L669=2,_xlfn.XLOOKUP(Forces!A669,'Dyno Graph'!$F$2:$F$77,'Dyno Graph'!$H$2:$H$77,,-1),IF(Forces!L669=3,_xlfn.XLOOKUP(Forces!A669,'Dyno Graph'!$G$2:$G$77,'Dyno Graph'!$H$2:$H$77,,-1))))</f>
        <v>6.5805190730966912</v>
      </c>
      <c r="P669" s="92" cm="1">
        <f t="array" ref="P669">_xlfn.XLOOKUP(N669,BSFC!$B$3:$B$25,_xlfn.XLOOKUP(M669,BSFC!$C$2:$P$2,BSFC!$C$3:$P$25,,-1),,-1)</f>
        <v>497.78608498000011</v>
      </c>
      <c r="Q669" s="92">
        <f t="shared" si="109"/>
        <v>0.90991411848139481</v>
      </c>
      <c r="R669" s="92">
        <f t="shared" si="110"/>
        <v>3.4816446026909495E-4</v>
      </c>
      <c r="S669" s="92">
        <f t="shared" si="111"/>
        <v>0.17331142360652757</v>
      </c>
      <c r="T669" s="92">
        <f t="shared" si="114"/>
        <v>86.934477135204091</v>
      </c>
      <c r="U669" s="92">
        <f t="shared" si="112"/>
        <v>2.3108189814203674E-4</v>
      </c>
      <c r="V669" s="92">
        <f t="shared" si="115"/>
        <v>0.11591263618027109</v>
      </c>
    </row>
    <row r="670" spans="1:22" x14ac:dyDescent="0.45">
      <c r="A670" s="88">
        <f>MIN('Gearing and Output'!$H$7,(SQRT((A669^2)+2*K669*1)))</f>
        <v>5.2501681628741874</v>
      </c>
      <c r="B670" s="90">
        <f t="shared" si="113"/>
        <v>59.203819715710118</v>
      </c>
      <c r="C670" s="90">
        <f>0.5*'Gearing and Output'!$G$15*'Gearing and Output'!$G$16*'Gearing and Output'!$G$14*(A670)^2</f>
        <v>16.207788254213135</v>
      </c>
      <c r="D670" s="90">
        <f>'Gearing and Output'!$G$27</f>
        <v>213.858</v>
      </c>
      <c r="E670" s="90">
        <f>'Gearing and Output'!$C$14-C670-D670</f>
        <v>254.04124070126352</v>
      </c>
      <c r="F670" s="90">
        <f>0.5*'Gearing and Output'!$J$27*A670^2</f>
        <v>7811.0238036354567</v>
      </c>
      <c r="G670" s="90">
        <f>A670/('Gearing and Output'!$J$35/1000)</f>
        <v>17.973872519254321</v>
      </c>
      <c r="H670" s="90">
        <f t="shared" si="107"/>
        <v>8.7065837192861153</v>
      </c>
      <c r="I670" s="90">
        <f>'Gearing and Output'!$G$38</f>
        <v>631.72977665344956</v>
      </c>
      <c r="J670" s="90">
        <f t="shared" si="108"/>
        <v>0.40213592914209567</v>
      </c>
      <c r="K670" s="92">
        <f t="shared" si="117"/>
        <v>2.4867213485086226</v>
      </c>
      <c r="L670" s="92">
        <f>IF(A670&lt;'Gearing and Output'!$H$5,1,IF(A670&lt;'Gearing and Output'!$H$6,2,IF(A670&gt;'Gearing and Output'!$H$6,3)))</f>
        <v>1</v>
      </c>
      <c r="M670" s="92">
        <f>IF(L670=1,_xlfn.XLOOKUP(A670,'Dyno Graph'!$E$2:$E$77,'Dyno Graph'!$A$2:$A$77,,1),IF(L670=2,_xlfn.XLOOKUP(A670,'Dyno Graph'!$F$2:$F$77,'Dyno Graph'!$A$2:$A$77,,1),IF(L670=3,_xlfn.XLOOKUP(A670,'Dyno Graph'!$G$2:$G$77,'Dyno Graph'!$A$2:$A$77,,1))))</f>
        <v>4200</v>
      </c>
      <c r="N670" s="92">
        <f>IF(L670=1,_xlfn.XLOOKUP(A670,'Dyno Graph'!$E$2:$E$77,'Dyno Graph'!$D$2:$D$77,,-1),IF(L670=2,_xlfn.XLOOKUP(A670,'Dyno Graph'!$F$2:$F$77,'Dyno Graph'!$D$2:$D$77,,-1),IF(L670=3,_xlfn.XLOOKUP(A670,'Dyno Graph'!$G$2:$G$77,'Dyno Graph'!$D$2:$D$77,,-1))))</f>
        <v>18.012164408031243</v>
      </c>
      <c r="O670" s="92">
        <f>IF(L670=1,_xlfn.XLOOKUP(A670,'Dyno Graph'!$E$2:$E$77,'Dyno Graph'!$H$2:$H$77,,-1),IF(Forces!L670=2,_xlfn.XLOOKUP(Forces!A670,'Dyno Graph'!$F$2:$F$77,'Dyno Graph'!$H$2:$H$77,,-1),IF(Forces!L670=3,_xlfn.XLOOKUP(Forces!A670,'Dyno Graph'!$G$2:$G$77,'Dyno Graph'!$H$2:$H$77,,-1))))</f>
        <v>7.7269329446025656</v>
      </c>
      <c r="P670" s="92" cm="1">
        <f t="array" ref="P670">_xlfn.XLOOKUP(N670,BSFC!$B$3:$B$25,_xlfn.XLOOKUP(M670,BSFC!$C$2:$P$2,BSFC!$C$3:$P$25,,-1),,-1)</f>
        <v>481.62212080000006</v>
      </c>
      <c r="Q670" s="92">
        <f t="shared" si="109"/>
        <v>1.0337393977941325</v>
      </c>
      <c r="R670" s="92">
        <f t="shared" si="110"/>
        <v>3.7628002224289106E-4</v>
      </c>
      <c r="S670" s="92">
        <f t="shared" si="111"/>
        <v>0.18122478232729239</v>
      </c>
      <c r="T670" s="92">
        <f t="shared" si="114"/>
        <v>87.115701917531382</v>
      </c>
      <c r="U670" s="92">
        <f t="shared" si="112"/>
        <v>2.4163304310305652E-4</v>
      </c>
      <c r="V670" s="92">
        <f t="shared" si="115"/>
        <v>0.11615426922337414</v>
      </c>
    </row>
    <row r="671" spans="1:22" x14ac:dyDescent="0.45">
      <c r="A671" s="88">
        <f>MIN('Gearing and Output'!$H$7,(SQRT((A670^2)+2*K670*1)))</f>
        <v>5.7041834153080115</v>
      </c>
      <c r="B671" s="90">
        <f t="shared" si="113"/>
        <v>59.379129646543753</v>
      </c>
      <c r="C671" s="90">
        <f>0.5*'Gearing and Output'!$G$15*'Gearing and Output'!$G$16*'Gearing and Output'!$G$14*(A671)^2</f>
        <v>19.132172560059278</v>
      </c>
      <c r="D671" s="90">
        <f>'Gearing and Output'!$G$27</f>
        <v>213.858</v>
      </c>
      <c r="E671" s="90">
        <f>'Gearing and Output'!$C$14-C671-D671</f>
        <v>251.11685639541736</v>
      </c>
      <c r="F671" s="90">
        <f>0.5*'Gearing and Output'!$J$27*A671^2</f>
        <v>9220.3731279027197</v>
      </c>
      <c r="G671" s="90">
        <f>A671/('Gearing and Output'!$J$35/1000)</f>
        <v>19.528186974693636</v>
      </c>
      <c r="H671" s="90">
        <f t="shared" si="107"/>
        <v>10.277519641378833</v>
      </c>
      <c r="I671" s="90">
        <f>'Gearing and Output'!$G$38</f>
        <v>631.72977665344956</v>
      </c>
      <c r="J671" s="90">
        <f t="shared" si="108"/>
        <v>0.39750675949722331</v>
      </c>
      <c r="K671" s="92">
        <f t="shared" si="117"/>
        <v>2.5156804912319619</v>
      </c>
      <c r="L671" s="92">
        <f>IF(A671&lt;'Gearing and Output'!$H$5,1,IF(A671&lt;'Gearing and Output'!$H$6,2,IF(A671&gt;'Gearing and Output'!$H$6,3)))</f>
        <v>1</v>
      </c>
      <c r="M671" s="92">
        <f>IF(L671=1,_xlfn.XLOOKUP(A671,'Dyno Graph'!$E$2:$E$77,'Dyno Graph'!$A$2:$A$77,,1),IF(L671=2,_xlfn.XLOOKUP(A671,'Dyno Graph'!$F$2:$F$77,'Dyno Graph'!$A$2:$A$77,,1),IF(L671=3,_xlfn.XLOOKUP(A671,'Dyno Graph'!$G$2:$G$77,'Dyno Graph'!$A$2:$A$77,,1))))</f>
        <v>4500</v>
      </c>
      <c r="N671" s="92">
        <f>IF(L671=1,_xlfn.XLOOKUP(A671,'Dyno Graph'!$E$2:$E$77,'Dyno Graph'!$D$2:$D$77,,-1),IF(L671=2,_xlfn.XLOOKUP(A671,'Dyno Graph'!$F$2:$F$77,'Dyno Graph'!$D$2:$D$77,,-1),IF(L671=3,_xlfn.XLOOKUP(A671,'Dyno Graph'!$G$2:$G$77,'Dyno Graph'!$D$2:$D$77,,-1))))</f>
        <v>18.664975803164097</v>
      </c>
      <c r="O671" s="92">
        <f>IF(L671=1,_xlfn.XLOOKUP(A671,'Dyno Graph'!$E$2:$E$77,'Dyno Graph'!$H$2:$H$77,,-1),IF(Forces!L671=2,_xlfn.XLOOKUP(Forces!A671,'Dyno Graph'!$F$2:$F$77,'Dyno Graph'!$H$2:$H$77,,-1),IF(Forces!L671=3,_xlfn.XLOOKUP(Forces!A671,'Dyno Graph'!$G$2:$G$77,'Dyno Graph'!$H$2:$H$77,,-1))))</f>
        <v>8.5928551716354225</v>
      </c>
      <c r="P671" s="92" cm="1">
        <f t="array" ref="P671">_xlfn.XLOOKUP(N671,BSFC!$B$3:$B$25,_xlfn.XLOOKUP(M671,BSFC!$C$2:$P$2,BSFC!$C$3:$P$25,,-1),,-1)</f>
        <v>465.51181750000001</v>
      </c>
      <c r="Q671" s="92">
        <f t="shared" si="109"/>
        <v>1.1111321190173</v>
      </c>
      <c r="R671" s="92">
        <f t="shared" si="110"/>
        <v>3.8942136289405772E-4</v>
      </c>
      <c r="S671" s="92">
        <f t="shared" si="111"/>
        <v>0.18128024641413987</v>
      </c>
      <c r="T671" s="92">
        <f t="shared" si="114"/>
        <v>87.296982163945529</v>
      </c>
      <c r="U671" s="92">
        <f t="shared" si="112"/>
        <v>2.4170699521885316E-4</v>
      </c>
      <c r="V671" s="92">
        <f t="shared" si="115"/>
        <v>0.116395976218593</v>
      </c>
    </row>
    <row r="672" spans="1:22" x14ac:dyDescent="0.45">
      <c r="A672" s="88">
        <f>MIN('Gearing and Output'!$H$7,(SQRT((A671^2)+2*K671*1)))</f>
        <v>6.1293612569287257</v>
      </c>
      <c r="B672" s="90">
        <f t="shared" si="113"/>
        <v>59.542278783636888</v>
      </c>
      <c r="C672" s="90">
        <f>0.5*'Gearing and Output'!$G$15*'Gearing and Output'!$G$16*'Gearing and Output'!$G$14*(A672)^2</f>
        <v>22.090612817748063</v>
      </c>
      <c r="D672" s="90">
        <f>'Gearing and Output'!$G$27</f>
        <v>213.858</v>
      </c>
      <c r="E672" s="90">
        <f>'Gearing and Output'!$C$14-C672-D672</f>
        <v>248.15841613772858</v>
      </c>
      <c r="F672" s="90">
        <f>0.5*'Gearing and Output'!$J$27*A672^2</f>
        <v>10646.135046308433</v>
      </c>
      <c r="G672" s="90">
        <f>A672/('Gearing and Output'!$J$35/1000)</f>
        <v>20.98377698366561</v>
      </c>
      <c r="H672" s="90">
        <f t="shared" si="107"/>
        <v>11.866749916236238</v>
      </c>
      <c r="I672" s="90">
        <f>'Gearing and Output'!$G$38</f>
        <v>631.72977665344956</v>
      </c>
      <c r="J672" s="90">
        <f t="shared" si="108"/>
        <v>0.39282368080278379</v>
      </c>
      <c r="K672" s="92">
        <f t="shared" si="117"/>
        <v>2.5456713759119007</v>
      </c>
      <c r="L672" s="92">
        <f>IF(A672&lt;'Gearing and Output'!$H$5,1,IF(A672&lt;'Gearing and Output'!$H$6,2,IF(A672&gt;'Gearing and Output'!$H$6,3)))</f>
        <v>1</v>
      </c>
      <c r="M672" s="92">
        <f>IF(L672=1,_xlfn.XLOOKUP(A672,'Dyno Graph'!$E$2:$E$77,'Dyno Graph'!$A$2:$A$77,,1),IF(L672=2,_xlfn.XLOOKUP(A672,'Dyno Graph'!$F$2:$F$77,'Dyno Graph'!$A$2:$A$77,,1),IF(L672=3,_xlfn.XLOOKUP(A672,'Dyno Graph'!$G$2:$G$77,'Dyno Graph'!$A$2:$A$77,,1))))</f>
        <v>4800</v>
      </c>
      <c r="N672" s="92">
        <f>IF(L672=1,_xlfn.XLOOKUP(A672,'Dyno Graph'!$E$2:$E$77,'Dyno Graph'!$D$2:$D$77,,-1),IF(L672=2,_xlfn.XLOOKUP(A672,'Dyno Graph'!$F$2:$F$77,'Dyno Graph'!$D$2:$D$77,,-1),IF(L672=3,_xlfn.XLOOKUP(A672,'Dyno Graph'!$G$2:$G$77,'Dyno Graph'!$D$2:$D$77,,-1))))</f>
        <v>19.932889038834922</v>
      </c>
      <c r="O672" s="92">
        <f>IF(L672=1,_xlfn.XLOOKUP(A672,'Dyno Graph'!$E$2:$E$77,'Dyno Graph'!$H$2:$H$77,,-1),IF(Forces!L672=2,_xlfn.XLOOKUP(Forces!A672,'Dyno Graph'!$F$2:$F$77,'Dyno Graph'!$H$2:$H$77,,-1),IF(Forces!L672=3,_xlfn.XLOOKUP(Forces!A672,'Dyno Graph'!$G$2:$G$77,'Dyno Graph'!$H$2:$H$77,,-1))))</f>
        <v>9.8022436052221504</v>
      </c>
      <c r="P672" s="92" cm="1">
        <f t="array" ref="P672">_xlfn.XLOOKUP(N672,BSFC!$B$3:$B$25,_xlfn.XLOOKUP(M672,BSFC!$C$2:$P$2,BSFC!$C$3:$P$25,,-1),,-1)</f>
        <v>474.51549400000005</v>
      </c>
      <c r="Q672" s="92">
        <f t="shared" si="109"/>
        <v>1.292032351844536</v>
      </c>
      <c r="R672" s="92">
        <f t="shared" si="110"/>
        <v>4.1687943068152201E-4</v>
      </c>
      <c r="S672" s="92">
        <f t="shared" si="111"/>
        <v>0.19781574898828119</v>
      </c>
      <c r="T672" s="92">
        <f t="shared" si="114"/>
        <v>87.494797912933805</v>
      </c>
      <c r="U672" s="92">
        <f t="shared" si="112"/>
        <v>2.6375433198437494E-4</v>
      </c>
      <c r="V672" s="92">
        <f t="shared" si="115"/>
        <v>0.11665973055057738</v>
      </c>
    </row>
    <row r="673" spans="1:22" x14ac:dyDescent="0.45">
      <c r="A673" s="88">
        <f>MIN('Gearing and Output'!$H$7,(SQRT((A672^2)+2*K672*1)))</f>
        <v>6.5314938696872931</v>
      </c>
      <c r="B673" s="90">
        <f t="shared" si="113"/>
        <v>59.695383114736551</v>
      </c>
      <c r="C673" s="90">
        <f>0.5*'Gearing and Output'!$G$15*'Gearing and Output'!$G$16*'Gearing and Output'!$G$14*(A673)^2</f>
        <v>25.084322355820454</v>
      </c>
      <c r="D673" s="90">
        <f>'Gearing and Output'!$G$27</f>
        <v>213.858</v>
      </c>
      <c r="E673" s="90">
        <f>'Gearing and Output'!$C$14-C673-D673</f>
        <v>245.1647065996562</v>
      </c>
      <c r="F673" s="90">
        <f>0.5*'Gearing and Output'!$J$27*A673^2</f>
        <v>12088.894298606501</v>
      </c>
      <c r="G673" s="90">
        <f>A673/('Gearing and Output'!$J$35/1000)</f>
        <v>22.360471994821268</v>
      </c>
      <c r="H673" s="90">
        <f t="shared" si="107"/>
        <v>13.474926325974142</v>
      </c>
      <c r="I673" s="90">
        <f>'Gearing and Output'!$G$38</f>
        <v>631.72977665344956</v>
      </c>
      <c r="J673" s="90">
        <f t="shared" si="108"/>
        <v>0.38808477241392902</v>
      </c>
      <c r="K673" s="92">
        <f t="shared" si="117"/>
        <v>2.5767566034088181</v>
      </c>
      <c r="L673" s="92">
        <f>IF(A673&lt;'Gearing and Output'!$H$5,1,IF(A673&lt;'Gearing and Output'!$H$6,2,IF(A673&gt;'Gearing and Output'!$H$6,3)))</f>
        <v>1</v>
      </c>
      <c r="M673" s="92">
        <f>IF(L673=1,_xlfn.XLOOKUP(A673,'Dyno Graph'!$E$2:$E$77,'Dyno Graph'!$A$2:$A$77,,1),IF(L673=2,_xlfn.XLOOKUP(A673,'Dyno Graph'!$F$2:$F$77,'Dyno Graph'!$A$2:$A$77,,1),IF(L673=3,_xlfn.XLOOKUP(A673,'Dyno Graph'!$G$2:$G$77,'Dyno Graph'!$A$2:$A$77,,1))))</f>
        <v>5200</v>
      </c>
      <c r="N673" s="92">
        <f>IF(L673=1,_xlfn.XLOOKUP(A673,'Dyno Graph'!$E$2:$E$77,'Dyno Graph'!$D$2:$D$77,,-1),IF(L673=2,_xlfn.XLOOKUP(A673,'Dyno Graph'!$F$2:$F$77,'Dyno Graph'!$D$2:$D$77,,-1),IF(L673=3,_xlfn.XLOOKUP(A673,'Dyno Graph'!$G$2:$G$77,'Dyno Graph'!$D$2:$D$77,,-1))))</f>
        <v>21.738326272950761</v>
      </c>
      <c r="O673" s="92">
        <f>IF(L673=1,_xlfn.XLOOKUP(A673,'Dyno Graph'!$E$2:$E$77,'Dyno Graph'!$H$2:$H$77,,-1),IF(Forces!L673=2,_xlfn.XLOOKUP(Forces!A673,'Dyno Graph'!$F$2:$F$77,'Dyno Graph'!$H$2:$H$77,,-1),IF(Forces!L673=3,_xlfn.XLOOKUP(Forces!A673,'Dyno Graph'!$G$2:$G$77,'Dyno Graph'!$H$2:$H$77,,-1))))</f>
        <v>11.599884453328308</v>
      </c>
      <c r="P673" s="92" cm="1">
        <f t="array" ref="P673">_xlfn.XLOOKUP(N673,BSFC!$B$3:$B$25,_xlfn.XLOOKUP(M673,BSFC!$C$2:$P$2,BSFC!$C$3:$P$25,,-1),,-1)</f>
        <v>470.50444350000004</v>
      </c>
      <c r="Q673" s="92">
        <f t="shared" si="109"/>
        <v>1.516054772049316</v>
      </c>
      <c r="R673" s="92">
        <f t="shared" si="110"/>
        <v>4.6598717355779082E-4</v>
      </c>
      <c r="S673" s="92">
        <f t="shared" si="111"/>
        <v>0.2192490357729463</v>
      </c>
      <c r="T673" s="92">
        <f t="shared" si="114"/>
        <v>87.714046948706752</v>
      </c>
      <c r="U673" s="92">
        <f t="shared" si="112"/>
        <v>2.9233204769726174E-4</v>
      </c>
      <c r="V673" s="92">
        <f t="shared" si="115"/>
        <v>0.11695206259827463</v>
      </c>
    </row>
    <row r="674" spans="1:22" x14ac:dyDescent="0.45">
      <c r="A674" s="88">
        <f>MIN('Gearing and Output'!$H$7,(SQRT((A673^2)+2*K673*1)))</f>
        <v>6.9147614113995521</v>
      </c>
      <c r="B674" s="90">
        <f t="shared" si="113"/>
        <v>59.840001264301542</v>
      </c>
      <c r="C674" s="90">
        <f>0.5*'Gearing and Output'!$G$15*'Gearing and Output'!$G$16*'Gearing and Output'!$G$14*(A674)^2</f>
        <v>28.114588121429225</v>
      </c>
      <c r="D674" s="90">
        <f>'Gearing and Output'!$G$27</f>
        <v>213.858</v>
      </c>
      <c r="E674" s="90">
        <f>'Gearing and Output'!$C$14-C674-D674</f>
        <v>242.13444083404744</v>
      </c>
      <c r="F674" s="90">
        <f>0.5*'Gearing and Output'!$J$27*A674^2</f>
        <v>13549.271103588451</v>
      </c>
      <c r="G674" s="90">
        <f>A674/('Gearing and Output'!$J$35/1000)</f>
        <v>23.672582716191549</v>
      </c>
      <c r="H674" s="90">
        <f t="shared" si="107"/>
        <v>15.102740199535898</v>
      </c>
      <c r="I674" s="90">
        <f>'Gearing and Output'!$G$38</f>
        <v>631.72977665344956</v>
      </c>
      <c r="J674" s="90">
        <f t="shared" si="108"/>
        <v>0.38328799715083883</v>
      </c>
      <c r="K674" s="92">
        <f t="shared" si="117"/>
        <v>2.6090042146727095</v>
      </c>
      <c r="L674" s="92">
        <f>IF(A674&lt;'Gearing and Output'!$H$5,1,IF(A674&lt;'Gearing and Output'!$H$6,2,IF(A674&gt;'Gearing and Output'!$H$6,3)))</f>
        <v>1</v>
      </c>
      <c r="M674" s="92">
        <f>IF(L674=1,_xlfn.XLOOKUP(A674,'Dyno Graph'!$E$2:$E$77,'Dyno Graph'!$A$2:$A$77,,1),IF(L674=2,_xlfn.XLOOKUP(A674,'Dyno Graph'!$F$2:$F$77,'Dyno Graph'!$A$2:$A$77,,1),IF(L674=3,_xlfn.XLOOKUP(A674,'Dyno Graph'!$G$2:$G$77,'Dyno Graph'!$A$2:$A$77,,1))))</f>
        <v>5500</v>
      </c>
      <c r="N674" s="92">
        <f>IF(L674=1,_xlfn.XLOOKUP(A674,'Dyno Graph'!$E$2:$E$77,'Dyno Graph'!$D$2:$D$77,,-1),IF(L674=2,_xlfn.XLOOKUP(A674,'Dyno Graph'!$F$2:$F$77,'Dyno Graph'!$D$2:$D$77,,-1),IF(L674=3,_xlfn.XLOOKUP(A674,'Dyno Graph'!$G$2:$G$77,'Dyno Graph'!$D$2:$D$77,,-1))))</f>
        <v>22.137862678741921</v>
      </c>
      <c r="O674" s="92">
        <f>IF(L674=1,_xlfn.XLOOKUP(A674,'Dyno Graph'!$E$2:$E$77,'Dyno Graph'!$H$2:$H$77,,-1),IF(Forces!L674=2,_xlfn.XLOOKUP(Forces!A674,'Dyno Graph'!$F$2:$F$77,'Dyno Graph'!$H$2:$H$77,,-1),IF(Forces!L674=3,_xlfn.XLOOKUP(Forces!A674,'Dyno Graph'!$G$2:$G$77,'Dyno Graph'!$H$2:$H$77,,-1))))</f>
        <v>12.50797006840247</v>
      </c>
      <c r="P674" s="92" cm="1">
        <f t="array" ref="P674">_xlfn.XLOOKUP(N674,BSFC!$B$3:$B$25,_xlfn.XLOOKUP(M674,BSFC!$C$2:$P$2,BSFC!$C$3:$P$25,,-1),,-1)</f>
        <v>452.21</v>
      </c>
      <c r="Q674" s="92">
        <f t="shared" si="109"/>
        <v>1.5711747623978558</v>
      </c>
      <c r="R674" s="92">
        <f t="shared" si="110"/>
        <v>4.771067935806518E-4</v>
      </c>
      <c r="S674" s="92">
        <f t="shared" si="111"/>
        <v>0.21575246312510654</v>
      </c>
      <c r="T674" s="92">
        <f t="shared" si="114"/>
        <v>87.929799411831866</v>
      </c>
      <c r="U674" s="92">
        <f t="shared" si="112"/>
        <v>2.8766995083347538E-4</v>
      </c>
      <c r="V674" s="92">
        <f t="shared" si="115"/>
        <v>0.11723973254910811</v>
      </c>
    </row>
    <row r="675" spans="1:22" x14ac:dyDescent="0.45">
      <c r="A675" s="88">
        <f>MIN('Gearing and Output'!$H$7,(SQRT((A674^2)+2*K674*1)))</f>
        <v>7.2823027818078083</v>
      </c>
      <c r="B675" s="90">
        <f t="shared" si="113"/>
        <v>59.977320465378725</v>
      </c>
      <c r="C675" s="90">
        <f>0.5*'Gearing and Output'!$G$15*'Gearing and Output'!$G$16*'Gearing and Output'!$G$14*(A675)^2</f>
        <v>31.182777077884332</v>
      </c>
      <c r="D675" s="90">
        <f>'Gearing and Output'!$G$27</f>
        <v>213.858</v>
      </c>
      <c r="E675" s="90">
        <f>'Gearing and Output'!$C$14-C675-D675</f>
        <v>239.06625187759232</v>
      </c>
      <c r="F675" s="90">
        <f>0.5*'Gearing and Output'!$J$27*A675^2</f>
        <v>15027.924242254208</v>
      </c>
      <c r="G675" s="90">
        <f>A675/('Gearing and Output'!$J$35/1000)</f>
        <v>24.930855124299239</v>
      </c>
      <c r="H675" s="90">
        <f t="shared" si="107"/>
        <v>16.750925849358996</v>
      </c>
      <c r="I675" s="90">
        <f>'Gearing and Output'!$G$38</f>
        <v>631.72977665344956</v>
      </c>
      <c r="J675" s="90">
        <f t="shared" si="108"/>
        <v>0.37843119117169272</v>
      </c>
      <c r="K675" s="92">
        <f t="shared" si="117"/>
        <v>2.6424883131430463</v>
      </c>
      <c r="L675" s="92">
        <f>IF(A675&lt;'Gearing and Output'!$H$5,1,IF(A675&lt;'Gearing and Output'!$H$6,2,IF(A675&gt;'Gearing and Output'!$H$6,3)))</f>
        <v>1</v>
      </c>
      <c r="M675" s="92">
        <f>IF(L675=1,_xlfn.XLOOKUP(A675,'Dyno Graph'!$E$2:$E$77,'Dyno Graph'!$A$2:$A$77,,1),IF(L675=2,_xlfn.XLOOKUP(A675,'Dyno Graph'!$F$2:$F$77,'Dyno Graph'!$A$2:$A$77,,1),IF(L675=3,_xlfn.XLOOKUP(A675,'Dyno Graph'!$G$2:$G$77,'Dyno Graph'!$A$2:$A$77,,1))))</f>
        <v>5700</v>
      </c>
      <c r="N675" s="92">
        <f>IF(L675=1,_xlfn.XLOOKUP(A675,'Dyno Graph'!$E$2:$E$77,'Dyno Graph'!$D$2:$D$77,,-1),IF(L675=2,_xlfn.XLOOKUP(A675,'Dyno Graph'!$F$2:$F$77,'Dyno Graph'!$D$2:$D$77,,-1),IF(L675=3,_xlfn.XLOOKUP(A675,'Dyno Graph'!$G$2:$G$77,'Dyno Graph'!$D$2:$D$77,,-1))))</f>
        <v>21.717517678465569</v>
      </c>
      <c r="O675" s="92">
        <f>IF(L675=1,_xlfn.XLOOKUP(A675,'Dyno Graph'!$E$2:$E$77,'Dyno Graph'!$H$2:$H$77,,-1),IF(Forces!L675=2,_xlfn.XLOOKUP(Forces!A675,'Dyno Graph'!$F$2:$F$77,'Dyno Graph'!$H$2:$H$77,,-1),IF(Forces!L675=3,_xlfn.XLOOKUP(Forces!A675,'Dyno Graph'!$G$2:$G$77,'Dyno Graph'!$H$2:$H$77,,-1))))</f>
        <v>12.724935656497536</v>
      </c>
      <c r="P675" s="92" cm="1">
        <f t="array" ref="P675">_xlfn.XLOOKUP(N675,BSFC!$B$3:$B$25,_xlfn.XLOOKUP(M675,BSFC!$C$2:$P$2,BSFC!$C$3:$P$25,,-1),,-1)</f>
        <v>433.88</v>
      </c>
      <c r="Q675" s="92">
        <f t="shared" si="109"/>
        <v>1.5336375229558752</v>
      </c>
      <c r="R675" s="92">
        <f t="shared" si="110"/>
        <v>4.6286659665550103E-4</v>
      </c>
      <c r="S675" s="92">
        <f t="shared" si="111"/>
        <v>0.20082855895688878</v>
      </c>
      <c r="T675" s="92">
        <f t="shared" si="114"/>
        <v>88.130627970788751</v>
      </c>
      <c r="U675" s="92">
        <f t="shared" si="112"/>
        <v>2.6777141194251838E-4</v>
      </c>
      <c r="V675" s="92">
        <f t="shared" si="115"/>
        <v>0.11750750396105063</v>
      </c>
    </row>
    <row r="676" spans="1:22" x14ac:dyDescent="0.45">
      <c r="A676" s="88">
        <f>MIN('Gearing and Output'!$H$7,(SQRT((A675^2)+2*K675*1)))</f>
        <v>7.6365509513269041</v>
      </c>
      <c r="B676" s="90">
        <f t="shared" si="113"/>
        <v>60.108269634234361</v>
      </c>
      <c r="C676" s="90">
        <f>0.5*'Gearing and Output'!$G$15*'Gearing and Output'!$G$16*'Gearing and Output'!$G$14*(A676)^2</f>
        <v>34.290343334140552</v>
      </c>
      <c r="D676" s="90">
        <f>'Gearing and Output'!$G$27</f>
        <v>213.858</v>
      </c>
      <c r="E676" s="90">
        <f>'Gearing and Output'!$C$14-C676-D676</f>
        <v>235.95868562133609</v>
      </c>
      <c r="F676" s="90">
        <f>0.5*'Gearing and Output'!$J$27*A676^2</f>
        <v>16525.554493728032</v>
      </c>
      <c r="G676" s="90">
        <f>A676/('Gearing and Output'!$J$35/1000)</f>
        <v>26.143618457127364</v>
      </c>
      <c r="H676" s="90">
        <f t="shared" si="107"/>
        <v>18.420264401230206</v>
      </c>
      <c r="I676" s="90">
        <f>'Gearing and Output'!$G$38</f>
        <v>631.72977665344956</v>
      </c>
      <c r="J676" s="90">
        <f t="shared" si="108"/>
        <v>0.37351205268700965</v>
      </c>
      <c r="K676" s="92">
        <f t="shared" si="117"/>
        <v>2.6772897763434851</v>
      </c>
      <c r="L676" s="92">
        <f>IF(A676&lt;'Gearing and Output'!$H$5,1,IF(A676&lt;'Gearing and Output'!$H$6,2,IF(A676&gt;'Gearing and Output'!$H$6,3)))</f>
        <v>1</v>
      </c>
      <c r="M676" s="92">
        <f>IF(L676=1,_xlfn.XLOOKUP(A676,'Dyno Graph'!$E$2:$E$77,'Dyno Graph'!$A$2:$A$77,,1),IF(L676=2,_xlfn.XLOOKUP(A676,'Dyno Graph'!$F$2:$F$77,'Dyno Graph'!$A$2:$A$77,,1),IF(L676=3,_xlfn.XLOOKUP(A676,'Dyno Graph'!$G$2:$G$77,'Dyno Graph'!$A$2:$A$77,,1))))</f>
        <v>6000</v>
      </c>
      <c r="N676" s="92">
        <f>IF(L676=1,_xlfn.XLOOKUP(A676,'Dyno Graph'!$E$2:$E$77,'Dyno Graph'!$D$2:$D$77,,-1),IF(L676=2,_xlfn.XLOOKUP(A676,'Dyno Graph'!$F$2:$F$77,'Dyno Graph'!$D$2:$D$77,,-1),IF(L676=3,_xlfn.XLOOKUP(A676,'Dyno Graph'!$G$2:$G$77,'Dyno Graph'!$D$2:$D$77,,-1))))</f>
        <v>20.494399178581677</v>
      </c>
      <c r="O676" s="92">
        <f>IF(L676=1,_xlfn.XLOOKUP(A676,'Dyno Graph'!$E$2:$E$77,'Dyno Graph'!$H$2:$H$77,,-1),IF(Forces!L676=2,_xlfn.XLOOKUP(Forces!A676,'Dyno Graph'!$F$2:$F$77,'Dyno Graph'!$H$2:$H$77,,-1),IF(Forces!L676=3,_xlfn.XLOOKUP(Forces!A676,'Dyno Graph'!$G$2:$G$77,'Dyno Graph'!$H$2:$H$77,,-1))))</f>
        <v>12.651574780140775</v>
      </c>
      <c r="P676" s="92" cm="1">
        <f t="array" ref="P676">_xlfn.XLOOKUP(N676,BSFC!$B$3:$B$25,_xlfn.XLOOKUP(M676,BSFC!$C$2:$P$2,BSFC!$C$3:$P$25,,-1),,-1)</f>
        <v>469.19731950000011</v>
      </c>
      <c r="Q676" s="92">
        <f t="shared" si="109"/>
        <v>1.6489124928599599</v>
      </c>
      <c r="R676" s="92">
        <f t="shared" si="110"/>
        <v>4.4042258293838278E-4</v>
      </c>
      <c r="S676" s="92">
        <f t="shared" si="111"/>
        <v>0.20664509536195569</v>
      </c>
      <c r="T676" s="92">
        <f t="shared" si="114"/>
        <v>88.337273066150701</v>
      </c>
      <c r="U676" s="92">
        <f t="shared" si="112"/>
        <v>2.7552679381594088E-4</v>
      </c>
      <c r="V676" s="92">
        <f t="shared" si="115"/>
        <v>0.11778303075486657</v>
      </c>
    </row>
    <row r="677" spans="1:22" x14ac:dyDescent="0.45">
      <c r="A677" s="88">
        <f>MIN('Gearing and Output'!$H$7,(SQRT((A676^2)+2*K676*1)))</f>
        <v>7.9794417088477321</v>
      </c>
      <c r="B677" s="90">
        <f t="shared" si="113"/>
        <v>60.233591685135643</v>
      </c>
      <c r="C677" s="90">
        <f>0.5*'Gearing and Output'!$G$15*'Gearing and Output'!$G$16*'Gearing and Output'!$G$14*(A677)^2</f>
        <v>37.438836111120494</v>
      </c>
      <c r="D677" s="90">
        <f>'Gearing and Output'!$G$27</f>
        <v>213.858</v>
      </c>
      <c r="E677" s="90">
        <f>'Gearing and Output'!$C$14-C677-D677</f>
        <v>232.81019284435615</v>
      </c>
      <c r="F677" s="90">
        <f>0.5*'Gearing and Output'!$J$27*A677^2</f>
        <v>18042.9084744707</v>
      </c>
      <c r="G677" s="90">
        <f>A677/('Gearing and Output'!$J$35/1000)</f>
        <v>27.31749985911582</v>
      </c>
      <c r="H677" s="90">
        <f t="shared" si="107"/>
        <v>20.111588073676238</v>
      </c>
      <c r="I677" s="90">
        <f>'Gearing and Output'!$G$38</f>
        <v>631.72977665344956</v>
      </c>
      <c r="J677" s="90">
        <f t="shared" si="108"/>
        <v>0.36852812934931473</v>
      </c>
      <c r="K677" s="92">
        <f t="shared" si="117"/>
        <v>2.7134970721655161</v>
      </c>
      <c r="L677" s="92">
        <f>IF(A677&lt;'Gearing and Output'!$H$5,1,IF(A677&lt;'Gearing and Output'!$H$6,2,IF(A677&gt;'Gearing and Output'!$H$6,3)))</f>
        <v>1</v>
      </c>
      <c r="M677" s="92">
        <f>IF(L677=1,_xlfn.XLOOKUP(A677,'Dyno Graph'!$E$2:$E$77,'Dyno Graph'!$A$2:$A$77,,1),IF(L677=2,_xlfn.XLOOKUP(A677,'Dyno Graph'!$F$2:$F$77,'Dyno Graph'!$A$2:$A$77,,1),IF(L677=3,_xlfn.XLOOKUP(A677,'Dyno Graph'!$G$2:$G$77,'Dyno Graph'!$A$2:$A$77,,1))))</f>
        <v>6300</v>
      </c>
      <c r="N677" s="92">
        <f>IF(L677=1,_xlfn.XLOOKUP(A677,'Dyno Graph'!$E$2:$E$77,'Dyno Graph'!$D$2:$D$77,,-1),IF(L677=2,_xlfn.XLOOKUP(A677,'Dyno Graph'!$F$2:$F$77,'Dyno Graph'!$D$2:$D$77,,-1),IF(L677=3,_xlfn.XLOOKUP(A677,'Dyno Graph'!$G$2:$G$77,'Dyno Graph'!$D$2:$D$77,,-1))))</f>
        <v>19.742442419128313</v>
      </c>
      <c r="O677" s="92">
        <f>IF(L677=1,_xlfn.XLOOKUP(A677,'Dyno Graph'!$E$2:$E$77,'Dyno Graph'!$H$2:$H$77,,-1),IF(Forces!L677=2,_xlfn.XLOOKUP(Forces!A677,'Dyno Graph'!$F$2:$F$77,'Dyno Graph'!$H$2:$H$77,,-1),IF(Forces!L677=3,_xlfn.XLOOKUP(Forces!A677,'Dyno Graph'!$G$2:$G$77,'Dyno Graph'!$H$2:$H$77,,-1))))</f>
        <v>12.807075029332497</v>
      </c>
      <c r="P677" s="92" cm="1">
        <f t="array" ref="P677">_xlfn.XLOOKUP(N677,BSFC!$B$3:$B$25,_xlfn.XLOOKUP(M677,BSFC!$C$2:$P$2,BSFC!$C$3:$P$25,,-1),,-1)</f>
        <v>457.16661900000008</v>
      </c>
      <c r="Q677" s="92">
        <f t="shared" si="109"/>
        <v>1.6263797751220179</v>
      </c>
      <c r="R677" s="92">
        <f t="shared" si="110"/>
        <v>4.279698682495005E-4</v>
      </c>
      <c r="S677" s="92">
        <f t="shared" si="111"/>
        <v>0.19565353770149962</v>
      </c>
      <c r="T677" s="92">
        <f t="shared" si="114"/>
        <v>88.532926603852204</v>
      </c>
      <c r="U677" s="92">
        <f t="shared" si="112"/>
        <v>2.6087138360199948E-4</v>
      </c>
      <c r="V677" s="92">
        <f t="shared" si="115"/>
        <v>0.11804390213846856</v>
      </c>
    </row>
    <row r="678" spans="1:22" x14ac:dyDescent="0.45">
      <c r="A678" s="88">
        <f>MIN('Gearing and Output'!$H$7,(SQRT((A677^2)+2*K677*1)))</f>
        <v>8.3125497970977502</v>
      </c>
      <c r="B678" s="90">
        <f t="shared" si="113"/>
        <v>60.353891716342574</v>
      </c>
      <c r="C678" s="90">
        <f>0.5*'Gearing and Output'!$G$15*'Gearing and Output'!$G$16*'Gearing and Output'!$G$14*(A678)^2</f>
        <v>40.629908667987138</v>
      </c>
      <c r="D678" s="90">
        <f>'Gearing and Output'!$G$27</f>
        <v>213.858</v>
      </c>
      <c r="E678" s="90">
        <f>'Gearing and Output'!$C$14-C678-D678</f>
        <v>229.61912028748952</v>
      </c>
      <c r="F678" s="90">
        <f>0.5*'Gearing and Output'!$J$27*A678^2</f>
        <v>19580.782940120509</v>
      </c>
      <c r="G678" s="90">
        <f>A678/('Gearing and Output'!$J$35/1000)</f>
        <v>28.457890438540737</v>
      </c>
      <c r="H678" s="90">
        <f t="shared" si="107"/>
        <v>21.825784973025151</v>
      </c>
      <c r="I678" s="90">
        <f>'Gearing and Output'!$G$38</f>
        <v>631.72977665344956</v>
      </c>
      <c r="J678" s="90">
        <f t="shared" si="108"/>
        <v>0.36347680412324868</v>
      </c>
      <c r="K678" s="92">
        <f t="shared" si="117"/>
        <v>2.7512071985229554</v>
      </c>
      <c r="L678" s="92">
        <f>IF(A678&lt;'Gearing and Output'!$H$5,1,IF(A678&lt;'Gearing and Output'!$H$6,2,IF(A678&gt;'Gearing and Output'!$H$6,3)))</f>
        <v>1</v>
      </c>
      <c r="M678" s="92">
        <f>IF(L678=1,_xlfn.XLOOKUP(A678,'Dyno Graph'!$E$2:$E$77,'Dyno Graph'!$A$2:$A$77,,1),IF(L678=2,_xlfn.XLOOKUP(A678,'Dyno Graph'!$F$2:$F$77,'Dyno Graph'!$A$2:$A$77,,1),IF(L678=3,_xlfn.XLOOKUP(A678,'Dyno Graph'!$G$2:$G$77,'Dyno Graph'!$A$2:$A$77,,1))))</f>
        <v>6600</v>
      </c>
      <c r="N678" s="92">
        <f>IF(L678=1,_xlfn.XLOOKUP(A678,'Dyno Graph'!$E$2:$E$77,'Dyno Graph'!$D$2:$D$77,,-1),IF(L678=2,_xlfn.XLOOKUP(A678,'Dyno Graph'!$F$2:$F$77,'Dyno Graph'!$D$2:$D$77,,-1),IF(L678=3,_xlfn.XLOOKUP(A678,'Dyno Graph'!$G$2:$G$77,'Dyno Graph'!$D$2:$D$77,,-1))))</f>
        <v>19.736307692307694</v>
      </c>
      <c r="O678" s="92">
        <f>IF(L678=1,_xlfn.XLOOKUP(A678,'Dyno Graph'!$E$2:$E$77,'Dyno Graph'!$H$2:$H$77,,-1),IF(Forces!L678=2,_xlfn.XLOOKUP(Forces!A678,'Dyno Graph'!$F$2:$F$77,'Dyno Graph'!$H$2:$H$77,,-1),IF(Forces!L678=3,_xlfn.XLOOKUP(Forces!A678,'Dyno Graph'!$G$2:$G$77,'Dyno Graph'!$H$2:$H$77,,-1))))</f>
        <v>13.422600000000001</v>
      </c>
      <c r="P678" s="92" cm="1">
        <f t="array" ref="P678">_xlfn.XLOOKUP(N678,BSFC!$B$3:$B$25,_xlfn.XLOOKUP(M678,BSFC!$C$2:$P$2,BSFC!$C$3:$P$25,,-1),,-1)</f>
        <v>504.47246850000005</v>
      </c>
      <c r="Q678" s="92">
        <f t="shared" si="109"/>
        <v>1.8809255988022502</v>
      </c>
      <c r="R678" s="92">
        <f t="shared" si="110"/>
        <v>4.3168018911982493E-4</v>
      </c>
      <c r="S678" s="92">
        <f t="shared" si="111"/>
        <v>0.21777077060782496</v>
      </c>
      <c r="T678" s="92">
        <f t="shared" si="114"/>
        <v>88.750697374460032</v>
      </c>
      <c r="U678" s="92">
        <f t="shared" si="112"/>
        <v>2.9036102747709996E-4</v>
      </c>
      <c r="V678" s="92">
        <f t="shared" si="115"/>
        <v>0.11833426316594567</v>
      </c>
    </row>
    <row r="679" spans="1:22" x14ac:dyDescent="0.45">
      <c r="A679" s="88">
        <f>MIN('Gearing and Output'!$H$7,(SQRT((A678^2)+2*K678*1)))</f>
        <v>8.6371811678507555</v>
      </c>
      <c r="B679" s="90">
        <f t="shared" si="113"/>
        <v>60.469670230254287</v>
      </c>
      <c r="C679" s="90">
        <f>0.5*'Gearing and Output'!$G$15*'Gearing and Output'!$G$16*'Gearing and Output'!$G$14*(A679)^2</f>
        <v>43.865328333450122</v>
      </c>
      <c r="D679" s="90">
        <f>'Gearing and Output'!$G$27</f>
        <v>213.858</v>
      </c>
      <c r="E679" s="90">
        <f>'Gearing and Output'!$C$14-C679-D679</f>
        <v>226.38370062202654</v>
      </c>
      <c r="F679" s="90">
        <f>0.5*'Gearing and Output'!$J$27*A679^2</f>
        <v>21140.029619883389</v>
      </c>
      <c r="G679" s="90">
        <f>A679/('Gearing and Output'!$J$35/1000)</f>
        <v>29.569261101851264</v>
      </c>
      <c r="H679" s="90">
        <f t="shared" si="107"/>
        <v>23.563804482075415</v>
      </c>
      <c r="I679" s="90">
        <f>'Gearing and Output'!$G$38</f>
        <v>631.72977665344956</v>
      </c>
      <c r="J679" s="90">
        <f t="shared" si="108"/>
        <v>0.3583552794064585</v>
      </c>
      <c r="K679" s="92">
        <f t="shared" si="117"/>
        <v>2.7905267690106128</v>
      </c>
      <c r="L679" s="92">
        <f>IF(A679&lt;'Gearing and Output'!$H$5,1,IF(A679&lt;'Gearing and Output'!$H$6,2,IF(A679&gt;'Gearing and Output'!$H$6,3)))</f>
        <v>1</v>
      </c>
      <c r="M679" s="92">
        <f>IF(L679=1,_xlfn.XLOOKUP(A679,'Dyno Graph'!$E$2:$E$77,'Dyno Graph'!$A$2:$A$77,,1),IF(L679=2,_xlfn.XLOOKUP(A679,'Dyno Graph'!$F$2:$F$77,'Dyno Graph'!$A$2:$A$77,,1),IF(L679=3,_xlfn.XLOOKUP(A679,'Dyno Graph'!$G$2:$G$77,'Dyno Graph'!$A$2:$A$77,,1))))</f>
        <v>6800</v>
      </c>
      <c r="N679" s="92">
        <f>IF(L679=1,_xlfn.XLOOKUP(A679,'Dyno Graph'!$E$2:$E$77,'Dyno Graph'!$D$2:$D$77,,-1),IF(L679=2,_xlfn.XLOOKUP(A679,'Dyno Graph'!$F$2:$F$77,'Dyno Graph'!$D$2:$D$77,,-1),IF(L679=3,_xlfn.XLOOKUP(A679,'Dyno Graph'!$G$2:$G$77,'Dyno Graph'!$D$2:$D$77,,-1))))</f>
        <v>19.679029850746268</v>
      </c>
      <c r="O679" s="92">
        <f>IF(L679=1,_xlfn.XLOOKUP(A679,'Dyno Graph'!$E$2:$E$77,'Dyno Graph'!$H$2:$H$77,,-1),IF(Forces!L679=2,_xlfn.XLOOKUP(Forces!A679,'Dyno Graph'!$F$2:$F$77,'Dyno Graph'!$H$2:$H$77,,-1),IF(Forces!L679=3,_xlfn.XLOOKUP(Forces!A679,'Dyno Graph'!$G$2:$G$77,'Dyno Graph'!$H$2:$H$77,,-1))))</f>
        <v>13.795450000000001</v>
      </c>
      <c r="P679" s="92" cm="1">
        <f t="array" ref="P679">_xlfn.XLOOKUP(N679,BSFC!$B$3:$B$25,_xlfn.XLOOKUP(M679,BSFC!$C$2:$P$2,BSFC!$C$3:$P$25,,-1),,-1)</f>
        <v>504.47246850000005</v>
      </c>
      <c r="Q679" s="92">
        <f t="shared" si="109"/>
        <v>1.9331735321023127</v>
      </c>
      <c r="R679" s="92">
        <f t="shared" si="110"/>
        <v>4.2795199783477708E-4</v>
      </c>
      <c r="S679" s="92">
        <f t="shared" si="111"/>
        <v>0.21589000074721668</v>
      </c>
      <c r="T679" s="92">
        <f t="shared" si="114"/>
        <v>88.966587375207254</v>
      </c>
      <c r="U679" s="92">
        <f t="shared" si="112"/>
        <v>2.8785333432962222E-4</v>
      </c>
      <c r="V679" s="92">
        <f t="shared" si="115"/>
        <v>0.11862211650027529</v>
      </c>
    </row>
    <row r="680" spans="1:22" x14ac:dyDescent="0.45">
      <c r="A680" s="88">
        <f>MIN('Gearing and Output'!$H$7,(SQRT((A679^2)+2*K679*1)))</f>
        <v>8.9544375627002371</v>
      </c>
      <c r="B680" s="90">
        <f t="shared" si="113"/>
        <v>60.581346702729284</v>
      </c>
      <c r="C680" s="90">
        <f>0.5*'Gearing and Output'!$G$15*'Gearing and Output'!$G$16*'Gearing and Output'!$G$14*(A680)^2</f>
        <v>47.146987813806604</v>
      </c>
      <c r="D680" s="90">
        <f>'Gearing and Output'!$G$27</f>
        <v>213.858</v>
      </c>
      <c r="E680" s="90">
        <f>'Gearing and Output'!$C$14-C680-D680</f>
        <v>223.10204114167004</v>
      </c>
      <c r="F680" s="90">
        <f>0.5*'Gearing and Output'!$J$27*A680^2</f>
        <v>22721.560666220154</v>
      </c>
      <c r="G680" s="90">
        <f>A680/('Gearing and Output'!$J$35/1000)</f>
        <v>30.655383644985402</v>
      </c>
      <c r="H680" s="90">
        <f t="shared" si="107"/>
        <v>25.326663334607961</v>
      </c>
      <c r="I680" s="90">
        <f>'Gearing and Output'!$G$38</f>
        <v>631.72977665344956</v>
      </c>
      <c r="J680" s="90">
        <f t="shared" si="108"/>
        <v>0.35316055912947408</v>
      </c>
      <c r="K680" s="92">
        <f t="shared" si="117"/>
        <v>2.8315732721257376</v>
      </c>
      <c r="L680" s="92">
        <f>IF(A680&lt;'Gearing and Output'!$H$5,1,IF(A680&lt;'Gearing and Output'!$H$6,2,IF(A680&gt;'Gearing and Output'!$H$6,3)))</f>
        <v>1</v>
      </c>
      <c r="M680" s="92">
        <f>IF(L680=1,_xlfn.XLOOKUP(A680,'Dyno Graph'!$E$2:$E$77,'Dyno Graph'!$A$2:$A$77,,1),IF(L680=2,_xlfn.XLOOKUP(A680,'Dyno Graph'!$F$2:$F$77,'Dyno Graph'!$A$2:$A$77,,1),IF(L680=3,_xlfn.XLOOKUP(A680,'Dyno Graph'!$G$2:$G$77,'Dyno Graph'!$A$2:$A$77,,1))))</f>
        <v>7100</v>
      </c>
      <c r="N680" s="92">
        <f>IF(L680=1,_xlfn.XLOOKUP(A680,'Dyno Graph'!$E$2:$E$77,'Dyno Graph'!$D$2:$D$77,,-1),IF(L680=2,_xlfn.XLOOKUP(A680,'Dyno Graph'!$F$2:$F$77,'Dyno Graph'!$D$2:$D$77,,-1),IF(L680=3,_xlfn.XLOOKUP(A680,'Dyno Graph'!$G$2:$G$77,'Dyno Graph'!$D$2:$D$77,,-1))))</f>
        <v>17.308428571428571</v>
      </c>
      <c r="O680" s="92">
        <f>IF(L680=1,_xlfn.XLOOKUP(A680,'Dyno Graph'!$E$2:$E$77,'Dyno Graph'!$H$2:$H$77,,-1),IF(Forces!L680=2,_xlfn.XLOOKUP(Forces!A680,'Dyno Graph'!$F$2:$F$77,'Dyno Graph'!$H$2:$H$77,,-1),IF(Forces!L680=3,_xlfn.XLOOKUP(Forces!A680,'Dyno Graph'!$G$2:$G$77,'Dyno Graph'!$H$2:$H$77,,-1))))</f>
        <v>12.6769</v>
      </c>
      <c r="P680" s="92" cm="1">
        <f t="array" ref="P680">_xlfn.XLOOKUP(N680,BSFC!$B$3:$B$25,_xlfn.XLOOKUP(M680,BSFC!$C$2:$P$2,BSFC!$C$3:$P$25,,-1),,-1)</f>
        <v>541.22171512499995</v>
      </c>
      <c r="Q680" s="92">
        <f t="shared" si="109"/>
        <v>1.9058371001300312</v>
      </c>
      <c r="R680" s="92">
        <f t="shared" si="110"/>
        <v>3.8006056687731786E-4</v>
      </c>
      <c r="S680" s="92">
        <f t="shared" si="111"/>
        <v>0.20569703185672172</v>
      </c>
      <c r="T680" s="92">
        <f t="shared" si="114"/>
        <v>89.17228440706397</v>
      </c>
      <c r="U680" s="92">
        <f t="shared" si="112"/>
        <v>2.7426270914229566E-4</v>
      </c>
      <c r="V680" s="92">
        <f t="shared" si="115"/>
        <v>0.11889637920941759</v>
      </c>
    </row>
    <row r="681" spans="1:22" x14ac:dyDescent="0.45">
      <c r="A681" s="88">
        <f>MIN('Gearing and Output'!$H$7,(SQRT((A680^2)+2*K680*1)))</f>
        <v>9.2652630080612628</v>
      </c>
      <c r="B681" s="90">
        <f t="shared" si="113"/>
        <v>60.689276720380157</v>
      </c>
      <c r="C681" s="90">
        <f>0.5*'Gearing and Output'!$G$15*'Gearing and Output'!$G$16*'Gearing and Output'!$G$14*(A681)^2</f>
        <v>50.476917981826467</v>
      </c>
      <c r="D681" s="90">
        <f>'Gearing and Output'!$G$27</f>
        <v>213.858</v>
      </c>
      <c r="E681" s="90">
        <f>'Gearing and Output'!$C$14-C681-D681</f>
        <v>219.77211097365017</v>
      </c>
      <c r="F681" s="90">
        <f>0.5*'Gearing and Output'!$J$27*A681^2</f>
        <v>24326.354818197415</v>
      </c>
      <c r="G681" s="90">
        <f>A681/('Gearing and Output'!$J$35/1000)</f>
        <v>31.719489928316541</v>
      </c>
      <c r="H681" s="90">
        <f t="shared" si="107"/>
        <v>27.115452485385831</v>
      </c>
      <c r="I681" s="90">
        <f>'Gearing and Output'!$G$38</f>
        <v>631.72977665344956</v>
      </c>
      <c r="J681" s="90">
        <f t="shared" si="108"/>
        <v>0.34788942851147481</v>
      </c>
      <c r="K681" s="92">
        <f t="shared" si="117"/>
        <v>2.8744765377859594</v>
      </c>
      <c r="L681" s="92">
        <f>IF(A681&lt;'Gearing and Output'!$H$5,1,IF(A681&lt;'Gearing and Output'!$H$6,2,IF(A681&gt;'Gearing and Output'!$H$6,3)))</f>
        <v>1</v>
      </c>
      <c r="M681" s="92">
        <f>IF(L681=1,_xlfn.XLOOKUP(A681,'Dyno Graph'!$E$2:$E$77,'Dyno Graph'!$A$2:$A$77,,1),IF(L681=2,_xlfn.XLOOKUP(A681,'Dyno Graph'!$F$2:$F$77,'Dyno Graph'!$A$2:$A$77,,1),IF(L681=3,_xlfn.XLOOKUP(A681,'Dyno Graph'!$G$2:$G$77,'Dyno Graph'!$A$2:$A$77,,1))))</f>
        <v>7300</v>
      </c>
      <c r="N681" s="92">
        <f>IF(L681=1,_xlfn.XLOOKUP(A681,'Dyno Graph'!$E$2:$E$77,'Dyno Graph'!$D$2:$D$77,,-1),IF(L681=2,_xlfn.XLOOKUP(A681,'Dyno Graph'!$F$2:$F$77,'Dyno Graph'!$D$2:$D$77,,-1),IF(L681=3,_xlfn.XLOOKUP(A681,'Dyno Graph'!$G$2:$G$77,'Dyno Graph'!$D$2:$D$77,,-1))))</f>
        <v>15.729542693797773</v>
      </c>
      <c r="O681" s="92">
        <f>IF(L681=1,_xlfn.XLOOKUP(A681,'Dyno Graph'!$E$2:$E$77,'Dyno Graph'!$H$2:$H$77,,-1),IF(Forces!L681=2,_xlfn.XLOOKUP(Forces!A681,'Dyno Graph'!$F$2:$F$77,'Dyno Graph'!$H$2:$H$77,,-1),IF(Forces!L681=3,_xlfn.XLOOKUP(Forces!A681,'Dyno Graph'!$G$2:$G$77,'Dyno Graph'!$H$2:$H$77,,-1))))</f>
        <v>11.849662397180863</v>
      </c>
      <c r="P681" s="92" cm="1">
        <f t="array" ref="P681">_xlfn.XLOOKUP(N681,BSFC!$B$3:$B$25,_xlfn.XLOOKUP(M681,BSFC!$C$2:$P$2,BSFC!$C$3:$P$25,,-1),,-1)</f>
        <v>482.49827961562505</v>
      </c>
      <c r="Q681" s="92">
        <f t="shared" si="109"/>
        <v>1.5881782557404804</v>
      </c>
      <c r="R681" s="92">
        <f t="shared" si="110"/>
        <v>3.4392982696838855E-4</v>
      </c>
      <c r="S681" s="92">
        <f t="shared" si="111"/>
        <v>0.16594554982074708</v>
      </c>
      <c r="T681" s="92">
        <f t="shared" si="114"/>
        <v>89.338229956884717</v>
      </c>
      <c r="U681" s="92">
        <f t="shared" si="112"/>
        <v>2.2126073309432944E-4</v>
      </c>
      <c r="V681" s="92">
        <f t="shared" si="115"/>
        <v>0.11911763994251193</v>
      </c>
    </row>
    <row r="682" spans="1:22" x14ac:dyDescent="0.45">
      <c r="A682" s="88">
        <f>MIN('Gearing and Output'!$H$7,(SQRT((A681^2)+2*K681*1)))</f>
        <v>9.5704781324717718</v>
      </c>
      <c r="B682" s="90">
        <f t="shared" si="113"/>
        <v>60.79376470793504</v>
      </c>
      <c r="C682" s="90">
        <f>0.5*'Gearing and Output'!$G$15*'Gearing and Output'!$G$16*'Gearing and Output'!$G$14*(A682)^2</f>
        <v>53.857302390262767</v>
      </c>
      <c r="D682" s="90">
        <f>'Gearing and Output'!$G$27</f>
        <v>213.858</v>
      </c>
      <c r="E682" s="90">
        <f>'Gearing and Output'!$C$14-C682-D682</f>
        <v>216.3917265652139</v>
      </c>
      <c r="F682" s="90">
        <f>0.5*'Gearing and Output'!$J$27*A682^2</f>
        <v>25955.464395987612</v>
      </c>
      <c r="G682" s="90">
        <f>A682/('Gearing and Output'!$J$35/1000)</f>
        <v>32.764389361423383</v>
      </c>
      <c r="H682" s="90">
        <f t="shared" si="107"/>
        <v>28.931344906596941</v>
      </c>
      <c r="I682" s="90">
        <f>'Gearing and Output'!$G$38</f>
        <v>631.72977665344956</v>
      </c>
      <c r="J682" s="90">
        <f t="shared" si="108"/>
        <v>0.34253843108605081</v>
      </c>
      <c r="K682" s="92">
        <f t="shared" si="117"/>
        <v>2.91938045266747</v>
      </c>
      <c r="L682" s="92">
        <f>IF(A682&lt;'Gearing and Output'!$H$5,1,IF(A682&lt;'Gearing and Output'!$H$6,2,IF(A682&gt;'Gearing and Output'!$H$6,3)))</f>
        <v>1</v>
      </c>
      <c r="M682" s="92">
        <f>IF(L682=1,_xlfn.XLOOKUP(A682,'Dyno Graph'!$E$2:$E$77,'Dyno Graph'!$A$2:$A$77,,1),IF(L682=2,_xlfn.XLOOKUP(A682,'Dyno Graph'!$F$2:$F$77,'Dyno Graph'!$A$2:$A$77,,1),IF(L682=3,_xlfn.XLOOKUP(A682,'Dyno Graph'!$G$2:$G$77,'Dyno Graph'!$A$2:$A$77,,1))))</f>
        <v>7500</v>
      </c>
      <c r="N682" s="92">
        <f>IF(L682=1,_xlfn.XLOOKUP(A682,'Dyno Graph'!$E$2:$E$77,'Dyno Graph'!$D$2:$D$77,,-1),IF(L682=2,_xlfn.XLOOKUP(A682,'Dyno Graph'!$F$2:$F$77,'Dyno Graph'!$D$2:$D$77,,-1),IF(L682=3,_xlfn.XLOOKUP(A682,'Dyno Graph'!$G$2:$G$77,'Dyno Graph'!$D$2:$D$77,,-1))))</f>
        <v>14.682899148334002</v>
      </c>
      <c r="O682" s="92">
        <f>IF(L682=1,_xlfn.XLOOKUP(A682,'Dyno Graph'!$E$2:$E$77,'Dyno Graph'!$H$2:$H$77,,-1),IF(Forces!L682=2,_xlfn.XLOOKUP(Forces!A682,'Dyno Graph'!$F$2:$F$77,'Dyno Graph'!$H$2:$H$77,,-1),IF(Forces!L682=3,_xlfn.XLOOKUP(Forces!A682,'Dyno Graph'!$G$2:$G$77,'Dyno Graph'!$H$2:$H$77,,-1))))</f>
        <v>11.368441198590393</v>
      </c>
      <c r="P682" s="92" cm="1">
        <f t="array" ref="P682">_xlfn.XLOOKUP(N682,BSFC!$B$3:$B$25,_xlfn.XLOOKUP(M682,BSFC!$C$2:$P$2,BSFC!$C$3:$P$25,,-1),,-1)</f>
        <v>475.44294525000004</v>
      </c>
      <c r="Q682" s="92">
        <f t="shared" si="109"/>
        <v>1.5014014350997935</v>
      </c>
      <c r="R682" s="92">
        <f t="shared" si="110"/>
        <v>3.1992324726435342E-4</v>
      </c>
      <c r="S682" s="92">
        <f t="shared" si="111"/>
        <v>0.15210525093330821</v>
      </c>
      <c r="T682" s="92">
        <f t="shared" si="114"/>
        <v>89.490335207818021</v>
      </c>
      <c r="U682" s="92">
        <f t="shared" si="112"/>
        <v>2.0280700124441096E-4</v>
      </c>
      <c r="V682" s="92">
        <f t="shared" si="115"/>
        <v>0.11932044694375633</v>
      </c>
    </row>
    <row r="683" spans="1:22" x14ac:dyDescent="0.45">
      <c r="A683" s="88">
        <f>MIN('Gearing and Output'!$H$7,(SQRT((A682^2)+2*K682*1)))</f>
        <v>9.8708060759724834</v>
      </c>
      <c r="B683" s="90">
        <f t="shared" si="113"/>
        <v>60.895073556706187</v>
      </c>
      <c r="C683" s="90">
        <f>0.5*'Gearing and Output'!$G$15*'Gearing and Output'!$G$16*'Gearing and Output'!$G$14*(A683)^2</f>
        <v>57.290493802599698</v>
      </c>
      <c r="D683" s="90">
        <f>'Gearing and Output'!$G$27</f>
        <v>213.858</v>
      </c>
      <c r="E683" s="90">
        <f>'Gearing and Output'!$C$14-C683-D683</f>
        <v>212.95853515287695</v>
      </c>
      <c r="F683" s="90">
        <f>0.5*'Gearing and Output'!$J$27*A683^2</f>
        <v>27610.023267536893</v>
      </c>
      <c r="G683" s="90">
        <f>A683/('Gearing and Output'!$J$35/1000)</f>
        <v>33.792557603466221</v>
      </c>
      <c r="H683" s="90">
        <f t="shared" si="107"/>
        <v>30.775604467927003</v>
      </c>
      <c r="I683" s="90">
        <f>'Gearing and Output'!$G$38</f>
        <v>631.72977665344956</v>
      </c>
      <c r="J683" s="90">
        <f t="shared" si="108"/>
        <v>0.33710384253376807</v>
      </c>
      <c r="K683" s="92">
        <f t="shared" si="117"/>
        <v>2.9664449757787286</v>
      </c>
      <c r="L683" s="92">
        <f>IF(A683&lt;'Gearing and Output'!$H$5,1,IF(A683&lt;'Gearing and Output'!$H$6,2,IF(A683&gt;'Gearing and Output'!$H$6,3)))</f>
        <v>2</v>
      </c>
      <c r="M683" s="92">
        <f>IF(L683=1,_xlfn.XLOOKUP(A683,'Dyno Graph'!$E$2:$E$77,'Dyno Graph'!$A$2:$A$77,,1),IF(L683=2,_xlfn.XLOOKUP(A683,'Dyno Graph'!$F$2:$F$77,'Dyno Graph'!$A$2:$A$77,,1),IF(L683=3,_xlfn.XLOOKUP(A683,'Dyno Graph'!$G$2:$G$77,'Dyno Graph'!$A$2:$A$77,,1))))</f>
        <v>6300</v>
      </c>
      <c r="N683" s="92">
        <f>IF(L683=1,_xlfn.XLOOKUP(A683,'Dyno Graph'!$E$2:$E$77,'Dyno Graph'!$D$2:$D$77,,-1),IF(L683=2,_xlfn.XLOOKUP(A683,'Dyno Graph'!$F$2:$F$77,'Dyno Graph'!$D$2:$D$77,,-1),IF(L683=3,_xlfn.XLOOKUP(A683,'Dyno Graph'!$G$2:$G$77,'Dyno Graph'!$D$2:$D$77,,-1))))</f>
        <v>19.742442419128313</v>
      </c>
      <c r="O683" s="92">
        <f>IF(L683=1,_xlfn.XLOOKUP(A683,'Dyno Graph'!$E$2:$E$77,'Dyno Graph'!$H$2:$H$77,,-1),IF(Forces!L683=2,_xlfn.XLOOKUP(Forces!A683,'Dyno Graph'!$F$2:$F$77,'Dyno Graph'!$H$2:$H$77,,-1),IF(Forces!L683=3,_xlfn.XLOOKUP(Forces!A683,'Dyno Graph'!$G$2:$G$77,'Dyno Graph'!$H$2:$H$77,,-1))))</f>
        <v>12.807075029332497</v>
      </c>
      <c r="P683" s="92" cm="1">
        <f t="array" ref="P683">_xlfn.XLOOKUP(N683,BSFC!$B$3:$B$25,_xlfn.XLOOKUP(M683,BSFC!$C$2:$P$2,BSFC!$C$3:$P$25,,-1),,-1)</f>
        <v>457.16661900000008</v>
      </c>
      <c r="Q683" s="92">
        <f t="shared" si="109"/>
        <v>1.6263797751220179</v>
      </c>
      <c r="R683" s="92">
        <f t="shared" si="110"/>
        <v>3.4991231108357537E-4</v>
      </c>
      <c r="S683" s="92">
        <f t="shared" si="111"/>
        <v>0.15996822820455442</v>
      </c>
      <c r="T683" s="92">
        <f t="shared" si="114"/>
        <v>89.650303436022568</v>
      </c>
      <c r="U683" s="92">
        <f t="shared" si="112"/>
        <v>2.132909709394059E-4</v>
      </c>
      <c r="V683" s="92">
        <f t="shared" si="115"/>
        <v>0.11953373791469574</v>
      </c>
    </row>
    <row r="684" spans="1:22" x14ac:dyDescent="0.45">
      <c r="A684" s="88">
        <f>MIN('Gearing and Output'!$H$7,(SQRT((A683^2)+2*K683*1)))</f>
        <v>10.166892472187003</v>
      </c>
      <c r="B684" s="90">
        <f t="shared" si="113"/>
        <v>60.993432027864962</v>
      </c>
      <c r="C684" s="90">
        <f>0.5*'Gearing and Output'!$G$15*'Gearing and Output'!$G$16*'Gearing and Output'!$G$14*(A684)^2</f>
        <v>60.779033094115483</v>
      </c>
      <c r="D684" s="90">
        <f>'Gearing and Output'!$G$27</f>
        <v>213.858</v>
      </c>
      <c r="E684" s="90">
        <f>'Gearing and Output'!$C$14-C684-D684</f>
        <v>209.46999586136116</v>
      </c>
      <c r="F684" s="90">
        <f>0.5*'Gearing and Output'!$J$27*A684^2</f>
        <v>29291.25595755949</v>
      </c>
      <c r="G684" s="90">
        <f>A684/('Gearing and Output'!$J$35/1000)</f>
        <v>34.806204971540573</v>
      </c>
      <c r="H684" s="90">
        <f t="shared" si="107"/>
        <v>32.649596089930448</v>
      </c>
      <c r="I684" s="90">
        <f>'Gearing and Output'!$G$38</f>
        <v>631.72977665344956</v>
      </c>
      <c r="J684" s="90">
        <f t="shared" si="108"/>
        <v>0.33158164076263086</v>
      </c>
      <c r="K684" s="92">
        <f t="shared" si="117"/>
        <v>3.0158485183317771</v>
      </c>
      <c r="L684" s="92">
        <f>IF(A684&lt;'Gearing and Output'!$H$5,1,IF(A684&lt;'Gearing and Output'!$H$6,2,IF(A684&gt;'Gearing and Output'!$H$6,3)))</f>
        <v>2</v>
      </c>
      <c r="M684" s="92">
        <f>IF(L684=1,_xlfn.XLOOKUP(A684,'Dyno Graph'!$E$2:$E$77,'Dyno Graph'!$A$2:$A$77,,1),IF(L684=2,_xlfn.XLOOKUP(A684,'Dyno Graph'!$F$2:$F$77,'Dyno Graph'!$A$2:$A$77,,1),IF(L684=3,_xlfn.XLOOKUP(A684,'Dyno Graph'!$G$2:$G$77,'Dyno Graph'!$A$2:$A$77,,1))))</f>
        <v>6500</v>
      </c>
      <c r="N684" s="92">
        <f>IF(L684=1,_xlfn.XLOOKUP(A684,'Dyno Graph'!$E$2:$E$77,'Dyno Graph'!$D$2:$D$77,,-1),IF(L684=2,_xlfn.XLOOKUP(A684,'Dyno Graph'!$F$2:$F$77,'Dyno Graph'!$D$2:$D$77,,-1),IF(L684=3,_xlfn.XLOOKUP(A684,'Dyno Graph'!$G$2:$G$77,'Dyno Graph'!$D$2:$D$77,,-1))))</f>
        <v>19.933328124999999</v>
      </c>
      <c r="O684" s="92">
        <f>IF(L684=1,_xlfn.XLOOKUP(A684,'Dyno Graph'!$E$2:$E$77,'Dyno Graph'!$H$2:$H$77,,-1),IF(Forces!L684=2,_xlfn.XLOOKUP(Forces!A684,'Dyno Graph'!$F$2:$F$77,'Dyno Graph'!$H$2:$H$77,,-1),IF(Forces!L684=3,_xlfn.XLOOKUP(Forces!A684,'Dyno Graph'!$G$2:$G$77,'Dyno Graph'!$H$2:$H$77,,-1))))</f>
        <v>13.34803</v>
      </c>
      <c r="P684" s="92" cm="1">
        <f t="array" ref="P684">_xlfn.XLOOKUP(N684,BSFC!$B$3:$B$25,_xlfn.XLOOKUP(M684,BSFC!$C$2:$P$2,BSFC!$C$3:$P$25,,-1),,-1)</f>
        <v>504.47246850000005</v>
      </c>
      <c r="Q684" s="92">
        <f t="shared" si="109"/>
        <v>1.8704760121422375</v>
      </c>
      <c r="R684" s="92">
        <f t="shared" si="110"/>
        <v>3.5449586514955082E-4</v>
      </c>
      <c r="S684" s="92">
        <f t="shared" si="111"/>
        <v>0.17883340416503704</v>
      </c>
      <c r="T684" s="92">
        <f t="shared" si="114"/>
        <v>89.829136840187601</v>
      </c>
      <c r="U684" s="92">
        <f t="shared" si="112"/>
        <v>2.3844453888671605E-4</v>
      </c>
      <c r="V684" s="92">
        <f t="shared" si="115"/>
        <v>0.11977218245358245</v>
      </c>
    </row>
    <row r="685" spans="1:22" x14ac:dyDescent="0.45">
      <c r="A685" s="88">
        <f>MIN('Gearing and Output'!$H$7,(SQRT((A684^2)+2*K684*1)))</f>
        <v>10.459321181495303</v>
      </c>
      <c r="B685" s="90">
        <f t="shared" si="113"/>
        <v>61.089040526987183</v>
      </c>
      <c r="C685" s="90">
        <f>0.5*'Gearing and Output'!$G$15*'Gearing and Output'!$G$16*'Gearing and Output'!$G$14*(A685)^2</f>
        <v>64.325670951673658</v>
      </c>
      <c r="D685" s="90">
        <f>'Gearing and Output'!$G$27</f>
        <v>213.858</v>
      </c>
      <c r="E685" s="90">
        <f>'Gearing and Output'!$C$14-C685-D685</f>
        <v>205.923358003803</v>
      </c>
      <c r="F685" s="90">
        <f>0.5*'Gearing and Output'!$J$27*A685^2</f>
        <v>31000.488105324024</v>
      </c>
      <c r="G685" s="90">
        <f>A685/('Gearing and Output'!$J$35/1000)</f>
        <v>35.807330302962349</v>
      </c>
      <c r="H685" s="90">
        <f t="shared" si="107"/>
        <v>34.554797400836819</v>
      </c>
      <c r="I685" s="90">
        <f>'Gearing and Output'!$G$38</f>
        <v>631.72977665344956</v>
      </c>
      <c r="J685" s="90">
        <f t="shared" si="108"/>
        <v>0.32596747155828176</v>
      </c>
      <c r="K685" s="92">
        <f t="shared" si="117"/>
        <v>3.0677907682613776</v>
      </c>
      <c r="L685" s="92">
        <f>IF(A685&lt;'Gearing and Output'!$H$5,1,IF(A685&lt;'Gearing and Output'!$H$6,2,IF(A685&gt;'Gearing and Output'!$H$6,3)))</f>
        <v>2</v>
      </c>
      <c r="M685" s="92">
        <f>IF(L685=1,_xlfn.XLOOKUP(A685,'Dyno Graph'!$E$2:$E$77,'Dyno Graph'!$A$2:$A$77,,1),IF(L685=2,_xlfn.XLOOKUP(A685,'Dyno Graph'!$F$2:$F$77,'Dyno Graph'!$A$2:$A$77,,1),IF(L685=3,_xlfn.XLOOKUP(A685,'Dyno Graph'!$G$2:$G$77,'Dyno Graph'!$A$2:$A$77,,1))))</f>
        <v>6700</v>
      </c>
      <c r="N685" s="92">
        <f>IF(L685=1,_xlfn.XLOOKUP(A685,'Dyno Graph'!$E$2:$E$77,'Dyno Graph'!$D$2:$D$77,,-1),IF(L685=2,_xlfn.XLOOKUP(A685,'Dyno Graph'!$F$2:$F$77,'Dyno Graph'!$D$2:$D$77,,-1),IF(L685=3,_xlfn.XLOOKUP(A685,'Dyno Graph'!$G$2:$G$77,'Dyno Graph'!$D$2:$D$77,,-1))))</f>
        <v>19.545257575757578</v>
      </c>
      <c r="O685" s="92">
        <f>IF(L685=1,_xlfn.XLOOKUP(A685,'Dyno Graph'!$E$2:$E$77,'Dyno Graph'!$H$2:$H$77,,-1),IF(Forces!L685=2,_xlfn.XLOOKUP(Forces!A685,'Dyno Graph'!$F$2:$F$77,'Dyno Graph'!$H$2:$H$77,,-1),IF(Forces!L685=3,_xlfn.XLOOKUP(Forces!A685,'Dyno Graph'!$G$2:$G$77,'Dyno Graph'!$H$2:$H$77,,-1))))</f>
        <v>13.497170000000002</v>
      </c>
      <c r="P685" s="92" cm="1">
        <f t="array" ref="P685">_xlfn.XLOOKUP(N685,BSFC!$B$3:$B$25,_xlfn.XLOOKUP(M685,BSFC!$C$2:$P$2,BSFC!$C$3:$P$25,,-1),,-1)</f>
        <v>504.47246850000005</v>
      </c>
      <c r="Q685" s="92">
        <f t="shared" si="109"/>
        <v>1.8913751854622629</v>
      </c>
      <c r="R685" s="92">
        <f t="shared" si="110"/>
        <v>3.4880863476894947E-4</v>
      </c>
      <c r="S685" s="92">
        <f t="shared" si="111"/>
        <v>0.17596435301600688</v>
      </c>
      <c r="T685" s="92">
        <f t="shared" si="114"/>
        <v>90.005101193203615</v>
      </c>
      <c r="U685" s="92">
        <f t="shared" si="112"/>
        <v>2.3461913735467585E-4</v>
      </c>
      <c r="V685" s="92">
        <f t="shared" si="115"/>
        <v>0.12000680159093713</v>
      </c>
    </row>
    <row r="686" spans="1:22" x14ac:dyDescent="0.45">
      <c r="A686" s="88">
        <f>MIN('Gearing and Output'!$H$7,(SQRT((A685^2)+2*K685*1)))</f>
        <v>10.748626940879429</v>
      </c>
      <c r="B686" s="90">
        <f t="shared" si="113"/>
        <v>61.182075665847272</v>
      </c>
      <c r="C686" s="90">
        <f>0.5*'Gearing and Output'!$G$15*'Gearing and Output'!$G$16*'Gearing and Output'!$G$14*(A686)^2</f>
        <v>67.933392895149041</v>
      </c>
      <c r="D686" s="90">
        <f>'Gearing and Output'!$G$27</f>
        <v>213.858</v>
      </c>
      <c r="E686" s="90">
        <f>'Gearing and Output'!$C$14-C686-D686</f>
        <v>202.31563606032762</v>
      </c>
      <c r="F686" s="90">
        <f>0.5*'Gearing and Output'!$J$27*A686^2</f>
        <v>32739.158523236161</v>
      </c>
      <c r="G686" s="90">
        <f>A686/('Gearing and Output'!$J$35/1000)</f>
        <v>36.797764261826181</v>
      </c>
      <c r="H686" s="90">
        <f t="shared" si="107"/>
        <v>36.492812177690098</v>
      </c>
      <c r="I686" s="90">
        <f>'Gearing and Output'!$G$38</f>
        <v>631.72977665344956</v>
      </c>
      <c r="J686" s="90">
        <f t="shared" si="108"/>
        <v>0.32025660897620262</v>
      </c>
      <c r="K686" s="92">
        <f t="shared" si="117"/>
        <v>3.1224960608831873</v>
      </c>
      <c r="L686" s="92">
        <f>IF(A686&lt;'Gearing and Output'!$H$5,1,IF(A686&lt;'Gearing and Output'!$H$6,2,IF(A686&gt;'Gearing and Output'!$H$6,3)))</f>
        <v>2</v>
      </c>
      <c r="M686" s="92">
        <f>IF(L686=1,_xlfn.XLOOKUP(A686,'Dyno Graph'!$E$2:$E$77,'Dyno Graph'!$A$2:$A$77,,1),IF(L686=2,_xlfn.XLOOKUP(A686,'Dyno Graph'!$F$2:$F$77,'Dyno Graph'!$A$2:$A$77,,1),IF(L686=3,_xlfn.XLOOKUP(A686,'Dyno Graph'!$G$2:$G$77,'Dyno Graph'!$A$2:$A$77,,1))))</f>
        <v>6900</v>
      </c>
      <c r="N686" s="92">
        <f>IF(L686=1,_xlfn.XLOOKUP(A686,'Dyno Graph'!$E$2:$E$77,'Dyno Graph'!$D$2:$D$77,,-1),IF(L686=2,_xlfn.XLOOKUP(A686,'Dyno Graph'!$F$2:$F$77,'Dyno Graph'!$D$2:$D$77,,-1),IF(L686=3,_xlfn.XLOOKUP(A686,'Dyno Graph'!$G$2:$G$77,'Dyno Graph'!$D$2:$D$77,,-1))))</f>
        <v>19.259479497265158</v>
      </c>
      <c r="O686" s="92">
        <f>IF(L686=1,_xlfn.XLOOKUP(A686,'Dyno Graph'!$E$2:$E$77,'Dyno Graph'!$H$2:$H$77,,-1),IF(Forces!L686=2,_xlfn.XLOOKUP(Forces!A686,'Dyno Graph'!$F$2:$F$77,'Dyno Graph'!$H$2:$H$77,,-1),IF(Forces!L686=3,_xlfn.XLOOKUP(Forces!A686,'Dyno Graph'!$G$2:$G$77,'Dyno Graph'!$H$2:$H$77,,-1))))</f>
        <v>13.702848078511614</v>
      </c>
      <c r="P686" s="92" cm="1">
        <f t="array" ref="P686">_xlfn.XLOOKUP(N686,BSFC!$B$3:$B$25,_xlfn.XLOOKUP(M686,BSFC!$C$2:$P$2,BSFC!$C$3:$P$25,,-1),,-1)</f>
        <v>504.47246850000005</v>
      </c>
      <c r="Q686" s="92">
        <f t="shared" si="109"/>
        <v>1.9201971099020101</v>
      </c>
      <c r="R686" s="92">
        <f t="shared" si="110"/>
        <v>3.449244425986882E-4</v>
      </c>
      <c r="S686" s="92">
        <f t="shared" si="111"/>
        <v>0.17400488500374681</v>
      </c>
      <c r="T686" s="92">
        <f t="shared" si="114"/>
        <v>90.179106078207369</v>
      </c>
      <c r="U686" s="92">
        <f t="shared" si="112"/>
        <v>2.3200651333832908E-4</v>
      </c>
      <c r="V686" s="92">
        <f t="shared" si="115"/>
        <v>0.12023880810427545</v>
      </c>
    </row>
    <row r="687" spans="1:22" x14ac:dyDescent="0.45">
      <c r="A687" s="88">
        <f>MIN('Gearing and Output'!$H$7,(SQRT((A686^2)+2*K686*1)))</f>
        <v>11.03530576087339</v>
      </c>
      <c r="B687" s="90">
        <f t="shared" si="113"/>
        <v>61.27269390712388</v>
      </c>
      <c r="C687" s="90">
        <f>0.5*'Gearing and Output'!$G$15*'Gearing and Output'!$G$16*'Gearing and Output'!$G$14*(A687)^2</f>
        <v>71.605448262747657</v>
      </c>
      <c r="D687" s="90">
        <f>'Gearing and Output'!$G$27</f>
        <v>213.858</v>
      </c>
      <c r="E687" s="90">
        <f>'Gearing and Output'!$C$14-C687-D687</f>
        <v>198.64358069272902</v>
      </c>
      <c r="F687" s="90">
        <f>0.5*'Gearing and Output'!$J$27*A687^2</f>
        <v>34508.833165741707</v>
      </c>
      <c r="G687" s="90">
        <f>A687/('Gearing and Output'!$J$35/1000)</f>
        <v>37.779204932808589</v>
      </c>
      <c r="H687" s="90">
        <f t="shared" si="107"/>
        <v>38.465385916833107</v>
      </c>
      <c r="I687" s="90">
        <f>'Gearing and Output'!$G$38</f>
        <v>631.72977665344956</v>
      </c>
      <c r="J687" s="90">
        <f t="shared" si="108"/>
        <v>0.31444390945924922</v>
      </c>
      <c r="K687" s="92">
        <f t="shared" si="117"/>
        <v>3.180217424849173</v>
      </c>
      <c r="L687" s="92">
        <f>IF(A687&lt;'Gearing and Output'!$H$5,1,IF(A687&lt;'Gearing and Output'!$H$6,2,IF(A687&gt;'Gearing and Output'!$H$6,3)))</f>
        <v>2</v>
      </c>
      <c r="M687" s="92">
        <f>IF(L687=1,_xlfn.XLOOKUP(A687,'Dyno Graph'!$E$2:$E$77,'Dyno Graph'!$A$2:$A$77,,1),IF(L687=2,_xlfn.XLOOKUP(A687,'Dyno Graph'!$F$2:$F$77,'Dyno Graph'!$A$2:$A$77,,1),IF(L687=3,_xlfn.XLOOKUP(A687,'Dyno Graph'!$G$2:$G$77,'Dyno Graph'!$A$2:$A$77,,1))))</f>
        <v>7100</v>
      </c>
      <c r="N687" s="92">
        <f>IF(L687=1,_xlfn.XLOOKUP(A687,'Dyno Graph'!$E$2:$E$77,'Dyno Graph'!$D$2:$D$77,,-1),IF(L687=2,_xlfn.XLOOKUP(A687,'Dyno Graph'!$F$2:$F$77,'Dyno Graph'!$D$2:$D$77,,-1),IF(L687=3,_xlfn.XLOOKUP(A687,'Dyno Graph'!$G$2:$G$77,'Dyno Graph'!$D$2:$D$77,,-1))))</f>
        <v>17.308428571428571</v>
      </c>
      <c r="O687" s="92">
        <f>IF(L687=1,_xlfn.XLOOKUP(A687,'Dyno Graph'!$E$2:$E$77,'Dyno Graph'!$H$2:$H$77,,-1),IF(Forces!L687=2,_xlfn.XLOOKUP(Forces!A687,'Dyno Graph'!$F$2:$F$77,'Dyno Graph'!$H$2:$H$77,,-1),IF(Forces!L687=3,_xlfn.XLOOKUP(Forces!A687,'Dyno Graph'!$G$2:$G$77,'Dyno Graph'!$H$2:$H$77,,-1))))</f>
        <v>12.6769</v>
      </c>
      <c r="P687" s="92" cm="1">
        <f t="array" ref="P687">_xlfn.XLOOKUP(N687,BSFC!$B$3:$B$25,_xlfn.XLOOKUP(M687,BSFC!$C$2:$P$2,BSFC!$C$3:$P$25,,-1),,-1)</f>
        <v>541.22171512499995</v>
      </c>
      <c r="Q687" s="92">
        <f t="shared" si="109"/>
        <v>1.9058371001300312</v>
      </c>
      <c r="R687" s="92">
        <f t="shared" si="110"/>
        <v>3.1107914853528874E-4</v>
      </c>
      <c r="S687" s="92">
        <f t="shared" si="111"/>
        <v>0.1683627903098936</v>
      </c>
      <c r="T687" s="92">
        <f t="shared" si="114"/>
        <v>90.347468868517268</v>
      </c>
      <c r="U687" s="92">
        <f t="shared" si="112"/>
        <v>2.2448372041319146E-4</v>
      </c>
      <c r="V687" s="92">
        <f t="shared" si="115"/>
        <v>0.12046329182468864</v>
      </c>
    </row>
    <row r="688" spans="1:22" x14ac:dyDescent="0.45">
      <c r="A688" s="88">
        <f>MIN('Gearing and Output'!$H$7,(SQRT((A687^2)+2*K687*1)))</f>
        <v>11.319823677322177</v>
      </c>
      <c r="B688" s="90">
        <f t="shared" si="113"/>
        <v>61.361034505750283</v>
      </c>
      <c r="C688" s="90">
        <f>0.5*'Gearing and Output'!$G$15*'Gearing and Output'!$G$16*'Gearing and Output'!$G$14*(A688)^2</f>
        <v>75.345383954370277</v>
      </c>
      <c r="D688" s="90">
        <f>'Gearing and Output'!$G$27</f>
        <v>213.858</v>
      </c>
      <c r="E688" s="90">
        <f>'Gearing and Output'!$C$14-C688-D688</f>
        <v>194.90364500110638</v>
      </c>
      <c r="F688" s="90">
        <f>0.5*'Gearing and Output'!$J$27*A688^2</f>
        <v>36311.221391274972</v>
      </c>
      <c r="G688" s="90">
        <f>A688/('Gearing and Output'!$J$35/1000)</f>
        <v>38.75324778268461</v>
      </c>
      <c r="H688" s="90">
        <f t="shared" si="107"/>
        <v>40.47442396034247</v>
      </c>
      <c r="I688" s="90">
        <f>'Gearing and Output'!$G$38</f>
        <v>631.72977665344956</v>
      </c>
      <c r="J688" s="90">
        <f t="shared" si="108"/>
        <v>0.30852375842341434</v>
      </c>
      <c r="K688" s="92">
        <f t="shared" si="117"/>
        <v>3.2412414690852165</v>
      </c>
      <c r="L688" s="92">
        <f>IF(A688&lt;'Gearing and Output'!$H$5,1,IF(A688&lt;'Gearing and Output'!$H$6,2,IF(A688&gt;'Gearing and Output'!$H$6,3)))</f>
        <v>2</v>
      </c>
      <c r="M688" s="92">
        <f>IF(L688=1,_xlfn.XLOOKUP(A688,'Dyno Graph'!$E$2:$E$77,'Dyno Graph'!$A$2:$A$77,,1),IF(L688=2,_xlfn.XLOOKUP(A688,'Dyno Graph'!$F$2:$F$77,'Dyno Graph'!$A$2:$A$77,,1),IF(L688=3,_xlfn.XLOOKUP(A688,'Dyno Graph'!$G$2:$G$77,'Dyno Graph'!$A$2:$A$77,,1))))</f>
        <v>7300</v>
      </c>
      <c r="N688" s="92">
        <f>IF(L688=1,_xlfn.XLOOKUP(A688,'Dyno Graph'!$E$2:$E$77,'Dyno Graph'!$D$2:$D$77,,-1),IF(L688=2,_xlfn.XLOOKUP(A688,'Dyno Graph'!$F$2:$F$77,'Dyno Graph'!$D$2:$D$77,,-1),IF(L688=3,_xlfn.XLOOKUP(A688,'Dyno Graph'!$G$2:$G$77,'Dyno Graph'!$D$2:$D$77,,-1))))</f>
        <v>15.729542693797773</v>
      </c>
      <c r="O688" s="92">
        <f>IF(L688=1,_xlfn.XLOOKUP(A688,'Dyno Graph'!$E$2:$E$77,'Dyno Graph'!$H$2:$H$77,,-1),IF(Forces!L688=2,_xlfn.XLOOKUP(Forces!A688,'Dyno Graph'!$F$2:$F$77,'Dyno Graph'!$H$2:$H$77,,-1),IF(Forces!L688=3,_xlfn.XLOOKUP(Forces!A688,'Dyno Graph'!$G$2:$G$77,'Dyno Graph'!$H$2:$H$77,,-1))))</f>
        <v>11.849662397180863</v>
      </c>
      <c r="P688" s="92" cm="1">
        <f t="array" ref="P688">_xlfn.XLOOKUP(N688,BSFC!$B$3:$B$25,_xlfn.XLOOKUP(M688,BSFC!$C$2:$P$2,BSFC!$C$3:$P$25,,-1),,-1)</f>
        <v>482.49827961562505</v>
      </c>
      <c r="Q688" s="92">
        <f t="shared" si="109"/>
        <v>1.5881782557404804</v>
      </c>
      <c r="R688" s="92">
        <f t="shared" si="110"/>
        <v>2.8369210261322027E-4</v>
      </c>
      <c r="S688" s="92">
        <f t="shared" si="111"/>
        <v>0.13688095145141815</v>
      </c>
      <c r="T688" s="92">
        <f t="shared" si="114"/>
        <v>90.484349819968685</v>
      </c>
      <c r="U688" s="92">
        <f t="shared" si="112"/>
        <v>1.8250793526855753E-4</v>
      </c>
      <c r="V688" s="92">
        <f t="shared" si="115"/>
        <v>0.12064579975995719</v>
      </c>
    </row>
    <row r="689" spans="1:22" x14ac:dyDescent="0.45">
      <c r="A689" s="88">
        <f>MIN('Gearing and Output'!$H$7,(SQRT((A688^2)+2*K688*1)))</f>
        <v>11.602624316241313</v>
      </c>
      <c r="B689" s="90">
        <f t="shared" si="113"/>
        <v>61.447221903768522</v>
      </c>
      <c r="C689" s="90">
        <f>0.5*'Gearing and Output'!$G$15*'Gearing and Output'!$G$16*'Gearing and Output'!$G$14*(A689)^2</f>
        <v>79.157083922014479</v>
      </c>
      <c r="D689" s="90">
        <f>'Gearing and Output'!$G$27</f>
        <v>213.858</v>
      </c>
      <c r="E689" s="90">
        <f>'Gearing and Output'!$C$14-C689-D689</f>
        <v>191.0919450334622</v>
      </c>
      <c r="F689" s="90">
        <f>0.5*'Gearing and Output'!$J$27*A689^2</f>
        <v>38148.194993879013</v>
      </c>
      <c r="G689" s="90">
        <f>A689/('Gearing and Output'!$J$35/1000)</f>
        <v>39.721411558511853</v>
      </c>
      <c r="H689" s="90">
        <f t="shared" si="107"/>
        <v>42.522012709687573</v>
      </c>
      <c r="I689" s="90">
        <f>'Gearing and Output'!$G$38</f>
        <v>631.72977665344956</v>
      </c>
      <c r="J689" s="90">
        <f t="shared" si="108"/>
        <v>0.30249000774628715</v>
      </c>
      <c r="K689" s="92">
        <f t="shared" si="117"/>
        <v>3.3058943250738646</v>
      </c>
      <c r="L689" s="92">
        <f>IF(A689&lt;'Gearing and Output'!$H$5,1,IF(A689&lt;'Gearing and Output'!$H$6,2,IF(A689&gt;'Gearing and Output'!$H$6,3)))</f>
        <v>2</v>
      </c>
      <c r="M689" s="92">
        <f>IF(L689=1,_xlfn.XLOOKUP(A689,'Dyno Graph'!$E$2:$E$77,'Dyno Graph'!$A$2:$A$77,,1),IF(L689=2,_xlfn.XLOOKUP(A689,'Dyno Graph'!$F$2:$F$77,'Dyno Graph'!$A$2:$A$77,,1),IF(L689=3,_xlfn.XLOOKUP(A689,'Dyno Graph'!$G$2:$G$77,'Dyno Graph'!$A$2:$A$77,,1))))</f>
        <v>7400</v>
      </c>
      <c r="N689" s="92">
        <f>IF(L689=1,_xlfn.XLOOKUP(A689,'Dyno Graph'!$E$2:$E$77,'Dyno Graph'!$D$2:$D$77,,-1),IF(L689=2,_xlfn.XLOOKUP(A689,'Dyno Graph'!$F$2:$F$77,'Dyno Graph'!$D$2:$D$77,,-1),IF(L689=3,_xlfn.XLOOKUP(A689,'Dyno Graph'!$G$2:$G$77,'Dyno Graph'!$D$2:$D$77,,-1))))</f>
        <v>15.161300543962401</v>
      </c>
      <c r="O689" s="92">
        <f>IF(L689=1,_xlfn.XLOOKUP(A689,'Dyno Graph'!$E$2:$E$77,'Dyno Graph'!$H$2:$H$77,,-1),IF(Forces!L689=2,_xlfn.XLOOKUP(Forces!A689,'Dyno Graph'!$F$2:$F$77,'Dyno Graph'!$H$2:$H$77,,-1),IF(Forces!L689=3,_xlfn.XLOOKUP(Forces!A689,'Dyno Graph'!$G$2:$G$77,'Dyno Graph'!$H$2:$H$77,,-1))))</f>
        <v>11.580217097533207</v>
      </c>
      <c r="P689" s="92" cm="1">
        <f t="array" ref="P689">_xlfn.XLOOKUP(N689,BSFC!$B$3:$B$25,_xlfn.XLOOKUP(M689,BSFC!$C$2:$P$2,BSFC!$C$3:$P$25,,-1),,-1)</f>
        <v>482.49827961562505</v>
      </c>
      <c r="Q689" s="92">
        <f t="shared" si="109"/>
        <v>1.552065229759783</v>
      </c>
      <c r="R689" s="92">
        <f t="shared" si="110"/>
        <v>2.7067403736094153E-4</v>
      </c>
      <c r="S689" s="92">
        <f t="shared" si="111"/>
        <v>0.1305997573632697</v>
      </c>
      <c r="T689" s="92">
        <f t="shared" si="114"/>
        <v>90.614949577331956</v>
      </c>
      <c r="U689" s="92">
        <f t="shared" si="112"/>
        <v>1.7413300981769294E-4</v>
      </c>
      <c r="V689" s="92">
        <f t="shared" si="115"/>
        <v>0.12081993276977489</v>
      </c>
    </row>
    <row r="690" spans="1:22" x14ac:dyDescent="0.45">
      <c r="A690" s="88">
        <f>MIN('Gearing and Output'!$H$7,(SQRT((A689^2)+2*K689*1)))</f>
        <v>11.884135630073477</v>
      </c>
      <c r="B690" s="90">
        <f t="shared" si="113"/>
        <v>61.53136769536227</v>
      </c>
      <c r="C690" s="90">
        <f>0.5*'Gearing and Output'!$G$15*'Gearing and Output'!$G$16*'Gearing and Output'!$G$14*(A690)^2</f>
        <v>83.044815648301352</v>
      </c>
      <c r="D690" s="90">
        <f>'Gearing and Output'!$G$27</f>
        <v>213.858</v>
      </c>
      <c r="E690" s="90">
        <f>'Gearing and Output'!$C$14-C690-D690</f>
        <v>187.20421330717528</v>
      </c>
      <c r="F690" s="90">
        <f>0.5*'Gearing and Output'!$J$27*A690^2</f>
        <v>40021.810602614627</v>
      </c>
      <c r="G690" s="90">
        <f>A690/('Gearing and Output'!$J$35/1000)</f>
        <v>40.685161349104675</v>
      </c>
      <c r="H690" s="90">
        <f t="shared" si="107"/>
        <v>44.61044459330639</v>
      </c>
      <c r="I690" s="90">
        <f>'Gearing and Output'!$G$38</f>
        <v>631.72977665344956</v>
      </c>
      <c r="J690" s="90">
        <f t="shared" si="108"/>
        <v>0.29633590219362199</v>
      </c>
      <c r="K690" s="92">
        <f t="shared" si="117"/>
        <v>3.3745489243710107</v>
      </c>
      <c r="L690" s="92">
        <f>IF(A690&lt;'Gearing and Output'!$H$5,1,IF(A690&lt;'Gearing and Output'!$H$6,2,IF(A690&gt;'Gearing and Output'!$H$6,3)))</f>
        <v>3</v>
      </c>
      <c r="M690" s="92">
        <f>IF(L690=1,_xlfn.XLOOKUP(A690,'Dyno Graph'!$E$2:$E$77,'Dyno Graph'!$A$2:$A$77,,1),IF(L690=2,_xlfn.XLOOKUP(A690,'Dyno Graph'!$F$2:$F$77,'Dyno Graph'!$A$2:$A$77,,1),IF(L690=3,_xlfn.XLOOKUP(A690,'Dyno Graph'!$G$2:$G$77,'Dyno Graph'!$A$2:$A$77,,1))))</f>
        <v>6500</v>
      </c>
      <c r="N690" s="92">
        <f>IF(L690=1,_xlfn.XLOOKUP(A690,'Dyno Graph'!$E$2:$E$77,'Dyno Graph'!$D$2:$D$77,,-1),IF(L690=2,_xlfn.XLOOKUP(A690,'Dyno Graph'!$F$2:$F$77,'Dyno Graph'!$D$2:$D$77,,-1),IF(L690=3,_xlfn.XLOOKUP(A690,'Dyno Graph'!$G$2:$G$77,'Dyno Graph'!$D$2:$D$77,,-1))))</f>
        <v>19.933328124999999</v>
      </c>
      <c r="O690" s="92">
        <f>IF(L690=1,_xlfn.XLOOKUP(A690,'Dyno Graph'!$E$2:$E$77,'Dyno Graph'!$H$2:$H$77,,-1),IF(Forces!L690=2,_xlfn.XLOOKUP(Forces!A690,'Dyno Graph'!$F$2:$F$77,'Dyno Graph'!$H$2:$H$77,,-1),IF(Forces!L690=3,_xlfn.XLOOKUP(Forces!A690,'Dyno Graph'!$G$2:$G$77,'Dyno Graph'!$H$2:$H$77,,-1))))</f>
        <v>13.34803</v>
      </c>
      <c r="P690" s="92" cm="1">
        <f t="array" ref="P690">_xlfn.XLOOKUP(N690,BSFC!$B$3:$B$25,_xlfn.XLOOKUP(M690,BSFC!$C$2:$P$2,BSFC!$C$3:$P$25,,-1),,-1)</f>
        <v>504.47246850000005</v>
      </c>
      <c r="Q690" s="92">
        <f t="shared" si="109"/>
        <v>1.8704760121422375</v>
      </c>
      <c r="R690" s="92">
        <f t="shared" si="110"/>
        <v>3.0479690551947893E-4</v>
      </c>
      <c r="S690" s="92">
        <f t="shared" si="111"/>
        <v>0.15376164731857284</v>
      </c>
      <c r="T690" s="92">
        <f t="shared" si="114"/>
        <v>90.768711224650531</v>
      </c>
      <c r="U690" s="92">
        <f t="shared" si="112"/>
        <v>2.0501552975809711E-4</v>
      </c>
      <c r="V690" s="92">
        <f t="shared" si="115"/>
        <v>0.12102494829953299</v>
      </c>
    </row>
    <row r="691" spans="1:22" x14ac:dyDescent="0.45">
      <c r="A691" s="88">
        <f>MIN('Gearing and Output'!$H$7,(SQRT((A690^2)+2*K690*1)))</f>
        <v>12.16477609833917</v>
      </c>
      <c r="B691" s="90">
        <f t="shared" si="113"/>
        <v>61.61357224988231</v>
      </c>
      <c r="C691" s="90">
        <f>0.5*'Gearing and Output'!$G$15*'Gearing and Output'!$G$16*'Gearing and Output'!$G$14*(A691)^2</f>
        <v>87.01328518336166</v>
      </c>
      <c r="D691" s="90">
        <f>'Gearing and Output'!$G$27</f>
        <v>213.858</v>
      </c>
      <c r="E691" s="90">
        <f>'Gearing and Output'!$C$14-C691-D691</f>
        <v>183.23574377211497</v>
      </c>
      <c r="F691" s="90">
        <f>0.5*'Gearing and Output'!$J$27*A691^2</f>
        <v>41934.336205501895</v>
      </c>
      <c r="G691" s="90">
        <f>A691/('Gearing and Output'!$J$35/1000)</f>
        <v>41.645929812869454</v>
      </c>
      <c r="H691" s="90">
        <f t="shared" si="107"/>
        <v>46.74224763160543</v>
      </c>
      <c r="I691" s="90">
        <f>'Gearing and Output'!$G$38</f>
        <v>631.72977665344956</v>
      </c>
      <c r="J691" s="90">
        <f t="shared" si="108"/>
        <v>0.2900539922984085</v>
      </c>
      <c r="K691" s="92">
        <f t="shared" si="117"/>
        <v>3.447633980404575</v>
      </c>
      <c r="L691" s="92">
        <f>IF(A691&lt;'Gearing and Output'!$H$5,1,IF(A691&lt;'Gearing and Output'!$H$6,2,IF(A691&gt;'Gearing and Output'!$H$6,3)))</f>
        <v>3</v>
      </c>
      <c r="M691" s="92">
        <f>IF(L691=1,_xlfn.XLOOKUP(A691,'Dyno Graph'!$E$2:$E$77,'Dyno Graph'!$A$2:$A$77,,1),IF(L691=2,_xlfn.XLOOKUP(A691,'Dyno Graph'!$F$2:$F$77,'Dyno Graph'!$A$2:$A$77,,1),IF(L691=3,_xlfn.XLOOKUP(A691,'Dyno Graph'!$G$2:$G$77,'Dyno Graph'!$A$2:$A$77,,1))))</f>
        <v>6700</v>
      </c>
      <c r="N691" s="92">
        <f>IF(L691=1,_xlfn.XLOOKUP(A691,'Dyno Graph'!$E$2:$E$77,'Dyno Graph'!$D$2:$D$77,,-1),IF(L691=2,_xlfn.XLOOKUP(A691,'Dyno Graph'!$F$2:$F$77,'Dyno Graph'!$D$2:$D$77,,-1),IF(L691=3,_xlfn.XLOOKUP(A691,'Dyno Graph'!$G$2:$G$77,'Dyno Graph'!$D$2:$D$77,,-1))))</f>
        <v>19.545257575757578</v>
      </c>
      <c r="O691" s="92">
        <f>IF(L691=1,_xlfn.XLOOKUP(A691,'Dyno Graph'!$E$2:$E$77,'Dyno Graph'!$H$2:$H$77,,-1),IF(Forces!L691=2,_xlfn.XLOOKUP(Forces!A691,'Dyno Graph'!$F$2:$F$77,'Dyno Graph'!$H$2:$H$77,,-1),IF(Forces!L691=3,_xlfn.XLOOKUP(Forces!A691,'Dyno Graph'!$G$2:$G$77,'Dyno Graph'!$H$2:$H$77,,-1))))</f>
        <v>13.497170000000002</v>
      </c>
      <c r="P691" s="92" cm="1">
        <f t="array" ref="P691">_xlfn.XLOOKUP(N691,BSFC!$B$3:$B$25,_xlfn.XLOOKUP(M691,BSFC!$C$2:$P$2,BSFC!$C$3:$P$25,,-1),,-1)</f>
        <v>504.47246850000005</v>
      </c>
      <c r="Q691" s="92">
        <f t="shared" si="109"/>
        <v>1.8913751854622629</v>
      </c>
      <c r="R691" s="92">
        <f t="shared" si="110"/>
        <v>3.0126361950827093E-4</v>
      </c>
      <c r="S691" s="92">
        <f t="shared" si="111"/>
        <v>0.1519792018025822</v>
      </c>
      <c r="T691" s="92">
        <f t="shared" si="114"/>
        <v>90.920690426453106</v>
      </c>
      <c r="U691" s="92">
        <f t="shared" si="112"/>
        <v>2.0263893573677628E-4</v>
      </c>
      <c r="V691" s="92">
        <f t="shared" si="115"/>
        <v>0.12122758723526976</v>
      </c>
    </row>
    <row r="692" spans="1:22" x14ac:dyDescent="0.45">
      <c r="A692" s="88">
        <f>MIN('Gearing and Output'!$H$7,(SQRT((A691^2)+2*K691*1)))</f>
        <v>12.444960646122313</v>
      </c>
      <c r="B692" s="90">
        <f t="shared" si="113"/>
        <v>61.693926059623891</v>
      </c>
      <c r="C692" s="90">
        <f>0.5*'Gearing and Output'!$G$15*'Gearing and Output'!$G$16*'Gearing and Output'!$G$14*(A692)^2</f>
        <v>91.067702744317444</v>
      </c>
      <c r="D692" s="90">
        <f>'Gearing and Output'!$G$27</f>
        <v>213.858</v>
      </c>
      <c r="E692" s="90">
        <f>'Gearing and Output'!$C$14-C692-D692</f>
        <v>179.18132621115922</v>
      </c>
      <c r="F692" s="90">
        <f>0.5*'Gearing and Output'!$J$27*A692^2</f>
        <v>43888.28276389619</v>
      </c>
      <c r="G692" s="90">
        <f>A692/('Gearing and Output'!$J$35/1000)</f>
        <v>42.60513743965187</v>
      </c>
      <c r="H692" s="90">
        <f t="shared" si="107"/>
        <v>48.920220676029253</v>
      </c>
      <c r="I692" s="90">
        <f>'Gearing and Output'!$G$38</f>
        <v>631.72977665344956</v>
      </c>
      <c r="J692" s="90">
        <f t="shared" si="108"/>
        <v>0.28363603051982367</v>
      </c>
      <c r="K692" s="92">
        <f t="shared" si="117"/>
        <v>3.5256451663326627</v>
      </c>
      <c r="L692" s="92">
        <f>IF(A692&lt;'Gearing and Output'!$H$5,1,IF(A692&lt;'Gearing and Output'!$H$6,2,IF(A692&gt;'Gearing and Output'!$H$6,3)))</f>
        <v>3</v>
      </c>
      <c r="M692" s="92">
        <f>IF(L692=1,_xlfn.XLOOKUP(A692,'Dyno Graph'!$E$2:$E$77,'Dyno Graph'!$A$2:$A$77,,1),IF(L692=2,_xlfn.XLOOKUP(A692,'Dyno Graph'!$F$2:$F$77,'Dyno Graph'!$A$2:$A$77,,1),IF(L692=3,_xlfn.XLOOKUP(A692,'Dyno Graph'!$G$2:$G$77,'Dyno Graph'!$A$2:$A$77,,1))))</f>
        <v>6800</v>
      </c>
      <c r="N692" s="92">
        <f>IF(L692=1,_xlfn.XLOOKUP(A692,'Dyno Graph'!$E$2:$E$77,'Dyno Graph'!$D$2:$D$77,,-1),IF(L692=2,_xlfn.XLOOKUP(A692,'Dyno Graph'!$F$2:$F$77,'Dyno Graph'!$D$2:$D$77,,-1),IF(L692=3,_xlfn.XLOOKUP(A692,'Dyno Graph'!$G$2:$G$77,'Dyno Graph'!$D$2:$D$77,,-1))))</f>
        <v>19.679029850746268</v>
      </c>
      <c r="O692" s="92">
        <f>IF(L692=1,_xlfn.XLOOKUP(A692,'Dyno Graph'!$E$2:$E$77,'Dyno Graph'!$H$2:$H$77,,-1),IF(Forces!L692=2,_xlfn.XLOOKUP(Forces!A692,'Dyno Graph'!$F$2:$F$77,'Dyno Graph'!$H$2:$H$77,,-1),IF(Forces!L692=3,_xlfn.XLOOKUP(Forces!A692,'Dyno Graph'!$G$2:$G$77,'Dyno Graph'!$H$2:$H$77,,-1))))</f>
        <v>13.795450000000001</v>
      </c>
      <c r="P692" s="92" cm="1">
        <f t="array" ref="P692">_xlfn.XLOOKUP(N692,BSFC!$B$3:$B$25,_xlfn.XLOOKUP(M692,BSFC!$C$2:$P$2,BSFC!$C$3:$P$25,,-1),,-1)</f>
        <v>504.47246850000005</v>
      </c>
      <c r="Q692" s="92">
        <f t="shared" si="109"/>
        <v>1.9331735321023127</v>
      </c>
      <c r="R692" s="92">
        <f t="shared" si="110"/>
        <v>3.0114242579815282E-4</v>
      </c>
      <c r="S692" s="92">
        <f t="shared" si="111"/>
        <v>0.15191806291247226</v>
      </c>
      <c r="T692" s="92">
        <f t="shared" si="114"/>
        <v>91.072608489365578</v>
      </c>
      <c r="U692" s="92">
        <f t="shared" si="112"/>
        <v>2.0255741721662967E-4</v>
      </c>
      <c r="V692" s="92">
        <f t="shared" si="115"/>
        <v>0.12143014465248639</v>
      </c>
    </row>
    <row r="693" spans="1:22" x14ac:dyDescent="0.45">
      <c r="A693" s="88">
        <f>MIN('Gearing and Output'!$H$7,(SQRT((A692^2)+2*K692*1)))</f>
        <v>12.725106514925461</v>
      </c>
      <c r="B693" s="90">
        <f t="shared" si="113"/>
        <v>61.772510863517446</v>
      </c>
      <c r="C693" s="90">
        <f>0.5*'Gearing and Output'!$G$15*'Gearing and Output'!$G$16*'Gearing and Output'!$G$14*(A693)^2</f>
        <v>95.21386145992463</v>
      </c>
      <c r="D693" s="90">
        <f>'Gearing and Output'!$G$27</f>
        <v>213.858</v>
      </c>
      <c r="E693" s="90">
        <f>'Gearing and Output'!$C$14-C693-D693</f>
        <v>175.035167495552</v>
      </c>
      <c r="F693" s="90">
        <f>0.5*'Gearing and Output'!$J$27*A693^2</f>
        <v>45886.44216191522</v>
      </c>
      <c r="G693" s="90">
        <f>A693/('Gearing and Output'!$J$35/1000)</f>
        <v>43.564212649522283</v>
      </c>
      <c r="H693" s="90">
        <f t="shared" si="107"/>
        <v>51.147475709515895</v>
      </c>
      <c r="I693" s="90">
        <f>'Gearing and Output'!$G$38</f>
        <v>631.72977665344956</v>
      </c>
      <c r="J693" s="90">
        <f t="shared" si="108"/>
        <v>0.2770728465939824</v>
      </c>
      <c r="K693" s="92">
        <f t="shared" si="117"/>
        <v>3.609159151800184</v>
      </c>
      <c r="L693" s="92">
        <f>IF(A693&lt;'Gearing and Output'!$H$5,1,IF(A693&lt;'Gearing and Output'!$H$6,2,IF(A693&gt;'Gearing and Output'!$H$6,3)))</f>
        <v>3</v>
      </c>
      <c r="M693" s="92">
        <f>IF(L693=1,_xlfn.XLOOKUP(A693,'Dyno Graph'!$E$2:$E$77,'Dyno Graph'!$A$2:$A$77,,1),IF(L693=2,_xlfn.XLOOKUP(A693,'Dyno Graph'!$F$2:$F$77,'Dyno Graph'!$A$2:$A$77,,1),IF(L693=3,_xlfn.XLOOKUP(A693,'Dyno Graph'!$G$2:$G$77,'Dyno Graph'!$A$2:$A$77,,1))))</f>
        <v>7000</v>
      </c>
      <c r="N693" s="92">
        <f>IF(L693=1,_xlfn.XLOOKUP(A693,'Dyno Graph'!$E$2:$E$77,'Dyno Graph'!$D$2:$D$77,,-1),IF(L693=2,_xlfn.XLOOKUP(A693,'Dyno Graph'!$F$2:$F$77,'Dyno Graph'!$D$2:$D$77,,-1),IF(L693=3,_xlfn.XLOOKUP(A693,'Dyno Graph'!$G$2:$G$77,'Dyno Graph'!$D$2:$D$77,,-1))))</f>
        <v>18.346330708629118</v>
      </c>
      <c r="O693" s="92">
        <f>IF(L693=1,_xlfn.XLOOKUP(A693,'Dyno Graph'!$E$2:$E$77,'Dyno Graph'!$H$2:$H$77,,-1),IF(Forces!L693=2,_xlfn.XLOOKUP(Forces!A693,'Dyno Graph'!$F$2:$F$77,'Dyno Graph'!$H$2:$H$77,,-1),IF(Forces!L693=3,_xlfn.XLOOKUP(Forces!A693,'Dyno Graph'!$G$2:$G$77,'Dyno Graph'!$H$2:$H$77,,-1))))</f>
        <v>13.245113762456945</v>
      </c>
      <c r="P693" s="92" cm="1">
        <f t="array" ref="P693">_xlfn.XLOOKUP(N693,BSFC!$B$3:$B$25,_xlfn.XLOOKUP(M693,BSFC!$C$2:$P$2,BSFC!$C$3:$P$25,,-1),,-1)</f>
        <v>510.46600000000001</v>
      </c>
      <c r="Q693" s="92">
        <f t="shared" si="109"/>
        <v>1.8781056227406521</v>
      </c>
      <c r="R693" s="92">
        <f t="shared" si="110"/>
        <v>2.8289253429583937E-4</v>
      </c>
      <c r="S693" s="92">
        <f t="shared" si="111"/>
        <v>0.14440702041185993</v>
      </c>
      <c r="T693" s="92">
        <f t="shared" si="114"/>
        <v>91.21701550977744</v>
      </c>
      <c r="U693" s="92">
        <f t="shared" si="112"/>
        <v>1.925426938824799E-4</v>
      </c>
      <c r="V693" s="92">
        <f t="shared" si="115"/>
        <v>0.12162268734636887</v>
      </c>
    </row>
    <row r="694" spans="1:22" x14ac:dyDescent="0.45">
      <c r="A694" s="88">
        <f>MIN('Gearing and Output'!$H$7,(SQRT((A693^2)+2*K693*1)))</f>
        <v>13.005639319918062</v>
      </c>
      <c r="B694" s="90">
        <f t="shared" si="113"/>
        <v>61.849400586152498</v>
      </c>
      <c r="C694" s="90">
        <f>0.5*'Gearing and Output'!$G$15*'Gearing and Output'!$G$16*'Gearing and Output'!$G$14*(A694)^2</f>
        <v>99.458232622441656</v>
      </c>
      <c r="D694" s="90">
        <f>'Gearing and Output'!$G$27</f>
        <v>213.858</v>
      </c>
      <c r="E694" s="90">
        <f>'Gearing and Output'!$C$14-C694-D694</f>
        <v>170.79079633303502</v>
      </c>
      <c r="F694" s="90">
        <f>0.5*'Gearing and Output'!$J$27*A694^2</f>
        <v>47931.933111197977</v>
      </c>
      <c r="G694" s="90">
        <f>A694/('Gearing and Output'!$J$35/1000)</f>
        <v>44.524612529674975</v>
      </c>
      <c r="H694" s="90">
        <f t="shared" si="107"/>
        <v>53.42748901438938</v>
      </c>
      <c r="I694" s="90">
        <f>'Gearing and Output'!$G$38</f>
        <v>631.72977665344956</v>
      </c>
      <c r="J694" s="90">
        <f t="shared" si="108"/>
        <v>0.2703541967544873</v>
      </c>
      <c r="K694" s="92">
        <f t="shared" si="117"/>
        <v>3.6988514031025566</v>
      </c>
      <c r="L694" s="92">
        <f>IF(A694&lt;'Gearing and Output'!$H$5,1,IF(A694&lt;'Gearing and Output'!$H$6,2,IF(A694&gt;'Gearing and Output'!$H$6,3)))</f>
        <v>3</v>
      </c>
      <c r="M694" s="92">
        <f>IF(L694=1,_xlfn.XLOOKUP(A694,'Dyno Graph'!$E$2:$E$77,'Dyno Graph'!$A$2:$A$77,,1),IF(L694=2,_xlfn.XLOOKUP(A694,'Dyno Graph'!$F$2:$F$77,'Dyno Graph'!$A$2:$A$77,,1),IF(L694=3,_xlfn.XLOOKUP(A694,'Dyno Graph'!$G$2:$G$77,'Dyno Graph'!$A$2:$A$77,,1))))</f>
        <v>7100</v>
      </c>
      <c r="N694" s="92">
        <f>IF(L694=1,_xlfn.XLOOKUP(A694,'Dyno Graph'!$E$2:$E$77,'Dyno Graph'!$D$2:$D$77,,-1),IF(L694=2,_xlfn.XLOOKUP(A694,'Dyno Graph'!$F$2:$F$77,'Dyno Graph'!$D$2:$D$77,,-1),IF(L694=3,_xlfn.XLOOKUP(A694,'Dyno Graph'!$G$2:$G$77,'Dyno Graph'!$D$2:$D$77,,-1))))</f>
        <v>17.308428571428571</v>
      </c>
      <c r="O694" s="92">
        <f>IF(L694=1,_xlfn.XLOOKUP(A694,'Dyno Graph'!$E$2:$E$77,'Dyno Graph'!$H$2:$H$77,,-1),IF(Forces!L694=2,_xlfn.XLOOKUP(Forces!A694,'Dyno Graph'!$F$2:$F$77,'Dyno Graph'!$H$2:$H$77,,-1),IF(Forces!L694=3,_xlfn.XLOOKUP(Forces!A694,'Dyno Graph'!$G$2:$G$77,'Dyno Graph'!$H$2:$H$77,,-1))))</f>
        <v>12.6769</v>
      </c>
      <c r="P694" s="92" cm="1">
        <f t="array" ref="P694">_xlfn.XLOOKUP(N694,BSFC!$B$3:$B$25,_xlfn.XLOOKUP(M694,BSFC!$C$2:$P$2,BSFC!$C$3:$P$25,,-1),,-1)</f>
        <v>541.22171512499995</v>
      </c>
      <c r="Q694" s="92">
        <f t="shared" si="109"/>
        <v>1.9058371001300312</v>
      </c>
      <c r="R694" s="92">
        <f t="shared" si="110"/>
        <v>2.6502304745429166E-4</v>
      </c>
      <c r="S694" s="92">
        <f t="shared" si="111"/>
        <v>0.143436228290866</v>
      </c>
      <c r="T694" s="92">
        <f t="shared" si="114"/>
        <v>91.360451738068306</v>
      </c>
      <c r="U694" s="92">
        <f t="shared" si="112"/>
        <v>1.9124830438782133E-4</v>
      </c>
      <c r="V694" s="92">
        <f t="shared" si="115"/>
        <v>0.1218139356507567</v>
      </c>
    </row>
    <row r="695" spans="1:22" x14ac:dyDescent="0.45">
      <c r="A695" s="88">
        <f>MIN('Gearing and Output'!$H$7,(SQRT((A694^2)+2*K694*1)))</f>
        <v>13.286999545646259</v>
      </c>
      <c r="B695" s="90">
        <f t="shared" si="113"/>
        <v>61.92466212255615</v>
      </c>
      <c r="C695" s="90">
        <f>0.5*'Gearing and Output'!$G$15*'Gearing and Output'!$G$16*'Gearing and Output'!$G$14*(A695)^2</f>
        <v>103.80808187249025</v>
      </c>
      <c r="D695" s="90">
        <f>'Gearing and Output'!$G$27</f>
        <v>213.858</v>
      </c>
      <c r="E695" s="90">
        <f>'Gearing and Output'!$C$14-C695-D695</f>
        <v>166.44094708298638</v>
      </c>
      <c r="F695" s="90">
        <f>0.5*'Gearing and Output'!$J$27*A695^2</f>
        <v>50028.257143906347</v>
      </c>
      <c r="G695" s="90">
        <f>A695/('Gearing and Output'!$J$35/1000)</f>
        <v>45.487845072393895</v>
      </c>
      <c r="H695" s="90">
        <f t="shared" si="107"/>
        <v>55.764163585145653</v>
      </c>
      <c r="I695" s="90">
        <f>'Gearing and Output'!$G$38</f>
        <v>631.72977665344956</v>
      </c>
      <c r="J695" s="90">
        <f t="shared" si="108"/>
        <v>0.2634685798169864</v>
      </c>
      <c r="K695" s="92">
        <f t="shared" si="117"/>
        <v>3.7955189977288053</v>
      </c>
      <c r="L695" s="92">
        <f>IF(A695&lt;'Gearing and Output'!$H$5,1,IF(A695&lt;'Gearing and Output'!$H$6,2,IF(A695&gt;'Gearing and Output'!$H$6,3)))</f>
        <v>3</v>
      </c>
      <c r="M695" s="92">
        <f>IF(L695=1,_xlfn.XLOOKUP(A695,'Dyno Graph'!$E$2:$E$77,'Dyno Graph'!$A$2:$A$77,,1),IF(L695=2,_xlfn.XLOOKUP(A695,'Dyno Graph'!$F$2:$F$77,'Dyno Graph'!$A$2:$A$77,,1),IF(L695=3,_xlfn.XLOOKUP(A695,'Dyno Graph'!$G$2:$G$77,'Dyno Graph'!$A$2:$A$77,,1))))</f>
        <v>7300</v>
      </c>
      <c r="N695" s="92">
        <f>IF(L695=1,_xlfn.XLOOKUP(A695,'Dyno Graph'!$E$2:$E$77,'Dyno Graph'!$D$2:$D$77,,-1),IF(L695=2,_xlfn.XLOOKUP(A695,'Dyno Graph'!$F$2:$F$77,'Dyno Graph'!$D$2:$D$77,,-1),IF(L695=3,_xlfn.XLOOKUP(A695,'Dyno Graph'!$G$2:$G$77,'Dyno Graph'!$D$2:$D$77,,-1))))</f>
        <v>15.729542693797773</v>
      </c>
      <c r="O695" s="92">
        <f>IF(L695=1,_xlfn.XLOOKUP(A695,'Dyno Graph'!$E$2:$E$77,'Dyno Graph'!$H$2:$H$77,,-1),IF(Forces!L695=2,_xlfn.XLOOKUP(Forces!A695,'Dyno Graph'!$F$2:$F$77,'Dyno Graph'!$H$2:$H$77,,-1),IF(Forces!L695=3,_xlfn.XLOOKUP(Forces!A695,'Dyno Graph'!$G$2:$G$77,'Dyno Graph'!$H$2:$H$77,,-1))))</f>
        <v>11.849662397180863</v>
      </c>
      <c r="P695" s="92" cm="1">
        <f t="array" ref="P695">_xlfn.XLOOKUP(N695,BSFC!$B$3:$B$25,_xlfn.XLOOKUP(M695,BSFC!$C$2:$P$2,BSFC!$C$3:$P$25,,-1),,-1)</f>
        <v>482.49827961562505</v>
      </c>
      <c r="Q695" s="92">
        <f t="shared" si="109"/>
        <v>1.5881782557404804</v>
      </c>
      <c r="R695" s="92">
        <f t="shared" si="110"/>
        <v>2.4256874300591702E-4</v>
      </c>
      <c r="S695" s="92">
        <f t="shared" si="111"/>
        <v>0.11703900118887964</v>
      </c>
      <c r="T695" s="92">
        <f t="shared" si="114"/>
        <v>91.477490739257192</v>
      </c>
      <c r="U695" s="92">
        <f t="shared" si="112"/>
        <v>1.5605200158517283E-4</v>
      </c>
      <c r="V695" s="92">
        <f t="shared" si="115"/>
        <v>0.12196998765234186</v>
      </c>
    </row>
    <row r="696" spans="1:22" x14ac:dyDescent="0.45">
      <c r="A696" s="88">
        <f>MIN('Gearing and Output'!$H$7,(SQRT((A695^2)+2*K695*1)))</f>
        <v>13.56964977151074</v>
      </c>
      <c r="B696" s="90">
        <f t="shared" si="113"/>
        <v>61.998355992098716</v>
      </c>
      <c r="C696" s="90">
        <f>0.5*'Gearing and Output'!$G$15*'Gearing and Output'!$G$16*'Gearing and Output'!$G$14*(A696)^2</f>
        <v>108.27161221381932</v>
      </c>
      <c r="D696" s="90">
        <f>'Gearing and Output'!$G$27</f>
        <v>213.858</v>
      </c>
      <c r="E696" s="90">
        <f>'Gearing and Output'!$C$14-C696-D696</f>
        <v>161.97741674165735</v>
      </c>
      <c r="F696" s="90">
        <f>0.5*'Gearing and Output'!$J$27*A696^2</f>
        <v>52179.367535869147</v>
      </c>
      <c r="G696" s="90">
        <f>A696/('Gearing and Output'!$J$35/1000)</f>
        <v>46.455493911368499</v>
      </c>
      <c r="H696" s="90">
        <f t="shared" si="107"/>
        <v>58.161905953864803</v>
      </c>
      <c r="I696" s="90">
        <f>'Gearing and Output'!$G$38</f>
        <v>631.72977665344956</v>
      </c>
      <c r="J696" s="90">
        <f t="shared" si="108"/>
        <v>0.25640301079319539</v>
      </c>
      <c r="K696" s="92">
        <f t="shared" si="117"/>
        <v>3.9001102089497719</v>
      </c>
      <c r="L696" s="92">
        <f>IF(A696&lt;'Gearing and Output'!$H$5,1,IF(A696&lt;'Gearing and Output'!$H$6,2,IF(A696&gt;'Gearing and Output'!$H$6,3)))</f>
        <v>3</v>
      </c>
      <c r="M696" s="92">
        <f>IF(L696=1,_xlfn.XLOOKUP(A696,'Dyno Graph'!$E$2:$E$77,'Dyno Graph'!$A$2:$A$77,,1),IF(L696=2,_xlfn.XLOOKUP(A696,'Dyno Graph'!$F$2:$F$77,'Dyno Graph'!$A$2:$A$77,,1),IF(L696=3,_xlfn.XLOOKUP(A696,'Dyno Graph'!$G$2:$G$77,'Dyno Graph'!$A$2:$A$77,,1))))</f>
        <v>7500</v>
      </c>
      <c r="N696" s="92">
        <f>IF(L696=1,_xlfn.XLOOKUP(A696,'Dyno Graph'!$E$2:$E$77,'Dyno Graph'!$D$2:$D$77,,-1),IF(L696=2,_xlfn.XLOOKUP(A696,'Dyno Graph'!$F$2:$F$77,'Dyno Graph'!$D$2:$D$77,,-1),IF(L696=3,_xlfn.XLOOKUP(A696,'Dyno Graph'!$G$2:$G$77,'Dyno Graph'!$D$2:$D$77,,-1))))</f>
        <v>14.682899148334002</v>
      </c>
      <c r="O696" s="92">
        <f>IF(L696=1,_xlfn.XLOOKUP(A696,'Dyno Graph'!$E$2:$E$77,'Dyno Graph'!$H$2:$H$77,,-1),IF(Forces!L696=2,_xlfn.XLOOKUP(Forces!A696,'Dyno Graph'!$F$2:$F$77,'Dyno Graph'!$H$2:$H$77,,-1),IF(Forces!L696=3,_xlfn.XLOOKUP(Forces!A696,'Dyno Graph'!$G$2:$G$77,'Dyno Graph'!$H$2:$H$77,,-1))))</f>
        <v>11.368441198590393</v>
      </c>
      <c r="P696" s="92" cm="1">
        <f t="array" ref="P696">_xlfn.XLOOKUP(N696,BSFC!$B$3:$B$25,_xlfn.XLOOKUP(M696,BSFC!$C$2:$P$2,BSFC!$C$3:$P$25,,-1),,-1)</f>
        <v>475.44294525000004</v>
      </c>
      <c r="Q696" s="92">
        <f t="shared" si="109"/>
        <v>1.5014014350997935</v>
      </c>
      <c r="R696" s="92">
        <f t="shared" si="110"/>
        <v>2.2962558848704586E-4</v>
      </c>
      <c r="S696" s="92">
        <f t="shared" si="111"/>
        <v>0.10917386609504559</v>
      </c>
      <c r="T696" s="92">
        <f t="shared" si="114"/>
        <v>91.58666460535224</v>
      </c>
      <c r="U696" s="92">
        <f t="shared" si="112"/>
        <v>1.4556515479339412E-4</v>
      </c>
      <c r="V696" s="92">
        <f t="shared" si="115"/>
        <v>0.12211555280713526</v>
      </c>
    </row>
    <row r="697" spans="1:22" x14ac:dyDescent="0.45">
      <c r="A697" s="88">
        <f>MIN('Gearing and Output'!$H$7,(SQRT((A696^2)+2*K696*1)))</f>
        <v>13.752388632941413</v>
      </c>
      <c r="B697" s="90">
        <f t="shared" si="113"/>
        <v>62.071070632928794</v>
      </c>
      <c r="C697" s="90">
        <f>0.5*'Gearing and Output'!$G$15*'Gearing and Output'!$G$16*'Gearing and Output'!$G$14*(A697)^2</f>
        <v>111.2073775495362</v>
      </c>
      <c r="D697" s="90">
        <f>'Gearing and Output'!$G$27</f>
        <v>213.858</v>
      </c>
      <c r="E697" s="90">
        <f>'Gearing and Output'!$C$14-C697-D697</f>
        <v>159.04165140594046</v>
      </c>
      <c r="F697" s="90">
        <f>0.5*'Gearing and Output'!$J$27*A697^2</f>
        <v>53594.201722958889</v>
      </c>
      <c r="G697" s="90">
        <f>A697/('Gearing and Output'!$J$35/1000)</f>
        <v>47.081097682100008</v>
      </c>
      <c r="H697" s="90">
        <f t="shared" si="107"/>
        <v>59.738955596585342</v>
      </c>
      <c r="I697" s="90">
        <f>'Gearing and Output'!$G$38</f>
        <v>631.72977665344956</v>
      </c>
      <c r="J697" s="90">
        <f t="shared" si="108"/>
        <v>0.25175582548673586</v>
      </c>
      <c r="K697" s="92">
        <f t="shared" si="117"/>
        <v>3.9721027232106159</v>
      </c>
      <c r="L697" s="92">
        <f>IF(A697&lt;'Gearing and Output'!$H$5,1,IF(A697&lt;'Gearing and Output'!$H$6,2,IF(A697&gt;'Gearing and Output'!$H$6,3)))</f>
        <v>3</v>
      </c>
      <c r="M697" s="92">
        <f>IF(L697=1,_xlfn.XLOOKUP(A697,'Dyno Graph'!$E$2:$E$77,'Dyno Graph'!$A$2:$A$77,,1),IF(L697=2,_xlfn.XLOOKUP(A697,'Dyno Graph'!$F$2:$F$77,'Dyno Graph'!$A$2:$A$77,,1),IF(L697=3,_xlfn.XLOOKUP(A697,'Dyno Graph'!$G$2:$G$77,'Dyno Graph'!$A$2:$A$77,,1))))</f>
        <v>7500</v>
      </c>
      <c r="N697" s="92">
        <f>IF(L697=1,_xlfn.XLOOKUP(A697,'Dyno Graph'!$E$2:$E$77,'Dyno Graph'!$D$2:$D$77,,-1),IF(L697=2,_xlfn.XLOOKUP(A697,'Dyno Graph'!$F$2:$F$77,'Dyno Graph'!$D$2:$D$77,,-1),IF(L697=3,_xlfn.XLOOKUP(A697,'Dyno Graph'!$G$2:$G$77,'Dyno Graph'!$D$2:$D$77,,-1))))</f>
        <v>14.254</v>
      </c>
      <c r="O697" s="92">
        <f>IF(L697=1,_xlfn.XLOOKUP(A697,'Dyno Graph'!$E$2:$E$77,'Dyno Graph'!$H$2:$H$77,,-1),IF(Forces!L697=2,_xlfn.XLOOKUP(Forces!A697,'Dyno Graph'!$F$2:$F$77,'Dyno Graph'!$H$2:$H$77,,-1),IF(Forces!L697=3,_xlfn.XLOOKUP(Forces!A697,'Dyno Graph'!$G$2:$G$77,'Dyno Graph'!$H$2:$H$77,,-1))))</f>
        <v>11.185500000000001</v>
      </c>
      <c r="P697" s="92" cm="1">
        <f t="array" ref="P697">_xlfn.XLOOKUP(N697,BSFC!$B$3:$B$25,_xlfn.XLOOKUP(M697,BSFC!$C$2:$P$2,BSFC!$C$3:$P$25,,-1),,-1)</f>
        <v>475.44294525000004</v>
      </c>
      <c r="Q697" s="92">
        <f t="shared" si="109"/>
        <v>1.4772408511371877</v>
      </c>
      <c r="R697" s="92">
        <f t="shared" si="110"/>
        <v>2.2593044861245575E-4</v>
      </c>
      <c r="S697" s="92">
        <f t="shared" si="111"/>
        <v>0.10741703790995974</v>
      </c>
      <c r="T697" s="92">
        <f t="shared" si="114"/>
        <v>91.694081643262194</v>
      </c>
      <c r="U697" s="92">
        <f t="shared" si="112"/>
        <v>1.4322271721327966E-4</v>
      </c>
      <c r="V697" s="92">
        <f t="shared" si="115"/>
        <v>0.12225877552434854</v>
      </c>
    </row>
    <row r="698" spans="1:22" x14ac:dyDescent="0.45">
      <c r="A698" s="88">
        <f>MIN('Gearing and Output'!$H$7,(SQRT((A697^2)+2*K697*1)))</f>
        <v>13.752388632941413</v>
      </c>
      <c r="B698" s="90">
        <f t="shared" si="113"/>
        <v>62.143785273758873</v>
      </c>
      <c r="C698" s="90">
        <f>0.5*'Gearing and Output'!$G$15*'Gearing and Output'!$G$16*'Gearing and Output'!$G$14*(A698)^2</f>
        <v>111.2073775495362</v>
      </c>
      <c r="D698" s="90">
        <f>'Gearing and Output'!$G$27</f>
        <v>213.858</v>
      </c>
      <c r="E698" s="90">
        <f>'Gearing and Output'!$C$14-C698-D698</f>
        <v>159.04165140594046</v>
      </c>
      <c r="F698" s="90">
        <f>0.5*'Gearing and Output'!$J$27*A698^2</f>
        <v>53594.201722958889</v>
      </c>
      <c r="G698" s="90">
        <f>A698/('Gearing and Output'!$J$35/1000)</f>
        <v>47.081097682100008</v>
      </c>
      <c r="H698" s="90">
        <f t="shared" si="107"/>
        <v>59.738955596585342</v>
      </c>
      <c r="I698" s="90">
        <f>'Gearing and Output'!$G$38</f>
        <v>631.72977665344956</v>
      </c>
      <c r="J698" s="90">
        <f t="shared" si="108"/>
        <v>0.25175582548673586</v>
      </c>
      <c r="K698" s="92">
        <f t="shared" si="117"/>
        <v>3.9721027232106159</v>
      </c>
      <c r="L698" s="92">
        <f>IF(A698&lt;'Gearing and Output'!$H$5,1,IF(A698&lt;'Gearing and Output'!$H$6,2,IF(A698&gt;'Gearing and Output'!$H$6,3)))</f>
        <v>3</v>
      </c>
      <c r="M698" s="92">
        <f>IF(L698=1,_xlfn.XLOOKUP(A698,'Dyno Graph'!$E$2:$E$77,'Dyno Graph'!$A$2:$A$77,,1),IF(L698=2,_xlfn.XLOOKUP(A698,'Dyno Graph'!$F$2:$F$77,'Dyno Graph'!$A$2:$A$77,,1),IF(L698=3,_xlfn.XLOOKUP(A698,'Dyno Graph'!$G$2:$G$77,'Dyno Graph'!$A$2:$A$77,,1))))</f>
        <v>7500</v>
      </c>
      <c r="N698" s="92">
        <f>IF(L698=1,_xlfn.XLOOKUP(A698,'Dyno Graph'!$E$2:$E$77,'Dyno Graph'!$D$2:$D$77,,-1),IF(L698=2,_xlfn.XLOOKUP(A698,'Dyno Graph'!$F$2:$F$77,'Dyno Graph'!$D$2:$D$77,,-1),IF(L698=3,_xlfn.XLOOKUP(A698,'Dyno Graph'!$G$2:$G$77,'Dyno Graph'!$D$2:$D$77,,-1))))</f>
        <v>14.254</v>
      </c>
      <c r="O698" s="92">
        <f>IF(L698=1,_xlfn.XLOOKUP(A698,'Dyno Graph'!$E$2:$E$77,'Dyno Graph'!$H$2:$H$77,,-1),IF(Forces!L698=2,_xlfn.XLOOKUP(Forces!A698,'Dyno Graph'!$F$2:$F$77,'Dyno Graph'!$H$2:$H$77,,-1),IF(Forces!L698=3,_xlfn.XLOOKUP(Forces!A698,'Dyno Graph'!$G$2:$G$77,'Dyno Graph'!$H$2:$H$77,,-1))))</f>
        <v>11.185500000000001</v>
      </c>
      <c r="P698" s="92" cm="1">
        <f t="array" ref="P698">_xlfn.XLOOKUP(N698,BSFC!$B$3:$B$25,_xlfn.XLOOKUP(M698,BSFC!$C$2:$P$2,BSFC!$C$3:$P$25,,-1),,-1)</f>
        <v>475.44294525000004</v>
      </c>
      <c r="Q698" s="92">
        <f t="shared" si="109"/>
        <v>1.4772408511371877</v>
      </c>
      <c r="R698" s="92">
        <f t="shared" si="110"/>
        <v>2.2593044861245575E-4</v>
      </c>
      <c r="S698" s="92">
        <f t="shared" si="111"/>
        <v>0.10741703790995974</v>
      </c>
      <c r="T698" s="92">
        <f t="shared" si="114"/>
        <v>91.801498681172149</v>
      </c>
      <c r="U698" s="92">
        <f t="shared" si="112"/>
        <v>1.4322271721327966E-4</v>
      </c>
      <c r="V698" s="92">
        <f t="shared" si="115"/>
        <v>0.12240199824156181</v>
      </c>
    </row>
    <row r="699" spans="1:22" x14ac:dyDescent="0.45">
      <c r="A699" s="88">
        <f>MIN('Gearing and Output'!$H$7,(SQRT((A698^2)+2*K698*1)))</f>
        <v>13.752388632941413</v>
      </c>
      <c r="B699" s="90">
        <f t="shared" si="113"/>
        <v>62.216499914588951</v>
      </c>
      <c r="C699" s="90">
        <f>0.5*'Gearing and Output'!$G$15*'Gearing and Output'!$G$16*'Gearing and Output'!$G$14*(A699)^2</f>
        <v>111.2073775495362</v>
      </c>
      <c r="D699" s="90">
        <f>'Gearing and Output'!$G$27</f>
        <v>213.858</v>
      </c>
      <c r="E699" s="90">
        <f>'Gearing and Output'!$C$14-C699-D699</f>
        <v>159.04165140594046</v>
      </c>
      <c r="F699" s="90">
        <f>0.5*'Gearing and Output'!$J$27*A699^2</f>
        <v>53594.201722958889</v>
      </c>
      <c r="G699" s="90">
        <f>A699/('Gearing and Output'!$J$35/1000)</f>
        <v>47.081097682100008</v>
      </c>
      <c r="H699" s="90">
        <f t="shared" si="107"/>
        <v>59.738955596585342</v>
      </c>
      <c r="I699" s="90">
        <f>'Gearing and Output'!$G$38</f>
        <v>631.72977665344956</v>
      </c>
      <c r="J699" s="90">
        <f t="shared" si="108"/>
        <v>0.25175582548673586</v>
      </c>
      <c r="K699" s="92">
        <f t="shared" si="117"/>
        <v>3.9721027232106159</v>
      </c>
      <c r="L699" s="92">
        <f>IF(A699&lt;'Gearing and Output'!$H$5,1,IF(A699&lt;'Gearing and Output'!$H$6,2,IF(A699&gt;'Gearing and Output'!$H$6,3)))</f>
        <v>3</v>
      </c>
      <c r="M699" s="92">
        <f>IF(L699=1,_xlfn.XLOOKUP(A699,'Dyno Graph'!$E$2:$E$77,'Dyno Graph'!$A$2:$A$77,,1),IF(L699=2,_xlfn.XLOOKUP(A699,'Dyno Graph'!$F$2:$F$77,'Dyno Graph'!$A$2:$A$77,,1),IF(L699=3,_xlfn.XLOOKUP(A699,'Dyno Graph'!$G$2:$G$77,'Dyno Graph'!$A$2:$A$77,,1))))</f>
        <v>7500</v>
      </c>
      <c r="N699" s="92">
        <f>IF(L699=1,_xlfn.XLOOKUP(A699,'Dyno Graph'!$E$2:$E$77,'Dyno Graph'!$D$2:$D$77,,-1),IF(L699=2,_xlfn.XLOOKUP(A699,'Dyno Graph'!$F$2:$F$77,'Dyno Graph'!$D$2:$D$77,,-1),IF(L699=3,_xlfn.XLOOKUP(A699,'Dyno Graph'!$G$2:$G$77,'Dyno Graph'!$D$2:$D$77,,-1))))</f>
        <v>14.254</v>
      </c>
      <c r="O699" s="92">
        <f>IF(L699=1,_xlfn.XLOOKUP(A699,'Dyno Graph'!$E$2:$E$77,'Dyno Graph'!$H$2:$H$77,,-1),IF(Forces!L699=2,_xlfn.XLOOKUP(Forces!A699,'Dyno Graph'!$F$2:$F$77,'Dyno Graph'!$H$2:$H$77,,-1),IF(Forces!L699=3,_xlfn.XLOOKUP(Forces!A699,'Dyno Graph'!$G$2:$G$77,'Dyno Graph'!$H$2:$H$77,,-1))))</f>
        <v>11.185500000000001</v>
      </c>
      <c r="P699" s="92" cm="1">
        <f t="array" ref="P699">_xlfn.XLOOKUP(N699,BSFC!$B$3:$B$25,_xlfn.XLOOKUP(M699,BSFC!$C$2:$P$2,BSFC!$C$3:$P$25,,-1),,-1)</f>
        <v>475.44294525000004</v>
      </c>
      <c r="Q699" s="92">
        <f t="shared" si="109"/>
        <v>1.4772408511371877</v>
      </c>
      <c r="R699" s="92">
        <f t="shared" si="110"/>
        <v>2.2593044861245575E-4</v>
      </c>
      <c r="S699" s="92">
        <f t="shared" si="111"/>
        <v>0.10741703790995974</v>
      </c>
      <c r="T699" s="92">
        <f t="shared" si="114"/>
        <v>91.908915719082103</v>
      </c>
      <c r="U699" s="92">
        <f t="shared" si="112"/>
        <v>1.4322271721327966E-4</v>
      </c>
      <c r="V699" s="92">
        <f t="shared" si="115"/>
        <v>0.12254522095877508</v>
      </c>
    </row>
    <row r="700" spans="1:22" x14ac:dyDescent="0.45">
      <c r="A700" s="88">
        <f>MIN('Gearing and Output'!$H$7,(SQRT((A699^2)+2*K699*1)))</f>
        <v>13.752388632941413</v>
      </c>
      <c r="B700" s="90">
        <f t="shared" si="113"/>
        <v>62.289214555419029</v>
      </c>
      <c r="C700" s="90">
        <f>0.5*'Gearing and Output'!$G$15*'Gearing and Output'!$G$16*'Gearing and Output'!$G$14*(A700)^2</f>
        <v>111.2073775495362</v>
      </c>
      <c r="D700" s="90">
        <f>'Gearing and Output'!$G$27</f>
        <v>213.858</v>
      </c>
      <c r="E700" s="90">
        <f>'Gearing and Output'!$C$14-C700-D700</f>
        <v>159.04165140594046</v>
      </c>
      <c r="F700" s="90">
        <f>0.5*'Gearing and Output'!$J$27*A700^2</f>
        <v>53594.201722958889</v>
      </c>
      <c r="G700" s="90">
        <f>A700/('Gearing and Output'!$J$35/1000)</f>
        <v>47.081097682100008</v>
      </c>
      <c r="H700" s="90">
        <f t="shared" si="107"/>
        <v>59.738955596585342</v>
      </c>
      <c r="I700" s="90">
        <f>'Gearing and Output'!$G$38</f>
        <v>631.72977665344956</v>
      </c>
      <c r="J700" s="90">
        <f t="shared" si="108"/>
        <v>0.25175582548673586</v>
      </c>
      <c r="K700" s="92">
        <f t="shared" si="117"/>
        <v>3.9721027232106159</v>
      </c>
      <c r="L700" s="92">
        <f>IF(A700&lt;'Gearing and Output'!$H$5,1,IF(A700&lt;'Gearing and Output'!$H$6,2,IF(A700&gt;'Gearing and Output'!$H$6,3)))</f>
        <v>3</v>
      </c>
      <c r="M700" s="92">
        <f>IF(L700=1,_xlfn.XLOOKUP(A700,'Dyno Graph'!$E$2:$E$77,'Dyno Graph'!$A$2:$A$77,,1),IF(L700=2,_xlfn.XLOOKUP(A700,'Dyno Graph'!$F$2:$F$77,'Dyno Graph'!$A$2:$A$77,,1),IF(L700=3,_xlfn.XLOOKUP(A700,'Dyno Graph'!$G$2:$G$77,'Dyno Graph'!$A$2:$A$77,,1))))</f>
        <v>7500</v>
      </c>
      <c r="N700" s="92">
        <f>IF(L700=1,_xlfn.XLOOKUP(A700,'Dyno Graph'!$E$2:$E$77,'Dyno Graph'!$D$2:$D$77,,-1),IF(L700=2,_xlfn.XLOOKUP(A700,'Dyno Graph'!$F$2:$F$77,'Dyno Graph'!$D$2:$D$77,,-1),IF(L700=3,_xlfn.XLOOKUP(A700,'Dyno Graph'!$G$2:$G$77,'Dyno Graph'!$D$2:$D$77,,-1))))</f>
        <v>14.254</v>
      </c>
      <c r="O700" s="92">
        <f>IF(L700=1,_xlfn.XLOOKUP(A700,'Dyno Graph'!$E$2:$E$77,'Dyno Graph'!$H$2:$H$77,,-1),IF(Forces!L700=2,_xlfn.XLOOKUP(Forces!A700,'Dyno Graph'!$F$2:$F$77,'Dyno Graph'!$H$2:$H$77,,-1),IF(Forces!L700=3,_xlfn.XLOOKUP(Forces!A700,'Dyno Graph'!$G$2:$G$77,'Dyno Graph'!$H$2:$H$77,,-1))))</f>
        <v>11.185500000000001</v>
      </c>
      <c r="P700" s="92" cm="1">
        <f t="array" ref="P700">_xlfn.XLOOKUP(N700,BSFC!$B$3:$B$25,_xlfn.XLOOKUP(M700,BSFC!$C$2:$P$2,BSFC!$C$3:$P$25,,-1),,-1)</f>
        <v>475.44294525000004</v>
      </c>
      <c r="Q700" s="92">
        <f t="shared" si="109"/>
        <v>1.4772408511371877</v>
      </c>
      <c r="R700" s="92">
        <f t="shared" si="110"/>
        <v>2.2593044861245575E-4</v>
      </c>
      <c r="S700" s="92">
        <f t="shared" si="111"/>
        <v>0.10741703790995974</v>
      </c>
      <c r="T700" s="92">
        <f t="shared" si="114"/>
        <v>92.016332756992057</v>
      </c>
      <c r="U700" s="92">
        <f t="shared" si="112"/>
        <v>1.4322271721327966E-4</v>
      </c>
      <c r="V700" s="92">
        <f t="shared" si="115"/>
        <v>0.12268844367598836</v>
      </c>
    </row>
    <row r="701" spans="1:22" x14ac:dyDescent="0.45">
      <c r="A701" s="88">
        <f>MIN('Gearing and Output'!$H$7,(SQRT((A700^2)+2*K700*1)))</f>
        <v>13.752388632941413</v>
      </c>
      <c r="B701" s="90">
        <f t="shared" si="113"/>
        <v>62.361929196249108</v>
      </c>
      <c r="C701" s="90">
        <f>0.5*'Gearing and Output'!$G$15*'Gearing and Output'!$G$16*'Gearing and Output'!$G$14*(A701)^2</f>
        <v>111.2073775495362</v>
      </c>
      <c r="D701" s="90">
        <f>'Gearing and Output'!$G$27</f>
        <v>213.858</v>
      </c>
      <c r="E701" s="90">
        <f>'Gearing and Output'!$C$14-C701-D701</f>
        <v>159.04165140594046</v>
      </c>
      <c r="F701" s="90">
        <f>0.5*'Gearing and Output'!$J$27*A701^2</f>
        <v>53594.201722958889</v>
      </c>
      <c r="G701" s="90">
        <f>A701/('Gearing and Output'!$J$35/1000)</f>
        <v>47.081097682100008</v>
      </c>
      <c r="H701" s="90">
        <f t="shared" si="107"/>
        <v>59.738955596585342</v>
      </c>
      <c r="I701" s="90">
        <f>'Gearing and Output'!$G$38</f>
        <v>631.72977665344956</v>
      </c>
      <c r="J701" s="90">
        <f t="shared" si="108"/>
        <v>0.25175582548673586</v>
      </c>
      <c r="K701" s="92">
        <f t="shared" si="117"/>
        <v>3.9721027232106159</v>
      </c>
      <c r="L701" s="92">
        <f>IF(A701&lt;'Gearing and Output'!$H$5,1,IF(A701&lt;'Gearing and Output'!$H$6,2,IF(A701&gt;'Gearing and Output'!$H$6,3)))</f>
        <v>3</v>
      </c>
      <c r="M701" s="92">
        <f>IF(L701=1,_xlfn.XLOOKUP(A701,'Dyno Graph'!$E$2:$E$77,'Dyno Graph'!$A$2:$A$77,,1),IF(L701=2,_xlfn.XLOOKUP(A701,'Dyno Graph'!$F$2:$F$77,'Dyno Graph'!$A$2:$A$77,,1),IF(L701=3,_xlfn.XLOOKUP(A701,'Dyno Graph'!$G$2:$G$77,'Dyno Graph'!$A$2:$A$77,,1))))</f>
        <v>7500</v>
      </c>
      <c r="N701" s="92">
        <f>IF(L701=1,_xlfn.XLOOKUP(A701,'Dyno Graph'!$E$2:$E$77,'Dyno Graph'!$D$2:$D$77,,-1),IF(L701=2,_xlfn.XLOOKUP(A701,'Dyno Graph'!$F$2:$F$77,'Dyno Graph'!$D$2:$D$77,,-1),IF(L701=3,_xlfn.XLOOKUP(A701,'Dyno Graph'!$G$2:$G$77,'Dyno Graph'!$D$2:$D$77,,-1))))</f>
        <v>14.254</v>
      </c>
      <c r="O701" s="92">
        <f>IF(L701=1,_xlfn.XLOOKUP(A701,'Dyno Graph'!$E$2:$E$77,'Dyno Graph'!$H$2:$H$77,,-1),IF(Forces!L701=2,_xlfn.XLOOKUP(Forces!A701,'Dyno Graph'!$F$2:$F$77,'Dyno Graph'!$H$2:$H$77,,-1),IF(Forces!L701=3,_xlfn.XLOOKUP(Forces!A701,'Dyno Graph'!$G$2:$G$77,'Dyno Graph'!$H$2:$H$77,,-1))))</f>
        <v>11.185500000000001</v>
      </c>
      <c r="P701" s="92" cm="1">
        <f t="array" ref="P701">_xlfn.XLOOKUP(N701,BSFC!$B$3:$B$25,_xlfn.XLOOKUP(M701,BSFC!$C$2:$P$2,BSFC!$C$3:$P$25,,-1),,-1)</f>
        <v>475.44294525000004</v>
      </c>
      <c r="Q701" s="92">
        <f t="shared" si="109"/>
        <v>1.4772408511371877</v>
      </c>
      <c r="R701" s="92">
        <f t="shared" si="110"/>
        <v>2.2593044861245575E-4</v>
      </c>
      <c r="S701" s="92">
        <f t="shared" si="111"/>
        <v>0.10741703790995974</v>
      </c>
      <c r="T701" s="92">
        <f t="shared" si="114"/>
        <v>92.123749794902011</v>
      </c>
      <c r="U701" s="92">
        <f t="shared" si="112"/>
        <v>1.4322271721327966E-4</v>
      </c>
      <c r="V701" s="92">
        <f t="shared" si="115"/>
        <v>0.12283166639320163</v>
      </c>
    </row>
    <row r="702" spans="1:22" x14ac:dyDescent="0.45">
      <c r="A702" s="88">
        <f>MIN('Gearing and Output'!$H$7,(SQRT((A701^2)+2*K701*1)))</f>
        <v>13.752388632941413</v>
      </c>
      <c r="B702" s="90">
        <f t="shared" si="113"/>
        <v>62.434643837079186</v>
      </c>
      <c r="C702" s="90">
        <f>0.5*'Gearing and Output'!$G$15*'Gearing and Output'!$G$16*'Gearing and Output'!$G$14*(A702)^2</f>
        <v>111.2073775495362</v>
      </c>
      <c r="D702" s="90">
        <f>'Gearing and Output'!$G$27</f>
        <v>213.858</v>
      </c>
      <c r="E702" s="90">
        <f>'Gearing and Output'!$C$14-C702-D702</f>
        <v>159.04165140594046</v>
      </c>
      <c r="F702" s="90">
        <f>0.5*'Gearing and Output'!$J$27*A702^2</f>
        <v>53594.201722958889</v>
      </c>
      <c r="G702" s="90">
        <f>A702/('Gearing and Output'!$J$35/1000)</f>
        <v>47.081097682100008</v>
      </c>
      <c r="H702" s="90">
        <f t="shared" si="107"/>
        <v>59.738955596585342</v>
      </c>
      <c r="I702" s="90">
        <f>'Gearing and Output'!$G$38</f>
        <v>631.72977665344956</v>
      </c>
      <c r="J702" s="90">
        <f t="shared" si="108"/>
        <v>0.25175582548673586</v>
      </c>
      <c r="K702" s="92">
        <f t="shared" si="117"/>
        <v>3.9721027232106159</v>
      </c>
      <c r="L702" s="92">
        <f>IF(A702&lt;'Gearing and Output'!$H$5,1,IF(A702&lt;'Gearing and Output'!$H$6,2,IF(A702&gt;'Gearing and Output'!$H$6,3)))</f>
        <v>3</v>
      </c>
      <c r="M702" s="92">
        <f>IF(L702=1,_xlfn.XLOOKUP(A702,'Dyno Graph'!$E$2:$E$77,'Dyno Graph'!$A$2:$A$77,,1),IF(L702=2,_xlfn.XLOOKUP(A702,'Dyno Graph'!$F$2:$F$77,'Dyno Graph'!$A$2:$A$77,,1),IF(L702=3,_xlfn.XLOOKUP(A702,'Dyno Graph'!$G$2:$G$77,'Dyno Graph'!$A$2:$A$77,,1))))</f>
        <v>7500</v>
      </c>
      <c r="N702" s="92">
        <f>IF(L702=1,_xlfn.XLOOKUP(A702,'Dyno Graph'!$E$2:$E$77,'Dyno Graph'!$D$2:$D$77,,-1),IF(L702=2,_xlfn.XLOOKUP(A702,'Dyno Graph'!$F$2:$F$77,'Dyno Graph'!$D$2:$D$77,,-1),IF(L702=3,_xlfn.XLOOKUP(A702,'Dyno Graph'!$G$2:$G$77,'Dyno Graph'!$D$2:$D$77,,-1))))</f>
        <v>14.254</v>
      </c>
      <c r="O702" s="92">
        <f>IF(L702=1,_xlfn.XLOOKUP(A702,'Dyno Graph'!$E$2:$E$77,'Dyno Graph'!$H$2:$H$77,,-1),IF(Forces!L702=2,_xlfn.XLOOKUP(Forces!A702,'Dyno Graph'!$F$2:$F$77,'Dyno Graph'!$H$2:$H$77,,-1),IF(Forces!L702=3,_xlfn.XLOOKUP(Forces!A702,'Dyno Graph'!$G$2:$G$77,'Dyno Graph'!$H$2:$H$77,,-1))))</f>
        <v>11.185500000000001</v>
      </c>
      <c r="P702" s="92" cm="1">
        <f t="array" ref="P702">_xlfn.XLOOKUP(N702,BSFC!$B$3:$B$25,_xlfn.XLOOKUP(M702,BSFC!$C$2:$P$2,BSFC!$C$3:$P$25,,-1),,-1)</f>
        <v>475.44294525000004</v>
      </c>
      <c r="Q702" s="92">
        <f t="shared" si="109"/>
        <v>1.4772408511371877</v>
      </c>
      <c r="R702" s="92">
        <f t="shared" si="110"/>
        <v>2.2593044861245575E-4</v>
      </c>
      <c r="S702" s="92">
        <f t="shared" si="111"/>
        <v>0.10741703790995974</v>
      </c>
      <c r="T702" s="92">
        <f t="shared" si="114"/>
        <v>92.231166832811965</v>
      </c>
      <c r="U702" s="92">
        <f t="shared" si="112"/>
        <v>1.4322271721327966E-4</v>
      </c>
      <c r="V702" s="92">
        <f t="shared" si="115"/>
        <v>0.1229748891104149</v>
      </c>
    </row>
    <row r="703" spans="1:22" x14ac:dyDescent="0.45">
      <c r="A703" s="88">
        <f>MIN('Gearing and Output'!$H$7,(SQRT((A702^2)+2*K702*1)))</f>
        <v>13.752388632941413</v>
      </c>
      <c r="B703" s="90">
        <f t="shared" si="113"/>
        <v>62.507358477909264</v>
      </c>
      <c r="C703" s="90">
        <f>0.5*'Gearing and Output'!$G$15*'Gearing and Output'!$G$16*'Gearing and Output'!$G$14*(A703)^2</f>
        <v>111.2073775495362</v>
      </c>
      <c r="D703" s="90">
        <f>'Gearing and Output'!$G$26</f>
        <v>133.66125</v>
      </c>
      <c r="E703" s="90">
        <f>'Gearing and Output'!$C$14-C703-D703</f>
        <v>239.23840140594046</v>
      </c>
      <c r="F703" s="90">
        <f>0.5*'Gearing and Output'!$J$27*A703^2</f>
        <v>53594.201722958889</v>
      </c>
      <c r="G703" s="90">
        <f>A703/('Gearing and Output'!$J$35/1000)</f>
        <v>47.081097682100008</v>
      </c>
      <c r="H703" s="90">
        <f t="shared" si="107"/>
        <v>59.738955596585342</v>
      </c>
      <c r="I703" s="90">
        <f>'Gearing and Output'!$G$38</f>
        <v>631.72977665344956</v>
      </c>
      <c r="J703" s="90">
        <f t="shared" si="108"/>
        <v>0.37870369618049587</v>
      </c>
      <c r="K703" s="92">
        <f t="shared" si="117"/>
        <v>2.6405868495230767</v>
      </c>
      <c r="L703" s="92">
        <f>IF(A703&lt;'Gearing and Output'!$H$5,1,IF(A703&lt;'Gearing and Output'!$H$6,2,IF(A703&gt;'Gearing and Output'!$H$6,3)))</f>
        <v>3</v>
      </c>
      <c r="M703" s="92">
        <f>IF(L703=1,_xlfn.XLOOKUP(A703,'Dyno Graph'!$E$2:$E$77,'Dyno Graph'!$A$2:$A$77,,1),IF(L703=2,_xlfn.XLOOKUP(A703,'Dyno Graph'!$F$2:$F$77,'Dyno Graph'!$A$2:$A$77,,1),IF(L703=3,_xlfn.XLOOKUP(A703,'Dyno Graph'!$G$2:$G$77,'Dyno Graph'!$A$2:$A$77,,1))))</f>
        <v>7500</v>
      </c>
      <c r="N703" s="92">
        <f>IF(L703=1,_xlfn.XLOOKUP(A703,'Dyno Graph'!$E$2:$E$77,'Dyno Graph'!$D$2:$D$77,,-1),IF(L703=2,_xlfn.XLOOKUP(A703,'Dyno Graph'!$F$2:$F$77,'Dyno Graph'!$D$2:$D$77,,-1),IF(L703=3,_xlfn.XLOOKUP(A703,'Dyno Graph'!$G$2:$G$77,'Dyno Graph'!$D$2:$D$77,,-1))))</f>
        <v>14.254</v>
      </c>
      <c r="O703" s="92">
        <f>IF(L703=1,_xlfn.XLOOKUP(A703,'Dyno Graph'!$E$2:$E$77,'Dyno Graph'!$H$2:$H$77,,-1),IF(Forces!L703=2,_xlfn.XLOOKUP(Forces!A703,'Dyno Graph'!$F$2:$F$77,'Dyno Graph'!$H$2:$H$77,,-1),IF(Forces!L703=3,_xlfn.XLOOKUP(Forces!A703,'Dyno Graph'!$G$2:$G$77,'Dyno Graph'!$H$2:$H$77,,-1))))</f>
        <v>11.185500000000001</v>
      </c>
      <c r="P703" s="92" cm="1">
        <f t="array" ref="P703">_xlfn.XLOOKUP(N703,BSFC!$B$3:$B$25,_xlfn.XLOOKUP(M703,BSFC!$C$2:$P$2,BSFC!$C$3:$P$25,,-1),,-1)</f>
        <v>475.44294525000004</v>
      </c>
      <c r="Q703" s="92">
        <f t="shared" si="109"/>
        <v>1.4772408511371877</v>
      </c>
      <c r="R703" s="92">
        <f t="shared" si="110"/>
        <v>2.2593044861245575E-4</v>
      </c>
      <c r="S703" s="92">
        <f t="shared" si="111"/>
        <v>0.10741703790995974</v>
      </c>
      <c r="T703" s="92">
        <f t="shared" si="114"/>
        <v>92.338583870721919</v>
      </c>
      <c r="U703" s="92">
        <f t="shared" si="112"/>
        <v>1.4322271721327966E-4</v>
      </c>
      <c r="V703" s="92">
        <f t="shared" si="115"/>
        <v>0.12311811182762818</v>
      </c>
    </row>
    <row r="704" spans="1:22" x14ac:dyDescent="0.45">
      <c r="A704" s="88">
        <f>MIN('Gearing and Output'!$H$7,(SQRT((A703^2)+2*K703*1)))</f>
        <v>13.752388632941413</v>
      </c>
      <c r="B704" s="90">
        <f t="shared" si="113"/>
        <v>62.580073118739342</v>
      </c>
      <c r="C704" s="90">
        <f>0.5*'Gearing and Output'!$G$15*'Gearing and Output'!$G$16*'Gearing and Output'!$G$14*(A704)^2</f>
        <v>111.2073775495362</v>
      </c>
      <c r="D704" s="90">
        <f>'Gearing and Output'!$G$26</f>
        <v>133.66125</v>
      </c>
      <c r="E704" s="90">
        <f>'Gearing and Output'!$C$14-C704-D704</f>
        <v>239.23840140594046</v>
      </c>
      <c r="F704" s="90">
        <f>0.5*'Gearing and Output'!$J$27*A704^2</f>
        <v>53594.201722958889</v>
      </c>
      <c r="G704" s="90">
        <f>A704/('Gearing and Output'!$J$35/1000)</f>
        <v>47.081097682100008</v>
      </c>
      <c r="H704" s="90">
        <f t="shared" si="107"/>
        <v>59.738955596585342</v>
      </c>
      <c r="I704" s="90">
        <f>'Gearing and Output'!$G$38</f>
        <v>631.72977665344956</v>
      </c>
      <c r="J704" s="90">
        <f t="shared" si="108"/>
        <v>0.37870369618049587</v>
      </c>
      <c r="K704" s="92">
        <f t="shared" si="117"/>
        <v>2.6405868495230767</v>
      </c>
      <c r="L704" s="92">
        <f>IF(A704&lt;'Gearing and Output'!$H$5,1,IF(A704&lt;'Gearing and Output'!$H$6,2,IF(A704&gt;'Gearing and Output'!$H$6,3)))</f>
        <v>3</v>
      </c>
      <c r="M704" s="92">
        <f>IF(L704=1,_xlfn.XLOOKUP(A704,'Dyno Graph'!$E$2:$E$77,'Dyno Graph'!$A$2:$A$77,,1),IF(L704=2,_xlfn.XLOOKUP(A704,'Dyno Graph'!$F$2:$F$77,'Dyno Graph'!$A$2:$A$77,,1),IF(L704=3,_xlfn.XLOOKUP(A704,'Dyno Graph'!$G$2:$G$77,'Dyno Graph'!$A$2:$A$77,,1))))</f>
        <v>7500</v>
      </c>
      <c r="N704" s="92">
        <f>IF(L704=1,_xlfn.XLOOKUP(A704,'Dyno Graph'!$E$2:$E$77,'Dyno Graph'!$D$2:$D$77,,-1),IF(L704=2,_xlfn.XLOOKUP(A704,'Dyno Graph'!$F$2:$F$77,'Dyno Graph'!$D$2:$D$77,,-1),IF(L704=3,_xlfn.XLOOKUP(A704,'Dyno Graph'!$G$2:$G$77,'Dyno Graph'!$D$2:$D$77,,-1))))</f>
        <v>14.254</v>
      </c>
      <c r="O704" s="92">
        <f>IF(L704=1,_xlfn.XLOOKUP(A704,'Dyno Graph'!$E$2:$E$77,'Dyno Graph'!$H$2:$H$77,,-1),IF(Forces!L704=2,_xlfn.XLOOKUP(Forces!A704,'Dyno Graph'!$F$2:$F$77,'Dyno Graph'!$H$2:$H$77,,-1),IF(Forces!L704=3,_xlfn.XLOOKUP(Forces!A704,'Dyno Graph'!$G$2:$G$77,'Dyno Graph'!$H$2:$H$77,,-1))))</f>
        <v>11.185500000000001</v>
      </c>
      <c r="P704" s="92" cm="1">
        <f t="array" ref="P704">_xlfn.XLOOKUP(N704,BSFC!$B$3:$B$25,_xlfn.XLOOKUP(M704,BSFC!$C$2:$P$2,BSFC!$C$3:$P$25,,-1),,-1)</f>
        <v>475.44294525000004</v>
      </c>
      <c r="Q704" s="92">
        <f t="shared" si="109"/>
        <v>1.4772408511371877</v>
      </c>
      <c r="R704" s="92">
        <f t="shared" si="110"/>
        <v>2.2593044861245575E-4</v>
      </c>
      <c r="S704" s="92">
        <f t="shared" si="111"/>
        <v>0.10741703790995974</v>
      </c>
      <c r="T704" s="92">
        <f t="shared" si="114"/>
        <v>92.446000908631873</v>
      </c>
      <c r="U704" s="92">
        <f t="shared" si="112"/>
        <v>1.4322271721327966E-4</v>
      </c>
      <c r="V704" s="92">
        <f t="shared" si="115"/>
        <v>0.12326133454484145</v>
      </c>
    </row>
    <row r="705" spans="1:22" x14ac:dyDescent="0.45">
      <c r="A705" s="88">
        <f>MIN('Gearing and Output'!$H$7,(SQRT((A704^2)+2*K704*1)))</f>
        <v>13.752388632941413</v>
      </c>
      <c r="B705" s="90">
        <f t="shared" si="113"/>
        <v>62.652787759569421</v>
      </c>
      <c r="C705" s="90">
        <f>0.5*'Gearing and Output'!$G$15*'Gearing and Output'!$G$16*'Gearing and Output'!$G$14*(A705)^2</f>
        <v>111.2073775495362</v>
      </c>
      <c r="D705" s="90">
        <f>'Gearing and Output'!$G$26</f>
        <v>133.66125</v>
      </c>
      <c r="E705" s="90">
        <f>'Gearing and Output'!$C$14-C705-D705</f>
        <v>239.23840140594046</v>
      </c>
      <c r="F705" s="90">
        <f>0.5*'Gearing and Output'!$J$27*A705^2</f>
        <v>53594.201722958889</v>
      </c>
      <c r="G705" s="90">
        <f>A705/('Gearing and Output'!$J$35/1000)</f>
        <v>47.081097682100008</v>
      </c>
      <c r="H705" s="90">
        <f t="shared" si="107"/>
        <v>59.738955596585342</v>
      </c>
      <c r="I705" s="90">
        <f>'Gearing and Output'!$G$38</f>
        <v>631.72977665344956</v>
      </c>
      <c r="J705" s="90">
        <f t="shared" si="108"/>
        <v>0.37870369618049587</v>
      </c>
      <c r="K705" s="92">
        <f t="shared" si="117"/>
        <v>2.6405868495230767</v>
      </c>
      <c r="L705" s="92">
        <f>IF(A705&lt;'Gearing and Output'!$H$5,1,IF(A705&lt;'Gearing and Output'!$H$6,2,IF(A705&gt;'Gearing and Output'!$H$6,3)))</f>
        <v>3</v>
      </c>
      <c r="M705" s="92">
        <f>IF(L705=1,_xlfn.XLOOKUP(A705,'Dyno Graph'!$E$2:$E$77,'Dyno Graph'!$A$2:$A$77,,1),IF(L705=2,_xlfn.XLOOKUP(A705,'Dyno Graph'!$F$2:$F$77,'Dyno Graph'!$A$2:$A$77,,1),IF(L705=3,_xlfn.XLOOKUP(A705,'Dyno Graph'!$G$2:$G$77,'Dyno Graph'!$A$2:$A$77,,1))))</f>
        <v>7500</v>
      </c>
      <c r="N705" s="92">
        <f>IF(L705=1,_xlfn.XLOOKUP(A705,'Dyno Graph'!$E$2:$E$77,'Dyno Graph'!$D$2:$D$77,,-1),IF(L705=2,_xlfn.XLOOKUP(A705,'Dyno Graph'!$F$2:$F$77,'Dyno Graph'!$D$2:$D$77,,-1),IF(L705=3,_xlfn.XLOOKUP(A705,'Dyno Graph'!$G$2:$G$77,'Dyno Graph'!$D$2:$D$77,,-1))))</f>
        <v>14.254</v>
      </c>
      <c r="O705" s="92">
        <f>IF(L705=1,_xlfn.XLOOKUP(A705,'Dyno Graph'!$E$2:$E$77,'Dyno Graph'!$H$2:$H$77,,-1),IF(Forces!L705=2,_xlfn.XLOOKUP(Forces!A705,'Dyno Graph'!$F$2:$F$77,'Dyno Graph'!$H$2:$H$77,,-1),IF(Forces!L705=3,_xlfn.XLOOKUP(Forces!A705,'Dyno Graph'!$G$2:$G$77,'Dyno Graph'!$H$2:$H$77,,-1))))</f>
        <v>11.185500000000001</v>
      </c>
      <c r="P705" s="92" cm="1">
        <f t="array" ref="P705">_xlfn.XLOOKUP(N705,BSFC!$B$3:$B$25,_xlfn.XLOOKUP(M705,BSFC!$C$2:$P$2,BSFC!$C$3:$P$25,,-1),,-1)</f>
        <v>475.44294525000004</v>
      </c>
      <c r="Q705" s="92">
        <f t="shared" si="109"/>
        <v>1.4772408511371877</v>
      </c>
      <c r="R705" s="92">
        <f t="shared" si="110"/>
        <v>2.2593044861245575E-4</v>
      </c>
      <c r="S705" s="92">
        <f t="shared" si="111"/>
        <v>0.10741703790995974</v>
      </c>
      <c r="T705" s="92">
        <f t="shared" si="114"/>
        <v>92.553417946541828</v>
      </c>
      <c r="U705" s="92">
        <f t="shared" si="112"/>
        <v>1.4322271721327966E-4</v>
      </c>
      <c r="V705" s="92">
        <f t="shared" si="115"/>
        <v>0.12340455726205472</v>
      </c>
    </row>
    <row r="706" spans="1:22" x14ac:dyDescent="0.45">
      <c r="A706" s="88">
        <f>MIN('Gearing and Output'!$H$7,(SQRT((A705^2)+2*K705*1)))</f>
        <v>13.752388632941413</v>
      </c>
      <c r="B706" s="90">
        <f t="shared" si="113"/>
        <v>62.725502400399499</v>
      </c>
      <c r="C706" s="90">
        <f>0.5*'Gearing and Output'!$G$15*'Gearing and Output'!$G$16*'Gearing and Output'!$G$14*(A706)^2</f>
        <v>111.2073775495362</v>
      </c>
      <c r="D706" s="90">
        <f>'Gearing and Output'!$G$26</f>
        <v>133.66125</v>
      </c>
      <c r="E706" s="90">
        <f>'Gearing and Output'!$C$14-C706-D706</f>
        <v>239.23840140594046</v>
      </c>
      <c r="F706" s="90">
        <f>0.5*'Gearing and Output'!$J$27*A706^2</f>
        <v>53594.201722958889</v>
      </c>
      <c r="G706" s="90">
        <f>A706/('Gearing and Output'!$J$35/1000)</f>
        <v>47.081097682100008</v>
      </c>
      <c r="H706" s="90">
        <f t="shared" ref="H706:H769" si="118">(0.5*I706*A706^2)/1000</f>
        <v>59.738955596585342</v>
      </c>
      <c r="I706" s="90">
        <f>'Gearing and Output'!$G$38</f>
        <v>631.72977665344956</v>
      </c>
      <c r="J706" s="90">
        <f t="shared" ref="J706:J769" si="119">E706/I706</f>
        <v>0.37870369618049587</v>
      </c>
      <c r="K706" s="92">
        <f t="shared" si="117"/>
        <v>2.6405868495230767</v>
      </c>
      <c r="L706" s="92">
        <f>IF(A706&lt;'Gearing and Output'!$H$5,1,IF(A706&lt;'Gearing and Output'!$H$6,2,IF(A706&gt;'Gearing and Output'!$H$6,3)))</f>
        <v>3</v>
      </c>
      <c r="M706" s="92">
        <f>IF(L706=1,_xlfn.XLOOKUP(A706,'Dyno Graph'!$E$2:$E$77,'Dyno Graph'!$A$2:$A$77,,1),IF(L706=2,_xlfn.XLOOKUP(A706,'Dyno Graph'!$F$2:$F$77,'Dyno Graph'!$A$2:$A$77,,1),IF(L706=3,_xlfn.XLOOKUP(A706,'Dyno Graph'!$G$2:$G$77,'Dyno Graph'!$A$2:$A$77,,1))))</f>
        <v>7500</v>
      </c>
      <c r="N706" s="92">
        <f>IF(L706=1,_xlfn.XLOOKUP(A706,'Dyno Graph'!$E$2:$E$77,'Dyno Graph'!$D$2:$D$77,,-1),IF(L706=2,_xlfn.XLOOKUP(A706,'Dyno Graph'!$F$2:$F$77,'Dyno Graph'!$D$2:$D$77,,-1),IF(L706=3,_xlfn.XLOOKUP(A706,'Dyno Graph'!$G$2:$G$77,'Dyno Graph'!$D$2:$D$77,,-1))))</f>
        <v>14.254</v>
      </c>
      <c r="O706" s="92">
        <f>IF(L706=1,_xlfn.XLOOKUP(A706,'Dyno Graph'!$E$2:$E$77,'Dyno Graph'!$H$2:$H$77,,-1),IF(Forces!L706=2,_xlfn.XLOOKUP(Forces!A706,'Dyno Graph'!$F$2:$F$77,'Dyno Graph'!$H$2:$H$77,,-1),IF(Forces!L706=3,_xlfn.XLOOKUP(Forces!A706,'Dyno Graph'!$G$2:$G$77,'Dyno Graph'!$H$2:$H$77,,-1))))</f>
        <v>11.185500000000001</v>
      </c>
      <c r="P706" s="92" cm="1">
        <f t="array" ref="P706">_xlfn.XLOOKUP(N706,BSFC!$B$3:$B$25,_xlfn.XLOOKUP(M706,BSFC!$C$2:$P$2,BSFC!$C$3:$P$25,,-1),,-1)</f>
        <v>475.44294525000004</v>
      </c>
      <c r="Q706" s="92">
        <f t="shared" si="109"/>
        <v>1.4772408511371877</v>
      </c>
      <c r="R706" s="92">
        <f t="shared" si="110"/>
        <v>2.2593044861245575E-4</v>
      </c>
      <c r="S706" s="92">
        <f t="shared" si="111"/>
        <v>0.10741703790995974</v>
      </c>
      <c r="T706" s="92">
        <f t="shared" si="114"/>
        <v>92.660834984451782</v>
      </c>
      <c r="U706" s="92">
        <f t="shared" si="112"/>
        <v>1.4322271721327966E-4</v>
      </c>
      <c r="V706" s="92">
        <f t="shared" si="115"/>
        <v>0.123547779979268</v>
      </c>
    </row>
    <row r="707" spans="1:22" x14ac:dyDescent="0.45">
      <c r="A707" s="88">
        <f>MIN('Gearing and Output'!$H$7,(SQRT((A706^2)+2*K706*1)))</f>
        <v>13.752388632941413</v>
      </c>
      <c r="B707" s="90">
        <f t="shared" si="113"/>
        <v>62.798217041229577</v>
      </c>
      <c r="C707" s="90">
        <f>0.5*'Gearing and Output'!$G$15*'Gearing and Output'!$G$16*'Gearing and Output'!$G$14*(A707)^2</f>
        <v>111.2073775495362</v>
      </c>
      <c r="D707" s="90">
        <f>'Gearing and Output'!$G$26</f>
        <v>133.66125</v>
      </c>
      <c r="E707" s="90">
        <f>'Gearing and Output'!$C$14-C707-D707</f>
        <v>239.23840140594046</v>
      </c>
      <c r="F707" s="90">
        <f>0.5*'Gearing and Output'!$J$27*A707^2</f>
        <v>53594.201722958889</v>
      </c>
      <c r="G707" s="90">
        <f>A707/('Gearing and Output'!$J$35/1000)</f>
        <v>47.081097682100008</v>
      </c>
      <c r="H707" s="90">
        <f t="shared" si="118"/>
        <v>59.738955596585342</v>
      </c>
      <c r="I707" s="90">
        <f>'Gearing and Output'!$G$38</f>
        <v>631.72977665344956</v>
      </c>
      <c r="J707" s="90">
        <f t="shared" si="119"/>
        <v>0.37870369618049587</v>
      </c>
      <c r="K707" s="92">
        <f t="shared" si="117"/>
        <v>2.6405868495230767</v>
      </c>
      <c r="L707" s="92">
        <f>IF(A707&lt;'Gearing and Output'!$H$5,1,IF(A707&lt;'Gearing and Output'!$H$6,2,IF(A707&gt;'Gearing and Output'!$H$6,3)))</f>
        <v>3</v>
      </c>
      <c r="M707" s="92">
        <f>IF(L707=1,_xlfn.XLOOKUP(A707,'Dyno Graph'!$E$2:$E$77,'Dyno Graph'!$A$2:$A$77,,1),IF(L707=2,_xlfn.XLOOKUP(A707,'Dyno Graph'!$F$2:$F$77,'Dyno Graph'!$A$2:$A$77,,1),IF(L707=3,_xlfn.XLOOKUP(A707,'Dyno Graph'!$G$2:$G$77,'Dyno Graph'!$A$2:$A$77,,1))))</f>
        <v>7500</v>
      </c>
      <c r="N707" s="92">
        <f>IF(L707=1,_xlfn.XLOOKUP(A707,'Dyno Graph'!$E$2:$E$77,'Dyno Graph'!$D$2:$D$77,,-1),IF(L707=2,_xlfn.XLOOKUP(A707,'Dyno Graph'!$F$2:$F$77,'Dyno Graph'!$D$2:$D$77,,-1),IF(L707=3,_xlfn.XLOOKUP(A707,'Dyno Graph'!$G$2:$G$77,'Dyno Graph'!$D$2:$D$77,,-1))))</f>
        <v>14.254</v>
      </c>
      <c r="O707" s="92">
        <f>IF(L707=1,_xlfn.XLOOKUP(A707,'Dyno Graph'!$E$2:$E$77,'Dyno Graph'!$H$2:$H$77,,-1),IF(Forces!L707=2,_xlfn.XLOOKUP(Forces!A707,'Dyno Graph'!$F$2:$F$77,'Dyno Graph'!$H$2:$H$77,,-1),IF(Forces!L707=3,_xlfn.XLOOKUP(Forces!A707,'Dyno Graph'!$G$2:$G$77,'Dyno Graph'!$H$2:$H$77,,-1))))</f>
        <v>11.185500000000001</v>
      </c>
      <c r="P707" s="92" cm="1">
        <f t="array" ref="P707">_xlfn.XLOOKUP(N707,BSFC!$B$3:$B$25,_xlfn.XLOOKUP(M707,BSFC!$C$2:$P$2,BSFC!$C$3:$P$25,,-1),,-1)</f>
        <v>475.44294525000004</v>
      </c>
      <c r="Q707" s="92">
        <f t="shared" ref="Q707:Q770" si="120">(O707*P707)/(60*60)</f>
        <v>1.4772408511371877</v>
      </c>
      <c r="R707" s="92">
        <f t="shared" ref="R707:R770" si="121">((B708-B707)/3600)*O707</f>
        <v>2.2593044861245575E-4</v>
      </c>
      <c r="S707" s="92">
        <f t="shared" ref="S707:S770" si="122">R707*P707</f>
        <v>0.10741703790995974</v>
      </c>
      <c r="T707" s="92">
        <f t="shared" si="114"/>
        <v>92.768252022361736</v>
      </c>
      <c r="U707" s="92">
        <f t="shared" ref="U707:U770" si="123">((R707*P707)/1000)/0.75</f>
        <v>1.4322271721327966E-4</v>
      </c>
      <c r="V707" s="92">
        <f t="shared" si="115"/>
        <v>0.12369100269648127</v>
      </c>
    </row>
    <row r="708" spans="1:22" x14ac:dyDescent="0.45">
      <c r="A708" s="88">
        <f>MIN('Gearing and Output'!$H$7,(SQRT((A707^2)+2*K707*1)))</f>
        <v>13.752388632941413</v>
      </c>
      <c r="B708" s="90">
        <f t="shared" si="113"/>
        <v>62.870931682059656</v>
      </c>
      <c r="C708" s="90">
        <f>0.5*'Gearing and Output'!$G$15*'Gearing and Output'!$G$16*'Gearing and Output'!$G$14*(A708)^2</f>
        <v>111.2073775495362</v>
      </c>
      <c r="D708" s="90">
        <f>'Gearing and Output'!$G$26</f>
        <v>133.66125</v>
      </c>
      <c r="E708" s="90">
        <f>'Gearing and Output'!$C$14-C708-D708</f>
        <v>239.23840140594046</v>
      </c>
      <c r="F708" s="90">
        <f>0.5*'Gearing and Output'!$J$27*A708^2</f>
        <v>53594.201722958889</v>
      </c>
      <c r="G708" s="90">
        <f>A708/('Gearing and Output'!$J$35/1000)</f>
        <v>47.081097682100008</v>
      </c>
      <c r="H708" s="90">
        <f t="shared" si="118"/>
        <v>59.738955596585342</v>
      </c>
      <c r="I708" s="90">
        <f>'Gearing and Output'!$G$38</f>
        <v>631.72977665344956</v>
      </c>
      <c r="J708" s="90">
        <f t="shared" si="119"/>
        <v>0.37870369618049587</v>
      </c>
      <c r="K708" s="92">
        <f t="shared" si="117"/>
        <v>2.6405868495230767</v>
      </c>
      <c r="L708" s="92">
        <f>IF(A708&lt;'Gearing and Output'!$H$5,1,IF(A708&lt;'Gearing and Output'!$H$6,2,IF(A708&gt;'Gearing and Output'!$H$6,3)))</f>
        <v>3</v>
      </c>
      <c r="M708" s="92">
        <f>IF(L708=1,_xlfn.XLOOKUP(A708,'Dyno Graph'!$E$2:$E$77,'Dyno Graph'!$A$2:$A$77,,1),IF(L708=2,_xlfn.XLOOKUP(A708,'Dyno Graph'!$F$2:$F$77,'Dyno Graph'!$A$2:$A$77,,1),IF(L708=3,_xlfn.XLOOKUP(A708,'Dyno Graph'!$G$2:$G$77,'Dyno Graph'!$A$2:$A$77,,1))))</f>
        <v>7500</v>
      </c>
      <c r="N708" s="92">
        <f>IF(L708=1,_xlfn.XLOOKUP(A708,'Dyno Graph'!$E$2:$E$77,'Dyno Graph'!$D$2:$D$77,,-1),IF(L708=2,_xlfn.XLOOKUP(A708,'Dyno Graph'!$F$2:$F$77,'Dyno Graph'!$D$2:$D$77,,-1),IF(L708=3,_xlfn.XLOOKUP(A708,'Dyno Graph'!$G$2:$G$77,'Dyno Graph'!$D$2:$D$77,,-1))))</f>
        <v>14.254</v>
      </c>
      <c r="O708" s="92">
        <f>IF(L708=1,_xlfn.XLOOKUP(A708,'Dyno Graph'!$E$2:$E$77,'Dyno Graph'!$H$2:$H$77,,-1),IF(Forces!L708=2,_xlfn.XLOOKUP(Forces!A708,'Dyno Graph'!$F$2:$F$77,'Dyno Graph'!$H$2:$H$77,,-1),IF(Forces!L708=3,_xlfn.XLOOKUP(Forces!A708,'Dyno Graph'!$G$2:$G$77,'Dyno Graph'!$H$2:$H$77,,-1))))</f>
        <v>11.185500000000001</v>
      </c>
      <c r="P708" s="92" cm="1">
        <f t="array" ref="P708">_xlfn.XLOOKUP(N708,BSFC!$B$3:$B$25,_xlfn.XLOOKUP(M708,BSFC!$C$2:$P$2,BSFC!$C$3:$P$25,,-1),,-1)</f>
        <v>475.44294525000004</v>
      </c>
      <c r="Q708" s="92">
        <f t="shared" si="120"/>
        <v>1.4772408511371877</v>
      </c>
      <c r="R708" s="92">
        <f t="shared" si="121"/>
        <v>2.2593044861245575E-4</v>
      </c>
      <c r="S708" s="92">
        <f t="shared" si="122"/>
        <v>0.10741703790995974</v>
      </c>
      <c r="T708" s="92">
        <f t="shared" si="114"/>
        <v>92.87566906027169</v>
      </c>
      <c r="U708" s="92">
        <f t="shared" si="123"/>
        <v>1.4322271721327966E-4</v>
      </c>
      <c r="V708" s="92">
        <f t="shared" si="115"/>
        <v>0.12383422541369454</v>
      </c>
    </row>
    <row r="709" spans="1:22" x14ac:dyDescent="0.45">
      <c r="A709" s="88">
        <f>MIN('Gearing and Output'!$H$7,(SQRT((A708^2)+2*K708*1)))</f>
        <v>13.752388632941413</v>
      </c>
      <c r="B709" s="90">
        <f t="shared" ref="B709:B772" si="124">(1/A709)+B708</f>
        <v>62.943646322889734</v>
      </c>
      <c r="C709" s="90">
        <f>0.5*'Gearing and Output'!$G$15*'Gearing and Output'!$G$16*'Gearing and Output'!$G$14*(A709)^2</f>
        <v>111.2073775495362</v>
      </c>
      <c r="D709" s="90">
        <f>'Gearing and Output'!$G$26</f>
        <v>133.66125</v>
      </c>
      <c r="E709" s="90">
        <f>'Gearing and Output'!$C$14-C709-D709</f>
        <v>239.23840140594046</v>
      </c>
      <c r="F709" s="90">
        <f>0.5*'Gearing and Output'!$J$27*A709^2</f>
        <v>53594.201722958889</v>
      </c>
      <c r="G709" s="90">
        <f>A709/('Gearing and Output'!$J$35/1000)</f>
        <v>47.081097682100008</v>
      </c>
      <c r="H709" s="90">
        <f t="shared" si="118"/>
        <v>59.738955596585342</v>
      </c>
      <c r="I709" s="90">
        <f>'Gearing and Output'!$G$38</f>
        <v>631.72977665344956</v>
      </c>
      <c r="J709" s="90">
        <f t="shared" si="119"/>
        <v>0.37870369618049587</v>
      </c>
      <c r="K709" s="92">
        <f t="shared" si="117"/>
        <v>2.6405868495230767</v>
      </c>
      <c r="L709" s="92">
        <f>IF(A709&lt;'Gearing and Output'!$H$5,1,IF(A709&lt;'Gearing and Output'!$H$6,2,IF(A709&gt;'Gearing and Output'!$H$6,3)))</f>
        <v>3</v>
      </c>
      <c r="M709" s="92">
        <f>IF(L709=1,_xlfn.XLOOKUP(A709,'Dyno Graph'!$E$2:$E$77,'Dyno Graph'!$A$2:$A$77,,1),IF(L709=2,_xlfn.XLOOKUP(A709,'Dyno Graph'!$F$2:$F$77,'Dyno Graph'!$A$2:$A$77,,1),IF(L709=3,_xlfn.XLOOKUP(A709,'Dyno Graph'!$G$2:$G$77,'Dyno Graph'!$A$2:$A$77,,1))))</f>
        <v>7500</v>
      </c>
      <c r="N709" s="92">
        <f>IF(L709=1,_xlfn.XLOOKUP(A709,'Dyno Graph'!$E$2:$E$77,'Dyno Graph'!$D$2:$D$77,,-1),IF(L709=2,_xlfn.XLOOKUP(A709,'Dyno Graph'!$F$2:$F$77,'Dyno Graph'!$D$2:$D$77,,-1),IF(L709=3,_xlfn.XLOOKUP(A709,'Dyno Graph'!$G$2:$G$77,'Dyno Graph'!$D$2:$D$77,,-1))))</f>
        <v>14.254</v>
      </c>
      <c r="O709" s="92">
        <f>IF(L709=1,_xlfn.XLOOKUP(A709,'Dyno Graph'!$E$2:$E$77,'Dyno Graph'!$H$2:$H$77,,-1),IF(Forces!L709=2,_xlfn.XLOOKUP(Forces!A709,'Dyno Graph'!$F$2:$F$77,'Dyno Graph'!$H$2:$H$77,,-1),IF(Forces!L709=3,_xlfn.XLOOKUP(Forces!A709,'Dyno Graph'!$G$2:$G$77,'Dyno Graph'!$H$2:$H$77,,-1))))</f>
        <v>11.185500000000001</v>
      </c>
      <c r="P709" s="92" cm="1">
        <f t="array" ref="P709">_xlfn.XLOOKUP(N709,BSFC!$B$3:$B$25,_xlfn.XLOOKUP(M709,BSFC!$C$2:$P$2,BSFC!$C$3:$P$25,,-1),,-1)</f>
        <v>475.44294525000004</v>
      </c>
      <c r="Q709" s="92">
        <f t="shared" si="120"/>
        <v>1.4772408511371877</v>
      </c>
      <c r="R709" s="92">
        <f t="shared" si="121"/>
        <v>2.2593044861245575E-4</v>
      </c>
      <c r="S709" s="92">
        <f t="shared" si="122"/>
        <v>0.10741703790995974</v>
      </c>
      <c r="T709" s="92">
        <f t="shared" ref="T709:T772" si="125">S709+T708</f>
        <v>92.983086098181644</v>
      </c>
      <c r="U709" s="92">
        <f t="shared" si="123"/>
        <v>1.4322271721327966E-4</v>
      </c>
      <c r="V709" s="92">
        <f t="shared" ref="V709:V772" si="126">U709+V708</f>
        <v>0.12397744813090782</v>
      </c>
    </row>
    <row r="710" spans="1:22" x14ac:dyDescent="0.45">
      <c r="A710" s="88">
        <f>MIN('Gearing and Output'!$H$7,(SQRT((A709^2)+2*K709*1)))</f>
        <v>13.752388632941413</v>
      </c>
      <c r="B710" s="90">
        <f t="shared" si="124"/>
        <v>63.016360963719812</v>
      </c>
      <c r="C710" s="90">
        <f>0.5*'Gearing and Output'!$G$15*'Gearing and Output'!$G$16*'Gearing and Output'!$G$14*(A710)^2</f>
        <v>111.2073775495362</v>
      </c>
      <c r="D710" s="90">
        <f>'Gearing and Output'!$G$26</f>
        <v>133.66125</v>
      </c>
      <c r="E710" s="90">
        <f>'Gearing and Output'!$C$14-C710-D710</f>
        <v>239.23840140594046</v>
      </c>
      <c r="F710" s="90">
        <f>0.5*'Gearing and Output'!$J$27*A710^2</f>
        <v>53594.201722958889</v>
      </c>
      <c r="G710" s="90">
        <f>A710/('Gearing and Output'!$J$35/1000)</f>
        <v>47.081097682100008</v>
      </c>
      <c r="H710" s="90">
        <f t="shared" si="118"/>
        <v>59.738955596585342</v>
      </c>
      <c r="I710" s="90">
        <f>'Gearing and Output'!$G$38</f>
        <v>631.72977665344956</v>
      </c>
      <c r="J710" s="90">
        <f t="shared" si="119"/>
        <v>0.37870369618049587</v>
      </c>
      <c r="K710" s="92">
        <f t="shared" si="117"/>
        <v>2.6405868495230767</v>
      </c>
      <c r="L710" s="92">
        <f>IF(A710&lt;'Gearing and Output'!$H$5,1,IF(A710&lt;'Gearing and Output'!$H$6,2,IF(A710&gt;'Gearing and Output'!$H$6,3)))</f>
        <v>3</v>
      </c>
      <c r="M710" s="92">
        <f>IF(L710=1,_xlfn.XLOOKUP(A710,'Dyno Graph'!$E$2:$E$77,'Dyno Graph'!$A$2:$A$77,,1),IF(L710=2,_xlfn.XLOOKUP(A710,'Dyno Graph'!$F$2:$F$77,'Dyno Graph'!$A$2:$A$77,,1),IF(L710=3,_xlfn.XLOOKUP(A710,'Dyno Graph'!$G$2:$G$77,'Dyno Graph'!$A$2:$A$77,,1))))</f>
        <v>7500</v>
      </c>
      <c r="N710" s="92">
        <f>IF(L710=1,_xlfn.XLOOKUP(A710,'Dyno Graph'!$E$2:$E$77,'Dyno Graph'!$D$2:$D$77,,-1),IF(L710=2,_xlfn.XLOOKUP(A710,'Dyno Graph'!$F$2:$F$77,'Dyno Graph'!$D$2:$D$77,,-1),IF(L710=3,_xlfn.XLOOKUP(A710,'Dyno Graph'!$G$2:$G$77,'Dyno Graph'!$D$2:$D$77,,-1))))</f>
        <v>14.254</v>
      </c>
      <c r="O710" s="92">
        <f>IF(L710=1,_xlfn.XLOOKUP(A710,'Dyno Graph'!$E$2:$E$77,'Dyno Graph'!$H$2:$H$77,,-1),IF(Forces!L710=2,_xlfn.XLOOKUP(Forces!A710,'Dyno Graph'!$F$2:$F$77,'Dyno Graph'!$H$2:$H$77,,-1),IF(Forces!L710=3,_xlfn.XLOOKUP(Forces!A710,'Dyno Graph'!$G$2:$G$77,'Dyno Graph'!$H$2:$H$77,,-1))))</f>
        <v>11.185500000000001</v>
      </c>
      <c r="P710" s="92" cm="1">
        <f t="array" ref="P710">_xlfn.XLOOKUP(N710,BSFC!$B$3:$B$25,_xlfn.XLOOKUP(M710,BSFC!$C$2:$P$2,BSFC!$C$3:$P$25,,-1),,-1)</f>
        <v>475.44294525000004</v>
      </c>
      <c r="Q710" s="92">
        <f t="shared" si="120"/>
        <v>1.4772408511371877</v>
      </c>
      <c r="R710" s="92">
        <f t="shared" si="121"/>
        <v>2.2593044861245575E-4</v>
      </c>
      <c r="S710" s="92">
        <f t="shared" si="122"/>
        <v>0.10741703790995974</v>
      </c>
      <c r="T710" s="92">
        <f t="shared" si="125"/>
        <v>93.090503136091598</v>
      </c>
      <c r="U710" s="92">
        <f t="shared" si="123"/>
        <v>1.4322271721327966E-4</v>
      </c>
      <c r="V710" s="92">
        <f t="shared" si="126"/>
        <v>0.12412067084812109</v>
      </c>
    </row>
    <row r="711" spans="1:22" x14ac:dyDescent="0.45">
      <c r="A711" s="88">
        <f>MIN('Gearing and Output'!$H$7,(SQRT((A710^2)+2*K710*1)))</f>
        <v>13.752388632941413</v>
      </c>
      <c r="B711" s="90">
        <f t="shared" si="124"/>
        <v>63.08907560454989</v>
      </c>
      <c r="C711" s="90">
        <f>0.5*'Gearing and Output'!$G$15*'Gearing and Output'!$G$16*'Gearing and Output'!$G$14*(A711)^2</f>
        <v>111.2073775495362</v>
      </c>
      <c r="D711" s="90">
        <f>'Gearing and Output'!$G$26</f>
        <v>133.66125</v>
      </c>
      <c r="E711" s="90">
        <f>'Gearing and Output'!$C$14-C711-D711</f>
        <v>239.23840140594046</v>
      </c>
      <c r="F711" s="90">
        <f>0.5*'Gearing and Output'!$J$27*A711^2</f>
        <v>53594.201722958889</v>
      </c>
      <c r="G711" s="90">
        <f>A711/('Gearing and Output'!$J$35/1000)</f>
        <v>47.081097682100008</v>
      </c>
      <c r="H711" s="90">
        <f t="shared" si="118"/>
        <v>59.738955596585342</v>
      </c>
      <c r="I711" s="90">
        <f>'Gearing and Output'!$G$38</f>
        <v>631.72977665344956</v>
      </c>
      <c r="J711" s="90">
        <f t="shared" si="119"/>
        <v>0.37870369618049587</v>
      </c>
      <c r="K711" s="92">
        <f t="shared" si="117"/>
        <v>2.6405868495230767</v>
      </c>
      <c r="L711" s="92">
        <f>IF(A711&lt;'Gearing and Output'!$H$5,1,IF(A711&lt;'Gearing and Output'!$H$6,2,IF(A711&gt;'Gearing and Output'!$H$6,3)))</f>
        <v>3</v>
      </c>
      <c r="M711" s="92">
        <f>IF(L711=1,_xlfn.XLOOKUP(A711,'Dyno Graph'!$E$2:$E$77,'Dyno Graph'!$A$2:$A$77,,1),IF(L711=2,_xlfn.XLOOKUP(A711,'Dyno Graph'!$F$2:$F$77,'Dyno Graph'!$A$2:$A$77,,1),IF(L711=3,_xlfn.XLOOKUP(A711,'Dyno Graph'!$G$2:$G$77,'Dyno Graph'!$A$2:$A$77,,1))))</f>
        <v>7500</v>
      </c>
      <c r="N711" s="92">
        <f>IF(L711=1,_xlfn.XLOOKUP(A711,'Dyno Graph'!$E$2:$E$77,'Dyno Graph'!$D$2:$D$77,,-1),IF(L711=2,_xlfn.XLOOKUP(A711,'Dyno Graph'!$F$2:$F$77,'Dyno Graph'!$D$2:$D$77,,-1),IF(L711=3,_xlfn.XLOOKUP(A711,'Dyno Graph'!$G$2:$G$77,'Dyno Graph'!$D$2:$D$77,,-1))))</f>
        <v>14.254</v>
      </c>
      <c r="O711" s="92">
        <f>IF(L711=1,_xlfn.XLOOKUP(A711,'Dyno Graph'!$E$2:$E$77,'Dyno Graph'!$H$2:$H$77,,-1),IF(Forces!L711=2,_xlfn.XLOOKUP(Forces!A711,'Dyno Graph'!$F$2:$F$77,'Dyno Graph'!$H$2:$H$77,,-1),IF(Forces!L711=3,_xlfn.XLOOKUP(Forces!A711,'Dyno Graph'!$G$2:$G$77,'Dyno Graph'!$H$2:$H$77,,-1))))</f>
        <v>11.185500000000001</v>
      </c>
      <c r="P711" s="92" cm="1">
        <f t="array" ref="P711">_xlfn.XLOOKUP(N711,BSFC!$B$3:$B$25,_xlfn.XLOOKUP(M711,BSFC!$C$2:$P$2,BSFC!$C$3:$P$25,,-1),,-1)</f>
        <v>475.44294525000004</v>
      </c>
      <c r="Q711" s="92">
        <f t="shared" si="120"/>
        <v>1.4772408511371877</v>
      </c>
      <c r="R711" s="92">
        <f t="shared" si="121"/>
        <v>2.2593044861245575E-4</v>
      </c>
      <c r="S711" s="92">
        <f t="shared" si="122"/>
        <v>0.10741703790995974</v>
      </c>
      <c r="T711" s="92">
        <f t="shared" si="125"/>
        <v>93.197920174001553</v>
      </c>
      <c r="U711" s="92">
        <f t="shared" si="123"/>
        <v>1.4322271721327966E-4</v>
      </c>
      <c r="V711" s="92">
        <f t="shared" si="126"/>
        <v>0.12426389356533436</v>
      </c>
    </row>
    <row r="712" spans="1:22" x14ac:dyDescent="0.45">
      <c r="A712" s="88">
        <f>MIN('Gearing and Output'!$H$7,(SQRT((A711^2)+2*K711*1)))</f>
        <v>13.752388632941413</v>
      </c>
      <c r="B712" s="90">
        <f t="shared" si="124"/>
        <v>63.161790245379969</v>
      </c>
      <c r="C712" s="90">
        <f>0.5*'Gearing and Output'!$G$15*'Gearing and Output'!$G$16*'Gearing and Output'!$G$14*(A712)^2</f>
        <v>111.2073775495362</v>
      </c>
      <c r="D712" s="90">
        <f>'Gearing and Output'!$G$26</f>
        <v>133.66125</v>
      </c>
      <c r="E712" s="90">
        <f>'Gearing and Output'!$C$14-C712-D712</f>
        <v>239.23840140594046</v>
      </c>
      <c r="F712" s="90">
        <f>0.5*'Gearing and Output'!$J$27*A712^2</f>
        <v>53594.201722958889</v>
      </c>
      <c r="G712" s="90">
        <f>A712/('Gearing and Output'!$J$35/1000)</f>
        <v>47.081097682100008</v>
      </c>
      <c r="H712" s="90">
        <f t="shared" si="118"/>
        <v>59.738955596585342</v>
      </c>
      <c r="I712" s="90">
        <f>'Gearing and Output'!$G$38</f>
        <v>631.72977665344956</v>
      </c>
      <c r="J712" s="90">
        <f t="shared" si="119"/>
        <v>0.37870369618049587</v>
      </c>
      <c r="K712" s="92">
        <f t="shared" si="117"/>
        <v>2.6405868495230767</v>
      </c>
      <c r="L712" s="92">
        <f>IF(A712&lt;'Gearing and Output'!$H$5,1,IF(A712&lt;'Gearing and Output'!$H$6,2,IF(A712&gt;'Gearing and Output'!$H$6,3)))</f>
        <v>3</v>
      </c>
      <c r="M712" s="92">
        <f>IF(L712=1,_xlfn.XLOOKUP(A712,'Dyno Graph'!$E$2:$E$77,'Dyno Graph'!$A$2:$A$77,,1),IF(L712=2,_xlfn.XLOOKUP(A712,'Dyno Graph'!$F$2:$F$77,'Dyno Graph'!$A$2:$A$77,,1),IF(L712=3,_xlfn.XLOOKUP(A712,'Dyno Graph'!$G$2:$G$77,'Dyno Graph'!$A$2:$A$77,,1))))</f>
        <v>7500</v>
      </c>
      <c r="N712" s="92">
        <f>IF(L712=1,_xlfn.XLOOKUP(A712,'Dyno Graph'!$E$2:$E$77,'Dyno Graph'!$D$2:$D$77,,-1),IF(L712=2,_xlfn.XLOOKUP(A712,'Dyno Graph'!$F$2:$F$77,'Dyno Graph'!$D$2:$D$77,,-1),IF(L712=3,_xlfn.XLOOKUP(A712,'Dyno Graph'!$G$2:$G$77,'Dyno Graph'!$D$2:$D$77,,-1))))</f>
        <v>14.254</v>
      </c>
      <c r="O712" s="92">
        <f>IF(L712=1,_xlfn.XLOOKUP(A712,'Dyno Graph'!$E$2:$E$77,'Dyno Graph'!$H$2:$H$77,,-1),IF(Forces!L712=2,_xlfn.XLOOKUP(Forces!A712,'Dyno Graph'!$F$2:$F$77,'Dyno Graph'!$H$2:$H$77,,-1),IF(Forces!L712=3,_xlfn.XLOOKUP(Forces!A712,'Dyno Graph'!$G$2:$G$77,'Dyno Graph'!$H$2:$H$77,,-1))))</f>
        <v>11.185500000000001</v>
      </c>
      <c r="P712" s="92" cm="1">
        <f t="array" ref="P712">_xlfn.XLOOKUP(N712,BSFC!$B$3:$B$25,_xlfn.XLOOKUP(M712,BSFC!$C$2:$P$2,BSFC!$C$3:$P$25,,-1),,-1)</f>
        <v>475.44294525000004</v>
      </c>
      <c r="Q712" s="92">
        <f t="shared" si="120"/>
        <v>1.4772408511371877</v>
      </c>
      <c r="R712" s="92">
        <f t="shared" si="121"/>
        <v>2.2593044861245575E-4</v>
      </c>
      <c r="S712" s="92">
        <f t="shared" si="122"/>
        <v>0.10741703790995974</v>
      </c>
      <c r="T712" s="92">
        <f t="shared" si="125"/>
        <v>93.305337211911507</v>
      </c>
      <c r="U712" s="92">
        <f t="shared" si="123"/>
        <v>1.4322271721327966E-4</v>
      </c>
      <c r="V712" s="92">
        <f t="shared" si="126"/>
        <v>0.12440711628254764</v>
      </c>
    </row>
    <row r="713" spans="1:22" x14ac:dyDescent="0.45">
      <c r="A713" s="88">
        <f>MIN('Gearing and Output'!$H$7,(SQRT((A712^2)+2*K712*1)))</f>
        <v>13.752388632941413</v>
      </c>
      <c r="B713" s="90">
        <f t="shared" si="124"/>
        <v>63.234504886210047</v>
      </c>
      <c r="C713" s="90">
        <f>0.5*'Gearing and Output'!$G$15*'Gearing and Output'!$G$16*'Gearing and Output'!$G$14*(A713)^2</f>
        <v>111.2073775495362</v>
      </c>
      <c r="D713" s="90">
        <f>'Gearing and Output'!$G$26</f>
        <v>133.66125</v>
      </c>
      <c r="E713" s="90">
        <f>'Gearing and Output'!$C$14-C713-D713</f>
        <v>239.23840140594046</v>
      </c>
      <c r="F713" s="90">
        <f>0.5*'Gearing and Output'!$J$27*A713^2</f>
        <v>53594.201722958889</v>
      </c>
      <c r="G713" s="90">
        <f>A713/('Gearing and Output'!$J$35/1000)</f>
        <v>47.081097682100008</v>
      </c>
      <c r="H713" s="90">
        <f t="shared" si="118"/>
        <v>59.738955596585342</v>
      </c>
      <c r="I713" s="90">
        <f>'Gearing and Output'!$G$38</f>
        <v>631.72977665344956</v>
      </c>
      <c r="J713" s="90">
        <f t="shared" si="119"/>
        <v>0.37870369618049587</v>
      </c>
      <c r="K713" s="92">
        <f t="shared" si="117"/>
        <v>2.6405868495230767</v>
      </c>
      <c r="L713" s="92">
        <f>IF(A713&lt;'Gearing and Output'!$H$5,1,IF(A713&lt;'Gearing and Output'!$H$6,2,IF(A713&gt;'Gearing and Output'!$H$6,3)))</f>
        <v>3</v>
      </c>
      <c r="M713" s="92">
        <f>IF(L713=1,_xlfn.XLOOKUP(A713,'Dyno Graph'!$E$2:$E$77,'Dyno Graph'!$A$2:$A$77,,1),IF(L713=2,_xlfn.XLOOKUP(A713,'Dyno Graph'!$F$2:$F$77,'Dyno Graph'!$A$2:$A$77,,1),IF(L713=3,_xlfn.XLOOKUP(A713,'Dyno Graph'!$G$2:$G$77,'Dyno Graph'!$A$2:$A$77,,1))))</f>
        <v>7500</v>
      </c>
      <c r="N713" s="92">
        <f>IF(L713=1,_xlfn.XLOOKUP(A713,'Dyno Graph'!$E$2:$E$77,'Dyno Graph'!$D$2:$D$77,,-1),IF(L713=2,_xlfn.XLOOKUP(A713,'Dyno Graph'!$F$2:$F$77,'Dyno Graph'!$D$2:$D$77,,-1),IF(L713=3,_xlfn.XLOOKUP(A713,'Dyno Graph'!$G$2:$G$77,'Dyno Graph'!$D$2:$D$77,,-1))))</f>
        <v>14.254</v>
      </c>
      <c r="O713" s="92">
        <f>IF(L713=1,_xlfn.XLOOKUP(A713,'Dyno Graph'!$E$2:$E$77,'Dyno Graph'!$H$2:$H$77,,-1),IF(Forces!L713=2,_xlfn.XLOOKUP(Forces!A713,'Dyno Graph'!$F$2:$F$77,'Dyno Graph'!$H$2:$H$77,,-1),IF(Forces!L713=3,_xlfn.XLOOKUP(Forces!A713,'Dyno Graph'!$G$2:$G$77,'Dyno Graph'!$H$2:$H$77,,-1))))</f>
        <v>11.185500000000001</v>
      </c>
      <c r="P713" s="92" cm="1">
        <f t="array" ref="P713">_xlfn.XLOOKUP(N713,BSFC!$B$3:$B$25,_xlfn.XLOOKUP(M713,BSFC!$C$2:$P$2,BSFC!$C$3:$P$25,,-1),,-1)</f>
        <v>475.44294525000004</v>
      </c>
      <c r="Q713" s="92">
        <f t="shared" si="120"/>
        <v>1.4772408511371877</v>
      </c>
      <c r="R713" s="92">
        <f t="shared" si="121"/>
        <v>2.2593044861245575E-4</v>
      </c>
      <c r="S713" s="92">
        <f t="shared" si="122"/>
        <v>0.10741703790995974</v>
      </c>
      <c r="T713" s="92">
        <f t="shared" si="125"/>
        <v>93.412754249821461</v>
      </c>
      <c r="U713" s="92">
        <f t="shared" si="123"/>
        <v>1.4322271721327966E-4</v>
      </c>
      <c r="V713" s="92">
        <f t="shared" si="126"/>
        <v>0.12455033899976091</v>
      </c>
    </row>
    <row r="714" spans="1:22" x14ac:dyDescent="0.45">
      <c r="A714" s="88">
        <f>MIN('Gearing and Output'!$H$7,(SQRT((A713^2)+2*K713*1)))</f>
        <v>13.752388632941413</v>
      </c>
      <c r="B714" s="90">
        <f t="shared" si="124"/>
        <v>63.307219527040125</v>
      </c>
      <c r="C714" s="90">
        <f>0.5*'Gearing and Output'!$G$15*'Gearing and Output'!$G$16*'Gearing and Output'!$G$14*(A714)^2</f>
        <v>111.2073775495362</v>
      </c>
      <c r="D714" s="90">
        <f>'Gearing and Output'!$G$26</f>
        <v>133.66125</v>
      </c>
      <c r="E714" s="90">
        <f>'Gearing and Output'!$C$14-C714-D714</f>
        <v>239.23840140594046</v>
      </c>
      <c r="F714" s="90">
        <f>0.5*'Gearing and Output'!$J$27*A714^2</f>
        <v>53594.201722958889</v>
      </c>
      <c r="G714" s="90">
        <f>A714/('Gearing and Output'!$J$35/1000)</f>
        <v>47.081097682100008</v>
      </c>
      <c r="H714" s="90">
        <f t="shared" si="118"/>
        <v>59.738955596585342</v>
      </c>
      <c r="I714" s="90">
        <f>'Gearing and Output'!$G$38</f>
        <v>631.72977665344956</v>
      </c>
      <c r="J714" s="90">
        <f t="shared" si="119"/>
        <v>0.37870369618049587</v>
      </c>
      <c r="K714" s="92">
        <f t="shared" si="117"/>
        <v>2.6405868495230767</v>
      </c>
      <c r="L714" s="92">
        <f>IF(A714&lt;'Gearing and Output'!$H$5,1,IF(A714&lt;'Gearing and Output'!$H$6,2,IF(A714&gt;'Gearing and Output'!$H$6,3)))</f>
        <v>3</v>
      </c>
      <c r="M714" s="92">
        <f>IF(L714=1,_xlfn.XLOOKUP(A714,'Dyno Graph'!$E$2:$E$77,'Dyno Graph'!$A$2:$A$77,,1),IF(L714=2,_xlfn.XLOOKUP(A714,'Dyno Graph'!$F$2:$F$77,'Dyno Graph'!$A$2:$A$77,,1),IF(L714=3,_xlfn.XLOOKUP(A714,'Dyno Graph'!$G$2:$G$77,'Dyno Graph'!$A$2:$A$77,,1))))</f>
        <v>7500</v>
      </c>
      <c r="N714" s="92">
        <f>IF(L714=1,_xlfn.XLOOKUP(A714,'Dyno Graph'!$E$2:$E$77,'Dyno Graph'!$D$2:$D$77,,-1),IF(L714=2,_xlfn.XLOOKUP(A714,'Dyno Graph'!$F$2:$F$77,'Dyno Graph'!$D$2:$D$77,,-1),IF(L714=3,_xlfn.XLOOKUP(A714,'Dyno Graph'!$G$2:$G$77,'Dyno Graph'!$D$2:$D$77,,-1))))</f>
        <v>14.254</v>
      </c>
      <c r="O714" s="92">
        <f>IF(L714=1,_xlfn.XLOOKUP(A714,'Dyno Graph'!$E$2:$E$77,'Dyno Graph'!$H$2:$H$77,,-1),IF(Forces!L714=2,_xlfn.XLOOKUP(Forces!A714,'Dyno Graph'!$F$2:$F$77,'Dyno Graph'!$H$2:$H$77,,-1),IF(Forces!L714=3,_xlfn.XLOOKUP(Forces!A714,'Dyno Graph'!$G$2:$G$77,'Dyno Graph'!$H$2:$H$77,,-1))))</f>
        <v>11.185500000000001</v>
      </c>
      <c r="P714" s="92" cm="1">
        <f t="array" ref="P714">_xlfn.XLOOKUP(N714,BSFC!$B$3:$B$25,_xlfn.XLOOKUP(M714,BSFC!$C$2:$P$2,BSFC!$C$3:$P$25,,-1),,-1)</f>
        <v>475.44294525000004</v>
      </c>
      <c r="Q714" s="92">
        <f t="shared" si="120"/>
        <v>1.4772408511371877</v>
      </c>
      <c r="R714" s="92">
        <f t="shared" si="121"/>
        <v>2.2593044861245575E-4</v>
      </c>
      <c r="S714" s="92">
        <f t="shared" si="122"/>
        <v>0.10741703790995974</v>
      </c>
      <c r="T714" s="92">
        <f t="shared" si="125"/>
        <v>93.520171287731415</v>
      </c>
      <c r="U714" s="92">
        <f t="shared" si="123"/>
        <v>1.4322271721327966E-4</v>
      </c>
      <c r="V714" s="92">
        <f t="shared" si="126"/>
        <v>0.12469356171697418</v>
      </c>
    </row>
    <row r="715" spans="1:22" x14ac:dyDescent="0.45">
      <c r="A715" s="88">
        <f>MIN('Gearing and Output'!$H$7,(SQRT((A714^2)+2*K714*1)))</f>
        <v>13.752388632941413</v>
      </c>
      <c r="B715" s="90">
        <f t="shared" si="124"/>
        <v>63.379934167870204</v>
      </c>
      <c r="C715" s="90">
        <f>0.5*'Gearing and Output'!$G$15*'Gearing and Output'!$G$16*'Gearing and Output'!$G$14*(A715)^2</f>
        <v>111.2073775495362</v>
      </c>
      <c r="D715" s="90">
        <f>'Gearing and Output'!$G$26</f>
        <v>133.66125</v>
      </c>
      <c r="E715" s="90">
        <f>'Gearing and Output'!$C$14-C715-D715</f>
        <v>239.23840140594046</v>
      </c>
      <c r="F715" s="90">
        <f>0.5*'Gearing and Output'!$J$27*A715^2</f>
        <v>53594.201722958889</v>
      </c>
      <c r="G715" s="90">
        <f>A715/('Gearing and Output'!$J$35/1000)</f>
        <v>47.081097682100008</v>
      </c>
      <c r="H715" s="90">
        <f t="shared" si="118"/>
        <v>59.738955596585342</v>
      </c>
      <c r="I715" s="90">
        <f>'Gearing and Output'!$G$38</f>
        <v>631.72977665344956</v>
      </c>
      <c r="J715" s="90">
        <f t="shared" si="119"/>
        <v>0.37870369618049587</v>
      </c>
      <c r="K715" s="92">
        <f t="shared" si="117"/>
        <v>2.6405868495230767</v>
      </c>
      <c r="L715" s="92">
        <f>IF(A715&lt;'Gearing and Output'!$H$5,1,IF(A715&lt;'Gearing and Output'!$H$6,2,IF(A715&gt;'Gearing and Output'!$H$6,3)))</f>
        <v>3</v>
      </c>
      <c r="M715" s="92">
        <f>IF(L715=1,_xlfn.XLOOKUP(A715,'Dyno Graph'!$E$2:$E$77,'Dyno Graph'!$A$2:$A$77,,1),IF(L715=2,_xlfn.XLOOKUP(A715,'Dyno Graph'!$F$2:$F$77,'Dyno Graph'!$A$2:$A$77,,1),IF(L715=3,_xlfn.XLOOKUP(A715,'Dyno Graph'!$G$2:$G$77,'Dyno Graph'!$A$2:$A$77,,1))))</f>
        <v>7500</v>
      </c>
      <c r="N715" s="92">
        <f>IF(L715=1,_xlfn.XLOOKUP(A715,'Dyno Graph'!$E$2:$E$77,'Dyno Graph'!$D$2:$D$77,,-1),IF(L715=2,_xlfn.XLOOKUP(A715,'Dyno Graph'!$F$2:$F$77,'Dyno Graph'!$D$2:$D$77,,-1),IF(L715=3,_xlfn.XLOOKUP(A715,'Dyno Graph'!$G$2:$G$77,'Dyno Graph'!$D$2:$D$77,,-1))))</f>
        <v>14.254</v>
      </c>
      <c r="O715" s="92">
        <f>IF(L715=1,_xlfn.XLOOKUP(A715,'Dyno Graph'!$E$2:$E$77,'Dyno Graph'!$H$2:$H$77,,-1),IF(Forces!L715=2,_xlfn.XLOOKUP(Forces!A715,'Dyno Graph'!$F$2:$F$77,'Dyno Graph'!$H$2:$H$77,,-1),IF(Forces!L715=3,_xlfn.XLOOKUP(Forces!A715,'Dyno Graph'!$G$2:$G$77,'Dyno Graph'!$H$2:$H$77,,-1))))</f>
        <v>11.185500000000001</v>
      </c>
      <c r="P715" s="92" cm="1">
        <f t="array" ref="P715">_xlfn.XLOOKUP(N715,BSFC!$B$3:$B$25,_xlfn.XLOOKUP(M715,BSFC!$C$2:$P$2,BSFC!$C$3:$P$25,,-1),,-1)</f>
        <v>475.44294525000004</v>
      </c>
      <c r="Q715" s="92">
        <f t="shared" si="120"/>
        <v>1.4772408511371877</v>
      </c>
      <c r="R715" s="92">
        <f t="shared" si="121"/>
        <v>2.2593044861245575E-4</v>
      </c>
      <c r="S715" s="92">
        <f t="shared" si="122"/>
        <v>0.10741703790995974</v>
      </c>
      <c r="T715" s="92">
        <f t="shared" si="125"/>
        <v>93.627588325641369</v>
      </c>
      <c r="U715" s="92">
        <f t="shared" si="123"/>
        <v>1.4322271721327966E-4</v>
      </c>
      <c r="V715" s="92">
        <f t="shared" si="126"/>
        <v>0.12483678443418746</v>
      </c>
    </row>
    <row r="716" spans="1:22" x14ac:dyDescent="0.45">
      <c r="A716" s="88">
        <f>MIN('Gearing and Output'!$H$7,(SQRT((A715^2)+2*K715*1)))</f>
        <v>13.752388632941413</v>
      </c>
      <c r="B716" s="90">
        <f t="shared" si="124"/>
        <v>63.452648808700282</v>
      </c>
      <c r="C716" s="90">
        <f>0.5*'Gearing and Output'!$G$15*'Gearing and Output'!$G$16*'Gearing and Output'!$G$14*(A716)^2</f>
        <v>111.2073775495362</v>
      </c>
      <c r="D716" s="90">
        <f>'Gearing and Output'!$G$26</f>
        <v>133.66125</v>
      </c>
      <c r="E716" s="90">
        <f>'Gearing and Output'!$C$14-C716-D716</f>
        <v>239.23840140594046</v>
      </c>
      <c r="F716" s="90">
        <f>0.5*'Gearing and Output'!$J$27*A716^2</f>
        <v>53594.201722958889</v>
      </c>
      <c r="G716" s="90">
        <f>A716/('Gearing and Output'!$J$35/1000)</f>
        <v>47.081097682100008</v>
      </c>
      <c r="H716" s="90">
        <f t="shared" si="118"/>
        <v>59.738955596585342</v>
      </c>
      <c r="I716" s="90">
        <f>'Gearing and Output'!$G$38</f>
        <v>631.72977665344956</v>
      </c>
      <c r="J716" s="90">
        <f t="shared" si="119"/>
        <v>0.37870369618049587</v>
      </c>
      <c r="K716" s="92">
        <f t="shared" si="117"/>
        <v>2.6405868495230767</v>
      </c>
      <c r="L716" s="92">
        <f>IF(A716&lt;'Gearing and Output'!$H$5,1,IF(A716&lt;'Gearing and Output'!$H$6,2,IF(A716&gt;'Gearing and Output'!$H$6,3)))</f>
        <v>3</v>
      </c>
      <c r="M716" s="92">
        <f>IF(L716=1,_xlfn.XLOOKUP(A716,'Dyno Graph'!$E$2:$E$77,'Dyno Graph'!$A$2:$A$77,,1),IF(L716=2,_xlfn.XLOOKUP(A716,'Dyno Graph'!$F$2:$F$77,'Dyno Graph'!$A$2:$A$77,,1),IF(L716=3,_xlfn.XLOOKUP(A716,'Dyno Graph'!$G$2:$G$77,'Dyno Graph'!$A$2:$A$77,,1))))</f>
        <v>7500</v>
      </c>
      <c r="N716" s="92">
        <f>IF(L716=1,_xlfn.XLOOKUP(A716,'Dyno Graph'!$E$2:$E$77,'Dyno Graph'!$D$2:$D$77,,-1),IF(L716=2,_xlfn.XLOOKUP(A716,'Dyno Graph'!$F$2:$F$77,'Dyno Graph'!$D$2:$D$77,,-1),IF(L716=3,_xlfn.XLOOKUP(A716,'Dyno Graph'!$G$2:$G$77,'Dyno Graph'!$D$2:$D$77,,-1))))</f>
        <v>14.254</v>
      </c>
      <c r="O716" s="92">
        <f>IF(L716=1,_xlfn.XLOOKUP(A716,'Dyno Graph'!$E$2:$E$77,'Dyno Graph'!$H$2:$H$77,,-1),IF(Forces!L716=2,_xlfn.XLOOKUP(Forces!A716,'Dyno Graph'!$F$2:$F$77,'Dyno Graph'!$H$2:$H$77,,-1),IF(Forces!L716=3,_xlfn.XLOOKUP(Forces!A716,'Dyno Graph'!$G$2:$G$77,'Dyno Graph'!$H$2:$H$77,,-1))))</f>
        <v>11.185500000000001</v>
      </c>
      <c r="P716" s="92" cm="1">
        <f t="array" ref="P716">_xlfn.XLOOKUP(N716,BSFC!$B$3:$B$25,_xlfn.XLOOKUP(M716,BSFC!$C$2:$P$2,BSFC!$C$3:$P$25,,-1),,-1)</f>
        <v>475.44294525000004</v>
      </c>
      <c r="Q716" s="92">
        <f t="shared" si="120"/>
        <v>1.4772408511371877</v>
      </c>
      <c r="R716" s="92">
        <f t="shared" si="121"/>
        <v>2.2593044861245575E-4</v>
      </c>
      <c r="S716" s="92">
        <f t="shared" si="122"/>
        <v>0.10741703790995974</v>
      </c>
      <c r="T716" s="92">
        <f t="shared" si="125"/>
        <v>93.735005363551323</v>
      </c>
      <c r="U716" s="92">
        <f t="shared" si="123"/>
        <v>1.4322271721327966E-4</v>
      </c>
      <c r="V716" s="92">
        <f t="shared" si="126"/>
        <v>0.12498000715140073</v>
      </c>
    </row>
    <row r="717" spans="1:22" x14ac:dyDescent="0.45">
      <c r="A717" s="88">
        <f>MIN('Gearing and Output'!$H$7,(SQRT((A716^2)+2*K716*1)))</f>
        <v>13.752388632941413</v>
      </c>
      <c r="B717" s="90">
        <f t="shared" si="124"/>
        <v>63.52536344953036</v>
      </c>
      <c r="C717" s="90">
        <f>0.5*'Gearing and Output'!$G$15*'Gearing and Output'!$G$16*'Gearing and Output'!$G$14*(A717)^2</f>
        <v>111.2073775495362</v>
      </c>
      <c r="D717" s="90">
        <f>'Gearing and Output'!$G$26</f>
        <v>133.66125</v>
      </c>
      <c r="E717" s="90">
        <f>'Gearing and Output'!$C$14-C717-D717</f>
        <v>239.23840140594046</v>
      </c>
      <c r="F717" s="90">
        <f>0.5*'Gearing and Output'!$J$27*A717^2</f>
        <v>53594.201722958889</v>
      </c>
      <c r="G717" s="90">
        <f>A717/('Gearing and Output'!$J$35/1000)</f>
        <v>47.081097682100008</v>
      </c>
      <c r="H717" s="90">
        <f t="shared" si="118"/>
        <v>59.738955596585342</v>
      </c>
      <c r="I717" s="90">
        <f>'Gearing and Output'!$G$38</f>
        <v>631.72977665344956</v>
      </c>
      <c r="J717" s="90">
        <f t="shared" si="119"/>
        <v>0.37870369618049587</v>
      </c>
      <c r="K717" s="92">
        <f t="shared" si="117"/>
        <v>2.6405868495230767</v>
      </c>
      <c r="L717" s="92">
        <f>IF(A717&lt;'Gearing and Output'!$H$5,1,IF(A717&lt;'Gearing and Output'!$H$6,2,IF(A717&gt;'Gearing and Output'!$H$6,3)))</f>
        <v>3</v>
      </c>
      <c r="M717" s="92">
        <f>IF(L717=1,_xlfn.XLOOKUP(A717,'Dyno Graph'!$E$2:$E$77,'Dyno Graph'!$A$2:$A$77,,1),IF(L717=2,_xlfn.XLOOKUP(A717,'Dyno Graph'!$F$2:$F$77,'Dyno Graph'!$A$2:$A$77,,1),IF(L717=3,_xlfn.XLOOKUP(A717,'Dyno Graph'!$G$2:$G$77,'Dyno Graph'!$A$2:$A$77,,1))))</f>
        <v>7500</v>
      </c>
      <c r="N717" s="92">
        <f>IF(L717=1,_xlfn.XLOOKUP(A717,'Dyno Graph'!$E$2:$E$77,'Dyno Graph'!$D$2:$D$77,,-1),IF(L717=2,_xlfn.XLOOKUP(A717,'Dyno Graph'!$F$2:$F$77,'Dyno Graph'!$D$2:$D$77,,-1),IF(L717=3,_xlfn.XLOOKUP(A717,'Dyno Graph'!$G$2:$G$77,'Dyno Graph'!$D$2:$D$77,,-1))))</f>
        <v>14.254</v>
      </c>
      <c r="O717" s="92">
        <f>IF(L717=1,_xlfn.XLOOKUP(A717,'Dyno Graph'!$E$2:$E$77,'Dyno Graph'!$H$2:$H$77,,-1),IF(Forces!L717=2,_xlfn.XLOOKUP(Forces!A717,'Dyno Graph'!$F$2:$F$77,'Dyno Graph'!$H$2:$H$77,,-1),IF(Forces!L717=3,_xlfn.XLOOKUP(Forces!A717,'Dyno Graph'!$G$2:$G$77,'Dyno Graph'!$H$2:$H$77,,-1))))</f>
        <v>11.185500000000001</v>
      </c>
      <c r="P717" s="92" cm="1">
        <f t="array" ref="P717">_xlfn.XLOOKUP(N717,BSFC!$B$3:$B$25,_xlfn.XLOOKUP(M717,BSFC!$C$2:$P$2,BSFC!$C$3:$P$25,,-1),,-1)</f>
        <v>475.44294525000004</v>
      </c>
      <c r="Q717" s="92">
        <f t="shared" si="120"/>
        <v>1.4772408511371877</v>
      </c>
      <c r="R717" s="92">
        <f t="shared" si="121"/>
        <v>2.2593044861245575E-4</v>
      </c>
      <c r="S717" s="92">
        <f t="shared" si="122"/>
        <v>0.10741703790995974</v>
      </c>
      <c r="T717" s="92">
        <f t="shared" si="125"/>
        <v>93.842422401461278</v>
      </c>
      <c r="U717" s="92">
        <f t="shared" si="123"/>
        <v>1.4322271721327966E-4</v>
      </c>
      <c r="V717" s="92">
        <f t="shared" si="126"/>
        <v>0.12512322986861402</v>
      </c>
    </row>
    <row r="718" spans="1:22" x14ac:dyDescent="0.45">
      <c r="A718" s="88">
        <f>MIN('Gearing and Output'!$H$7,(SQRT((A717^2)+2*K717*1)))</f>
        <v>13.752388632941413</v>
      </c>
      <c r="B718" s="90">
        <f t="shared" si="124"/>
        <v>63.598078090360438</v>
      </c>
      <c r="C718" s="90">
        <f>0.5*'Gearing and Output'!$G$15*'Gearing and Output'!$G$16*'Gearing and Output'!$G$14*(A718)^2</f>
        <v>111.2073775495362</v>
      </c>
      <c r="D718" s="90">
        <f>'Gearing and Output'!$G$26</f>
        <v>133.66125</v>
      </c>
      <c r="E718" s="90">
        <f>'Gearing and Output'!$C$14-C718-D718</f>
        <v>239.23840140594046</v>
      </c>
      <c r="F718" s="90">
        <f>0.5*'Gearing and Output'!$J$27*A718^2</f>
        <v>53594.201722958889</v>
      </c>
      <c r="G718" s="90">
        <f>A718/('Gearing and Output'!$J$35/1000)</f>
        <v>47.081097682100008</v>
      </c>
      <c r="H718" s="90">
        <f t="shared" si="118"/>
        <v>59.738955596585342</v>
      </c>
      <c r="I718" s="90">
        <f>'Gearing and Output'!$G$38</f>
        <v>631.72977665344956</v>
      </c>
      <c r="J718" s="90">
        <f t="shared" si="119"/>
        <v>0.37870369618049587</v>
      </c>
      <c r="K718" s="92">
        <f t="shared" si="117"/>
        <v>2.6405868495230767</v>
      </c>
      <c r="L718" s="92">
        <f>IF(A718&lt;'Gearing and Output'!$H$5,1,IF(A718&lt;'Gearing and Output'!$H$6,2,IF(A718&gt;'Gearing and Output'!$H$6,3)))</f>
        <v>3</v>
      </c>
      <c r="M718" s="92">
        <f>IF(L718=1,_xlfn.XLOOKUP(A718,'Dyno Graph'!$E$2:$E$77,'Dyno Graph'!$A$2:$A$77,,1),IF(L718=2,_xlfn.XLOOKUP(A718,'Dyno Graph'!$F$2:$F$77,'Dyno Graph'!$A$2:$A$77,,1),IF(L718=3,_xlfn.XLOOKUP(A718,'Dyno Graph'!$G$2:$G$77,'Dyno Graph'!$A$2:$A$77,,1))))</f>
        <v>7500</v>
      </c>
      <c r="N718" s="92">
        <f>IF(L718=1,_xlfn.XLOOKUP(A718,'Dyno Graph'!$E$2:$E$77,'Dyno Graph'!$D$2:$D$77,,-1),IF(L718=2,_xlfn.XLOOKUP(A718,'Dyno Graph'!$F$2:$F$77,'Dyno Graph'!$D$2:$D$77,,-1),IF(L718=3,_xlfn.XLOOKUP(A718,'Dyno Graph'!$G$2:$G$77,'Dyno Graph'!$D$2:$D$77,,-1))))</f>
        <v>14.254</v>
      </c>
      <c r="O718" s="92">
        <f>IF(L718=1,_xlfn.XLOOKUP(A718,'Dyno Graph'!$E$2:$E$77,'Dyno Graph'!$H$2:$H$77,,-1),IF(Forces!L718=2,_xlfn.XLOOKUP(Forces!A718,'Dyno Graph'!$F$2:$F$77,'Dyno Graph'!$H$2:$H$77,,-1),IF(Forces!L718=3,_xlfn.XLOOKUP(Forces!A718,'Dyno Graph'!$G$2:$G$77,'Dyno Graph'!$H$2:$H$77,,-1))))</f>
        <v>11.185500000000001</v>
      </c>
      <c r="P718" s="92" cm="1">
        <f t="array" ref="P718">_xlfn.XLOOKUP(N718,BSFC!$B$3:$B$25,_xlfn.XLOOKUP(M718,BSFC!$C$2:$P$2,BSFC!$C$3:$P$25,,-1),,-1)</f>
        <v>475.44294525000004</v>
      </c>
      <c r="Q718" s="92">
        <f t="shared" si="120"/>
        <v>1.4772408511371877</v>
      </c>
      <c r="R718" s="92">
        <f t="shared" si="121"/>
        <v>2.2593044861245575E-4</v>
      </c>
      <c r="S718" s="92">
        <f t="shared" si="122"/>
        <v>0.10741703790995974</v>
      </c>
      <c r="T718" s="92">
        <f t="shared" si="125"/>
        <v>93.949839439371232</v>
      </c>
      <c r="U718" s="92">
        <f t="shared" si="123"/>
        <v>1.4322271721327966E-4</v>
      </c>
      <c r="V718" s="92">
        <f t="shared" si="126"/>
        <v>0.1252664525858273</v>
      </c>
    </row>
    <row r="719" spans="1:22" x14ac:dyDescent="0.45">
      <c r="A719" s="88">
        <f>MIN('Gearing and Output'!$H$7,(SQRT((A718^2)+2*K718*1)))</f>
        <v>13.752388632941413</v>
      </c>
      <c r="B719" s="90">
        <f t="shared" si="124"/>
        <v>63.670792731190517</v>
      </c>
      <c r="C719" s="90">
        <f>0.5*'Gearing and Output'!$G$15*'Gearing and Output'!$G$16*'Gearing and Output'!$G$14*(A719)^2</f>
        <v>111.2073775495362</v>
      </c>
      <c r="D719" s="90">
        <f>'Gearing and Output'!$G$26</f>
        <v>133.66125</v>
      </c>
      <c r="E719" s="90">
        <f>'Gearing and Output'!$C$14-C719-D719</f>
        <v>239.23840140594046</v>
      </c>
      <c r="F719" s="90">
        <f>0.5*'Gearing and Output'!$J$27*A719^2</f>
        <v>53594.201722958889</v>
      </c>
      <c r="G719" s="90">
        <f>A719/('Gearing and Output'!$J$35/1000)</f>
        <v>47.081097682100008</v>
      </c>
      <c r="H719" s="90">
        <f t="shared" si="118"/>
        <v>59.738955596585342</v>
      </c>
      <c r="I719" s="90">
        <f>'Gearing and Output'!$G$38</f>
        <v>631.72977665344956</v>
      </c>
      <c r="J719" s="90">
        <f t="shared" si="119"/>
        <v>0.37870369618049587</v>
      </c>
      <c r="K719" s="92">
        <f t="shared" si="117"/>
        <v>2.6405868495230767</v>
      </c>
      <c r="L719" s="92">
        <f>IF(A719&lt;'Gearing and Output'!$H$5,1,IF(A719&lt;'Gearing and Output'!$H$6,2,IF(A719&gt;'Gearing and Output'!$H$6,3)))</f>
        <v>3</v>
      </c>
      <c r="M719" s="92">
        <f>IF(L719=1,_xlfn.XLOOKUP(A719,'Dyno Graph'!$E$2:$E$77,'Dyno Graph'!$A$2:$A$77,,1),IF(L719=2,_xlfn.XLOOKUP(A719,'Dyno Graph'!$F$2:$F$77,'Dyno Graph'!$A$2:$A$77,,1),IF(L719=3,_xlfn.XLOOKUP(A719,'Dyno Graph'!$G$2:$G$77,'Dyno Graph'!$A$2:$A$77,,1))))</f>
        <v>7500</v>
      </c>
      <c r="N719" s="92">
        <f>IF(L719=1,_xlfn.XLOOKUP(A719,'Dyno Graph'!$E$2:$E$77,'Dyno Graph'!$D$2:$D$77,,-1),IF(L719=2,_xlfn.XLOOKUP(A719,'Dyno Graph'!$F$2:$F$77,'Dyno Graph'!$D$2:$D$77,,-1),IF(L719=3,_xlfn.XLOOKUP(A719,'Dyno Graph'!$G$2:$G$77,'Dyno Graph'!$D$2:$D$77,,-1))))</f>
        <v>14.254</v>
      </c>
      <c r="O719" s="92">
        <f>IF(L719=1,_xlfn.XLOOKUP(A719,'Dyno Graph'!$E$2:$E$77,'Dyno Graph'!$H$2:$H$77,,-1),IF(Forces!L719=2,_xlfn.XLOOKUP(Forces!A719,'Dyno Graph'!$F$2:$F$77,'Dyno Graph'!$H$2:$H$77,,-1),IF(Forces!L719=3,_xlfn.XLOOKUP(Forces!A719,'Dyno Graph'!$G$2:$G$77,'Dyno Graph'!$H$2:$H$77,,-1))))</f>
        <v>11.185500000000001</v>
      </c>
      <c r="P719" s="92" cm="1">
        <f t="array" ref="P719">_xlfn.XLOOKUP(N719,BSFC!$B$3:$B$25,_xlfn.XLOOKUP(M719,BSFC!$C$2:$P$2,BSFC!$C$3:$P$25,,-1),,-1)</f>
        <v>475.44294525000004</v>
      </c>
      <c r="Q719" s="92">
        <f t="shared" si="120"/>
        <v>1.4772408511371877</v>
      </c>
      <c r="R719" s="92">
        <f t="shared" si="121"/>
        <v>2.2593044861245575E-4</v>
      </c>
      <c r="S719" s="92">
        <f t="shared" si="122"/>
        <v>0.10741703790995974</v>
      </c>
      <c r="T719" s="92">
        <f t="shared" si="125"/>
        <v>94.057256477281186</v>
      </c>
      <c r="U719" s="92">
        <f t="shared" si="123"/>
        <v>1.4322271721327966E-4</v>
      </c>
      <c r="V719" s="92">
        <f t="shared" si="126"/>
        <v>0.12540967530304059</v>
      </c>
    </row>
    <row r="720" spans="1:22" x14ac:dyDescent="0.45">
      <c r="A720" s="88">
        <f>MIN('Gearing and Output'!$H$7,(SQRT((A719^2)+2*K719*1)))</f>
        <v>13.752388632941413</v>
      </c>
      <c r="B720" s="90">
        <f t="shared" si="124"/>
        <v>63.743507372020595</v>
      </c>
      <c r="C720" s="90">
        <f>0.5*'Gearing and Output'!$G$15*'Gearing and Output'!$G$16*'Gearing and Output'!$G$14*(A720)^2</f>
        <v>111.2073775495362</v>
      </c>
      <c r="D720" s="90">
        <f>'Gearing and Output'!$G$26</f>
        <v>133.66125</v>
      </c>
      <c r="E720" s="90">
        <f>'Gearing and Output'!$C$14-C720-D720</f>
        <v>239.23840140594046</v>
      </c>
      <c r="F720" s="90">
        <f>0.5*'Gearing and Output'!$J$27*A720^2</f>
        <v>53594.201722958889</v>
      </c>
      <c r="G720" s="90">
        <f>A720/('Gearing and Output'!$J$35/1000)</f>
        <v>47.081097682100008</v>
      </c>
      <c r="H720" s="90">
        <f t="shared" si="118"/>
        <v>59.738955596585342</v>
      </c>
      <c r="I720" s="90">
        <f>'Gearing and Output'!$G$38</f>
        <v>631.72977665344956</v>
      </c>
      <c r="J720" s="90">
        <f t="shared" si="119"/>
        <v>0.37870369618049587</v>
      </c>
      <c r="K720" s="92">
        <f t="shared" si="117"/>
        <v>2.6405868495230767</v>
      </c>
      <c r="L720" s="92">
        <f>IF(A720&lt;'Gearing and Output'!$H$5,1,IF(A720&lt;'Gearing and Output'!$H$6,2,IF(A720&gt;'Gearing and Output'!$H$6,3)))</f>
        <v>3</v>
      </c>
      <c r="M720" s="92">
        <f>IF(L720=1,_xlfn.XLOOKUP(A720,'Dyno Graph'!$E$2:$E$77,'Dyno Graph'!$A$2:$A$77,,1),IF(L720=2,_xlfn.XLOOKUP(A720,'Dyno Graph'!$F$2:$F$77,'Dyno Graph'!$A$2:$A$77,,1),IF(L720=3,_xlfn.XLOOKUP(A720,'Dyno Graph'!$G$2:$G$77,'Dyno Graph'!$A$2:$A$77,,1))))</f>
        <v>7500</v>
      </c>
      <c r="N720" s="92">
        <f>IF(L720=1,_xlfn.XLOOKUP(A720,'Dyno Graph'!$E$2:$E$77,'Dyno Graph'!$D$2:$D$77,,-1),IF(L720=2,_xlfn.XLOOKUP(A720,'Dyno Graph'!$F$2:$F$77,'Dyno Graph'!$D$2:$D$77,,-1),IF(L720=3,_xlfn.XLOOKUP(A720,'Dyno Graph'!$G$2:$G$77,'Dyno Graph'!$D$2:$D$77,,-1))))</f>
        <v>14.254</v>
      </c>
      <c r="O720" s="92">
        <f>IF(L720=1,_xlfn.XLOOKUP(A720,'Dyno Graph'!$E$2:$E$77,'Dyno Graph'!$H$2:$H$77,,-1),IF(Forces!L720=2,_xlfn.XLOOKUP(Forces!A720,'Dyno Graph'!$F$2:$F$77,'Dyno Graph'!$H$2:$H$77,,-1),IF(Forces!L720=3,_xlfn.XLOOKUP(Forces!A720,'Dyno Graph'!$G$2:$G$77,'Dyno Graph'!$H$2:$H$77,,-1))))</f>
        <v>11.185500000000001</v>
      </c>
      <c r="P720" s="92" cm="1">
        <f t="array" ref="P720">_xlfn.XLOOKUP(N720,BSFC!$B$3:$B$25,_xlfn.XLOOKUP(M720,BSFC!$C$2:$P$2,BSFC!$C$3:$P$25,,-1),,-1)</f>
        <v>475.44294525000004</v>
      </c>
      <c r="Q720" s="92">
        <f t="shared" si="120"/>
        <v>1.4772408511371877</v>
      </c>
      <c r="R720" s="92">
        <f t="shared" si="121"/>
        <v>2.2593044861245575E-4</v>
      </c>
      <c r="S720" s="92">
        <f t="shared" si="122"/>
        <v>0.10741703790995974</v>
      </c>
      <c r="T720" s="92">
        <f t="shared" si="125"/>
        <v>94.16467351519114</v>
      </c>
      <c r="U720" s="92">
        <f t="shared" si="123"/>
        <v>1.4322271721327966E-4</v>
      </c>
      <c r="V720" s="92">
        <f t="shared" si="126"/>
        <v>0.12555289802025388</v>
      </c>
    </row>
    <row r="721" spans="1:22" x14ac:dyDescent="0.45">
      <c r="A721" s="88">
        <f>MIN('Gearing and Output'!$H$7,(SQRT((A720^2)+2*K720*1)))</f>
        <v>13.752388632941413</v>
      </c>
      <c r="B721" s="90">
        <f t="shared" si="124"/>
        <v>63.816222012850673</v>
      </c>
      <c r="C721" s="90">
        <f>0.5*'Gearing and Output'!$G$15*'Gearing and Output'!$G$16*'Gearing and Output'!$G$14*(A721)^2</f>
        <v>111.2073775495362</v>
      </c>
      <c r="D721" s="90">
        <f>'Gearing and Output'!$G$26</f>
        <v>133.66125</v>
      </c>
      <c r="E721" s="90">
        <f>'Gearing and Output'!$C$14-C721-D721</f>
        <v>239.23840140594046</v>
      </c>
      <c r="F721" s="90">
        <f>0.5*'Gearing and Output'!$J$27*A721^2</f>
        <v>53594.201722958889</v>
      </c>
      <c r="G721" s="90">
        <f>A721/('Gearing and Output'!$J$35/1000)</f>
        <v>47.081097682100008</v>
      </c>
      <c r="H721" s="90">
        <f t="shared" si="118"/>
        <v>59.738955596585342</v>
      </c>
      <c r="I721" s="90">
        <f>'Gearing and Output'!$G$38</f>
        <v>631.72977665344956</v>
      </c>
      <c r="J721" s="90">
        <f t="shared" si="119"/>
        <v>0.37870369618049587</v>
      </c>
      <c r="K721" s="92">
        <f t="shared" si="117"/>
        <v>2.6405868495230767</v>
      </c>
      <c r="L721" s="92">
        <f>IF(A721&lt;'Gearing and Output'!$H$5,1,IF(A721&lt;'Gearing and Output'!$H$6,2,IF(A721&gt;'Gearing and Output'!$H$6,3)))</f>
        <v>3</v>
      </c>
      <c r="M721" s="92">
        <f>IF(L721=1,_xlfn.XLOOKUP(A721,'Dyno Graph'!$E$2:$E$77,'Dyno Graph'!$A$2:$A$77,,1),IF(L721=2,_xlfn.XLOOKUP(A721,'Dyno Graph'!$F$2:$F$77,'Dyno Graph'!$A$2:$A$77,,1),IF(L721=3,_xlfn.XLOOKUP(A721,'Dyno Graph'!$G$2:$G$77,'Dyno Graph'!$A$2:$A$77,,1))))</f>
        <v>7500</v>
      </c>
      <c r="N721" s="92">
        <f>IF(L721=1,_xlfn.XLOOKUP(A721,'Dyno Graph'!$E$2:$E$77,'Dyno Graph'!$D$2:$D$77,,-1),IF(L721=2,_xlfn.XLOOKUP(A721,'Dyno Graph'!$F$2:$F$77,'Dyno Graph'!$D$2:$D$77,,-1),IF(L721=3,_xlfn.XLOOKUP(A721,'Dyno Graph'!$G$2:$G$77,'Dyno Graph'!$D$2:$D$77,,-1))))</f>
        <v>14.254</v>
      </c>
      <c r="O721" s="92">
        <f>IF(L721=1,_xlfn.XLOOKUP(A721,'Dyno Graph'!$E$2:$E$77,'Dyno Graph'!$H$2:$H$77,,-1),IF(Forces!L721=2,_xlfn.XLOOKUP(Forces!A721,'Dyno Graph'!$F$2:$F$77,'Dyno Graph'!$H$2:$H$77,,-1),IF(Forces!L721=3,_xlfn.XLOOKUP(Forces!A721,'Dyno Graph'!$G$2:$G$77,'Dyno Graph'!$H$2:$H$77,,-1))))</f>
        <v>11.185500000000001</v>
      </c>
      <c r="P721" s="92" cm="1">
        <f t="array" ref="P721">_xlfn.XLOOKUP(N721,BSFC!$B$3:$B$25,_xlfn.XLOOKUP(M721,BSFC!$C$2:$P$2,BSFC!$C$3:$P$25,,-1),,-1)</f>
        <v>475.44294525000004</v>
      </c>
      <c r="Q721" s="92">
        <f t="shared" si="120"/>
        <v>1.4772408511371877</v>
      </c>
      <c r="R721" s="92">
        <f t="shared" si="121"/>
        <v>2.2593044861245575E-4</v>
      </c>
      <c r="S721" s="92">
        <f t="shared" si="122"/>
        <v>0.10741703790995974</v>
      </c>
      <c r="T721" s="92">
        <f t="shared" si="125"/>
        <v>94.272090553101094</v>
      </c>
      <c r="U721" s="92">
        <f t="shared" si="123"/>
        <v>1.4322271721327966E-4</v>
      </c>
      <c r="V721" s="92">
        <f t="shared" si="126"/>
        <v>0.12569612073746717</v>
      </c>
    </row>
    <row r="722" spans="1:22" x14ac:dyDescent="0.45">
      <c r="A722" s="88">
        <f>MIN('Gearing and Output'!$H$7,(SQRT((A721^2)+2*K721*1)))</f>
        <v>13.752388632941413</v>
      </c>
      <c r="B722" s="90">
        <f t="shared" si="124"/>
        <v>63.888936653680751</v>
      </c>
      <c r="C722" s="90">
        <f>0.5*'Gearing and Output'!$G$15*'Gearing and Output'!$G$16*'Gearing and Output'!$G$14*(A722)^2</f>
        <v>111.2073775495362</v>
      </c>
      <c r="D722" s="90">
        <f>'Gearing and Output'!$G$26</f>
        <v>133.66125</v>
      </c>
      <c r="E722" s="90">
        <f>'Gearing and Output'!$C$14-C722-D722</f>
        <v>239.23840140594046</v>
      </c>
      <c r="F722" s="90">
        <f>0.5*'Gearing and Output'!$J$27*A722^2</f>
        <v>53594.201722958889</v>
      </c>
      <c r="G722" s="90">
        <f>A722/('Gearing and Output'!$J$35/1000)</f>
        <v>47.081097682100008</v>
      </c>
      <c r="H722" s="90">
        <f t="shared" si="118"/>
        <v>59.738955596585342</v>
      </c>
      <c r="I722" s="90">
        <f>'Gearing and Output'!$G$38</f>
        <v>631.72977665344956</v>
      </c>
      <c r="J722" s="90">
        <f t="shared" si="119"/>
        <v>0.37870369618049587</v>
      </c>
      <c r="K722" s="92">
        <f t="shared" si="117"/>
        <v>2.6405868495230767</v>
      </c>
      <c r="L722" s="92">
        <f>IF(A722&lt;'Gearing and Output'!$H$5,1,IF(A722&lt;'Gearing and Output'!$H$6,2,IF(A722&gt;'Gearing and Output'!$H$6,3)))</f>
        <v>3</v>
      </c>
      <c r="M722" s="92">
        <f>IF(L722=1,_xlfn.XLOOKUP(A722,'Dyno Graph'!$E$2:$E$77,'Dyno Graph'!$A$2:$A$77,,1),IF(L722=2,_xlfn.XLOOKUP(A722,'Dyno Graph'!$F$2:$F$77,'Dyno Graph'!$A$2:$A$77,,1),IF(L722=3,_xlfn.XLOOKUP(A722,'Dyno Graph'!$G$2:$G$77,'Dyno Graph'!$A$2:$A$77,,1))))</f>
        <v>7500</v>
      </c>
      <c r="N722" s="92">
        <f>IF(L722=1,_xlfn.XLOOKUP(A722,'Dyno Graph'!$E$2:$E$77,'Dyno Graph'!$D$2:$D$77,,-1),IF(L722=2,_xlfn.XLOOKUP(A722,'Dyno Graph'!$F$2:$F$77,'Dyno Graph'!$D$2:$D$77,,-1),IF(L722=3,_xlfn.XLOOKUP(A722,'Dyno Graph'!$G$2:$G$77,'Dyno Graph'!$D$2:$D$77,,-1))))</f>
        <v>14.254</v>
      </c>
      <c r="O722" s="92">
        <f>IF(L722=1,_xlfn.XLOOKUP(A722,'Dyno Graph'!$E$2:$E$77,'Dyno Graph'!$H$2:$H$77,,-1),IF(Forces!L722=2,_xlfn.XLOOKUP(Forces!A722,'Dyno Graph'!$F$2:$F$77,'Dyno Graph'!$H$2:$H$77,,-1),IF(Forces!L722=3,_xlfn.XLOOKUP(Forces!A722,'Dyno Graph'!$G$2:$G$77,'Dyno Graph'!$H$2:$H$77,,-1))))</f>
        <v>11.185500000000001</v>
      </c>
      <c r="P722" s="92" cm="1">
        <f t="array" ref="P722">_xlfn.XLOOKUP(N722,BSFC!$B$3:$B$25,_xlfn.XLOOKUP(M722,BSFC!$C$2:$P$2,BSFC!$C$3:$P$25,,-1),,-1)</f>
        <v>475.44294525000004</v>
      </c>
      <c r="Q722" s="92">
        <f t="shared" si="120"/>
        <v>1.4772408511371877</v>
      </c>
      <c r="R722" s="92">
        <f t="shared" si="121"/>
        <v>2.2593044861245575E-4</v>
      </c>
      <c r="S722" s="92">
        <f t="shared" si="122"/>
        <v>0.10741703790995974</v>
      </c>
      <c r="T722" s="92">
        <f t="shared" si="125"/>
        <v>94.379507591011048</v>
      </c>
      <c r="U722" s="92">
        <f t="shared" si="123"/>
        <v>1.4322271721327966E-4</v>
      </c>
      <c r="V722" s="92">
        <f t="shared" si="126"/>
        <v>0.12583934345468045</v>
      </c>
    </row>
    <row r="723" spans="1:22" x14ac:dyDescent="0.45">
      <c r="A723" s="88">
        <f>MIN('Gearing and Output'!$H$7,(SQRT((A722^2)+2*K722*1)))</f>
        <v>13.752388632941413</v>
      </c>
      <c r="B723" s="90">
        <f t="shared" si="124"/>
        <v>63.96165129451083</v>
      </c>
      <c r="C723" s="90">
        <f>0.5*'Gearing and Output'!$G$15*'Gearing and Output'!$G$16*'Gearing and Output'!$G$14*(A723)^2</f>
        <v>111.2073775495362</v>
      </c>
      <c r="D723" s="90">
        <f>'Gearing and Output'!$G$26</f>
        <v>133.66125</v>
      </c>
      <c r="E723" s="90">
        <f>'Gearing and Output'!$C$14-C723-D723</f>
        <v>239.23840140594046</v>
      </c>
      <c r="F723" s="90">
        <f>0.5*'Gearing and Output'!$J$27*A723^2</f>
        <v>53594.201722958889</v>
      </c>
      <c r="G723" s="90">
        <f>A723/('Gearing and Output'!$J$35/1000)</f>
        <v>47.081097682100008</v>
      </c>
      <c r="H723" s="90">
        <f t="shared" si="118"/>
        <v>59.738955596585342</v>
      </c>
      <c r="I723" s="90">
        <f>'Gearing and Output'!$G$38</f>
        <v>631.72977665344956</v>
      </c>
      <c r="J723" s="90">
        <f t="shared" si="119"/>
        <v>0.37870369618049587</v>
      </c>
      <c r="K723" s="92">
        <f t="shared" si="117"/>
        <v>2.6405868495230767</v>
      </c>
      <c r="L723" s="92">
        <f>IF(A723&lt;'Gearing and Output'!$H$5,1,IF(A723&lt;'Gearing and Output'!$H$6,2,IF(A723&gt;'Gearing and Output'!$H$6,3)))</f>
        <v>3</v>
      </c>
      <c r="M723" s="92">
        <f>IF(L723=1,_xlfn.XLOOKUP(A723,'Dyno Graph'!$E$2:$E$77,'Dyno Graph'!$A$2:$A$77,,1),IF(L723=2,_xlfn.XLOOKUP(A723,'Dyno Graph'!$F$2:$F$77,'Dyno Graph'!$A$2:$A$77,,1),IF(L723=3,_xlfn.XLOOKUP(A723,'Dyno Graph'!$G$2:$G$77,'Dyno Graph'!$A$2:$A$77,,1))))</f>
        <v>7500</v>
      </c>
      <c r="N723" s="92">
        <f>IF(L723=1,_xlfn.XLOOKUP(A723,'Dyno Graph'!$E$2:$E$77,'Dyno Graph'!$D$2:$D$77,,-1),IF(L723=2,_xlfn.XLOOKUP(A723,'Dyno Graph'!$F$2:$F$77,'Dyno Graph'!$D$2:$D$77,,-1),IF(L723=3,_xlfn.XLOOKUP(A723,'Dyno Graph'!$G$2:$G$77,'Dyno Graph'!$D$2:$D$77,,-1))))</f>
        <v>14.254</v>
      </c>
      <c r="O723" s="92">
        <f>IF(L723=1,_xlfn.XLOOKUP(A723,'Dyno Graph'!$E$2:$E$77,'Dyno Graph'!$H$2:$H$77,,-1),IF(Forces!L723=2,_xlfn.XLOOKUP(Forces!A723,'Dyno Graph'!$F$2:$F$77,'Dyno Graph'!$H$2:$H$77,,-1),IF(Forces!L723=3,_xlfn.XLOOKUP(Forces!A723,'Dyno Graph'!$G$2:$G$77,'Dyno Graph'!$H$2:$H$77,,-1))))</f>
        <v>11.185500000000001</v>
      </c>
      <c r="P723" s="92" cm="1">
        <f t="array" ref="P723">_xlfn.XLOOKUP(N723,BSFC!$B$3:$B$25,_xlfn.XLOOKUP(M723,BSFC!$C$2:$P$2,BSFC!$C$3:$P$25,,-1),,-1)</f>
        <v>475.44294525000004</v>
      </c>
      <c r="Q723" s="92">
        <f t="shared" si="120"/>
        <v>1.4772408511371877</v>
      </c>
      <c r="R723" s="92">
        <f t="shared" si="121"/>
        <v>2.2593044861247781E-4</v>
      </c>
      <c r="S723" s="92">
        <f t="shared" si="122"/>
        <v>0.10741703790997023</v>
      </c>
      <c r="T723" s="92">
        <f t="shared" si="125"/>
        <v>94.486924628921017</v>
      </c>
      <c r="U723" s="92">
        <f t="shared" si="123"/>
        <v>1.4322271721329364E-4</v>
      </c>
      <c r="V723" s="92">
        <f t="shared" si="126"/>
        <v>0.12598256617189374</v>
      </c>
    </row>
    <row r="724" spans="1:22" x14ac:dyDescent="0.45">
      <c r="A724" s="88">
        <f>MIN('Gearing and Output'!$H$7,(SQRT((A723^2)+2*K723*1)))</f>
        <v>13.752388632941413</v>
      </c>
      <c r="B724" s="90">
        <f t="shared" si="124"/>
        <v>64.034365935340915</v>
      </c>
      <c r="C724" s="90">
        <f>0.5*'Gearing and Output'!$G$15*'Gearing and Output'!$G$16*'Gearing and Output'!$G$14*(A724)^2</f>
        <v>111.2073775495362</v>
      </c>
      <c r="D724" s="90">
        <f>'Gearing and Output'!$G$26</f>
        <v>133.66125</v>
      </c>
      <c r="E724" s="90">
        <f>'Gearing and Output'!$C$14-C724-D724</f>
        <v>239.23840140594046</v>
      </c>
      <c r="F724" s="90">
        <f>0.5*'Gearing and Output'!$J$27*A724^2</f>
        <v>53594.201722958889</v>
      </c>
      <c r="G724" s="90">
        <f>A724/('Gearing and Output'!$J$35/1000)</f>
        <v>47.081097682100008</v>
      </c>
      <c r="H724" s="90">
        <f t="shared" si="118"/>
        <v>59.738955596585342</v>
      </c>
      <c r="I724" s="90">
        <f>'Gearing and Output'!$G$38</f>
        <v>631.72977665344956</v>
      </c>
      <c r="J724" s="90">
        <f t="shared" si="119"/>
        <v>0.37870369618049587</v>
      </c>
      <c r="K724" s="92">
        <f t="shared" si="117"/>
        <v>2.6405868495230767</v>
      </c>
      <c r="L724" s="92">
        <f>IF(A724&lt;'Gearing and Output'!$H$5,1,IF(A724&lt;'Gearing and Output'!$H$6,2,IF(A724&gt;'Gearing and Output'!$H$6,3)))</f>
        <v>3</v>
      </c>
      <c r="M724" s="92">
        <f>IF(L724=1,_xlfn.XLOOKUP(A724,'Dyno Graph'!$E$2:$E$77,'Dyno Graph'!$A$2:$A$77,,1),IF(L724=2,_xlfn.XLOOKUP(A724,'Dyno Graph'!$F$2:$F$77,'Dyno Graph'!$A$2:$A$77,,1),IF(L724=3,_xlfn.XLOOKUP(A724,'Dyno Graph'!$G$2:$G$77,'Dyno Graph'!$A$2:$A$77,,1))))</f>
        <v>7500</v>
      </c>
      <c r="N724" s="92">
        <f>IF(L724=1,_xlfn.XLOOKUP(A724,'Dyno Graph'!$E$2:$E$77,'Dyno Graph'!$D$2:$D$77,,-1),IF(L724=2,_xlfn.XLOOKUP(A724,'Dyno Graph'!$F$2:$F$77,'Dyno Graph'!$D$2:$D$77,,-1),IF(L724=3,_xlfn.XLOOKUP(A724,'Dyno Graph'!$G$2:$G$77,'Dyno Graph'!$D$2:$D$77,,-1))))</f>
        <v>14.254</v>
      </c>
      <c r="O724" s="92">
        <f>IF(L724=1,_xlfn.XLOOKUP(A724,'Dyno Graph'!$E$2:$E$77,'Dyno Graph'!$H$2:$H$77,,-1),IF(Forces!L724=2,_xlfn.XLOOKUP(Forces!A724,'Dyno Graph'!$F$2:$F$77,'Dyno Graph'!$H$2:$H$77,,-1),IF(Forces!L724=3,_xlfn.XLOOKUP(Forces!A724,'Dyno Graph'!$G$2:$G$77,'Dyno Graph'!$H$2:$H$77,,-1))))</f>
        <v>11.185500000000001</v>
      </c>
      <c r="P724" s="92" cm="1">
        <f t="array" ref="P724">_xlfn.XLOOKUP(N724,BSFC!$B$3:$B$25,_xlfn.XLOOKUP(M724,BSFC!$C$2:$P$2,BSFC!$C$3:$P$25,,-1),,-1)</f>
        <v>475.44294525000004</v>
      </c>
      <c r="Q724" s="92">
        <f t="shared" si="120"/>
        <v>1.4772408511371877</v>
      </c>
      <c r="R724" s="92">
        <f t="shared" si="121"/>
        <v>2.2593044861247781E-4</v>
      </c>
      <c r="S724" s="92">
        <f t="shared" si="122"/>
        <v>0.10741703790997023</v>
      </c>
      <c r="T724" s="92">
        <f t="shared" si="125"/>
        <v>94.594341666830985</v>
      </c>
      <c r="U724" s="92">
        <f t="shared" si="123"/>
        <v>1.4322271721329364E-4</v>
      </c>
      <c r="V724" s="92">
        <f t="shared" si="126"/>
        <v>0.12612578888910703</v>
      </c>
    </row>
    <row r="725" spans="1:22" x14ac:dyDescent="0.45">
      <c r="A725" s="88">
        <f>MIN('Gearing and Output'!$H$7,(SQRT((A724^2)+2*K724*1)))</f>
        <v>13.752388632941413</v>
      </c>
      <c r="B725" s="90">
        <f t="shared" si="124"/>
        <v>64.107080576171001</v>
      </c>
      <c r="C725" s="90">
        <f>0.5*'Gearing and Output'!$G$15*'Gearing and Output'!$G$16*'Gearing and Output'!$G$14*(A725)^2</f>
        <v>111.2073775495362</v>
      </c>
      <c r="D725" s="90">
        <f>'Gearing and Output'!$G$26</f>
        <v>133.66125</v>
      </c>
      <c r="E725" s="90">
        <f>'Gearing and Output'!$C$14-C725-D725</f>
        <v>239.23840140594046</v>
      </c>
      <c r="F725" s="90">
        <f>0.5*'Gearing and Output'!$J$27*A725^2</f>
        <v>53594.201722958889</v>
      </c>
      <c r="G725" s="90">
        <f>A725/('Gearing and Output'!$J$35/1000)</f>
        <v>47.081097682100008</v>
      </c>
      <c r="H725" s="90">
        <f t="shared" si="118"/>
        <v>59.738955596585342</v>
      </c>
      <c r="I725" s="90">
        <f>'Gearing and Output'!$G$38</f>
        <v>631.72977665344956</v>
      </c>
      <c r="J725" s="90">
        <f t="shared" si="119"/>
        <v>0.37870369618049587</v>
      </c>
      <c r="K725" s="92">
        <f t="shared" si="117"/>
        <v>2.6405868495230767</v>
      </c>
      <c r="L725" s="92">
        <f>IF(A725&lt;'Gearing and Output'!$H$5,1,IF(A725&lt;'Gearing and Output'!$H$6,2,IF(A725&gt;'Gearing and Output'!$H$6,3)))</f>
        <v>3</v>
      </c>
      <c r="M725" s="92">
        <f>IF(L725=1,_xlfn.XLOOKUP(A725,'Dyno Graph'!$E$2:$E$77,'Dyno Graph'!$A$2:$A$77,,1),IF(L725=2,_xlfn.XLOOKUP(A725,'Dyno Graph'!$F$2:$F$77,'Dyno Graph'!$A$2:$A$77,,1),IF(L725=3,_xlfn.XLOOKUP(A725,'Dyno Graph'!$G$2:$G$77,'Dyno Graph'!$A$2:$A$77,,1))))</f>
        <v>7500</v>
      </c>
      <c r="N725" s="92">
        <f>IF(L725=1,_xlfn.XLOOKUP(A725,'Dyno Graph'!$E$2:$E$77,'Dyno Graph'!$D$2:$D$77,,-1),IF(L725=2,_xlfn.XLOOKUP(A725,'Dyno Graph'!$F$2:$F$77,'Dyno Graph'!$D$2:$D$77,,-1),IF(L725=3,_xlfn.XLOOKUP(A725,'Dyno Graph'!$G$2:$G$77,'Dyno Graph'!$D$2:$D$77,,-1))))</f>
        <v>14.254</v>
      </c>
      <c r="O725" s="92">
        <f>IF(L725=1,_xlfn.XLOOKUP(A725,'Dyno Graph'!$E$2:$E$77,'Dyno Graph'!$H$2:$H$77,,-1),IF(Forces!L725=2,_xlfn.XLOOKUP(Forces!A725,'Dyno Graph'!$F$2:$F$77,'Dyno Graph'!$H$2:$H$77,,-1),IF(Forces!L725=3,_xlfn.XLOOKUP(Forces!A725,'Dyno Graph'!$G$2:$G$77,'Dyno Graph'!$H$2:$H$77,,-1))))</f>
        <v>11.185500000000001</v>
      </c>
      <c r="P725" s="92" cm="1">
        <f t="array" ref="P725">_xlfn.XLOOKUP(N725,BSFC!$B$3:$B$25,_xlfn.XLOOKUP(M725,BSFC!$C$2:$P$2,BSFC!$C$3:$P$25,,-1),,-1)</f>
        <v>475.44294525000004</v>
      </c>
      <c r="Q725" s="92">
        <f t="shared" si="120"/>
        <v>1.4772408511371877</v>
      </c>
      <c r="R725" s="92">
        <f t="shared" si="121"/>
        <v>2.2593044861247781E-4</v>
      </c>
      <c r="S725" s="92">
        <f t="shared" si="122"/>
        <v>0.10741703790997023</v>
      </c>
      <c r="T725" s="92">
        <f t="shared" si="125"/>
        <v>94.701758704740953</v>
      </c>
      <c r="U725" s="92">
        <f t="shared" si="123"/>
        <v>1.4322271721329364E-4</v>
      </c>
      <c r="V725" s="92">
        <f t="shared" si="126"/>
        <v>0.12626901160632031</v>
      </c>
    </row>
    <row r="726" spans="1:22" x14ac:dyDescent="0.45">
      <c r="A726" s="88">
        <f>MIN('Gearing and Output'!$H$7,(SQRT((A725^2)+2*K725*1)))</f>
        <v>13.752388632941413</v>
      </c>
      <c r="B726" s="90">
        <f t="shared" si="124"/>
        <v>64.179795217001086</v>
      </c>
      <c r="C726" s="90">
        <f>0.5*'Gearing and Output'!$G$15*'Gearing and Output'!$G$16*'Gearing and Output'!$G$14*(A726)^2</f>
        <v>111.2073775495362</v>
      </c>
      <c r="D726" s="90">
        <f>'Gearing and Output'!$G$26</f>
        <v>133.66125</v>
      </c>
      <c r="E726" s="90">
        <f>'Gearing and Output'!$C$14-C726-D726</f>
        <v>239.23840140594046</v>
      </c>
      <c r="F726" s="90">
        <f>0.5*'Gearing and Output'!$J$27*A726^2</f>
        <v>53594.201722958889</v>
      </c>
      <c r="G726" s="90">
        <f>A726/('Gearing and Output'!$J$35/1000)</f>
        <v>47.081097682100008</v>
      </c>
      <c r="H726" s="90">
        <f t="shared" si="118"/>
        <v>59.738955596585342</v>
      </c>
      <c r="I726" s="90">
        <f>'Gearing and Output'!$G$38</f>
        <v>631.72977665344956</v>
      </c>
      <c r="J726" s="90">
        <f t="shared" si="119"/>
        <v>0.37870369618049587</v>
      </c>
      <c r="K726" s="92">
        <f t="shared" si="117"/>
        <v>2.6405868495230767</v>
      </c>
      <c r="L726" s="92">
        <f>IF(A726&lt;'Gearing and Output'!$H$5,1,IF(A726&lt;'Gearing and Output'!$H$6,2,IF(A726&gt;'Gearing and Output'!$H$6,3)))</f>
        <v>3</v>
      </c>
      <c r="M726" s="92">
        <f>IF(L726=1,_xlfn.XLOOKUP(A726,'Dyno Graph'!$E$2:$E$77,'Dyno Graph'!$A$2:$A$77,,1),IF(L726=2,_xlfn.XLOOKUP(A726,'Dyno Graph'!$F$2:$F$77,'Dyno Graph'!$A$2:$A$77,,1),IF(L726=3,_xlfn.XLOOKUP(A726,'Dyno Graph'!$G$2:$G$77,'Dyno Graph'!$A$2:$A$77,,1))))</f>
        <v>7500</v>
      </c>
      <c r="N726" s="92">
        <f>IF(L726=1,_xlfn.XLOOKUP(A726,'Dyno Graph'!$E$2:$E$77,'Dyno Graph'!$D$2:$D$77,,-1),IF(L726=2,_xlfn.XLOOKUP(A726,'Dyno Graph'!$F$2:$F$77,'Dyno Graph'!$D$2:$D$77,,-1),IF(L726=3,_xlfn.XLOOKUP(A726,'Dyno Graph'!$G$2:$G$77,'Dyno Graph'!$D$2:$D$77,,-1))))</f>
        <v>14.254</v>
      </c>
      <c r="O726" s="92">
        <f>IF(L726=1,_xlfn.XLOOKUP(A726,'Dyno Graph'!$E$2:$E$77,'Dyno Graph'!$H$2:$H$77,,-1),IF(Forces!L726=2,_xlfn.XLOOKUP(Forces!A726,'Dyno Graph'!$F$2:$F$77,'Dyno Graph'!$H$2:$H$77,,-1),IF(Forces!L726=3,_xlfn.XLOOKUP(Forces!A726,'Dyno Graph'!$G$2:$G$77,'Dyno Graph'!$H$2:$H$77,,-1))))</f>
        <v>11.185500000000001</v>
      </c>
      <c r="P726" s="92" cm="1">
        <f t="array" ref="P726">_xlfn.XLOOKUP(N726,BSFC!$B$3:$B$25,_xlfn.XLOOKUP(M726,BSFC!$C$2:$P$2,BSFC!$C$3:$P$25,,-1),,-1)</f>
        <v>475.44294525000004</v>
      </c>
      <c r="Q726" s="92">
        <f t="shared" si="120"/>
        <v>1.4772408511371877</v>
      </c>
      <c r="R726" s="92">
        <f t="shared" si="121"/>
        <v>2.2593044861247781E-4</v>
      </c>
      <c r="S726" s="92">
        <f t="shared" si="122"/>
        <v>0.10741703790997023</v>
      </c>
      <c r="T726" s="92">
        <f t="shared" si="125"/>
        <v>94.809175742650922</v>
      </c>
      <c r="U726" s="92">
        <f t="shared" si="123"/>
        <v>1.4322271721329364E-4</v>
      </c>
      <c r="V726" s="92">
        <f t="shared" si="126"/>
        <v>0.1264122343235336</v>
      </c>
    </row>
    <row r="727" spans="1:22" x14ac:dyDescent="0.45">
      <c r="A727" s="88">
        <f>MIN('Gearing and Output'!$H$7,(SQRT((A726^2)+2*K726*1)))</f>
        <v>13.752388632941413</v>
      </c>
      <c r="B727" s="90">
        <f t="shared" si="124"/>
        <v>64.252509857831171</v>
      </c>
      <c r="C727" s="90">
        <f>0.5*'Gearing and Output'!$G$15*'Gearing and Output'!$G$16*'Gearing and Output'!$G$14*(A727)^2</f>
        <v>111.2073775495362</v>
      </c>
      <c r="D727" s="90">
        <f>'Gearing and Output'!$G$26</f>
        <v>133.66125</v>
      </c>
      <c r="E727" s="90">
        <f>'Gearing and Output'!$C$14-C727-D727</f>
        <v>239.23840140594046</v>
      </c>
      <c r="F727" s="90">
        <f>0.5*'Gearing and Output'!$J$27*A727^2</f>
        <v>53594.201722958889</v>
      </c>
      <c r="G727" s="90">
        <f>A727/('Gearing and Output'!$J$35/1000)</f>
        <v>47.081097682100008</v>
      </c>
      <c r="H727" s="90">
        <f t="shared" si="118"/>
        <v>59.738955596585342</v>
      </c>
      <c r="I727" s="90">
        <f>'Gearing and Output'!$G$38</f>
        <v>631.72977665344956</v>
      </c>
      <c r="J727" s="90">
        <f t="shared" si="119"/>
        <v>0.37870369618049587</v>
      </c>
      <c r="K727" s="92">
        <f t="shared" si="117"/>
        <v>2.6405868495230767</v>
      </c>
      <c r="L727" s="92">
        <f>IF(A727&lt;'Gearing and Output'!$H$5,1,IF(A727&lt;'Gearing and Output'!$H$6,2,IF(A727&gt;'Gearing and Output'!$H$6,3)))</f>
        <v>3</v>
      </c>
      <c r="M727" s="92">
        <f>IF(L727=1,_xlfn.XLOOKUP(A727,'Dyno Graph'!$E$2:$E$77,'Dyno Graph'!$A$2:$A$77,,1),IF(L727=2,_xlfn.XLOOKUP(A727,'Dyno Graph'!$F$2:$F$77,'Dyno Graph'!$A$2:$A$77,,1),IF(L727=3,_xlfn.XLOOKUP(A727,'Dyno Graph'!$G$2:$G$77,'Dyno Graph'!$A$2:$A$77,,1))))</f>
        <v>7500</v>
      </c>
      <c r="N727" s="92">
        <f>IF(L727=1,_xlfn.XLOOKUP(A727,'Dyno Graph'!$E$2:$E$77,'Dyno Graph'!$D$2:$D$77,,-1),IF(L727=2,_xlfn.XLOOKUP(A727,'Dyno Graph'!$F$2:$F$77,'Dyno Graph'!$D$2:$D$77,,-1),IF(L727=3,_xlfn.XLOOKUP(A727,'Dyno Graph'!$G$2:$G$77,'Dyno Graph'!$D$2:$D$77,,-1))))</f>
        <v>14.254</v>
      </c>
      <c r="O727" s="92">
        <f>IF(L727=1,_xlfn.XLOOKUP(A727,'Dyno Graph'!$E$2:$E$77,'Dyno Graph'!$H$2:$H$77,,-1),IF(Forces!L727=2,_xlfn.XLOOKUP(Forces!A727,'Dyno Graph'!$F$2:$F$77,'Dyno Graph'!$H$2:$H$77,,-1),IF(Forces!L727=3,_xlfn.XLOOKUP(Forces!A727,'Dyno Graph'!$G$2:$G$77,'Dyno Graph'!$H$2:$H$77,,-1))))</f>
        <v>11.185500000000001</v>
      </c>
      <c r="P727" s="92" cm="1">
        <f t="array" ref="P727">_xlfn.XLOOKUP(N727,BSFC!$B$3:$B$25,_xlfn.XLOOKUP(M727,BSFC!$C$2:$P$2,BSFC!$C$3:$P$25,,-1),,-1)</f>
        <v>475.44294525000004</v>
      </c>
      <c r="Q727" s="92">
        <f t="shared" si="120"/>
        <v>1.4772408511371877</v>
      </c>
      <c r="R727" s="92">
        <f t="shared" si="121"/>
        <v>2.2593044861247781E-4</v>
      </c>
      <c r="S727" s="92">
        <f t="shared" si="122"/>
        <v>0.10741703790997023</v>
      </c>
      <c r="T727" s="92">
        <f t="shared" si="125"/>
        <v>94.91659278056089</v>
      </c>
      <c r="U727" s="92">
        <f t="shared" si="123"/>
        <v>1.4322271721329364E-4</v>
      </c>
      <c r="V727" s="92">
        <f t="shared" si="126"/>
        <v>0.12655545704074689</v>
      </c>
    </row>
    <row r="728" spans="1:22" x14ac:dyDescent="0.45">
      <c r="A728" s="88">
        <f>MIN('Gearing and Output'!$H$7,(SQRT((A727^2)+2*K727*1)))</f>
        <v>13.752388632941413</v>
      </c>
      <c r="B728" s="90">
        <f t="shared" si="124"/>
        <v>64.325224498661257</v>
      </c>
      <c r="C728" s="90">
        <f>0.5*'Gearing and Output'!$G$15*'Gearing and Output'!$G$16*'Gearing and Output'!$G$14*(A728)^2</f>
        <v>111.2073775495362</v>
      </c>
      <c r="D728" s="90">
        <f>'Gearing and Output'!$G$26</f>
        <v>133.66125</v>
      </c>
      <c r="E728" s="90">
        <f>'Gearing and Output'!$C$14-C728-D728</f>
        <v>239.23840140594046</v>
      </c>
      <c r="F728" s="90">
        <f>0.5*'Gearing and Output'!$J$27*A728^2</f>
        <v>53594.201722958889</v>
      </c>
      <c r="G728" s="90">
        <f>A728/('Gearing and Output'!$J$35/1000)</f>
        <v>47.081097682100008</v>
      </c>
      <c r="H728" s="90">
        <f t="shared" si="118"/>
        <v>59.738955596585342</v>
      </c>
      <c r="I728" s="90">
        <f>'Gearing and Output'!$G$38</f>
        <v>631.72977665344956</v>
      </c>
      <c r="J728" s="90">
        <f t="shared" si="119"/>
        <v>0.37870369618049587</v>
      </c>
      <c r="K728" s="92">
        <f t="shared" si="117"/>
        <v>2.6405868495230767</v>
      </c>
      <c r="L728" s="92">
        <f>IF(A728&lt;'Gearing and Output'!$H$5,1,IF(A728&lt;'Gearing and Output'!$H$6,2,IF(A728&gt;'Gearing and Output'!$H$6,3)))</f>
        <v>3</v>
      </c>
      <c r="M728" s="92">
        <f>IF(L728=1,_xlfn.XLOOKUP(A728,'Dyno Graph'!$E$2:$E$77,'Dyno Graph'!$A$2:$A$77,,1),IF(L728=2,_xlfn.XLOOKUP(A728,'Dyno Graph'!$F$2:$F$77,'Dyno Graph'!$A$2:$A$77,,1),IF(L728=3,_xlfn.XLOOKUP(A728,'Dyno Graph'!$G$2:$G$77,'Dyno Graph'!$A$2:$A$77,,1))))</f>
        <v>7500</v>
      </c>
      <c r="N728" s="92">
        <f>IF(L728=1,_xlfn.XLOOKUP(A728,'Dyno Graph'!$E$2:$E$77,'Dyno Graph'!$D$2:$D$77,,-1),IF(L728=2,_xlfn.XLOOKUP(A728,'Dyno Graph'!$F$2:$F$77,'Dyno Graph'!$D$2:$D$77,,-1),IF(L728=3,_xlfn.XLOOKUP(A728,'Dyno Graph'!$G$2:$G$77,'Dyno Graph'!$D$2:$D$77,,-1))))</f>
        <v>14.254</v>
      </c>
      <c r="O728" s="92">
        <f>IF(L728=1,_xlfn.XLOOKUP(A728,'Dyno Graph'!$E$2:$E$77,'Dyno Graph'!$H$2:$H$77,,-1),IF(Forces!L728=2,_xlfn.XLOOKUP(Forces!A728,'Dyno Graph'!$F$2:$F$77,'Dyno Graph'!$H$2:$H$77,,-1),IF(Forces!L728=3,_xlfn.XLOOKUP(Forces!A728,'Dyno Graph'!$G$2:$G$77,'Dyno Graph'!$H$2:$H$77,,-1))))</f>
        <v>11.185500000000001</v>
      </c>
      <c r="P728" s="92" cm="1">
        <f t="array" ref="P728">_xlfn.XLOOKUP(N728,BSFC!$B$3:$B$25,_xlfn.XLOOKUP(M728,BSFC!$C$2:$P$2,BSFC!$C$3:$P$25,,-1),,-1)</f>
        <v>475.44294525000004</v>
      </c>
      <c r="Q728" s="92">
        <f t="shared" si="120"/>
        <v>1.4772408511371877</v>
      </c>
      <c r="R728" s="92">
        <f t="shared" si="121"/>
        <v>2.2593044861247781E-4</v>
      </c>
      <c r="S728" s="92">
        <f t="shared" si="122"/>
        <v>0.10741703790997023</v>
      </c>
      <c r="T728" s="92">
        <f t="shared" si="125"/>
        <v>95.024009818470859</v>
      </c>
      <c r="U728" s="92">
        <f t="shared" si="123"/>
        <v>1.4322271721329364E-4</v>
      </c>
      <c r="V728" s="92">
        <f t="shared" si="126"/>
        <v>0.12669867975796018</v>
      </c>
    </row>
    <row r="729" spans="1:22" x14ac:dyDescent="0.45">
      <c r="A729" s="88">
        <f>MIN('Gearing and Output'!$H$7,(SQRT((A728^2)+2*K728*1)))</f>
        <v>13.752388632941413</v>
      </c>
      <c r="B729" s="90">
        <f t="shared" si="124"/>
        <v>64.397939139491342</v>
      </c>
      <c r="C729" s="90">
        <f>0.5*'Gearing and Output'!$G$15*'Gearing and Output'!$G$16*'Gearing and Output'!$G$14*(A729)^2</f>
        <v>111.2073775495362</v>
      </c>
      <c r="D729" s="90">
        <f>'Gearing and Output'!$G$26</f>
        <v>133.66125</v>
      </c>
      <c r="E729" s="90">
        <f>'Gearing and Output'!$C$14-C729-D729</f>
        <v>239.23840140594046</v>
      </c>
      <c r="F729" s="90">
        <f>0.5*'Gearing and Output'!$J$27*A729^2</f>
        <v>53594.201722958889</v>
      </c>
      <c r="G729" s="90">
        <f>A729/('Gearing and Output'!$J$35/1000)</f>
        <v>47.081097682100008</v>
      </c>
      <c r="H729" s="90">
        <f t="shared" si="118"/>
        <v>59.738955596585342</v>
      </c>
      <c r="I729" s="90">
        <f>'Gearing and Output'!$G$38</f>
        <v>631.72977665344956</v>
      </c>
      <c r="J729" s="90">
        <f t="shared" si="119"/>
        <v>0.37870369618049587</v>
      </c>
      <c r="K729" s="92">
        <f t="shared" si="117"/>
        <v>2.6405868495230767</v>
      </c>
      <c r="L729" s="92">
        <f>IF(A729&lt;'Gearing and Output'!$H$5,1,IF(A729&lt;'Gearing and Output'!$H$6,2,IF(A729&gt;'Gearing and Output'!$H$6,3)))</f>
        <v>3</v>
      </c>
      <c r="M729" s="92">
        <f>IF(L729=1,_xlfn.XLOOKUP(A729,'Dyno Graph'!$E$2:$E$77,'Dyno Graph'!$A$2:$A$77,,1),IF(L729=2,_xlfn.XLOOKUP(A729,'Dyno Graph'!$F$2:$F$77,'Dyno Graph'!$A$2:$A$77,,1),IF(L729=3,_xlfn.XLOOKUP(A729,'Dyno Graph'!$G$2:$G$77,'Dyno Graph'!$A$2:$A$77,,1))))</f>
        <v>7500</v>
      </c>
      <c r="N729" s="92">
        <f>IF(L729=1,_xlfn.XLOOKUP(A729,'Dyno Graph'!$E$2:$E$77,'Dyno Graph'!$D$2:$D$77,,-1),IF(L729=2,_xlfn.XLOOKUP(A729,'Dyno Graph'!$F$2:$F$77,'Dyno Graph'!$D$2:$D$77,,-1),IF(L729=3,_xlfn.XLOOKUP(A729,'Dyno Graph'!$G$2:$G$77,'Dyno Graph'!$D$2:$D$77,,-1))))</f>
        <v>14.254</v>
      </c>
      <c r="O729" s="92">
        <f>IF(L729=1,_xlfn.XLOOKUP(A729,'Dyno Graph'!$E$2:$E$77,'Dyno Graph'!$H$2:$H$77,,-1),IF(Forces!L729=2,_xlfn.XLOOKUP(Forces!A729,'Dyno Graph'!$F$2:$F$77,'Dyno Graph'!$H$2:$H$77,,-1),IF(Forces!L729=3,_xlfn.XLOOKUP(Forces!A729,'Dyno Graph'!$G$2:$G$77,'Dyno Graph'!$H$2:$H$77,,-1))))</f>
        <v>11.185500000000001</v>
      </c>
      <c r="P729" s="92" cm="1">
        <f t="array" ref="P729">_xlfn.XLOOKUP(N729,BSFC!$B$3:$B$25,_xlfn.XLOOKUP(M729,BSFC!$C$2:$P$2,BSFC!$C$3:$P$25,,-1),,-1)</f>
        <v>475.44294525000004</v>
      </c>
      <c r="Q729" s="92">
        <f t="shared" si="120"/>
        <v>1.4772408511371877</v>
      </c>
      <c r="R729" s="92">
        <f t="shared" si="121"/>
        <v>2.2593044861247781E-4</v>
      </c>
      <c r="S729" s="92">
        <f t="shared" si="122"/>
        <v>0.10741703790997023</v>
      </c>
      <c r="T729" s="92">
        <f t="shared" si="125"/>
        <v>95.131426856380827</v>
      </c>
      <c r="U729" s="92">
        <f t="shared" si="123"/>
        <v>1.4322271721329364E-4</v>
      </c>
      <c r="V729" s="92">
        <f t="shared" si="126"/>
        <v>0.12684190247517346</v>
      </c>
    </row>
    <row r="730" spans="1:22" x14ac:dyDescent="0.45">
      <c r="A730" s="88">
        <f>MIN('Gearing and Output'!$H$7,(SQRT((A729^2)+2*K729*1)))</f>
        <v>13.752388632941413</v>
      </c>
      <c r="B730" s="90">
        <f t="shared" si="124"/>
        <v>64.470653780321427</v>
      </c>
      <c r="C730" s="90">
        <f>0.5*'Gearing and Output'!$G$15*'Gearing and Output'!$G$16*'Gearing and Output'!$G$14*(A730)^2</f>
        <v>111.2073775495362</v>
      </c>
      <c r="D730" s="90">
        <f>'Gearing and Output'!$G$26</f>
        <v>133.66125</v>
      </c>
      <c r="E730" s="90">
        <f>'Gearing and Output'!$C$14-C730-D730</f>
        <v>239.23840140594046</v>
      </c>
      <c r="F730" s="90">
        <f>0.5*'Gearing and Output'!$J$27*A730^2</f>
        <v>53594.201722958889</v>
      </c>
      <c r="G730" s="90">
        <f>A730/('Gearing and Output'!$J$35/1000)</f>
        <v>47.081097682100008</v>
      </c>
      <c r="H730" s="90">
        <f t="shared" si="118"/>
        <v>59.738955596585342</v>
      </c>
      <c r="I730" s="90">
        <f>'Gearing and Output'!$G$38</f>
        <v>631.72977665344956</v>
      </c>
      <c r="J730" s="90">
        <f t="shared" si="119"/>
        <v>0.37870369618049587</v>
      </c>
      <c r="K730" s="92">
        <f t="shared" ref="K730:K793" si="127">(I730/E730)</f>
        <v>2.6405868495230767</v>
      </c>
      <c r="L730" s="92">
        <f>IF(A730&lt;'Gearing and Output'!$H$5,1,IF(A730&lt;'Gearing and Output'!$H$6,2,IF(A730&gt;'Gearing and Output'!$H$6,3)))</f>
        <v>3</v>
      </c>
      <c r="M730" s="92">
        <f>IF(L730=1,_xlfn.XLOOKUP(A730,'Dyno Graph'!$E$2:$E$77,'Dyno Graph'!$A$2:$A$77,,1),IF(L730=2,_xlfn.XLOOKUP(A730,'Dyno Graph'!$F$2:$F$77,'Dyno Graph'!$A$2:$A$77,,1),IF(L730=3,_xlfn.XLOOKUP(A730,'Dyno Graph'!$G$2:$G$77,'Dyno Graph'!$A$2:$A$77,,1))))</f>
        <v>7500</v>
      </c>
      <c r="N730" s="92">
        <f>IF(L730=1,_xlfn.XLOOKUP(A730,'Dyno Graph'!$E$2:$E$77,'Dyno Graph'!$D$2:$D$77,,-1),IF(L730=2,_xlfn.XLOOKUP(A730,'Dyno Graph'!$F$2:$F$77,'Dyno Graph'!$D$2:$D$77,,-1),IF(L730=3,_xlfn.XLOOKUP(A730,'Dyno Graph'!$G$2:$G$77,'Dyno Graph'!$D$2:$D$77,,-1))))</f>
        <v>14.254</v>
      </c>
      <c r="O730" s="92">
        <f>IF(L730=1,_xlfn.XLOOKUP(A730,'Dyno Graph'!$E$2:$E$77,'Dyno Graph'!$H$2:$H$77,,-1),IF(Forces!L730=2,_xlfn.XLOOKUP(Forces!A730,'Dyno Graph'!$F$2:$F$77,'Dyno Graph'!$H$2:$H$77,,-1),IF(Forces!L730=3,_xlfn.XLOOKUP(Forces!A730,'Dyno Graph'!$G$2:$G$77,'Dyno Graph'!$H$2:$H$77,,-1))))</f>
        <v>11.185500000000001</v>
      </c>
      <c r="P730" s="92" cm="1">
        <f t="array" ref="P730">_xlfn.XLOOKUP(N730,BSFC!$B$3:$B$25,_xlfn.XLOOKUP(M730,BSFC!$C$2:$P$2,BSFC!$C$3:$P$25,,-1),,-1)</f>
        <v>475.44294525000004</v>
      </c>
      <c r="Q730" s="92">
        <f t="shared" si="120"/>
        <v>1.4772408511371877</v>
      </c>
      <c r="R730" s="92">
        <f t="shared" si="121"/>
        <v>2.2593044861247781E-4</v>
      </c>
      <c r="S730" s="92">
        <f t="shared" si="122"/>
        <v>0.10741703790997023</v>
      </c>
      <c r="T730" s="92">
        <f t="shared" si="125"/>
        <v>95.238843894290795</v>
      </c>
      <c r="U730" s="92">
        <f t="shared" si="123"/>
        <v>1.4322271721329364E-4</v>
      </c>
      <c r="V730" s="92">
        <f t="shared" si="126"/>
        <v>0.12698512519238675</v>
      </c>
    </row>
    <row r="731" spans="1:22" x14ac:dyDescent="0.45">
      <c r="A731" s="88">
        <f>MIN('Gearing and Output'!$H$7,(SQRT((A730^2)+2*K730*1)))</f>
        <v>13.752388632941413</v>
      </c>
      <c r="B731" s="90">
        <f t="shared" si="124"/>
        <v>64.543368421151513</v>
      </c>
      <c r="C731" s="90">
        <f>0.5*'Gearing and Output'!$G$15*'Gearing and Output'!$G$16*'Gearing and Output'!$G$14*(A731)^2</f>
        <v>111.2073775495362</v>
      </c>
      <c r="D731" s="90">
        <f>'Gearing and Output'!$G$26</f>
        <v>133.66125</v>
      </c>
      <c r="E731" s="90">
        <f>'Gearing and Output'!$C$14-C731-D731</f>
        <v>239.23840140594046</v>
      </c>
      <c r="F731" s="90">
        <f>0.5*'Gearing and Output'!$J$27*A731^2</f>
        <v>53594.201722958889</v>
      </c>
      <c r="G731" s="90">
        <f>A731/('Gearing and Output'!$J$35/1000)</f>
        <v>47.081097682100008</v>
      </c>
      <c r="H731" s="90">
        <f t="shared" si="118"/>
        <v>59.738955596585342</v>
      </c>
      <c r="I731" s="90">
        <f>'Gearing and Output'!$G$38</f>
        <v>631.72977665344956</v>
      </c>
      <c r="J731" s="90">
        <f t="shared" si="119"/>
        <v>0.37870369618049587</v>
      </c>
      <c r="K731" s="92">
        <f t="shared" si="127"/>
        <v>2.6405868495230767</v>
      </c>
      <c r="L731" s="92">
        <f>IF(A731&lt;'Gearing and Output'!$H$5,1,IF(A731&lt;'Gearing and Output'!$H$6,2,IF(A731&gt;'Gearing and Output'!$H$6,3)))</f>
        <v>3</v>
      </c>
      <c r="M731" s="92">
        <f>IF(L731=1,_xlfn.XLOOKUP(A731,'Dyno Graph'!$E$2:$E$77,'Dyno Graph'!$A$2:$A$77,,1),IF(L731=2,_xlfn.XLOOKUP(A731,'Dyno Graph'!$F$2:$F$77,'Dyno Graph'!$A$2:$A$77,,1),IF(L731=3,_xlfn.XLOOKUP(A731,'Dyno Graph'!$G$2:$G$77,'Dyno Graph'!$A$2:$A$77,,1))))</f>
        <v>7500</v>
      </c>
      <c r="N731" s="92">
        <f>IF(L731=1,_xlfn.XLOOKUP(A731,'Dyno Graph'!$E$2:$E$77,'Dyno Graph'!$D$2:$D$77,,-1),IF(L731=2,_xlfn.XLOOKUP(A731,'Dyno Graph'!$F$2:$F$77,'Dyno Graph'!$D$2:$D$77,,-1),IF(L731=3,_xlfn.XLOOKUP(A731,'Dyno Graph'!$G$2:$G$77,'Dyno Graph'!$D$2:$D$77,,-1))))</f>
        <v>14.254</v>
      </c>
      <c r="O731" s="92">
        <f>IF(L731=1,_xlfn.XLOOKUP(A731,'Dyno Graph'!$E$2:$E$77,'Dyno Graph'!$H$2:$H$77,,-1),IF(Forces!L731=2,_xlfn.XLOOKUP(Forces!A731,'Dyno Graph'!$F$2:$F$77,'Dyno Graph'!$H$2:$H$77,,-1),IF(Forces!L731=3,_xlfn.XLOOKUP(Forces!A731,'Dyno Graph'!$G$2:$G$77,'Dyno Graph'!$H$2:$H$77,,-1))))</f>
        <v>11.185500000000001</v>
      </c>
      <c r="P731" s="92" cm="1">
        <f t="array" ref="P731">_xlfn.XLOOKUP(N731,BSFC!$B$3:$B$25,_xlfn.XLOOKUP(M731,BSFC!$C$2:$P$2,BSFC!$C$3:$P$25,,-1),,-1)</f>
        <v>475.44294525000004</v>
      </c>
      <c r="Q731" s="92">
        <f t="shared" si="120"/>
        <v>1.4772408511371877</v>
      </c>
      <c r="R731" s="92">
        <f t="shared" si="121"/>
        <v>2.2593044861247781E-4</v>
      </c>
      <c r="S731" s="92">
        <f t="shared" si="122"/>
        <v>0.10741703790997023</v>
      </c>
      <c r="T731" s="92">
        <f t="shared" si="125"/>
        <v>95.346260932200764</v>
      </c>
      <c r="U731" s="92">
        <f t="shared" si="123"/>
        <v>1.4322271721329364E-4</v>
      </c>
      <c r="V731" s="92">
        <f t="shared" si="126"/>
        <v>0.12712834790960004</v>
      </c>
    </row>
    <row r="732" spans="1:22" x14ac:dyDescent="0.45">
      <c r="A732" s="88">
        <f>MIN('Gearing and Output'!$H$7,(SQRT((A731^2)+2*K731*1)))</f>
        <v>13.752388632941413</v>
      </c>
      <c r="B732" s="90">
        <f t="shared" si="124"/>
        <v>64.616083061981598</v>
      </c>
      <c r="C732" s="90">
        <f>0.5*'Gearing and Output'!$G$15*'Gearing and Output'!$G$16*'Gearing and Output'!$G$14*(A732)^2</f>
        <v>111.2073775495362</v>
      </c>
      <c r="D732" s="90">
        <f>'Gearing and Output'!$G$26</f>
        <v>133.66125</v>
      </c>
      <c r="E732" s="90">
        <f>'Gearing and Output'!$C$14-C732-D732</f>
        <v>239.23840140594046</v>
      </c>
      <c r="F732" s="90">
        <f>0.5*'Gearing and Output'!$J$27*A732^2</f>
        <v>53594.201722958889</v>
      </c>
      <c r="G732" s="90">
        <f>A732/('Gearing and Output'!$J$35/1000)</f>
        <v>47.081097682100008</v>
      </c>
      <c r="H732" s="90">
        <f t="shared" si="118"/>
        <v>59.738955596585342</v>
      </c>
      <c r="I732" s="90">
        <f>'Gearing and Output'!$G$38</f>
        <v>631.72977665344956</v>
      </c>
      <c r="J732" s="90">
        <f t="shared" si="119"/>
        <v>0.37870369618049587</v>
      </c>
      <c r="K732" s="92">
        <f t="shared" si="127"/>
        <v>2.6405868495230767</v>
      </c>
      <c r="L732" s="92">
        <f>IF(A732&lt;'Gearing and Output'!$H$5,1,IF(A732&lt;'Gearing and Output'!$H$6,2,IF(A732&gt;'Gearing and Output'!$H$6,3)))</f>
        <v>3</v>
      </c>
      <c r="M732" s="92">
        <f>IF(L732=1,_xlfn.XLOOKUP(A732,'Dyno Graph'!$E$2:$E$77,'Dyno Graph'!$A$2:$A$77,,1),IF(L732=2,_xlfn.XLOOKUP(A732,'Dyno Graph'!$F$2:$F$77,'Dyno Graph'!$A$2:$A$77,,1),IF(L732=3,_xlfn.XLOOKUP(A732,'Dyno Graph'!$G$2:$G$77,'Dyno Graph'!$A$2:$A$77,,1))))</f>
        <v>7500</v>
      </c>
      <c r="N732" s="92">
        <f>IF(L732=1,_xlfn.XLOOKUP(A732,'Dyno Graph'!$E$2:$E$77,'Dyno Graph'!$D$2:$D$77,,-1),IF(L732=2,_xlfn.XLOOKUP(A732,'Dyno Graph'!$F$2:$F$77,'Dyno Graph'!$D$2:$D$77,,-1),IF(L732=3,_xlfn.XLOOKUP(A732,'Dyno Graph'!$G$2:$G$77,'Dyno Graph'!$D$2:$D$77,,-1))))</f>
        <v>14.254</v>
      </c>
      <c r="O732" s="92">
        <f>IF(L732=1,_xlfn.XLOOKUP(A732,'Dyno Graph'!$E$2:$E$77,'Dyno Graph'!$H$2:$H$77,,-1),IF(Forces!L732=2,_xlfn.XLOOKUP(Forces!A732,'Dyno Graph'!$F$2:$F$77,'Dyno Graph'!$H$2:$H$77,,-1),IF(Forces!L732=3,_xlfn.XLOOKUP(Forces!A732,'Dyno Graph'!$G$2:$G$77,'Dyno Graph'!$H$2:$H$77,,-1))))</f>
        <v>11.185500000000001</v>
      </c>
      <c r="P732" s="92" cm="1">
        <f t="array" ref="P732">_xlfn.XLOOKUP(N732,BSFC!$B$3:$B$25,_xlfn.XLOOKUP(M732,BSFC!$C$2:$P$2,BSFC!$C$3:$P$25,,-1),,-1)</f>
        <v>475.44294525000004</v>
      </c>
      <c r="Q732" s="92">
        <f t="shared" si="120"/>
        <v>1.4772408511371877</v>
      </c>
      <c r="R732" s="92">
        <f t="shared" si="121"/>
        <v>2.2593044861247781E-4</v>
      </c>
      <c r="S732" s="92">
        <f t="shared" si="122"/>
        <v>0.10741703790997023</v>
      </c>
      <c r="T732" s="92">
        <f t="shared" si="125"/>
        <v>95.453677970110732</v>
      </c>
      <c r="U732" s="92">
        <f t="shared" si="123"/>
        <v>1.4322271721329364E-4</v>
      </c>
      <c r="V732" s="92">
        <f t="shared" si="126"/>
        <v>0.12727157062681332</v>
      </c>
    </row>
    <row r="733" spans="1:22" x14ac:dyDescent="0.45">
      <c r="A733" s="88">
        <f>MIN('Gearing and Output'!$H$7,(SQRT((A732^2)+2*K732*1)))</f>
        <v>13.752388632941413</v>
      </c>
      <c r="B733" s="90">
        <f t="shared" si="124"/>
        <v>64.688797702811684</v>
      </c>
      <c r="C733" s="90">
        <f>0.5*'Gearing and Output'!$G$15*'Gearing and Output'!$G$16*'Gearing and Output'!$G$14*(A733)^2</f>
        <v>111.2073775495362</v>
      </c>
      <c r="D733" s="90">
        <f>'Gearing and Output'!$G$26</f>
        <v>133.66125</v>
      </c>
      <c r="E733" s="90">
        <f>'Gearing and Output'!$C$14-C733-D733</f>
        <v>239.23840140594046</v>
      </c>
      <c r="F733" s="90">
        <f>0.5*'Gearing and Output'!$J$27*A733^2</f>
        <v>53594.201722958889</v>
      </c>
      <c r="G733" s="90">
        <f>A733/('Gearing and Output'!$J$35/1000)</f>
        <v>47.081097682100008</v>
      </c>
      <c r="H733" s="90">
        <f t="shared" si="118"/>
        <v>59.738955596585342</v>
      </c>
      <c r="I733" s="90">
        <f>'Gearing and Output'!$G$38</f>
        <v>631.72977665344956</v>
      </c>
      <c r="J733" s="90">
        <f t="shared" si="119"/>
        <v>0.37870369618049587</v>
      </c>
      <c r="K733" s="92">
        <f t="shared" si="127"/>
        <v>2.6405868495230767</v>
      </c>
      <c r="L733" s="92">
        <f>IF(A733&lt;'Gearing and Output'!$H$5,1,IF(A733&lt;'Gearing and Output'!$H$6,2,IF(A733&gt;'Gearing and Output'!$H$6,3)))</f>
        <v>3</v>
      </c>
      <c r="M733" s="92">
        <f>IF(L733=1,_xlfn.XLOOKUP(A733,'Dyno Graph'!$E$2:$E$77,'Dyno Graph'!$A$2:$A$77,,1),IF(L733=2,_xlfn.XLOOKUP(A733,'Dyno Graph'!$F$2:$F$77,'Dyno Graph'!$A$2:$A$77,,1),IF(L733=3,_xlfn.XLOOKUP(A733,'Dyno Graph'!$G$2:$G$77,'Dyno Graph'!$A$2:$A$77,,1))))</f>
        <v>7500</v>
      </c>
      <c r="N733" s="92">
        <f>IF(L733=1,_xlfn.XLOOKUP(A733,'Dyno Graph'!$E$2:$E$77,'Dyno Graph'!$D$2:$D$77,,-1),IF(L733=2,_xlfn.XLOOKUP(A733,'Dyno Graph'!$F$2:$F$77,'Dyno Graph'!$D$2:$D$77,,-1),IF(L733=3,_xlfn.XLOOKUP(A733,'Dyno Graph'!$G$2:$G$77,'Dyno Graph'!$D$2:$D$77,,-1))))</f>
        <v>14.254</v>
      </c>
      <c r="O733" s="92">
        <f>IF(L733=1,_xlfn.XLOOKUP(A733,'Dyno Graph'!$E$2:$E$77,'Dyno Graph'!$H$2:$H$77,,-1),IF(Forces!L733=2,_xlfn.XLOOKUP(Forces!A733,'Dyno Graph'!$F$2:$F$77,'Dyno Graph'!$H$2:$H$77,,-1),IF(Forces!L733=3,_xlfn.XLOOKUP(Forces!A733,'Dyno Graph'!$G$2:$G$77,'Dyno Graph'!$H$2:$H$77,,-1))))</f>
        <v>11.185500000000001</v>
      </c>
      <c r="P733" s="92" cm="1">
        <f t="array" ref="P733">_xlfn.XLOOKUP(N733,BSFC!$B$3:$B$25,_xlfn.XLOOKUP(M733,BSFC!$C$2:$P$2,BSFC!$C$3:$P$25,,-1),,-1)</f>
        <v>475.44294525000004</v>
      </c>
      <c r="Q733" s="92">
        <f t="shared" si="120"/>
        <v>1.4772408511371877</v>
      </c>
      <c r="R733" s="92">
        <f t="shared" si="121"/>
        <v>2.2593044861247781E-4</v>
      </c>
      <c r="S733" s="92">
        <f t="shared" si="122"/>
        <v>0.10741703790997023</v>
      </c>
      <c r="T733" s="92">
        <f t="shared" si="125"/>
        <v>95.5610950080207</v>
      </c>
      <c r="U733" s="92">
        <f t="shared" si="123"/>
        <v>1.4322271721329364E-4</v>
      </c>
      <c r="V733" s="92">
        <f t="shared" si="126"/>
        <v>0.12741479334402661</v>
      </c>
    </row>
    <row r="734" spans="1:22" x14ac:dyDescent="0.45">
      <c r="A734" s="88">
        <f>MIN('Gearing and Output'!$H$7,(SQRT((A733^2)+2*K733*1)))</f>
        <v>13.752388632941413</v>
      </c>
      <c r="B734" s="90">
        <f t="shared" si="124"/>
        <v>64.761512343641769</v>
      </c>
      <c r="C734" s="90">
        <f>0.5*'Gearing and Output'!$G$15*'Gearing and Output'!$G$16*'Gearing and Output'!$G$14*(A734)^2</f>
        <v>111.2073775495362</v>
      </c>
      <c r="D734" s="90">
        <f>'Gearing and Output'!$G$26</f>
        <v>133.66125</v>
      </c>
      <c r="E734" s="90">
        <f>'Gearing and Output'!$C$14-C734-D734</f>
        <v>239.23840140594046</v>
      </c>
      <c r="F734" s="90">
        <f>0.5*'Gearing and Output'!$J$27*A734^2</f>
        <v>53594.201722958889</v>
      </c>
      <c r="G734" s="90">
        <f>A734/('Gearing and Output'!$J$35/1000)</f>
        <v>47.081097682100008</v>
      </c>
      <c r="H734" s="90">
        <f t="shared" si="118"/>
        <v>59.738955596585342</v>
      </c>
      <c r="I734" s="90">
        <f>'Gearing and Output'!$G$38</f>
        <v>631.72977665344956</v>
      </c>
      <c r="J734" s="90">
        <f t="shared" si="119"/>
        <v>0.37870369618049587</v>
      </c>
      <c r="K734" s="92">
        <f t="shared" si="127"/>
        <v>2.6405868495230767</v>
      </c>
      <c r="L734" s="92">
        <f>IF(A734&lt;'Gearing and Output'!$H$5,1,IF(A734&lt;'Gearing and Output'!$H$6,2,IF(A734&gt;'Gearing and Output'!$H$6,3)))</f>
        <v>3</v>
      </c>
      <c r="M734" s="92">
        <f>IF(L734=1,_xlfn.XLOOKUP(A734,'Dyno Graph'!$E$2:$E$77,'Dyno Graph'!$A$2:$A$77,,1),IF(L734=2,_xlfn.XLOOKUP(A734,'Dyno Graph'!$F$2:$F$77,'Dyno Graph'!$A$2:$A$77,,1),IF(L734=3,_xlfn.XLOOKUP(A734,'Dyno Graph'!$G$2:$G$77,'Dyno Graph'!$A$2:$A$77,,1))))</f>
        <v>7500</v>
      </c>
      <c r="N734" s="92">
        <f>IF(L734=1,_xlfn.XLOOKUP(A734,'Dyno Graph'!$E$2:$E$77,'Dyno Graph'!$D$2:$D$77,,-1),IF(L734=2,_xlfn.XLOOKUP(A734,'Dyno Graph'!$F$2:$F$77,'Dyno Graph'!$D$2:$D$77,,-1),IF(L734=3,_xlfn.XLOOKUP(A734,'Dyno Graph'!$G$2:$G$77,'Dyno Graph'!$D$2:$D$77,,-1))))</f>
        <v>14.254</v>
      </c>
      <c r="O734" s="92">
        <f>IF(L734=1,_xlfn.XLOOKUP(A734,'Dyno Graph'!$E$2:$E$77,'Dyno Graph'!$H$2:$H$77,,-1),IF(Forces!L734=2,_xlfn.XLOOKUP(Forces!A734,'Dyno Graph'!$F$2:$F$77,'Dyno Graph'!$H$2:$H$77,,-1),IF(Forces!L734=3,_xlfn.XLOOKUP(Forces!A734,'Dyno Graph'!$G$2:$G$77,'Dyno Graph'!$H$2:$H$77,,-1))))</f>
        <v>11.185500000000001</v>
      </c>
      <c r="P734" s="92" cm="1">
        <f t="array" ref="P734">_xlfn.XLOOKUP(N734,BSFC!$B$3:$B$25,_xlfn.XLOOKUP(M734,BSFC!$C$2:$P$2,BSFC!$C$3:$P$25,,-1),,-1)</f>
        <v>475.44294525000004</v>
      </c>
      <c r="Q734" s="92">
        <f t="shared" si="120"/>
        <v>1.4772408511371877</v>
      </c>
      <c r="R734" s="92">
        <f t="shared" si="121"/>
        <v>2.2593044861247781E-4</v>
      </c>
      <c r="S734" s="92">
        <f t="shared" si="122"/>
        <v>0.10741703790997023</v>
      </c>
      <c r="T734" s="92">
        <f t="shared" si="125"/>
        <v>95.668512045930669</v>
      </c>
      <c r="U734" s="92">
        <f t="shared" si="123"/>
        <v>1.4322271721329364E-4</v>
      </c>
      <c r="V734" s="92">
        <f t="shared" si="126"/>
        <v>0.1275580160612399</v>
      </c>
    </row>
    <row r="735" spans="1:22" x14ac:dyDescent="0.45">
      <c r="A735" s="88">
        <f>MIN('Gearing and Output'!$H$7,(SQRT((A734^2)+2*K734*1)))</f>
        <v>13.752388632941413</v>
      </c>
      <c r="B735" s="90">
        <f t="shared" si="124"/>
        <v>64.834226984471854</v>
      </c>
      <c r="C735" s="90">
        <f>0.5*'Gearing and Output'!$G$15*'Gearing and Output'!$G$16*'Gearing and Output'!$G$14*(A735)^2</f>
        <v>111.2073775495362</v>
      </c>
      <c r="D735" s="90">
        <f>'Gearing and Output'!$G$26</f>
        <v>133.66125</v>
      </c>
      <c r="E735" s="90">
        <f>'Gearing and Output'!$C$14-C735-D735</f>
        <v>239.23840140594046</v>
      </c>
      <c r="F735" s="90">
        <f>0.5*'Gearing and Output'!$J$27*A735^2</f>
        <v>53594.201722958889</v>
      </c>
      <c r="G735" s="90">
        <f>A735/('Gearing and Output'!$J$35/1000)</f>
        <v>47.081097682100008</v>
      </c>
      <c r="H735" s="90">
        <f t="shared" si="118"/>
        <v>59.738955596585342</v>
      </c>
      <c r="I735" s="90">
        <f>'Gearing and Output'!$G$38</f>
        <v>631.72977665344956</v>
      </c>
      <c r="J735" s="90">
        <f t="shared" si="119"/>
        <v>0.37870369618049587</v>
      </c>
      <c r="K735" s="92">
        <f t="shared" si="127"/>
        <v>2.6405868495230767</v>
      </c>
      <c r="L735" s="92">
        <f>IF(A735&lt;'Gearing and Output'!$H$5,1,IF(A735&lt;'Gearing and Output'!$H$6,2,IF(A735&gt;'Gearing and Output'!$H$6,3)))</f>
        <v>3</v>
      </c>
      <c r="M735" s="92">
        <f>IF(L735=1,_xlfn.XLOOKUP(A735,'Dyno Graph'!$E$2:$E$77,'Dyno Graph'!$A$2:$A$77,,1),IF(L735=2,_xlfn.XLOOKUP(A735,'Dyno Graph'!$F$2:$F$77,'Dyno Graph'!$A$2:$A$77,,1),IF(L735=3,_xlfn.XLOOKUP(A735,'Dyno Graph'!$G$2:$G$77,'Dyno Graph'!$A$2:$A$77,,1))))</f>
        <v>7500</v>
      </c>
      <c r="N735" s="92">
        <f>IF(L735=1,_xlfn.XLOOKUP(A735,'Dyno Graph'!$E$2:$E$77,'Dyno Graph'!$D$2:$D$77,,-1),IF(L735=2,_xlfn.XLOOKUP(A735,'Dyno Graph'!$F$2:$F$77,'Dyno Graph'!$D$2:$D$77,,-1),IF(L735=3,_xlfn.XLOOKUP(A735,'Dyno Graph'!$G$2:$G$77,'Dyno Graph'!$D$2:$D$77,,-1))))</f>
        <v>14.254</v>
      </c>
      <c r="O735" s="92">
        <f>IF(L735=1,_xlfn.XLOOKUP(A735,'Dyno Graph'!$E$2:$E$77,'Dyno Graph'!$H$2:$H$77,,-1),IF(Forces!L735=2,_xlfn.XLOOKUP(Forces!A735,'Dyno Graph'!$F$2:$F$77,'Dyno Graph'!$H$2:$H$77,,-1),IF(Forces!L735=3,_xlfn.XLOOKUP(Forces!A735,'Dyno Graph'!$G$2:$G$77,'Dyno Graph'!$H$2:$H$77,,-1))))</f>
        <v>11.185500000000001</v>
      </c>
      <c r="P735" s="92" cm="1">
        <f t="array" ref="P735">_xlfn.XLOOKUP(N735,BSFC!$B$3:$B$25,_xlfn.XLOOKUP(M735,BSFC!$C$2:$P$2,BSFC!$C$3:$P$25,,-1),,-1)</f>
        <v>475.44294525000004</v>
      </c>
      <c r="Q735" s="92">
        <f t="shared" si="120"/>
        <v>1.4772408511371877</v>
      </c>
      <c r="R735" s="92">
        <f t="shared" si="121"/>
        <v>2.2593044861247781E-4</v>
      </c>
      <c r="S735" s="92">
        <f t="shared" si="122"/>
        <v>0.10741703790997023</v>
      </c>
      <c r="T735" s="92">
        <f t="shared" si="125"/>
        <v>95.775929083840637</v>
      </c>
      <c r="U735" s="92">
        <f t="shared" si="123"/>
        <v>1.4322271721329364E-4</v>
      </c>
      <c r="V735" s="92">
        <f t="shared" si="126"/>
        <v>0.12770123877845319</v>
      </c>
    </row>
    <row r="736" spans="1:22" x14ac:dyDescent="0.45">
      <c r="A736" s="88">
        <f>MIN('Gearing and Output'!$H$7,(SQRT((A735^2)+2*K735*1)))</f>
        <v>13.752388632941413</v>
      </c>
      <c r="B736" s="90">
        <f t="shared" si="124"/>
        <v>64.90694162530194</v>
      </c>
      <c r="C736" s="90">
        <f>0.5*'Gearing and Output'!$G$15*'Gearing and Output'!$G$16*'Gearing and Output'!$G$14*(A736)^2</f>
        <v>111.2073775495362</v>
      </c>
      <c r="D736" s="90">
        <f>'Gearing and Output'!$G$26</f>
        <v>133.66125</v>
      </c>
      <c r="E736" s="90">
        <f>'Gearing and Output'!$C$14-C736-D736</f>
        <v>239.23840140594046</v>
      </c>
      <c r="F736" s="90">
        <f>0.5*'Gearing and Output'!$J$27*A736^2</f>
        <v>53594.201722958889</v>
      </c>
      <c r="G736" s="90">
        <f>A736/('Gearing and Output'!$J$35/1000)</f>
        <v>47.081097682100008</v>
      </c>
      <c r="H736" s="90">
        <f t="shared" si="118"/>
        <v>59.738955596585342</v>
      </c>
      <c r="I736" s="90">
        <f>'Gearing and Output'!$G$38</f>
        <v>631.72977665344956</v>
      </c>
      <c r="J736" s="90">
        <f t="shared" si="119"/>
        <v>0.37870369618049587</v>
      </c>
      <c r="K736" s="92">
        <f t="shared" si="127"/>
        <v>2.6405868495230767</v>
      </c>
      <c r="L736" s="92">
        <f>IF(A736&lt;'Gearing and Output'!$H$5,1,IF(A736&lt;'Gearing and Output'!$H$6,2,IF(A736&gt;'Gearing and Output'!$H$6,3)))</f>
        <v>3</v>
      </c>
      <c r="M736" s="92">
        <f>IF(L736=1,_xlfn.XLOOKUP(A736,'Dyno Graph'!$E$2:$E$77,'Dyno Graph'!$A$2:$A$77,,1),IF(L736=2,_xlfn.XLOOKUP(A736,'Dyno Graph'!$F$2:$F$77,'Dyno Graph'!$A$2:$A$77,,1),IF(L736=3,_xlfn.XLOOKUP(A736,'Dyno Graph'!$G$2:$G$77,'Dyno Graph'!$A$2:$A$77,,1))))</f>
        <v>7500</v>
      </c>
      <c r="N736" s="92">
        <f>IF(L736=1,_xlfn.XLOOKUP(A736,'Dyno Graph'!$E$2:$E$77,'Dyno Graph'!$D$2:$D$77,,-1),IF(L736=2,_xlfn.XLOOKUP(A736,'Dyno Graph'!$F$2:$F$77,'Dyno Graph'!$D$2:$D$77,,-1),IF(L736=3,_xlfn.XLOOKUP(A736,'Dyno Graph'!$G$2:$G$77,'Dyno Graph'!$D$2:$D$77,,-1))))</f>
        <v>14.254</v>
      </c>
      <c r="O736" s="92">
        <f>IF(L736=1,_xlfn.XLOOKUP(A736,'Dyno Graph'!$E$2:$E$77,'Dyno Graph'!$H$2:$H$77,,-1),IF(Forces!L736=2,_xlfn.XLOOKUP(Forces!A736,'Dyno Graph'!$F$2:$F$77,'Dyno Graph'!$H$2:$H$77,,-1),IF(Forces!L736=3,_xlfn.XLOOKUP(Forces!A736,'Dyno Graph'!$G$2:$G$77,'Dyno Graph'!$H$2:$H$77,,-1))))</f>
        <v>11.185500000000001</v>
      </c>
      <c r="P736" s="92" cm="1">
        <f t="array" ref="P736">_xlfn.XLOOKUP(N736,BSFC!$B$3:$B$25,_xlfn.XLOOKUP(M736,BSFC!$C$2:$P$2,BSFC!$C$3:$P$25,,-1),,-1)</f>
        <v>475.44294525000004</v>
      </c>
      <c r="Q736" s="92">
        <f t="shared" si="120"/>
        <v>1.4772408511371877</v>
      </c>
      <c r="R736" s="92">
        <f t="shared" si="121"/>
        <v>2.2593044861247781E-4</v>
      </c>
      <c r="S736" s="92">
        <f t="shared" si="122"/>
        <v>0.10741703790997023</v>
      </c>
      <c r="T736" s="92">
        <f t="shared" si="125"/>
        <v>95.883346121750606</v>
      </c>
      <c r="U736" s="92">
        <f t="shared" si="123"/>
        <v>1.4322271721329364E-4</v>
      </c>
      <c r="V736" s="92">
        <f t="shared" si="126"/>
        <v>0.12784446149566647</v>
      </c>
    </row>
    <row r="737" spans="1:22" x14ac:dyDescent="0.45">
      <c r="A737" s="88">
        <f>MIN('Gearing and Output'!$H$7,(SQRT((A736^2)+2*K736*1)))</f>
        <v>13.752388632941413</v>
      </c>
      <c r="B737" s="90">
        <f t="shared" si="124"/>
        <v>64.979656266132025</v>
      </c>
      <c r="C737" s="90">
        <f>0.5*'Gearing and Output'!$G$15*'Gearing and Output'!$G$16*'Gearing and Output'!$G$14*(A737)^2</f>
        <v>111.2073775495362</v>
      </c>
      <c r="D737" s="90">
        <f>'Gearing and Output'!$G$26</f>
        <v>133.66125</v>
      </c>
      <c r="E737" s="90">
        <f>'Gearing and Output'!$C$14-C737-D737</f>
        <v>239.23840140594046</v>
      </c>
      <c r="F737" s="90">
        <f>0.5*'Gearing and Output'!$J$27*A737^2</f>
        <v>53594.201722958889</v>
      </c>
      <c r="G737" s="90">
        <f>A737/('Gearing and Output'!$J$35/1000)</f>
        <v>47.081097682100008</v>
      </c>
      <c r="H737" s="90">
        <f t="shared" si="118"/>
        <v>59.738955596585342</v>
      </c>
      <c r="I737" s="90">
        <f>'Gearing and Output'!$G$38</f>
        <v>631.72977665344956</v>
      </c>
      <c r="J737" s="90">
        <f t="shared" si="119"/>
        <v>0.37870369618049587</v>
      </c>
      <c r="K737" s="92">
        <f t="shared" si="127"/>
        <v>2.6405868495230767</v>
      </c>
      <c r="L737" s="92">
        <f>IF(A737&lt;'Gearing and Output'!$H$5,1,IF(A737&lt;'Gearing and Output'!$H$6,2,IF(A737&gt;'Gearing and Output'!$H$6,3)))</f>
        <v>3</v>
      </c>
      <c r="M737" s="92">
        <f>IF(L737=1,_xlfn.XLOOKUP(A737,'Dyno Graph'!$E$2:$E$77,'Dyno Graph'!$A$2:$A$77,,1),IF(L737=2,_xlfn.XLOOKUP(A737,'Dyno Graph'!$F$2:$F$77,'Dyno Graph'!$A$2:$A$77,,1),IF(L737=3,_xlfn.XLOOKUP(A737,'Dyno Graph'!$G$2:$G$77,'Dyno Graph'!$A$2:$A$77,,1))))</f>
        <v>7500</v>
      </c>
      <c r="N737" s="92">
        <f>IF(L737=1,_xlfn.XLOOKUP(A737,'Dyno Graph'!$E$2:$E$77,'Dyno Graph'!$D$2:$D$77,,-1),IF(L737=2,_xlfn.XLOOKUP(A737,'Dyno Graph'!$F$2:$F$77,'Dyno Graph'!$D$2:$D$77,,-1),IF(L737=3,_xlfn.XLOOKUP(A737,'Dyno Graph'!$G$2:$G$77,'Dyno Graph'!$D$2:$D$77,,-1))))</f>
        <v>14.254</v>
      </c>
      <c r="O737" s="92">
        <f>IF(L737=1,_xlfn.XLOOKUP(A737,'Dyno Graph'!$E$2:$E$77,'Dyno Graph'!$H$2:$H$77,,-1),IF(Forces!L737=2,_xlfn.XLOOKUP(Forces!A737,'Dyno Graph'!$F$2:$F$77,'Dyno Graph'!$H$2:$H$77,,-1),IF(Forces!L737=3,_xlfn.XLOOKUP(Forces!A737,'Dyno Graph'!$G$2:$G$77,'Dyno Graph'!$H$2:$H$77,,-1))))</f>
        <v>11.185500000000001</v>
      </c>
      <c r="P737" s="92" cm="1">
        <f t="array" ref="P737">_xlfn.XLOOKUP(N737,BSFC!$B$3:$B$25,_xlfn.XLOOKUP(M737,BSFC!$C$2:$P$2,BSFC!$C$3:$P$25,,-1),,-1)</f>
        <v>475.44294525000004</v>
      </c>
      <c r="Q737" s="92">
        <f t="shared" si="120"/>
        <v>1.4772408511371877</v>
      </c>
      <c r="R737" s="92">
        <f t="shared" si="121"/>
        <v>2.2593044861247781E-4</v>
      </c>
      <c r="S737" s="92">
        <f t="shared" si="122"/>
        <v>0.10741703790997023</v>
      </c>
      <c r="T737" s="92">
        <f t="shared" si="125"/>
        <v>95.990763159660574</v>
      </c>
      <c r="U737" s="92">
        <f t="shared" si="123"/>
        <v>1.4322271721329364E-4</v>
      </c>
      <c r="V737" s="92">
        <f t="shared" si="126"/>
        <v>0.12798768421287976</v>
      </c>
    </row>
    <row r="738" spans="1:22" x14ac:dyDescent="0.45">
      <c r="A738" s="88">
        <f>MIN('Gearing and Output'!$H$7,(SQRT((A737^2)+2*K737*1)))</f>
        <v>13.752388632941413</v>
      </c>
      <c r="B738" s="90">
        <f t="shared" si="124"/>
        <v>65.052370906962111</v>
      </c>
      <c r="C738" s="90">
        <f>0.5*'Gearing and Output'!$G$15*'Gearing and Output'!$G$16*'Gearing and Output'!$G$14*(A738)^2</f>
        <v>111.2073775495362</v>
      </c>
      <c r="D738" s="90">
        <f>'Gearing and Output'!$G$26</f>
        <v>133.66125</v>
      </c>
      <c r="E738" s="90">
        <f>'Gearing and Output'!$C$14-C738-D738</f>
        <v>239.23840140594046</v>
      </c>
      <c r="F738" s="90">
        <f>0.5*'Gearing and Output'!$J$27*A738^2</f>
        <v>53594.201722958889</v>
      </c>
      <c r="G738" s="90">
        <f>A738/('Gearing and Output'!$J$35/1000)</f>
        <v>47.081097682100008</v>
      </c>
      <c r="H738" s="90">
        <f t="shared" si="118"/>
        <v>59.738955596585342</v>
      </c>
      <c r="I738" s="90">
        <f>'Gearing and Output'!$G$38</f>
        <v>631.72977665344956</v>
      </c>
      <c r="J738" s="90">
        <f t="shared" si="119"/>
        <v>0.37870369618049587</v>
      </c>
      <c r="K738" s="92">
        <f t="shared" si="127"/>
        <v>2.6405868495230767</v>
      </c>
      <c r="L738" s="92">
        <f>IF(A738&lt;'Gearing and Output'!$H$5,1,IF(A738&lt;'Gearing and Output'!$H$6,2,IF(A738&gt;'Gearing and Output'!$H$6,3)))</f>
        <v>3</v>
      </c>
      <c r="M738" s="92">
        <f>IF(L738=1,_xlfn.XLOOKUP(A738,'Dyno Graph'!$E$2:$E$77,'Dyno Graph'!$A$2:$A$77,,1),IF(L738=2,_xlfn.XLOOKUP(A738,'Dyno Graph'!$F$2:$F$77,'Dyno Graph'!$A$2:$A$77,,1),IF(L738=3,_xlfn.XLOOKUP(A738,'Dyno Graph'!$G$2:$G$77,'Dyno Graph'!$A$2:$A$77,,1))))</f>
        <v>7500</v>
      </c>
      <c r="N738" s="92">
        <f>IF(L738=1,_xlfn.XLOOKUP(A738,'Dyno Graph'!$E$2:$E$77,'Dyno Graph'!$D$2:$D$77,,-1),IF(L738=2,_xlfn.XLOOKUP(A738,'Dyno Graph'!$F$2:$F$77,'Dyno Graph'!$D$2:$D$77,,-1),IF(L738=3,_xlfn.XLOOKUP(A738,'Dyno Graph'!$G$2:$G$77,'Dyno Graph'!$D$2:$D$77,,-1))))</f>
        <v>14.254</v>
      </c>
      <c r="O738" s="92">
        <f>IF(L738=1,_xlfn.XLOOKUP(A738,'Dyno Graph'!$E$2:$E$77,'Dyno Graph'!$H$2:$H$77,,-1),IF(Forces!L738=2,_xlfn.XLOOKUP(Forces!A738,'Dyno Graph'!$F$2:$F$77,'Dyno Graph'!$H$2:$H$77,,-1),IF(Forces!L738=3,_xlfn.XLOOKUP(Forces!A738,'Dyno Graph'!$G$2:$G$77,'Dyno Graph'!$H$2:$H$77,,-1))))</f>
        <v>11.185500000000001</v>
      </c>
      <c r="P738" s="92" cm="1">
        <f t="array" ref="P738">_xlfn.XLOOKUP(N738,BSFC!$B$3:$B$25,_xlfn.XLOOKUP(M738,BSFC!$C$2:$P$2,BSFC!$C$3:$P$25,,-1),,-1)</f>
        <v>475.44294525000004</v>
      </c>
      <c r="Q738" s="92">
        <f t="shared" si="120"/>
        <v>1.4772408511371877</v>
      </c>
      <c r="R738" s="92">
        <f t="shared" si="121"/>
        <v>2.2593044861247781E-4</v>
      </c>
      <c r="S738" s="92">
        <f t="shared" si="122"/>
        <v>0.10741703790997023</v>
      </c>
      <c r="T738" s="92">
        <f t="shared" si="125"/>
        <v>96.098180197570542</v>
      </c>
      <c r="U738" s="92">
        <f t="shared" si="123"/>
        <v>1.4322271721329364E-4</v>
      </c>
      <c r="V738" s="92">
        <f t="shared" si="126"/>
        <v>0.12813090693009305</v>
      </c>
    </row>
    <row r="739" spans="1:22" x14ac:dyDescent="0.45">
      <c r="A739" s="88">
        <f>MIN('Gearing and Output'!$H$7,(SQRT((A738^2)+2*K738*1)))</f>
        <v>13.752388632941413</v>
      </c>
      <c r="B739" s="90">
        <f t="shared" si="124"/>
        <v>65.125085547792196</v>
      </c>
      <c r="C739" s="90">
        <f>0.5*'Gearing and Output'!$G$15*'Gearing and Output'!$G$16*'Gearing and Output'!$G$14*(A739)^2</f>
        <v>111.2073775495362</v>
      </c>
      <c r="D739" s="90">
        <f>'Gearing and Output'!$G$26</f>
        <v>133.66125</v>
      </c>
      <c r="E739" s="90">
        <f>'Gearing and Output'!$C$14-C739-D739</f>
        <v>239.23840140594046</v>
      </c>
      <c r="F739" s="90">
        <f>0.5*'Gearing and Output'!$J$27*A739^2</f>
        <v>53594.201722958889</v>
      </c>
      <c r="G739" s="90">
        <f>A739/('Gearing and Output'!$J$35/1000)</f>
        <v>47.081097682100008</v>
      </c>
      <c r="H739" s="90">
        <f t="shared" si="118"/>
        <v>59.738955596585342</v>
      </c>
      <c r="I739" s="90">
        <f>'Gearing and Output'!$G$38</f>
        <v>631.72977665344956</v>
      </c>
      <c r="J739" s="90">
        <f t="shared" si="119"/>
        <v>0.37870369618049587</v>
      </c>
      <c r="K739" s="92">
        <f t="shared" si="127"/>
        <v>2.6405868495230767</v>
      </c>
      <c r="L739" s="92">
        <f>IF(A739&lt;'Gearing and Output'!$H$5,1,IF(A739&lt;'Gearing and Output'!$H$6,2,IF(A739&gt;'Gearing and Output'!$H$6,3)))</f>
        <v>3</v>
      </c>
      <c r="M739" s="92">
        <f>IF(L739=1,_xlfn.XLOOKUP(A739,'Dyno Graph'!$E$2:$E$77,'Dyno Graph'!$A$2:$A$77,,1),IF(L739=2,_xlfn.XLOOKUP(A739,'Dyno Graph'!$F$2:$F$77,'Dyno Graph'!$A$2:$A$77,,1),IF(L739=3,_xlfn.XLOOKUP(A739,'Dyno Graph'!$G$2:$G$77,'Dyno Graph'!$A$2:$A$77,,1))))</f>
        <v>7500</v>
      </c>
      <c r="N739" s="92">
        <f>IF(L739=1,_xlfn.XLOOKUP(A739,'Dyno Graph'!$E$2:$E$77,'Dyno Graph'!$D$2:$D$77,,-1),IF(L739=2,_xlfn.XLOOKUP(A739,'Dyno Graph'!$F$2:$F$77,'Dyno Graph'!$D$2:$D$77,,-1),IF(L739=3,_xlfn.XLOOKUP(A739,'Dyno Graph'!$G$2:$G$77,'Dyno Graph'!$D$2:$D$77,,-1))))</f>
        <v>14.254</v>
      </c>
      <c r="O739" s="92">
        <f>IF(L739=1,_xlfn.XLOOKUP(A739,'Dyno Graph'!$E$2:$E$77,'Dyno Graph'!$H$2:$H$77,,-1),IF(Forces!L739=2,_xlfn.XLOOKUP(Forces!A739,'Dyno Graph'!$F$2:$F$77,'Dyno Graph'!$H$2:$H$77,,-1),IF(Forces!L739=3,_xlfn.XLOOKUP(Forces!A739,'Dyno Graph'!$G$2:$G$77,'Dyno Graph'!$H$2:$H$77,,-1))))</f>
        <v>11.185500000000001</v>
      </c>
      <c r="P739" s="92" cm="1">
        <f t="array" ref="P739">_xlfn.XLOOKUP(N739,BSFC!$B$3:$B$25,_xlfn.XLOOKUP(M739,BSFC!$C$2:$P$2,BSFC!$C$3:$P$25,,-1),,-1)</f>
        <v>475.44294525000004</v>
      </c>
      <c r="Q739" s="92">
        <f t="shared" si="120"/>
        <v>1.4772408511371877</v>
      </c>
      <c r="R739" s="92">
        <f t="shared" si="121"/>
        <v>2.2593044861247781E-4</v>
      </c>
      <c r="S739" s="92">
        <f t="shared" si="122"/>
        <v>0.10741703790997023</v>
      </c>
      <c r="T739" s="92">
        <f t="shared" si="125"/>
        <v>96.205597235480511</v>
      </c>
      <c r="U739" s="92">
        <f t="shared" si="123"/>
        <v>1.4322271721329364E-4</v>
      </c>
      <c r="V739" s="92">
        <f t="shared" si="126"/>
        <v>0.12827412964730633</v>
      </c>
    </row>
    <row r="740" spans="1:22" x14ac:dyDescent="0.45">
      <c r="A740" s="88">
        <f>MIN('Gearing and Output'!$H$7,(SQRT((A739^2)+2*K739*1)))</f>
        <v>13.752388632941413</v>
      </c>
      <c r="B740" s="90">
        <f t="shared" si="124"/>
        <v>65.197800188622281</v>
      </c>
      <c r="C740" s="90">
        <f>0.5*'Gearing and Output'!$G$15*'Gearing and Output'!$G$16*'Gearing and Output'!$G$14*(A740)^2</f>
        <v>111.2073775495362</v>
      </c>
      <c r="D740" s="90">
        <f>'Gearing and Output'!$G$26</f>
        <v>133.66125</v>
      </c>
      <c r="E740" s="90">
        <f>'Gearing and Output'!$C$14-C740-D740</f>
        <v>239.23840140594046</v>
      </c>
      <c r="F740" s="90">
        <f>0.5*'Gearing and Output'!$J$27*A740^2</f>
        <v>53594.201722958889</v>
      </c>
      <c r="G740" s="90">
        <f>A740/('Gearing and Output'!$J$35/1000)</f>
        <v>47.081097682100008</v>
      </c>
      <c r="H740" s="90">
        <f t="shared" si="118"/>
        <v>59.738955596585342</v>
      </c>
      <c r="I740" s="90">
        <f>'Gearing and Output'!$G$38</f>
        <v>631.72977665344956</v>
      </c>
      <c r="J740" s="90">
        <f t="shared" si="119"/>
        <v>0.37870369618049587</v>
      </c>
      <c r="K740" s="92">
        <f t="shared" si="127"/>
        <v>2.6405868495230767</v>
      </c>
      <c r="L740" s="92">
        <f>IF(A740&lt;'Gearing and Output'!$H$5,1,IF(A740&lt;'Gearing and Output'!$H$6,2,IF(A740&gt;'Gearing and Output'!$H$6,3)))</f>
        <v>3</v>
      </c>
      <c r="M740" s="92">
        <f>IF(L740=1,_xlfn.XLOOKUP(A740,'Dyno Graph'!$E$2:$E$77,'Dyno Graph'!$A$2:$A$77,,1),IF(L740=2,_xlfn.XLOOKUP(A740,'Dyno Graph'!$F$2:$F$77,'Dyno Graph'!$A$2:$A$77,,1),IF(L740=3,_xlfn.XLOOKUP(A740,'Dyno Graph'!$G$2:$G$77,'Dyno Graph'!$A$2:$A$77,,1))))</f>
        <v>7500</v>
      </c>
      <c r="N740" s="92">
        <f>IF(L740=1,_xlfn.XLOOKUP(A740,'Dyno Graph'!$E$2:$E$77,'Dyno Graph'!$D$2:$D$77,,-1),IF(L740=2,_xlfn.XLOOKUP(A740,'Dyno Graph'!$F$2:$F$77,'Dyno Graph'!$D$2:$D$77,,-1),IF(L740=3,_xlfn.XLOOKUP(A740,'Dyno Graph'!$G$2:$G$77,'Dyno Graph'!$D$2:$D$77,,-1))))</f>
        <v>14.254</v>
      </c>
      <c r="O740" s="92">
        <f>IF(L740=1,_xlfn.XLOOKUP(A740,'Dyno Graph'!$E$2:$E$77,'Dyno Graph'!$H$2:$H$77,,-1),IF(Forces!L740=2,_xlfn.XLOOKUP(Forces!A740,'Dyno Graph'!$F$2:$F$77,'Dyno Graph'!$H$2:$H$77,,-1),IF(Forces!L740=3,_xlfn.XLOOKUP(Forces!A740,'Dyno Graph'!$G$2:$G$77,'Dyno Graph'!$H$2:$H$77,,-1))))</f>
        <v>11.185500000000001</v>
      </c>
      <c r="P740" s="92" cm="1">
        <f t="array" ref="P740">_xlfn.XLOOKUP(N740,BSFC!$B$3:$B$25,_xlfn.XLOOKUP(M740,BSFC!$C$2:$P$2,BSFC!$C$3:$P$25,,-1),,-1)</f>
        <v>475.44294525000004</v>
      </c>
      <c r="Q740" s="92">
        <f t="shared" si="120"/>
        <v>1.4772408511371877</v>
      </c>
      <c r="R740" s="92">
        <f t="shared" si="121"/>
        <v>2.2593044861247781E-4</v>
      </c>
      <c r="S740" s="92">
        <f t="shared" si="122"/>
        <v>0.10741703790997023</v>
      </c>
      <c r="T740" s="92">
        <f t="shared" si="125"/>
        <v>96.313014273390479</v>
      </c>
      <c r="U740" s="92">
        <f t="shared" si="123"/>
        <v>1.4322271721329364E-4</v>
      </c>
      <c r="V740" s="92">
        <f t="shared" si="126"/>
        <v>0.12841735236451962</v>
      </c>
    </row>
    <row r="741" spans="1:22" x14ac:dyDescent="0.45">
      <c r="A741" s="88">
        <f>MIN('Gearing and Output'!$H$7,(SQRT((A740^2)+2*K740*1)))</f>
        <v>13.752388632941413</v>
      </c>
      <c r="B741" s="90">
        <f t="shared" si="124"/>
        <v>65.270514829452367</v>
      </c>
      <c r="C741" s="90">
        <f>0.5*'Gearing and Output'!$G$15*'Gearing and Output'!$G$16*'Gearing and Output'!$G$14*(A741)^2</f>
        <v>111.2073775495362</v>
      </c>
      <c r="D741" s="90">
        <f>'Gearing and Output'!$G$26</f>
        <v>133.66125</v>
      </c>
      <c r="E741" s="90">
        <f>'Gearing and Output'!$C$14-C741-D741</f>
        <v>239.23840140594046</v>
      </c>
      <c r="F741" s="90">
        <f>0.5*'Gearing and Output'!$J$27*A741^2</f>
        <v>53594.201722958889</v>
      </c>
      <c r="G741" s="90">
        <f>A741/('Gearing and Output'!$J$35/1000)</f>
        <v>47.081097682100008</v>
      </c>
      <c r="H741" s="90">
        <f t="shared" si="118"/>
        <v>59.738955596585342</v>
      </c>
      <c r="I741" s="90">
        <f>'Gearing and Output'!$G$38</f>
        <v>631.72977665344956</v>
      </c>
      <c r="J741" s="90">
        <f t="shared" si="119"/>
        <v>0.37870369618049587</v>
      </c>
      <c r="K741" s="92">
        <f t="shared" si="127"/>
        <v>2.6405868495230767</v>
      </c>
      <c r="L741" s="92">
        <f>IF(A741&lt;'Gearing and Output'!$H$5,1,IF(A741&lt;'Gearing and Output'!$H$6,2,IF(A741&gt;'Gearing and Output'!$H$6,3)))</f>
        <v>3</v>
      </c>
      <c r="M741" s="92">
        <f>IF(L741=1,_xlfn.XLOOKUP(A741,'Dyno Graph'!$E$2:$E$77,'Dyno Graph'!$A$2:$A$77,,1),IF(L741=2,_xlfn.XLOOKUP(A741,'Dyno Graph'!$F$2:$F$77,'Dyno Graph'!$A$2:$A$77,,1),IF(L741=3,_xlfn.XLOOKUP(A741,'Dyno Graph'!$G$2:$G$77,'Dyno Graph'!$A$2:$A$77,,1))))</f>
        <v>7500</v>
      </c>
      <c r="N741" s="92">
        <f>IF(L741=1,_xlfn.XLOOKUP(A741,'Dyno Graph'!$E$2:$E$77,'Dyno Graph'!$D$2:$D$77,,-1),IF(L741=2,_xlfn.XLOOKUP(A741,'Dyno Graph'!$F$2:$F$77,'Dyno Graph'!$D$2:$D$77,,-1),IF(L741=3,_xlfn.XLOOKUP(A741,'Dyno Graph'!$G$2:$G$77,'Dyno Graph'!$D$2:$D$77,,-1))))</f>
        <v>14.254</v>
      </c>
      <c r="O741" s="92">
        <f>IF(L741=1,_xlfn.XLOOKUP(A741,'Dyno Graph'!$E$2:$E$77,'Dyno Graph'!$H$2:$H$77,,-1),IF(Forces!L741=2,_xlfn.XLOOKUP(Forces!A741,'Dyno Graph'!$F$2:$F$77,'Dyno Graph'!$H$2:$H$77,,-1),IF(Forces!L741=3,_xlfn.XLOOKUP(Forces!A741,'Dyno Graph'!$G$2:$G$77,'Dyno Graph'!$H$2:$H$77,,-1))))</f>
        <v>11.185500000000001</v>
      </c>
      <c r="P741" s="92" cm="1">
        <f t="array" ref="P741">_xlfn.XLOOKUP(N741,BSFC!$B$3:$B$25,_xlfn.XLOOKUP(M741,BSFC!$C$2:$P$2,BSFC!$C$3:$P$25,,-1),,-1)</f>
        <v>475.44294525000004</v>
      </c>
      <c r="Q741" s="92">
        <f t="shared" si="120"/>
        <v>1.4772408511371877</v>
      </c>
      <c r="R741" s="92">
        <f t="shared" si="121"/>
        <v>2.2593044861247781E-4</v>
      </c>
      <c r="S741" s="92">
        <f t="shared" si="122"/>
        <v>0.10741703790997023</v>
      </c>
      <c r="T741" s="92">
        <f t="shared" si="125"/>
        <v>96.420431311300447</v>
      </c>
      <c r="U741" s="92">
        <f t="shared" si="123"/>
        <v>1.4322271721329364E-4</v>
      </c>
      <c r="V741" s="92">
        <f t="shared" si="126"/>
        <v>0.12856057508173291</v>
      </c>
    </row>
    <row r="742" spans="1:22" x14ac:dyDescent="0.45">
      <c r="A742" s="88">
        <f>MIN('Gearing and Output'!$H$7,(SQRT((A741^2)+2*K741*1)))</f>
        <v>13.752388632941413</v>
      </c>
      <c r="B742" s="90">
        <f t="shared" si="124"/>
        <v>65.343229470282452</v>
      </c>
      <c r="C742" s="90">
        <f>0.5*'Gearing and Output'!$G$15*'Gearing and Output'!$G$16*'Gearing and Output'!$G$14*(A742)^2</f>
        <v>111.2073775495362</v>
      </c>
      <c r="D742" s="90">
        <f>'Gearing and Output'!$G$26</f>
        <v>133.66125</v>
      </c>
      <c r="E742" s="90">
        <f>'Gearing and Output'!$C$14-C742-D742</f>
        <v>239.23840140594046</v>
      </c>
      <c r="F742" s="90">
        <f>0.5*'Gearing and Output'!$J$27*A742^2</f>
        <v>53594.201722958889</v>
      </c>
      <c r="G742" s="90">
        <f>A742/('Gearing and Output'!$J$35/1000)</f>
        <v>47.081097682100008</v>
      </c>
      <c r="H742" s="90">
        <f t="shared" si="118"/>
        <v>59.738955596585342</v>
      </c>
      <c r="I742" s="90">
        <f>'Gearing and Output'!$G$38</f>
        <v>631.72977665344956</v>
      </c>
      <c r="J742" s="90">
        <f t="shared" si="119"/>
        <v>0.37870369618049587</v>
      </c>
      <c r="K742" s="92">
        <f t="shared" si="127"/>
        <v>2.6405868495230767</v>
      </c>
      <c r="L742" s="92">
        <f>IF(A742&lt;'Gearing and Output'!$H$5,1,IF(A742&lt;'Gearing and Output'!$H$6,2,IF(A742&gt;'Gearing and Output'!$H$6,3)))</f>
        <v>3</v>
      </c>
      <c r="M742" s="92">
        <f>IF(L742=1,_xlfn.XLOOKUP(A742,'Dyno Graph'!$E$2:$E$77,'Dyno Graph'!$A$2:$A$77,,1),IF(L742=2,_xlfn.XLOOKUP(A742,'Dyno Graph'!$F$2:$F$77,'Dyno Graph'!$A$2:$A$77,,1),IF(L742=3,_xlfn.XLOOKUP(A742,'Dyno Graph'!$G$2:$G$77,'Dyno Graph'!$A$2:$A$77,,1))))</f>
        <v>7500</v>
      </c>
      <c r="N742" s="92">
        <f>IF(L742=1,_xlfn.XLOOKUP(A742,'Dyno Graph'!$E$2:$E$77,'Dyno Graph'!$D$2:$D$77,,-1),IF(L742=2,_xlfn.XLOOKUP(A742,'Dyno Graph'!$F$2:$F$77,'Dyno Graph'!$D$2:$D$77,,-1),IF(L742=3,_xlfn.XLOOKUP(A742,'Dyno Graph'!$G$2:$G$77,'Dyno Graph'!$D$2:$D$77,,-1))))</f>
        <v>14.254</v>
      </c>
      <c r="O742" s="92">
        <f>IF(L742=1,_xlfn.XLOOKUP(A742,'Dyno Graph'!$E$2:$E$77,'Dyno Graph'!$H$2:$H$77,,-1),IF(Forces!L742=2,_xlfn.XLOOKUP(Forces!A742,'Dyno Graph'!$F$2:$F$77,'Dyno Graph'!$H$2:$H$77,,-1),IF(Forces!L742=3,_xlfn.XLOOKUP(Forces!A742,'Dyno Graph'!$G$2:$G$77,'Dyno Graph'!$H$2:$H$77,,-1))))</f>
        <v>11.185500000000001</v>
      </c>
      <c r="P742" s="92" cm="1">
        <f t="array" ref="P742">_xlfn.XLOOKUP(N742,BSFC!$B$3:$B$25,_xlfn.XLOOKUP(M742,BSFC!$C$2:$P$2,BSFC!$C$3:$P$25,,-1),,-1)</f>
        <v>475.44294525000004</v>
      </c>
      <c r="Q742" s="92">
        <f t="shared" si="120"/>
        <v>1.4772408511371877</v>
      </c>
      <c r="R742" s="92">
        <f t="shared" si="121"/>
        <v>2.2593044861247781E-4</v>
      </c>
      <c r="S742" s="92">
        <f t="shared" si="122"/>
        <v>0.10741703790997023</v>
      </c>
      <c r="T742" s="92">
        <f t="shared" si="125"/>
        <v>96.527848349210416</v>
      </c>
      <c r="U742" s="92">
        <f t="shared" si="123"/>
        <v>1.4322271721329364E-4</v>
      </c>
      <c r="V742" s="92">
        <f t="shared" si="126"/>
        <v>0.1287037977989462</v>
      </c>
    </row>
    <row r="743" spans="1:22" x14ac:dyDescent="0.45">
      <c r="A743" s="88">
        <f>MIN('Gearing and Output'!$H$7,(SQRT((A742^2)+2*K742*1)))</f>
        <v>13.752388632941413</v>
      </c>
      <c r="B743" s="90">
        <f t="shared" si="124"/>
        <v>65.415944111112537</v>
      </c>
      <c r="C743" s="90">
        <f>0.5*'Gearing and Output'!$G$15*'Gearing and Output'!$G$16*'Gearing and Output'!$G$14*(A743)^2</f>
        <v>111.2073775495362</v>
      </c>
      <c r="D743" s="90">
        <f>'Gearing and Output'!$G$26</f>
        <v>133.66125</v>
      </c>
      <c r="E743" s="90">
        <f>'Gearing and Output'!$C$14-C743-D743</f>
        <v>239.23840140594046</v>
      </c>
      <c r="F743" s="90">
        <f>0.5*'Gearing and Output'!$J$27*A743^2</f>
        <v>53594.201722958889</v>
      </c>
      <c r="G743" s="90">
        <f>A743/('Gearing and Output'!$J$35/1000)</f>
        <v>47.081097682100008</v>
      </c>
      <c r="H743" s="90">
        <f t="shared" si="118"/>
        <v>59.738955596585342</v>
      </c>
      <c r="I743" s="90">
        <f>'Gearing and Output'!$G$38</f>
        <v>631.72977665344956</v>
      </c>
      <c r="J743" s="90">
        <f t="shared" si="119"/>
        <v>0.37870369618049587</v>
      </c>
      <c r="K743" s="92">
        <f t="shared" si="127"/>
        <v>2.6405868495230767</v>
      </c>
      <c r="L743" s="92">
        <f>IF(A743&lt;'Gearing and Output'!$H$5,1,IF(A743&lt;'Gearing and Output'!$H$6,2,IF(A743&gt;'Gearing and Output'!$H$6,3)))</f>
        <v>3</v>
      </c>
      <c r="M743" s="92">
        <f>IF(L743=1,_xlfn.XLOOKUP(A743,'Dyno Graph'!$E$2:$E$77,'Dyno Graph'!$A$2:$A$77,,1),IF(L743=2,_xlfn.XLOOKUP(A743,'Dyno Graph'!$F$2:$F$77,'Dyno Graph'!$A$2:$A$77,,1),IF(L743=3,_xlfn.XLOOKUP(A743,'Dyno Graph'!$G$2:$G$77,'Dyno Graph'!$A$2:$A$77,,1))))</f>
        <v>7500</v>
      </c>
      <c r="N743" s="92">
        <f>IF(L743=1,_xlfn.XLOOKUP(A743,'Dyno Graph'!$E$2:$E$77,'Dyno Graph'!$D$2:$D$77,,-1),IF(L743=2,_xlfn.XLOOKUP(A743,'Dyno Graph'!$F$2:$F$77,'Dyno Graph'!$D$2:$D$77,,-1),IF(L743=3,_xlfn.XLOOKUP(A743,'Dyno Graph'!$G$2:$G$77,'Dyno Graph'!$D$2:$D$77,,-1))))</f>
        <v>14.254</v>
      </c>
      <c r="O743" s="92">
        <f>IF(L743=1,_xlfn.XLOOKUP(A743,'Dyno Graph'!$E$2:$E$77,'Dyno Graph'!$H$2:$H$77,,-1),IF(Forces!L743=2,_xlfn.XLOOKUP(Forces!A743,'Dyno Graph'!$F$2:$F$77,'Dyno Graph'!$H$2:$H$77,,-1),IF(Forces!L743=3,_xlfn.XLOOKUP(Forces!A743,'Dyno Graph'!$G$2:$G$77,'Dyno Graph'!$H$2:$H$77,,-1))))</f>
        <v>11.185500000000001</v>
      </c>
      <c r="P743" s="92" cm="1">
        <f t="array" ref="P743">_xlfn.XLOOKUP(N743,BSFC!$B$3:$B$25,_xlfn.XLOOKUP(M743,BSFC!$C$2:$P$2,BSFC!$C$3:$P$25,,-1),,-1)</f>
        <v>475.44294525000004</v>
      </c>
      <c r="Q743" s="92">
        <f t="shared" si="120"/>
        <v>1.4772408511371877</v>
      </c>
      <c r="R743" s="92">
        <f t="shared" si="121"/>
        <v>2.2593044861247781E-4</v>
      </c>
      <c r="S743" s="92">
        <f t="shared" si="122"/>
        <v>0.10741703790997023</v>
      </c>
      <c r="T743" s="92">
        <f t="shared" si="125"/>
        <v>96.635265387120384</v>
      </c>
      <c r="U743" s="92">
        <f t="shared" si="123"/>
        <v>1.4322271721329364E-4</v>
      </c>
      <c r="V743" s="92">
        <f t="shared" si="126"/>
        <v>0.12884702051615948</v>
      </c>
    </row>
    <row r="744" spans="1:22" x14ac:dyDescent="0.45">
      <c r="A744" s="88">
        <f>MIN('Gearing and Output'!$H$7,(SQRT((A743^2)+2*K743*1)))</f>
        <v>13.752388632941413</v>
      </c>
      <c r="B744" s="90">
        <f t="shared" si="124"/>
        <v>65.488658751942623</v>
      </c>
      <c r="C744" s="90">
        <f>0.5*'Gearing and Output'!$G$15*'Gearing and Output'!$G$16*'Gearing and Output'!$G$14*(A744)^2</f>
        <v>111.2073775495362</v>
      </c>
      <c r="D744" s="90">
        <f>'Gearing and Output'!$G$26</f>
        <v>133.66125</v>
      </c>
      <c r="E744" s="90">
        <f>'Gearing and Output'!$C$14-C744-D744</f>
        <v>239.23840140594046</v>
      </c>
      <c r="F744" s="90">
        <f>0.5*'Gearing and Output'!$J$27*A744^2</f>
        <v>53594.201722958889</v>
      </c>
      <c r="G744" s="90">
        <f>A744/('Gearing and Output'!$J$35/1000)</f>
        <v>47.081097682100008</v>
      </c>
      <c r="H744" s="90">
        <f t="shared" si="118"/>
        <v>59.738955596585342</v>
      </c>
      <c r="I744" s="90">
        <f>'Gearing and Output'!$G$38</f>
        <v>631.72977665344956</v>
      </c>
      <c r="J744" s="90">
        <f t="shared" si="119"/>
        <v>0.37870369618049587</v>
      </c>
      <c r="K744" s="92">
        <f t="shared" si="127"/>
        <v>2.6405868495230767</v>
      </c>
      <c r="L744" s="92">
        <f>IF(A744&lt;'Gearing and Output'!$H$5,1,IF(A744&lt;'Gearing and Output'!$H$6,2,IF(A744&gt;'Gearing and Output'!$H$6,3)))</f>
        <v>3</v>
      </c>
      <c r="M744" s="92">
        <f>IF(L744=1,_xlfn.XLOOKUP(A744,'Dyno Graph'!$E$2:$E$77,'Dyno Graph'!$A$2:$A$77,,1),IF(L744=2,_xlfn.XLOOKUP(A744,'Dyno Graph'!$F$2:$F$77,'Dyno Graph'!$A$2:$A$77,,1),IF(L744=3,_xlfn.XLOOKUP(A744,'Dyno Graph'!$G$2:$G$77,'Dyno Graph'!$A$2:$A$77,,1))))</f>
        <v>7500</v>
      </c>
      <c r="N744" s="92">
        <f>IF(L744=1,_xlfn.XLOOKUP(A744,'Dyno Graph'!$E$2:$E$77,'Dyno Graph'!$D$2:$D$77,,-1),IF(L744=2,_xlfn.XLOOKUP(A744,'Dyno Graph'!$F$2:$F$77,'Dyno Graph'!$D$2:$D$77,,-1),IF(L744=3,_xlfn.XLOOKUP(A744,'Dyno Graph'!$G$2:$G$77,'Dyno Graph'!$D$2:$D$77,,-1))))</f>
        <v>14.254</v>
      </c>
      <c r="O744" s="92">
        <f>IF(L744=1,_xlfn.XLOOKUP(A744,'Dyno Graph'!$E$2:$E$77,'Dyno Graph'!$H$2:$H$77,,-1),IF(Forces!L744=2,_xlfn.XLOOKUP(Forces!A744,'Dyno Graph'!$F$2:$F$77,'Dyno Graph'!$H$2:$H$77,,-1),IF(Forces!L744=3,_xlfn.XLOOKUP(Forces!A744,'Dyno Graph'!$G$2:$G$77,'Dyno Graph'!$H$2:$H$77,,-1))))</f>
        <v>11.185500000000001</v>
      </c>
      <c r="P744" s="92" cm="1">
        <f t="array" ref="P744">_xlfn.XLOOKUP(N744,BSFC!$B$3:$B$25,_xlfn.XLOOKUP(M744,BSFC!$C$2:$P$2,BSFC!$C$3:$P$25,,-1),,-1)</f>
        <v>475.44294525000004</v>
      </c>
      <c r="Q744" s="92">
        <f t="shared" si="120"/>
        <v>1.4772408511371877</v>
      </c>
      <c r="R744" s="92">
        <f t="shared" si="121"/>
        <v>2.2593044861247781E-4</v>
      </c>
      <c r="S744" s="92">
        <f t="shared" si="122"/>
        <v>0.10741703790997023</v>
      </c>
      <c r="T744" s="92">
        <f t="shared" si="125"/>
        <v>96.742682425030353</v>
      </c>
      <c r="U744" s="92">
        <f t="shared" si="123"/>
        <v>1.4322271721329364E-4</v>
      </c>
      <c r="V744" s="92">
        <f t="shared" si="126"/>
        <v>0.12899024323337277</v>
      </c>
    </row>
    <row r="745" spans="1:22" x14ac:dyDescent="0.45">
      <c r="A745" s="88">
        <f>MIN('Gearing and Output'!$H$7,(SQRT((A744^2)+2*K744*1)))</f>
        <v>13.752388632941413</v>
      </c>
      <c r="B745" s="90">
        <f t="shared" si="124"/>
        <v>65.561373392772708</v>
      </c>
      <c r="C745" s="90">
        <f>0.5*'Gearing and Output'!$G$15*'Gearing and Output'!$G$16*'Gearing and Output'!$G$14*(A745)^2</f>
        <v>111.2073775495362</v>
      </c>
      <c r="D745" s="90">
        <f>'Gearing and Output'!$G$26</f>
        <v>133.66125</v>
      </c>
      <c r="E745" s="90">
        <f>'Gearing and Output'!$C$14-C745-D745</f>
        <v>239.23840140594046</v>
      </c>
      <c r="F745" s="90">
        <f>0.5*'Gearing and Output'!$J$27*A745^2</f>
        <v>53594.201722958889</v>
      </c>
      <c r="G745" s="90">
        <f>A745/('Gearing and Output'!$J$35/1000)</f>
        <v>47.081097682100008</v>
      </c>
      <c r="H745" s="90">
        <f t="shared" si="118"/>
        <v>59.738955596585342</v>
      </c>
      <c r="I745" s="90">
        <f>'Gearing and Output'!$G$38</f>
        <v>631.72977665344956</v>
      </c>
      <c r="J745" s="90">
        <f t="shared" si="119"/>
        <v>0.37870369618049587</v>
      </c>
      <c r="K745" s="92">
        <f t="shared" si="127"/>
        <v>2.6405868495230767</v>
      </c>
      <c r="L745" s="92">
        <f>IF(A745&lt;'Gearing and Output'!$H$5,1,IF(A745&lt;'Gearing and Output'!$H$6,2,IF(A745&gt;'Gearing and Output'!$H$6,3)))</f>
        <v>3</v>
      </c>
      <c r="M745" s="92">
        <f>IF(L745=1,_xlfn.XLOOKUP(A745,'Dyno Graph'!$E$2:$E$77,'Dyno Graph'!$A$2:$A$77,,1),IF(L745=2,_xlfn.XLOOKUP(A745,'Dyno Graph'!$F$2:$F$77,'Dyno Graph'!$A$2:$A$77,,1),IF(L745=3,_xlfn.XLOOKUP(A745,'Dyno Graph'!$G$2:$G$77,'Dyno Graph'!$A$2:$A$77,,1))))</f>
        <v>7500</v>
      </c>
      <c r="N745" s="92">
        <f>IF(L745=1,_xlfn.XLOOKUP(A745,'Dyno Graph'!$E$2:$E$77,'Dyno Graph'!$D$2:$D$77,,-1),IF(L745=2,_xlfn.XLOOKUP(A745,'Dyno Graph'!$F$2:$F$77,'Dyno Graph'!$D$2:$D$77,,-1),IF(L745=3,_xlfn.XLOOKUP(A745,'Dyno Graph'!$G$2:$G$77,'Dyno Graph'!$D$2:$D$77,,-1))))</f>
        <v>14.254</v>
      </c>
      <c r="O745" s="92">
        <f>IF(L745=1,_xlfn.XLOOKUP(A745,'Dyno Graph'!$E$2:$E$77,'Dyno Graph'!$H$2:$H$77,,-1),IF(Forces!L745=2,_xlfn.XLOOKUP(Forces!A745,'Dyno Graph'!$F$2:$F$77,'Dyno Graph'!$H$2:$H$77,,-1),IF(Forces!L745=3,_xlfn.XLOOKUP(Forces!A745,'Dyno Graph'!$G$2:$G$77,'Dyno Graph'!$H$2:$H$77,,-1))))</f>
        <v>11.185500000000001</v>
      </c>
      <c r="P745" s="92" cm="1">
        <f t="array" ref="P745">_xlfn.XLOOKUP(N745,BSFC!$B$3:$B$25,_xlfn.XLOOKUP(M745,BSFC!$C$2:$P$2,BSFC!$C$3:$P$25,,-1),,-1)</f>
        <v>475.44294525000004</v>
      </c>
      <c r="Q745" s="92">
        <f t="shared" si="120"/>
        <v>1.4772408511371877</v>
      </c>
      <c r="R745" s="92">
        <f t="shared" si="121"/>
        <v>2.2593044861247781E-4</v>
      </c>
      <c r="S745" s="92">
        <f t="shared" si="122"/>
        <v>0.10741703790997023</v>
      </c>
      <c r="T745" s="92">
        <f t="shared" si="125"/>
        <v>96.850099462940321</v>
      </c>
      <c r="U745" s="92">
        <f t="shared" si="123"/>
        <v>1.4322271721329364E-4</v>
      </c>
      <c r="V745" s="92">
        <f t="shared" si="126"/>
        <v>0.12913346595058606</v>
      </c>
    </row>
    <row r="746" spans="1:22" x14ac:dyDescent="0.45">
      <c r="A746" s="88">
        <f>MIN('Gearing and Output'!$H$7,(SQRT((A745^2)+2*K745*1)))</f>
        <v>13.752388632941413</v>
      </c>
      <c r="B746" s="90">
        <f t="shared" si="124"/>
        <v>65.634088033602794</v>
      </c>
      <c r="C746" s="90">
        <f>0.5*'Gearing and Output'!$G$15*'Gearing and Output'!$G$16*'Gearing and Output'!$G$14*(A746)^2</f>
        <v>111.2073775495362</v>
      </c>
      <c r="D746" s="90">
        <f>'Gearing and Output'!$G$26</f>
        <v>133.66125</v>
      </c>
      <c r="E746" s="90">
        <f>'Gearing and Output'!$C$14-C746-D746</f>
        <v>239.23840140594046</v>
      </c>
      <c r="F746" s="90">
        <f>0.5*'Gearing and Output'!$J$27*A746^2</f>
        <v>53594.201722958889</v>
      </c>
      <c r="G746" s="90">
        <f>A746/('Gearing and Output'!$J$35/1000)</f>
        <v>47.081097682100008</v>
      </c>
      <c r="H746" s="90">
        <f t="shared" si="118"/>
        <v>59.738955596585342</v>
      </c>
      <c r="I746" s="90">
        <f>'Gearing and Output'!$G$38</f>
        <v>631.72977665344956</v>
      </c>
      <c r="J746" s="90">
        <f t="shared" si="119"/>
        <v>0.37870369618049587</v>
      </c>
      <c r="K746" s="92">
        <f t="shared" si="127"/>
        <v>2.6405868495230767</v>
      </c>
      <c r="L746" s="92">
        <f>IF(A746&lt;'Gearing and Output'!$H$5,1,IF(A746&lt;'Gearing and Output'!$H$6,2,IF(A746&gt;'Gearing and Output'!$H$6,3)))</f>
        <v>3</v>
      </c>
      <c r="M746" s="92">
        <f>IF(L746=1,_xlfn.XLOOKUP(A746,'Dyno Graph'!$E$2:$E$77,'Dyno Graph'!$A$2:$A$77,,1),IF(L746=2,_xlfn.XLOOKUP(A746,'Dyno Graph'!$F$2:$F$77,'Dyno Graph'!$A$2:$A$77,,1),IF(L746=3,_xlfn.XLOOKUP(A746,'Dyno Graph'!$G$2:$G$77,'Dyno Graph'!$A$2:$A$77,,1))))</f>
        <v>7500</v>
      </c>
      <c r="N746" s="92">
        <f>IF(L746=1,_xlfn.XLOOKUP(A746,'Dyno Graph'!$E$2:$E$77,'Dyno Graph'!$D$2:$D$77,,-1),IF(L746=2,_xlfn.XLOOKUP(A746,'Dyno Graph'!$F$2:$F$77,'Dyno Graph'!$D$2:$D$77,,-1),IF(L746=3,_xlfn.XLOOKUP(A746,'Dyno Graph'!$G$2:$G$77,'Dyno Graph'!$D$2:$D$77,,-1))))</f>
        <v>14.254</v>
      </c>
      <c r="O746" s="92">
        <f>IF(L746=1,_xlfn.XLOOKUP(A746,'Dyno Graph'!$E$2:$E$77,'Dyno Graph'!$H$2:$H$77,,-1),IF(Forces!L746=2,_xlfn.XLOOKUP(Forces!A746,'Dyno Graph'!$F$2:$F$77,'Dyno Graph'!$H$2:$H$77,,-1),IF(Forces!L746=3,_xlfn.XLOOKUP(Forces!A746,'Dyno Graph'!$G$2:$G$77,'Dyno Graph'!$H$2:$H$77,,-1))))</f>
        <v>11.185500000000001</v>
      </c>
      <c r="P746" s="92" cm="1">
        <f t="array" ref="P746">_xlfn.XLOOKUP(N746,BSFC!$B$3:$B$25,_xlfn.XLOOKUP(M746,BSFC!$C$2:$P$2,BSFC!$C$3:$P$25,,-1),,-1)</f>
        <v>475.44294525000004</v>
      </c>
      <c r="Q746" s="92">
        <f t="shared" si="120"/>
        <v>1.4772408511371877</v>
      </c>
      <c r="R746" s="92">
        <f t="shared" si="121"/>
        <v>2.2593044861247781E-4</v>
      </c>
      <c r="S746" s="92">
        <f t="shared" si="122"/>
        <v>0.10741703790997023</v>
      </c>
      <c r="T746" s="92">
        <f t="shared" si="125"/>
        <v>96.957516500850289</v>
      </c>
      <c r="U746" s="92">
        <f t="shared" si="123"/>
        <v>1.4322271721329364E-4</v>
      </c>
      <c r="V746" s="92">
        <f t="shared" si="126"/>
        <v>0.12927668866779934</v>
      </c>
    </row>
    <row r="747" spans="1:22" x14ac:dyDescent="0.45">
      <c r="A747" s="88">
        <f>MIN('Gearing and Output'!$H$7,(SQRT((A746^2)+2*K746*1)))</f>
        <v>13.752388632941413</v>
      </c>
      <c r="B747" s="90">
        <f t="shared" si="124"/>
        <v>65.706802674432879</v>
      </c>
      <c r="C747" s="90">
        <f>0.5*'Gearing and Output'!$G$15*'Gearing and Output'!$G$16*'Gearing and Output'!$G$14*(A747)^2</f>
        <v>111.2073775495362</v>
      </c>
      <c r="D747" s="90">
        <f>'Gearing and Output'!$G$26</f>
        <v>133.66125</v>
      </c>
      <c r="E747" s="90">
        <f>'Gearing and Output'!$C$14-C747-D747</f>
        <v>239.23840140594046</v>
      </c>
      <c r="F747" s="90">
        <f>0.5*'Gearing and Output'!$J$27*A747^2</f>
        <v>53594.201722958889</v>
      </c>
      <c r="G747" s="90">
        <f>A747/('Gearing and Output'!$J$35/1000)</f>
        <v>47.081097682100008</v>
      </c>
      <c r="H747" s="90">
        <f t="shared" si="118"/>
        <v>59.738955596585342</v>
      </c>
      <c r="I747" s="90">
        <f>'Gearing and Output'!$G$38</f>
        <v>631.72977665344956</v>
      </c>
      <c r="J747" s="90">
        <f t="shared" si="119"/>
        <v>0.37870369618049587</v>
      </c>
      <c r="K747" s="92">
        <f t="shared" si="127"/>
        <v>2.6405868495230767</v>
      </c>
      <c r="L747" s="92">
        <f>IF(A747&lt;'Gearing and Output'!$H$5,1,IF(A747&lt;'Gearing and Output'!$H$6,2,IF(A747&gt;'Gearing and Output'!$H$6,3)))</f>
        <v>3</v>
      </c>
      <c r="M747" s="92">
        <f>IF(L747=1,_xlfn.XLOOKUP(A747,'Dyno Graph'!$E$2:$E$77,'Dyno Graph'!$A$2:$A$77,,1),IF(L747=2,_xlfn.XLOOKUP(A747,'Dyno Graph'!$F$2:$F$77,'Dyno Graph'!$A$2:$A$77,,1),IF(L747=3,_xlfn.XLOOKUP(A747,'Dyno Graph'!$G$2:$G$77,'Dyno Graph'!$A$2:$A$77,,1))))</f>
        <v>7500</v>
      </c>
      <c r="N747" s="92">
        <f>IF(L747=1,_xlfn.XLOOKUP(A747,'Dyno Graph'!$E$2:$E$77,'Dyno Graph'!$D$2:$D$77,,-1),IF(L747=2,_xlfn.XLOOKUP(A747,'Dyno Graph'!$F$2:$F$77,'Dyno Graph'!$D$2:$D$77,,-1),IF(L747=3,_xlfn.XLOOKUP(A747,'Dyno Graph'!$G$2:$G$77,'Dyno Graph'!$D$2:$D$77,,-1))))</f>
        <v>14.254</v>
      </c>
      <c r="O747" s="92">
        <f>IF(L747=1,_xlfn.XLOOKUP(A747,'Dyno Graph'!$E$2:$E$77,'Dyno Graph'!$H$2:$H$77,,-1),IF(Forces!L747=2,_xlfn.XLOOKUP(Forces!A747,'Dyno Graph'!$F$2:$F$77,'Dyno Graph'!$H$2:$H$77,,-1),IF(Forces!L747=3,_xlfn.XLOOKUP(Forces!A747,'Dyno Graph'!$G$2:$G$77,'Dyno Graph'!$H$2:$H$77,,-1))))</f>
        <v>11.185500000000001</v>
      </c>
      <c r="P747" s="92" cm="1">
        <f t="array" ref="P747">_xlfn.XLOOKUP(N747,BSFC!$B$3:$B$25,_xlfn.XLOOKUP(M747,BSFC!$C$2:$P$2,BSFC!$C$3:$P$25,,-1),,-1)</f>
        <v>475.44294525000004</v>
      </c>
      <c r="Q747" s="92">
        <f t="shared" si="120"/>
        <v>1.4772408511371877</v>
      </c>
      <c r="R747" s="92">
        <f t="shared" si="121"/>
        <v>2.2593044861247781E-4</v>
      </c>
      <c r="S747" s="92">
        <f t="shared" si="122"/>
        <v>0.10741703790997023</v>
      </c>
      <c r="T747" s="92">
        <f t="shared" si="125"/>
        <v>97.064933538760258</v>
      </c>
      <c r="U747" s="92">
        <f t="shared" si="123"/>
        <v>1.4322271721329364E-4</v>
      </c>
      <c r="V747" s="92">
        <f t="shared" si="126"/>
        <v>0.12941991138501263</v>
      </c>
    </row>
    <row r="748" spans="1:22" x14ac:dyDescent="0.45">
      <c r="A748" s="88">
        <f>MIN('Gearing and Output'!$H$7,(SQRT((A747^2)+2*K747*1)))</f>
        <v>13.752388632941413</v>
      </c>
      <c r="B748" s="90">
        <f t="shared" si="124"/>
        <v>65.779517315262964</v>
      </c>
      <c r="C748" s="90">
        <f>0.5*'Gearing and Output'!$G$15*'Gearing and Output'!$G$16*'Gearing and Output'!$G$14*(A748)^2</f>
        <v>111.2073775495362</v>
      </c>
      <c r="D748" s="90">
        <f>'Gearing and Output'!$G$26</f>
        <v>133.66125</v>
      </c>
      <c r="E748" s="90">
        <f>'Gearing and Output'!$C$14-C748-D748</f>
        <v>239.23840140594046</v>
      </c>
      <c r="F748" s="90">
        <f>0.5*'Gearing and Output'!$J$27*A748^2</f>
        <v>53594.201722958889</v>
      </c>
      <c r="G748" s="90">
        <f>A748/('Gearing and Output'!$J$35/1000)</f>
        <v>47.081097682100008</v>
      </c>
      <c r="H748" s="90">
        <f t="shared" si="118"/>
        <v>59.738955596585342</v>
      </c>
      <c r="I748" s="90">
        <f>'Gearing and Output'!$G$38</f>
        <v>631.72977665344956</v>
      </c>
      <c r="J748" s="90">
        <f t="shared" si="119"/>
        <v>0.37870369618049587</v>
      </c>
      <c r="K748" s="92">
        <f t="shared" si="127"/>
        <v>2.6405868495230767</v>
      </c>
      <c r="L748" s="92">
        <f>IF(A748&lt;'Gearing and Output'!$H$5,1,IF(A748&lt;'Gearing and Output'!$H$6,2,IF(A748&gt;'Gearing and Output'!$H$6,3)))</f>
        <v>3</v>
      </c>
      <c r="M748" s="92">
        <f>IF(L748=1,_xlfn.XLOOKUP(A748,'Dyno Graph'!$E$2:$E$77,'Dyno Graph'!$A$2:$A$77,,1),IF(L748=2,_xlfn.XLOOKUP(A748,'Dyno Graph'!$F$2:$F$77,'Dyno Graph'!$A$2:$A$77,,1),IF(L748=3,_xlfn.XLOOKUP(A748,'Dyno Graph'!$G$2:$G$77,'Dyno Graph'!$A$2:$A$77,,1))))</f>
        <v>7500</v>
      </c>
      <c r="N748" s="92">
        <f>IF(L748=1,_xlfn.XLOOKUP(A748,'Dyno Graph'!$E$2:$E$77,'Dyno Graph'!$D$2:$D$77,,-1),IF(L748=2,_xlfn.XLOOKUP(A748,'Dyno Graph'!$F$2:$F$77,'Dyno Graph'!$D$2:$D$77,,-1),IF(L748=3,_xlfn.XLOOKUP(A748,'Dyno Graph'!$G$2:$G$77,'Dyno Graph'!$D$2:$D$77,,-1))))</f>
        <v>14.254</v>
      </c>
      <c r="O748" s="92">
        <f>IF(L748=1,_xlfn.XLOOKUP(A748,'Dyno Graph'!$E$2:$E$77,'Dyno Graph'!$H$2:$H$77,,-1),IF(Forces!L748=2,_xlfn.XLOOKUP(Forces!A748,'Dyno Graph'!$F$2:$F$77,'Dyno Graph'!$H$2:$H$77,,-1),IF(Forces!L748=3,_xlfn.XLOOKUP(Forces!A748,'Dyno Graph'!$G$2:$G$77,'Dyno Graph'!$H$2:$H$77,,-1))))</f>
        <v>11.185500000000001</v>
      </c>
      <c r="P748" s="92" cm="1">
        <f t="array" ref="P748">_xlfn.XLOOKUP(N748,BSFC!$B$3:$B$25,_xlfn.XLOOKUP(M748,BSFC!$C$2:$P$2,BSFC!$C$3:$P$25,,-1),,-1)</f>
        <v>475.44294525000004</v>
      </c>
      <c r="Q748" s="92">
        <f t="shared" si="120"/>
        <v>1.4772408511371877</v>
      </c>
      <c r="R748" s="92">
        <f t="shared" si="121"/>
        <v>2.2593044861247781E-4</v>
      </c>
      <c r="S748" s="92">
        <f t="shared" si="122"/>
        <v>0.10741703790997023</v>
      </c>
      <c r="T748" s="92">
        <f t="shared" si="125"/>
        <v>97.172350576670226</v>
      </c>
      <c r="U748" s="92">
        <f t="shared" si="123"/>
        <v>1.4322271721329364E-4</v>
      </c>
      <c r="V748" s="92">
        <f t="shared" si="126"/>
        <v>0.12956313410222592</v>
      </c>
    </row>
    <row r="749" spans="1:22" x14ac:dyDescent="0.45">
      <c r="A749" s="88">
        <f>MIN('Gearing and Output'!$H$7,(SQRT((A748^2)+2*K748*1)))</f>
        <v>13.752388632941413</v>
      </c>
      <c r="B749" s="90">
        <f t="shared" si="124"/>
        <v>65.85223195609305</v>
      </c>
      <c r="C749" s="90">
        <f>0.5*'Gearing and Output'!$G$15*'Gearing and Output'!$G$16*'Gearing and Output'!$G$14*(A749)^2</f>
        <v>111.2073775495362</v>
      </c>
      <c r="D749" s="90">
        <f>'Gearing and Output'!$G$26</f>
        <v>133.66125</v>
      </c>
      <c r="E749" s="90">
        <f>'Gearing and Output'!$C$14-C749-D749</f>
        <v>239.23840140594046</v>
      </c>
      <c r="F749" s="90">
        <f>0.5*'Gearing and Output'!$J$27*A749^2</f>
        <v>53594.201722958889</v>
      </c>
      <c r="G749" s="90">
        <f>A749/('Gearing and Output'!$J$35/1000)</f>
        <v>47.081097682100008</v>
      </c>
      <c r="H749" s="90">
        <f t="shared" si="118"/>
        <v>59.738955596585342</v>
      </c>
      <c r="I749" s="90">
        <f>'Gearing and Output'!$G$38</f>
        <v>631.72977665344956</v>
      </c>
      <c r="J749" s="90">
        <f t="shared" si="119"/>
        <v>0.37870369618049587</v>
      </c>
      <c r="K749" s="92">
        <f t="shared" si="127"/>
        <v>2.6405868495230767</v>
      </c>
      <c r="L749" s="92">
        <f>IF(A749&lt;'Gearing and Output'!$H$5,1,IF(A749&lt;'Gearing and Output'!$H$6,2,IF(A749&gt;'Gearing and Output'!$H$6,3)))</f>
        <v>3</v>
      </c>
      <c r="M749" s="92">
        <f>IF(L749=1,_xlfn.XLOOKUP(A749,'Dyno Graph'!$E$2:$E$77,'Dyno Graph'!$A$2:$A$77,,1),IF(L749=2,_xlfn.XLOOKUP(A749,'Dyno Graph'!$F$2:$F$77,'Dyno Graph'!$A$2:$A$77,,1),IF(L749=3,_xlfn.XLOOKUP(A749,'Dyno Graph'!$G$2:$G$77,'Dyno Graph'!$A$2:$A$77,,1))))</f>
        <v>7500</v>
      </c>
      <c r="N749" s="92">
        <f>IF(L749=1,_xlfn.XLOOKUP(A749,'Dyno Graph'!$E$2:$E$77,'Dyno Graph'!$D$2:$D$77,,-1),IF(L749=2,_xlfn.XLOOKUP(A749,'Dyno Graph'!$F$2:$F$77,'Dyno Graph'!$D$2:$D$77,,-1),IF(L749=3,_xlfn.XLOOKUP(A749,'Dyno Graph'!$G$2:$G$77,'Dyno Graph'!$D$2:$D$77,,-1))))</f>
        <v>14.254</v>
      </c>
      <c r="O749" s="92">
        <f>IF(L749=1,_xlfn.XLOOKUP(A749,'Dyno Graph'!$E$2:$E$77,'Dyno Graph'!$H$2:$H$77,,-1),IF(Forces!L749=2,_xlfn.XLOOKUP(Forces!A749,'Dyno Graph'!$F$2:$F$77,'Dyno Graph'!$H$2:$H$77,,-1),IF(Forces!L749=3,_xlfn.XLOOKUP(Forces!A749,'Dyno Graph'!$G$2:$G$77,'Dyno Graph'!$H$2:$H$77,,-1))))</f>
        <v>11.185500000000001</v>
      </c>
      <c r="P749" s="92" cm="1">
        <f t="array" ref="P749">_xlfn.XLOOKUP(N749,BSFC!$B$3:$B$25,_xlfn.XLOOKUP(M749,BSFC!$C$2:$P$2,BSFC!$C$3:$P$25,,-1),,-1)</f>
        <v>475.44294525000004</v>
      </c>
      <c r="Q749" s="92">
        <f t="shared" si="120"/>
        <v>1.4772408511371877</v>
      </c>
      <c r="R749" s="92">
        <f t="shared" si="121"/>
        <v>2.2593044861247781E-4</v>
      </c>
      <c r="S749" s="92">
        <f t="shared" si="122"/>
        <v>0.10741703790997023</v>
      </c>
      <c r="T749" s="92">
        <f t="shared" si="125"/>
        <v>97.279767614580194</v>
      </c>
      <c r="U749" s="92">
        <f t="shared" si="123"/>
        <v>1.4322271721329364E-4</v>
      </c>
      <c r="V749" s="92">
        <f t="shared" si="126"/>
        <v>0.12970635681943921</v>
      </c>
    </row>
    <row r="750" spans="1:22" x14ac:dyDescent="0.45">
      <c r="A750" s="88">
        <f>MIN('Gearing and Output'!$H$7,(SQRT((A749^2)+2*K749*1)))</f>
        <v>13.752388632941413</v>
      </c>
      <c r="B750" s="90">
        <f t="shared" si="124"/>
        <v>65.924946596923135</v>
      </c>
      <c r="C750" s="90">
        <f>0.5*'Gearing and Output'!$G$15*'Gearing and Output'!$G$16*'Gearing and Output'!$G$14*(A750)^2</f>
        <v>111.2073775495362</v>
      </c>
      <c r="D750" s="90">
        <f>'Gearing and Output'!$G$26</f>
        <v>133.66125</v>
      </c>
      <c r="E750" s="90">
        <f>'Gearing and Output'!$C$14-C750-D750</f>
        <v>239.23840140594046</v>
      </c>
      <c r="F750" s="90">
        <f>0.5*'Gearing and Output'!$J$27*A750^2</f>
        <v>53594.201722958889</v>
      </c>
      <c r="G750" s="90">
        <f>A750/('Gearing and Output'!$J$35/1000)</f>
        <v>47.081097682100008</v>
      </c>
      <c r="H750" s="90">
        <f t="shared" si="118"/>
        <v>59.738955596585342</v>
      </c>
      <c r="I750" s="90">
        <f>'Gearing and Output'!$G$38</f>
        <v>631.72977665344956</v>
      </c>
      <c r="J750" s="90">
        <f t="shared" si="119"/>
        <v>0.37870369618049587</v>
      </c>
      <c r="K750" s="92">
        <f t="shared" si="127"/>
        <v>2.6405868495230767</v>
      </c>
      <c r="L750" s="92">
        <f>IF(A750&lt;'Gearing and Output'!$H$5,1,IF(A750&lt;'Gearing and Output'!$H$6,2,IF(A750&gt;'Gearing and Output'!$H$6,3)))</f>
        <v>3</v>
      </c>
      <c r="M750" s="92">
        <f>IF(L750=1,_xlfn.XLOOKUP(A750,'Dyno Graph'!$E$2:$E$77,'Dyno Graph'!$A$2:$A$77,,1),IF(L750=2,_xlfn.XLOOKUP(A750,'Dyno Graph'!$F$2:$F$77,'Dyno Graph'!$A$2:$A$77,,1),IF(L750=3,_xlfn.XLOOKUP(A750,'Dyno Graph'!$G$2:$G$77,'Dyno Graph'!$A$2:$A$77,,1))))</f>
        <v>7500</v>
      </c>
      <c r="N750" s="92">
        <f>IF(L750=1,_xlfn.XLOOKUP(A750,'Dyno Graph'!$E$2:$E$77,'Dyno Graph'!$D$2:$D$77,,-1),IF(L750=2,_xlfn.XLOOKUP(A750,'Dyno Graph'!$F$2:$F$77,'Dyno Graph'!$D$2:$D$77,,-1),IF(L750=3,_xlfn.XLOOKUP(A750,'Dyno Graph'!$G$2:$G$77,'Dyno Graph'!$D$2:$D$77,,-1))))</f>
        <v>14.254</v>
      </c>
      <c r="O750" s="92">
        <f>IF(L750=1,_xlfn.XLOOKUP(A750,'Dyno Graph'!$E$2:$E$77,'Dyno Graph'!$H$2:$H$77,,-1),IF(Forces!L750=2,_xlfn.XLOOKUP(Forces!A750,'Dyno Graph'!$F$2:$F$77,'Dyno Graph'!$H$2:$H$77,,-1),IF(Forces!L750=3,_xlfn.XLOOKUP(Forces!A750,'Dyno Graph'!$G$2:$G$77,'Dyno Graph'!$H$2:$H$77,,-1))))</f>
        <v>11.185500000000001</v>
      </c>
      <c r="P750" s="92" cm="1">
        <f t="array" ref="P750">_xlfn.XLOOKUP(N750,BSFC!$B$3:$B$25,_xlfn.XLOOKUP(M750,BSFC!$C$2:$P$2,BSFC!$C$3:$P$25,,-1),,-1)</f>
        <v>475.44294525000004</v>
      </c>
      <c r="Q750" s="92">
        <f t="shared" si="120"/>
        <v>1.4772408511371877</v>
      </c>
      <c r="R750" s="92">
        <f t="shared" si="121"/>
        <v>2.2593044861247781E-4</v>
      </c>
      <c r="S750" s="92">
        <f t="shared" si="122"/>
        <v>0.10741703790997023</v>
      </c>
      <c r="T750" s="92">
        <f t="shared" si="125"/>
        <v>97.387184652490163</v>
      </c>
      <c r="U750" s="92">
        <f t="shared" si="123"/>
        <v>1.4322271721329364E-4</v>
      </c>
      <c r="V750" s="92">
        <f t="shared" si="126"/>
        <v>0.12984957953665249</v>
      </c>
    </row>
    <row r="751" spans="1:22" x14ac:dyDescent="0.45">
      <c r="A751" s="88">
        <f>MIN('Gearing and Output'!$H$7,(SQRT((A750^2)+2*K750*1)))</f>
        <v>13.752388632941413</v>
      </c>
      <c r="B751" s="90">
        <f t="shared" si="124"/>
        <v>65.997661237753221</v>
      </c>
      <c r="C751" s="90">
        <f>0.5*'Gearing and Output'!$G$15*'Gearing and Output'!$G$16*'Gearing and Output'!$G$14*(A751)^2</f>
        <v>111.2073775495362</v>
      </c>
      <c r="D751" s="90">
        <f>'Gearing and Output'!$G$26</f>
        <v>133.66125</v>
      </c>
      <c r="E751" s="90">
        <f>'Gearing and Output'!$C$14-C751-D751</f>
        <v>239.23840140594046</v>
      </c>
      <c r="F751" s="90">
        <f>0.5*'Gearing and Output'!$J$27*A751^2</f>
        <v>53594.201722958889</v>
      </c>
      <c r="G751" s="90">
        <f>A751/('Gearing and Output'!$J$35/1000)</f>
        <v>47.081097682100008</v>
      </c>
      <c r="H751" s="90">
        <f t="shared" si="118"/>
        <v>59.738955596585342</v>
      </c>
      <c r="I751" s="90">
        <f>'Gearing and Output'!$G$38</f>
        <v>631.72977665344956</v>
      </c>
      <c r="J751" s="90">
        <f t="shared" si="119"/>
        <v>0.37870369618049587</v>
      </c>
      <c r="K751" s="92">
        <f t="shared" si="127"/>
        <v>2.6405868495230767</v>
      </c>
      <c r="L751" s="92">
        <f>IF(A751&lt;'Gearing and Output'!$H$5,1,IF(A751&lt;'Gearing and Output'!$H$6,2,IF(A751&gt;'Gearing and Output'!$H$6,3)))</f>
        <v>3</v>
      </c>
      <c r="M751" s="92">
        <f>IF(L751=1,_xlfn.XLOOKUP(A751,'Dyno Graph'!$E$2:$E$77,'Dyno Graph'!$A$2:$A$77,,1),IF(L751=2,_xlfn.XLOOKUP(A751,'Dyno Graph'!$F$2:$F$77,'Dyno Graph'!$A$2:$A$77,,1),IF(L751=3,_xlfn.XLOOKUP(A751,'Dyno Graph'!$G$2:$G$77,'Dyno Graph'!$A$2:$A$77,,1))))</f>
        <v>7500</v>
      </c>
      <c r="N751" s="92">
        <f>IF(L751=1,_xlfn.XLOOKUP(A751,'Dyno Graph'!$E$2:$E$77,'Dyno Graph'!$D$2:$D$77,,-1),IF(L751=2,_xlfn.XLOOKUP(A751,'Dyno Graph'!$F$2:$F$77,'Dyno Graph'!$D$2:$D$77,,-1),IF(L751=3,_xlfn.XLOOKUP(A751,'Dyno Graph'!$G$2:$G$77,'Dyno Graph'!$D$2:$D$77,,-1))))</f>
        <v>14.254</v>
      </c>
      <c r="O751" s="92">
        <f>IF(L751=1,_xlfn.XLOOKUP(A751,'Dyno Graph'!$E$2:$E$77,'Dyno Graph'!$H$2:$H$77,,-1),IF(Forces!L751=2,_xlfn.XLOOKUP(Forces!A751,'Dyno Graph'!$F$2:$F$77,'Dyno Graph'!$H$2:$H$77,,-1),IF(Forces!L751=3,_xlfn.XLOOKUP(Forces!A751,'Dyno Graph'!$G$2:$G$77,'Dyno Graph'!$H$2:$H$77,,-1))))</f>
        <v>11.185500000000001</v>
      </c>
      <c r="P751" s="92" cm="1">
        <f t="array" ref="P751">_xlfn.XLOOKUP(N751,BSFC!$B$3:$B$25,_xlfn.XLOOKUP(M751,BSFC!$C$2:$P$2,BSFC!$C$3:$P$25,,-1),,-1)</f>
        <v>475.44294525000004</v>
      </c>
      <c r="Q751" s="92">
        <f t="shared" si="120"/>
        <v>1.4772408511371877</v>
      </c>
      <c r="R751" s="92">
        <f t="shared" si="121"/>
        <v>2.2593044861247781E-4</v>
      </c>
      <c r="S751" s="92">
        <f t="shared" si="122"/>
        <v>0.10741703790997023</v>
      </c>
      <c r="T751" s="92">
        <f t="shared" si="125"/>
        <v>97.494601690400131</v>
      </c>
      <c r="U751" s="92">
        <f t="shared" si="123"/>
        <v>1.4322271721329364E-4</v>
      </c>
      <c r="V751" s="92">
        <f t="shared" si="126"/>
        <v>0.12999280225386578</v>
      </c>
    </row>
    <row r="752" spans="1:22" x14ac:dyDescent="0.45">
      <c r="A752" s="88">
        <f>MIN('Gearing and Output'!$H$7,(SQRT((A751^2)+2*K751*1)))</f>
        <v>13.752388632941413</v>
      </c>
      <c r="B752" s="90">
        <f t="shared" si="124"/>
        <v>66.070375878583306</v>
      </c>
      <c r="C752" s="90">
        <f>0.5*'Gearing and Output'!$G$15*'Gearing and Output'!$G$16*'Gearing and Output'!$G$14*(A752)^2</f>
        <v>111.2073775495362</v>
      </c>
      <c r="D752" s="90">
        <f>'Gearing and Output'!$G$26</f>
        <v>133.66125</v>
      </c>
      <c r="E752" s="90">
        <f>'Gearing and Output'!$C$14-C752-D752</f>
        <v>239.23840140594046</v>
      </c>
      <c r="F752" s="90">
        <f>0.5*'Gearing and Output'!$J$27*A752^2</f>
        <v>53594.201722958889</v>
      </c>
      <c r="G752" s="90">
        <f>A752/('Gearing and Output'!$J$35/1000)</f>
        <v>47.081097682100008</v>
      </c>
      <c r="H752" s="90">
        <f t="shared" si="118"/>
        <v>59.738955596585342</v>
      </c>
      <c r="I752" s="90">
        <f>'Gearing and Output'!$G$38</f>
        <v>631.72977665344956</v>
      </c>
      <c r="J752" s="90">
        <f t="shared" si="119"/>
        <v>0.37870369618049587</v>
      </c>
      <c r="K752" s="92">
        <f t="shared" si="127"/>
        <v>2.6405868495230767</v>
      </c>
      <c r="L752" s="92">
        <f>IF(A752&lt;'Gearing and Output'!$H$5,1,IF(A752&lt;'Gearing and Output'!$H$6,2,IF(A752&gt;'Gearing and Output'!$H$6,3)))</f>
        <v>3</v>
      </c>
      <c r="M752" s="92">
        <f>IF(L752=1,_xlfn.XLOOKUP(A752,'Dyno Graph'!$E$2:$E$77,'Dyno Graph'!$A$2:$A$77,,1),IF(L752=2,_xlfn.XLOOKUP(A752,'Dyno Graph'!$F$2:$F$77,'Dyno Graph'!$A$2:$A$77,,1),IF(L752=3,_xlfn.XLOOKUP(A752,'Dyno Graph'!$G$2:$G$77,'Dyno Graph'!$A$2:$A$77,,1))))</f>
        <v>7500</v>
      </c>
      <c r="N752" s="92">
        <f>IF(L752=1,_xlfn.XLOOKUP(A752,'Dyno Graph'!$E$2:$E$77,'Dyno Graph'!$D$2:$D$77,,-1),IF(L752=2,_xlfn.XLOOKUP(A752,'Dyno Graph'!$F$2:$F$77,'Dyno Graph'!$D$2:$D$77,,-1),IF(L752=3,_xlfn.XLOOKUP(A752,'Dyno Graph'!$G$2:$G$77,'Dyno Graph'!$D$2:$D$77,,-1))))</f>
        <v>14.254</v>
      </c>
      <c r="O752" s="92">
        <f>IF(L752=1,_xlfn.XLOOKUP(A752,'Dyno Graph'!$E$2:$E$77,'Dyno Graph'!$H$2:$H$77,,-1),IF(Forces!L752=2,_xlfn.XLOOKUP(Forces!A752,'Dyno Graph'!$F$2:$F$77,'Dyno Graph'!$H$2:$H$77,,-1),IF(Forces!L752=3,_xlfn.XLOOKUP(Forces!A752,'Dyno Graph'!$G$2:$G$77,'Dyno Graph'!$H$2:$H$77,,-1))))</f>
        <v>11.185500000000001</v>
      </c>
      <c r="P752" s="92" cm="1">
        <f t="array" ref="P752">_xlfn.XLOOKUP(N752,BSFC!$B$3:$B$25,_xlfn.XLOOKUP(M752,BSFC!$C$2:$P$2,BSFC!$C$3:$P$25,,-1),,-1)</f>
        <v>475.44294525000004</v>
      </c>
      <c r="Q752" s="92">
        <f t="shared" si="120"/>
        <v>1.4772408511371877</v>
      </c>
      <c r="R752" s="92">
        <f t="shared" si="121"/>
        <v>2.2593044861247781E-4</v>
      </c>
      <c r="S752" s="92">
        <f t="shared" si="122"/>
        <v>0.10741703790997023</v>
      </c>
      <c r="T752" s="92">
        <f t="shared" si="125"/>
        <v>97.6020187283101</v>
      </c>
      <c r="U752" s="92">
        <f t="shared" si="123"/>
        <v>1.4322271721329364E-4</v>
      </c>
      <c r="V752" s="92">
        <f t="shared" si="126"/>
        <v>0.13013602497107907</v>
      </c>
    </row>
    <row r="753" spans="1:22" x14ac:dyDescent="0.45">
      <c r="A753" s="88">
        <f>MIN('Gearing and Output'!$H$7,(SQRT((A752^2)+2*K752*1)))</f>
        <v>13.752388632941413</v>
      </c>
      <c r="B753" s="90">
        <f t="shared" si="124"/>
        <v>66.143090519413391</v>
      </c>
      <c r="C753" s="90">
        <f>0.5*'Gearing and Output'!$G$15*'Gearing and Output'!$G$16*'Gearing and Output'!$G$14*(A753)^2</f>
        <v>111.2073775495362</v>
      </c>
      <c r="D753" s="90">
        <f>'Gearing and Output'!$G$26</f>
        <v>133.66125</v>
      </c>
      <c r="E753" s="90">
        <f>'Gearing and Output'!$C$14-C753-D753</f>
        <v>239.23840140594046</v>
      </c>
      <c r="F753" s="90">
        <f>0.5*'Gearing and Output'!$J$27*A753^2</f>
        <v>53594.201722958889</v>
      </c>
      <c r="G753" s="90">
        <f>A753/('Gearing and Output'!$J$35/1000)</f>
        <v>47.081097682100008</v>
      </c>
      <c r="H753" s="90">
        <f t="shared" si="118"/>
        <v>59.738955596585342</v>
      </c>
      <c r="I753" s="90">
        <f>'Gearing and Output'!$G$38</f>
        <v>631.72977665344956</v>
      </c>
      <c r="J753" s="90">
        <f t="shared" si="119"/>
        <v>0.37870369618049587</v>
      </c>
      <c r="K753" s="92">
        <f t="shared" si="127"/>
        <v>2.6405868495230767</v>
      </c>
      <c r="L753" s="92">
        <f>IF(A753&lt;'Gearing and Output'!$H$5,1,IF(A753&lt;'Gearing and Output'!$H$6,2,IF(A753&gt;'Gearing and Output'!$H$6,3)))</f>
        <v>3</v>
      </c>
      <c r="M753" s="92">
        <f>IF(L753=1,_xlfn.XLOOKUP(A753,'Dyno Graph'!$E$2:$E$77,'Dyno Graph'!$A$2:$A$77,,1),IF(L753=2,_xlfn.XLOOKUP(A753,'Dyno Graph'!$F$2:$F$77,'Dyno Graph'!$A$2:$A$77,,1),IF(L753=3,_xlfn.XLOOKUP(A753,'Dyno Graph'!$G$2:$G$77,'Dyno Graph'!$A$2:$A$77,,1))))</f>
        <v>7500</v>
      </c>
      <c r="N753" s="92">
        <f>IF(L753=1,_xlfn.XLOOKUP(A753,'Dyno Graph'!$E$2:$E$77,'Dyno Graph'!$D$2:$D$77,,-1),IF(L753=2,_xlfn.XLOOKUP(A753,'Dyno Graph'!$F$2:$F$77,'Dyno Graph'!$D$2:$D$77,,-1),IF(L753=3,_xlfn.XLOOKUP(A753,'Dyno Graph'!$G$2:$G$77,'Dyno Graph'!$D$2:$D$77,,-1))))</f>
        <v>14.254</v>
      </c>
      <c r="O753" s="92">
        <f>IF(L753=1,_xlfn.XLOOKUP(A753,'Dyno Graph'!$E$2:$E$77,'Dyno Graph'!$H$2:$H$77,,-1),IF(Forces!L753=2,_xlfn.XLOOKUP(Forces!A753,'Dyno Graph'!$F$2:$F$77,'Dyno Graph'!$H$2:$H$77,,-1),IF(Forces!L753=3,_xlfn.XLOOKUP(Forces!A753,'Dyno Graph'!$G$2:$G$77,'Dyno Graph'!$H$2:$H$77,,-1))))</f>
        <v>11.185500000000001</v>
      </c>
      <c r="P753" s="92" cm="1">
        <f t="array" ref="P753">_xlfn.XLOOKUP(N753,BSFC!$B$3:$B$25,_xlfn.XLOOKUP(M753,BSFC!$C$2:$P$2,BSFC!$C$3:$P$25,,-1),,-1)</f>
        <v>475.44294525000004</v>
      </c>
      <c r="Q753" s="92">
        <f t="shared" si="120"/>
        <v>1.4772408511371877</v>
      </c>
      <c r="R753" s="92">
        <f t="shared" si="121"/>
        <v>2.2593044861247781E-4</v>
      </c>
      <c r="S753" s="92">
        <f t="shared" si="122"/>
        <v>0.10741703790997023</v>
      </c>
      <c r="T753" s="92">
        <f t="shared" si="125"/>
        <v>97.709435766220068</v>
      </c>
      <c r="U753" s="92">
        <f t="shared" si="123"/>
        <v>1.4322271721329364E-4</v>
      </c>
      <c r="V753" s="92">
        <f t="shared" si="126"/>
        <v>0.13027924768829235</v>
      </c>
    </row>
    <row r="754" spans="1:22" x14ac:dyDescent="0.45">
      <c r="A754" s="88">
        <f>MIN('Gearing and Output'!$H$7,(SQRT((A753^2)+2*K753*1)))</f>
        <v>13.752388632941413</v>
      </c>
      <c r="B754" s="90">
        <f t="shared" si="124"/>
        <v>66.215805160243477</v>
      </c>
      <c r="C754" s="90">
        <f>0.5*'Gearing and Output'!$G$15*'Gearing and Output'!$G$16*'Gearing and Output'!$G$14*(A754)^2</f>
        <v>111.2073775495362</v>
      </c>
      <c r="D754" s="90">
        <f>'Gearing and Output'!$G$26</f>
        <v>133.66125</v>
      </c>
      <c r="E754" s="90">
        <f>'Gearing and Output'!$C$14-C754-D754</f>
        <v>239.23840140594046</v>
      </c>
      <c r="F754" s="90">
        <f>0.5*'Gearing and Output'!$J$27*A754^2</f>
        <v>53594.201722958889</v>
      </c>
      <c r="G754" s="90">
        <f>A754/('Gearing and Output'!$J$35/1000)</f>
        <v>47.081097682100008</v>
      </c>
      <c r="H754" s="90">
        <f t="shared" si="118"/>
        <v>59.738955596585342</v>
      </c>
      <c r="I754" s="90">
        <f>'Gearing and Output'!$G$38</f>
        <v>631.72977665344956</v>
      </c>
      <c r="J754" s="90">
        <f t="shared" si="119"/>
        <v>0.37870369618049587</v>
      </c>
      <c r="K754" s="92">
        <f t="shared" si="127"/>
        <v>2.6405868495230767</v>
      </c>
      <c r="L754" s="92">
        <f>IF(A754&lt;'Gearing and Output'!$H$5,1,IF(A754&lt;'Gearing and Output'!$H$6,2,IF(A754&gt;'Gearing and Output'!$H$6,3)))</f>
        <v>3</v>
      </c>
      <c r="M754" s="92">
        <f>IF(L754=1,_xlfn.XLOOKUP(A754,'Dyno Graph'!$E$2:$E$77,'Dyno Graph'!$A$2:$A$77,,1),IF(L754=2,_xlfn.XLOOKUP(A754,'Dyno Graph'!$F$2:$F$77,'Dyno Graph'!$A$2:$A$77,,1),IF(L754=3,_xlfn.XLOOKUP(A754,'Dyno Graph'!$G$2:$G$77,'Dyno Graph'!$A$2:$A$77,,1))))</f>
        <v>7500</v>
      </c>
      <c r="N754" s="92">
        <f>IF(L754=1,_xlfn.XLOOKUP(A754,'Dyno Graph'!$E$2:$E$77,'Dyno Graph'!$D$2:$D$77,,-1),IF(L754=2,_xlfn.XLOOKUP(A754,'Dyno Graph'!$F$2:$F$77,'Dyno Graph'!$D$2:$D$77,,-1),IF(L754=3,_xlfn.XLOOKUP(A754,'Dyno Graph'!$G$2:$G$77,'Dyno Graph'!$D$2:$D$77,,-1))))</f>
        <v>14.254</v>
      </c>
      <c r="O754" s="92">
        <f>IF(L754=1,_xlfn.XLOOKUP(A754,'Dyno Graph'!$E$2:$E$77,'Dyno Graph'!$H$2:$H$77,,-1),IF(Forces!L754=2,_xlfn.XLOOKUP(Forces!A754,'Dyno Graph'!$F$2:$F$77,'Dyno Graph'!$H$2:$H$77,,-1),IF(Forces!L754=3,_xlfn.XLOOKUP(Forces!A754,'Dyno Graph'!$G$2:$G$77,'Dyno Graph'!$H$2:$H$77,,-1))))</f>
        <v>11.185500000000001</v>
      </c>
      <c r="P754" s="92" cm="1">
        <f t="array" ref="P754">_xlfn.XLOOKUP(N754,BSFC!$B$3:$B$25,_xlfn.XLOOKUP(M754,BSFC!$C$2:$P$2,BSFC!$C$3:$P$25,,-1),,-1)</f>
        <v>475.44294525000004</v>
      </c>
      <c r="Q754" s="92">
        <f t="shared" si="120"/>
        <v>1.4772408511371877</v>
      </c>
      <c r="R754" s="92">
        <f t="shared" si="121"/>
        <v>2.2593044861247781E-4</v>
      </c>
      <c r="S754" s="92">
        <f t="shared" si="122"/>
        <v>0.10741703790997023</v>
      </c>
      <c r="T754" s="92">
        <f t="shared" si="125"/>
        <v>97.816852804130036</v>
      </c>
      <c r="U754" s="92">
        <f t="shared" si="123"/>
        <v>1.4322271721329364E-4</v>
      </c>
      <c r="V754" s="92">
        <f t="shared" si="126"/>
        <v>0.13042247040550564</v>
      </c>
    </row>
    <row r="755" spans="1:22" x14ac:dyDescent="0.45">
      <c r="A755" s="88">
        <f>MIN('Gearing and Output'!$H$7,(SQRT((A754^2)+2*K754*1)))</f>
        <v>13.752388632941413</v>
      </c>
      <c r="B755" s="90">
        <f t="shared" si="124"/>
        <v>66.288519801073562</v>
      </c>
      <c r="C755" s="90">
        <f>0.5*'Gearing and Output'!$G$15*'Gearing and Output'!$G$16*'Gearing and Output'!$G$14*(A755)^2</f>
        <v>111.2073775495362</v>
      </c>
      <c r="D755" s="90">
        <f>'Gearing and Output'!$G$26</f>
        <v>133.66125</v>
      </c>
      <c r="E755" s="90">
        <f>'Gearing and Output'!$C$14-C755-D755</f>
        <v>239.23840140594046</v>
      </c>
      <c r="F755" s="90">
        <f>0.5*'Gearing and Output'!$J$27*A755^2</f>
        <v>53594.201722958889</v>
      </c>
      <c r="G755" s="90">
        <f>A755/('Gearing and Output'!$J$35/1000)</f>
        <v>47.081097682100008</v>
      </c>
      <c r="H755" s="90">
        <f t="shared" si="118"/>
        <v>59.738955596585342</v>
      </c>
      <c r="I755" s="90">
        <f>'Gearing and Output'!$G$38</f>
        <v>631.72977665344956</v>
      </c>
      <c r="J755" s="90">
        <f t="shared" si="119"/>
        <v>0.37870369618049587</v>
      </c>
      <c r="K755" s="92">
        <f t="shared" si="127"/>
        <v>2.6405868495230767</v>
      </c>
      <c r="L755" s="92">
        <f>IF(A755&lt;'Gearing and Output'!$H$5,1,IF(A755&lt;'Gearing and Output'!$H$6,2,IF(A755&gt;'Gearing and Output'!$H$6,3)))</f>
        <v>3</v>
      </c>
      <c r="M755" s="92">
        <f>IF(L755=1,_xlfn.XLOOKUP(A755,'Dyno Graph'!$E$2:$E$77,'Dyno Graph'!$A$2:$A$77,,1),IF(L755=2,_xlfn.XLOOKUP(A755,'Dyno Graph'!$F$2:$F$77,'Dyno Graph'!$A$2:$A$77,,1),IF(L755=3,_xlfn.XLOOKUP(A755,'Dyno Graph'!$G$2:$G$77,'Dyno Graph'!$A$2:$A$77,,1))))</f>
        <v>7500</v>
      </c>
      <c r="N755" s="92">
        <f>IF(L755=1,_xlfn.XLOOKUP(A755,'Dyno Graph'!$E$2:$E$77,'Dyno Graph'!$D$2:$D$77,,-1),IF(L755=2,_xlfn.XLOOKUP(A755,'Dyno Graph'!$F$2:$F$77,'Dyno Graph'!$D$2:$D$77,,-1),IF(L755=3,_xlfn.XLOOKUP(A755,'Dyno Graph'!$G$2:$G$77,'Dyno Graph'!$D$2:$D$77,,-1))))</f>
        <v>14.254</v>
      </c>
      <c r="O755" s="92">
        <f>IF(L755=1,_xlfn.XLOOKUP(A755,'Dyno Graph'!$E$2:$E$77,'Dyno Graph'!$H$2:$H$77,,-1),IF(Forces!L755=2,_xlfn.XLOOKUP(Forces!A755,'Dyno Graph'!$F$2:$F$77,'Dyno Graph'!$H$2:$H$77,,-1),IF(Forces!L755=3,_xlfn.XLOOKUP(Forces!A755,'Dyno Graph'!$G$2:$G$77,'Dyno Graph'!$H$2:$H$77,,-1))))</f>
        <v>11.185500000000001</v>
      </c>
      <c r="P755" s="92" cm="1">
        <f t="array" ref="P755">_xlfn.XLOOKUP(N755,BSFC!$B$3:$B$25,_xlfn.XLOOKUP(M755,BSFC!$C$2:$P$2,BSFC!$C$3:$P$25,,-1),,-1)</f>
        <v>475.44294525000004</v>
      </c>
      <c r="Q755" s="92">
        <f t="shared" si="120"/>
        <v>1.4772408511371877</v>
      </c>
      <c r="R755" s="92">
        <f t="shared" si="121"/>
        <v>2.2593044861247781E-4</v>
      </c>
      <c r="S755" s="92">
        <f t="shared" si="122"/>
        <v>0.10741703790997023</v>
      </c>
      <c r="T755" s="92">
        <f t="shared" si="125"/>
        <v>97.924269842040005</v>
      </c>
      <c r="U755" s="92">
        <f t="shared" si="123"/>
        <v>1.4322271721329364E-4</v>
      </c>
      <c r="V755" s="92">
        <f t="shared" si="126"/>
        <v>0.13056569312271893</v>
      </c>
    </row>
    <row r="756" spans="1:22" x14ac:dyDescent="0.45">
      <c r="A756" s="88">
        <f>MIN('Gearing and Output'!$H$7,(SQRT((A755^2)+2*K755*1)))</f>
        <v>13.752388632941413</v>
      </c>
      <c r="B756" s="90">
        <f t="shared" si="124"/>
        <v>66.361234441903648</v>
      </c>
      <c r="C756" s="90">
        <f>0.5*'Gearing and Output'!$G$15*'Gearing and Output'!$G$16*'Gearing and Output'!$G$14*(A756)^2</f>
        <v>111.2073775495362</v>
      </c>
      <c r="D756" s="90">
        <f>'Gearing and Output'!$G$26</f>
        <v>133.66125</v>
      </c>
      <c r="E756" s="90">
        <f>'Gearing and Output'!$C$14-C756-D756</f>
        <v>239.23840140594046</v>
      </c>
      <c r="F756" s="90">
        <f>0.5*'Gearing and Output'!$J$27*A756^2</f>
        <v>53594.201722958889</v>
      </c>
      <c r="G756" s="90">
        <f>A756/('Gearing and Output'!$J$35/1000)</f>
        <v>47.081097682100008</v>
      </c>
      <c r="H756" s="90">
        <f t="shared" si="118"/>
        <v>59.738955596585342</v>
      </c>
      <c r="I756" s="90">
        <f>'Gearing and Output'!$G$38</f>
        <v>631.72977665344956</v>
      </c>
      <c r="J756" s="90">
        <f t="shared" si="119"/>
        <v>0.37870369618049587</v>
      </c>
      <c r="K756" s="92">
        <f t="shared" si="127"/>
        <v>2.6405868495230767</v>
      </c>
      <c r="L756" s="92">
        <f>IF(A756&lt;'Gearing and Output'!$H$5,1,IF(A756&lt;'Gearing and Output'!$H$6,2,IF(A756&gt;'Gearing and Output'!$H$6,3)))</f>
        <v>3</v>
      </c>
      <c r="M756" s="92">
        <f>IF(L756=1,_xlfn.XLOOKUP(A756,'Dyno Graph'!$E$2:$E$77,'Dyno Graph'!$A$2:$A$77,,1),IF(L756=2,_xlfn.XLOOKUP(A756,'Dyno Graph'!$F$2:$F$77,'Dyno Graph'!$A$2:$A$77,,1),IF(L756=3,_xlfn.XLOOKUP(A756,'Dyno Graph'!$G$2:$G$77,'Dyno Graph'!$A$2:$A$77,,1))))</f>
        <v>7500</v>
      </c>
      <c r="N756" s="92">
        <f>IF(L756=1,_xlfn.XLOOKUP(A756,'Dyno Graph'!$E$2:$E$77,'Dyno Graph'!$D$2:$D$77,,-1),IF(L756=2,_xlfn.XLOOKUP(A756,'Dyno Graph'!$F$2:$F$77,'Dyno Graph'!$D$2:$D$77,,-1),IF(L756=3,_xlfn.XLOOKUP(A756,'Dyno Graph'!$G$2:$G$77,'Dyno Graph'!$D$2:$D$77,,-1))))</f>
        <v>14.254</v>
      </c>
      <c r="O756" s="92">
        <f>IF(L756=1,_xlfn.XLOOKUP(A756,'Dyno Graph'!$E$2:$E$77,'Dyno Graph'!$H$2:$H$77,,-1),IF(Forces!L756=2,_xlfn.XLOOKUP(Forces!A756,'Dyno Graph'!$F$2:$F$77,'Dyno Graph'!$H$2:$H$77,,-1),IF(Forces!L756=3,_xlfn.XLOOKUP(Forces!A756,'Dyno Graph'!$G$2:$G$77,'Dyno Graph'!$H$2:$H$77,,-1))))</f>
        <v>11.185500000000001</v>
      </c>
      <c r="P756" s="92" cm="1">
        <f t="array" ref="P756">_xlfn.XLOOKUP(N756,BSFC!$B$3:$B$25,_xlfn.XLOOKUP(M756,BSFC!$C$2:$P$2,BSFC!$C$3:$P$25,,-1),,-1)</f>
        <v>475.44294525000004</v>
      </c>
      <c r="Q756" s="92">
        <f t="shared" si="120"/>
        <v>1.4772408511371877</v>
      </c>
      <c r="R756" s="92">
        <f t="shared" si="121"/>
        <v>2.2593044861247781E-4</v>
      </c>
      <c r="S756" s="92">
        <f t="shared" si="122"/>
        <v>0.10741703790997023</v>
      </c>
      <c r="T756" s="92">
        <f t="shared" si="125"/>
        <v>98.031686879949973</v>
      </c>
      <c r="U756" s="92">
        <f t="shared" si="123"/>
        <v>1.4322271721329364E-4</v>
      </c>
      <c r="V756" s="92">
        <f t="shared" si="126"/>
        <v>0.13070891583993222</v>
      </c>
    </row>
    <row r="757" spans="1:22" x14ac:dyDescent="0.45">
      <c r="A757" s="88">
        <f>MIN('Gearing and Output'!$H$7,(SQRT((A756^2)+2*K756*1)))</f>
        <v>13.752388632941413</v>
      </c>
      <c r="B757" s="90">
        <f t="shared" si="124"/>
        <v>66.433949082733733</v>
      </c>
      <c r="C757" s="90">
        <f>0.5*'Gearing and Output'!$G$15*'Gearing and Output'!$G$16*'Gearing and Output'!$G$14*(A757)^2</f>
        <v>111.2073775495362</v>
      </c>
      <c r="D757" s="90">
        <f>'Gearing and Output'!$G$26</f>
        <v>133.66125</v>
      </c>
      <c r="E757" s="90">
        <f>'Gearing and Output'!$C$14-C757-D757</f>
        <v>239.23840140594046</v>
      </c>
      <c r="F757" s="90">
        <f>0.5*'Gearing and Output'!$J$27*A757^2</f>
        <v>53594.201722958889</v>
      </c>
      <c r="G757" s="90">
        <f>A757/('Gearing and Output'!$J$35/1000)</f>
        <v>47.081097682100008</v>
      </c>
      <c r="H757" s="90">
        <f t="shared" si="118"/>
        <v>59.738955596585342</v>
      </c>
      <c r="I757" s="90">
        <f>'Gearing and Output'!$G$38</f>
        <v>631.72977665344956</v>
      </c>
      <c r="J757" s="90">
        <f t="shared" si="119"/>
        <v>0.37870369618049587</v>
      </c>
      <c r="K757" s="92">
        <f t="shared" si="127"/>
        <v>2.6405868495230767</v>
      </c>
      <c r="L757" s="92">
        <f>IF(A757&lt;'Gearing and Output'!$H$5,1,IF(A757&lt;'Gearing and Output'!$H$6,2,IF(A757&gt;'Gearing and Output'!$H$6,3)))</f>
        <v>3</v>
      </c>
      <c r="M757" s="92">
        <f>IF(L757=1,_xlfn.XLOOKUP(A757,'Dyno Graph'!$E$2:$E$77,'Dyno Graph'!$A$2:$A$77,,1),IF(L757=2,_xlfn.XLOOKUP(A757,'Dyno Graph'!$F$2:$F$77,'Dyno Graph'!$A$2:$A$77,,1),IF(L757=3,_xlfn.XLOOKUP(A757,'Dyno Graph'!$G$2:$G$77,'Dyno Graph'!$A$2:$A$77,,1))))</f>
        <v>7500</v>
      </c>
      <c r="N757" s="92">
        <f>IF(L757=1,_xlfn.XLOOKUP(A757,'Dyno Graph'!$E$2:$E$77,'Dyno Graph'!$D$2:$D$77,,-1),IF(L757=2,_xlfn.XLOOKUP(A757,'Dyno Graph'!$F$2:$F$77,'Dyno Graph'!$D$2:$D$77,,-1),IF(L757=3,_xlfn.XLOOKUP(A757,'Dyno Graph'!$G$2:$G$77,'Dyno Graph'!$D$2:$D$77,,-1))))</f>
        <v>14.254</v>
      </c>
      <c r="O757" s="92">
        <f>IF(L757=1,_xlfn.XLOOKUP(A757,'Dyno Graph'!$E$2:$E$77,'Dyno Graph'!$H$2:$H$77,,-1),IF(Forces!L757=2,_xlfn.XLOOKUP(Forces!A757,'Dyno Graph'!$F$2:$F$77,'Dyno Graph'!$H$2:$H$77,,-1),IF(Forces!L757=3,_xlfn.XLOOKUP(Forces!A757,'Dyno Graph'!$G$2:$G$77,'Dyno Graph'!$H$2:$H$77,,-1))))</f>
        <v>11.185500000000001</v>
      </c>
      <c r="P757" s="92" cm="1">
        <f t="array" ref="P757">_xlfn.XLOOKUP(N757,BSFC!$B$3:$B$25,_xlfn.XLOOKUP(M757,BSFC!$C$2:$P$2,BSFC!$C$3:$P$25,,-1),,-1)</f>
        <v>475.44294525000004</v>
      </c>
      <c r="Q757" s="92">
        <f t="shared" si="120"/>
        <v>1.4772408511371877</v>
      </c>
      <c r="R757" s="92">
        <f t="shared" si="121"/>
        <v>2.2593044861247781E-4</v>
      </c>
      <c r="S757" s="92">
        <f t="shared" si="122"/>
        <v>0.10741703790997023</v>
      </c>
      <c r="T757" s="92">
        <f t="shared" si="125"/>
        <v>98.139103917859941</v>
      </c>
      <c r="U757" s="92">
        <f t="shared" si="123"/>
        <v>1.4322271721329364E-4</v>
      </c>
      <c r="V757" s="92">
        <f t="shared" si="126"/>
        <v>0.1308521385571455</v>
      </c>
    </row>
    <row r="758" spans="1:22" x14ac:dyDescent="0.45">
      <c r="A758" s="88">
        <f>MIN('Gearing and Output'!$H$7,(SQRT((A757^2)+2*K757*1)))</f>
        <v>13.752388632941413</v>
      </c>
      <c r="B758" s="90">
        <f t="shared" si="124"/>
        <v>66.506663723563818</v>
      </c>
      <c r="C758" s="90">
        <f>0.5*'Gearing and Output'!$G$15*'Gearing and Output'!$G$16*'Gearing and Output'!$G$14*(A758)^2</f>
        <v>111.2073775495362</v>
      </c>
      <c r="D758" s="90">
        <f>'Gearing and Output'!$G$26</f>
        <v>133.66125</v>
      </c>
      <c r="E758" s="90">
        <f>'Gearing and Output'!$C$14-C758-D758</f>
        <v>239.23840140594046</v>
      </c>
      <c r="F758" s="90">
        <f>0.5*'Gearing and Output'!$J$27*A758^2</f>
        <v>53594.201722958889</v>
      </c>
      <c r="G758" s="90">
        <f>A758/('Gearing and Output'!$J$35/1000)</f>
        <v>47.081097682100008</v>
      </c>
      <c r="H758" s="90">
        <f t="shared" si="118"/>
        <v>59.738955596585342</v>
      </c>
      <c r="I758" s="90">
        <f>'Gearing and Output'!$G$38</f>
        <v>631.72977665344956</v>
      </c>
      <c r="J758" s="90">
        <f t="shared" si="119"/>
        <v>0.37870369618049587</v>
      </c>
      <c r="K758" s="92">
        <f t="shared" si="127"/>
        <v>2.6405868495230767</v>
      </c>
      <c r="L758" s="92">
        <f>IF(A758&lt;'Gearing and Output'!$H$5,1,IF(A758&lt;'Gearing and Output'!$H$6,2,IF(A758&gt;'Gearing and Output'!$H$6,3)))</f>
        <v>3</v>
      </c>
      <c r="M758" s="92">
        <f>IF(L758=1,_xlfn.XLOOKUP(A758,'Dyno Graph'!$E$2:$E$77,'Dyno Graph'!$A$2:$A$77,,1),IF(L758=2,_xlfn.XLOOKUP(A758,'Dyno Graph'!$F$2:$F$77,'Dyno Graph'!$A$2:$A$77,,1),IF(L758=3,_xlfn.XLOOKUP(A758,'Dyno Graph'!$G$2:$G$77,'Dyno Graph'!$A$2:$A$77,,1))))</f>
        <v>7500</v>
      </c>
      <c r="N758" s="92">
        <f>IF(L758=1,_xlfn.XLOOKUP(A758,'Dyno Graph'!$E$2:$E$77,'Dyno Graph'!$D$2:$D$77,,-1),IF(L758=2,_xlfn.XLOOKUP(A758,'Dyno Graph'!$F$2:$F$77,'Dyno Graph'!$D$2:$D$77,,-1),IF(L758=3,_xlfn.XLOOKUP(A758,'Dyno Graph'!$G$2:$G$77,'Dyno Graph'!$D$2:$D$77,,-1))))</f>
        <v>14.254</v>
      </c>
      <c r="O758" s="92">
        <f>IF(L758=1,_xlfn.XLOOKUP(A758,'Dyno Graph'!$E$2:$E$77,'Dyno Graph'!$H$2:$H$77,,-1),IF(Forces!L758=2,_xlfn.XLOOKUP(Forces!A758,'Dyno Graph'!$F$2:$F$77,'Dyno Graph'!$H$2:$H$77,,-1),IF(Forces!L758=3,_xlfn.XLOOKUP(Forces!A758,'Dyno Graph'!$G$2:$G$77,'Dyno Graph'!$H$2:$H$77,,-1))))</f>
        <v>11.185500000000001</v>
      </c>
      <c r="P758" s="92" cm="1">
        <f t="array" ref="P758">_xlfn.XLOOKUP(N758,BSFC!$B$3:$B$25,_xlfn.XLOOKUP(M758,BSFC!$C$2:$P$2,BSFC!$C$3:$P$25,,-1),,-1)</f>
        <v>475.44294525000004</v>
      </c>
      <c r="Q758" s="92">
        <f t="shared" si="120"/>
        <v>1.4772408511371877</v>
      </c>
      <c r="R758" s="92">
        <f t="shared" si="121"/>
        <v>2.2593044861247781E-4</v>
      </c>
      <c r="S758" s="92">
        <f t="shared" si="122"/>
        <v>0.10741703790997023</v>
      </c>
      <c r="T758" s="92">
        <f t="shared" si="125"/>
        <v>98.24652095576991</v>
      </c>
      <c r="U758" s="92">
        <f t="shared" si="123"/>
        <v>1.4322271721329364E-4</v>
      </c>
      <c r="V758" s="92">
        <f t="shared" si="126"/>
        <v>0.13099536127435879</v>
      </c>
    </row>
    <row r="759" spans="1:22" x14ac:dyDescent="0.45">
      <c r="A759" s="88">
        <f>MIN('Gearing and Output'!$H$7,(SQRT((A758^2)+2*K758*1)))</f>
        <v>13.752388632941413</v>
      </c>
      <c r="B759" s="90">
        <f t="shared" si="124"/>
        <v>66.579378364393904</v>
      </c>
      <c r="C759" s="90">
        <f>0.5*'Gearing and Output'!$G$15*'Gearing and Output'!$G$16*'Gearing and Output'!$G$14*(A759)^2</f>
        <v>111.2073775495362</v>
      </c>
      <c r="D759" s="90">
        <f>'Gearing and Output'!$G$26</f>
        <v>133.66125</v>
      </c>
      <c r="E759" s="90">
        <f>'Gearing and Output'!$C$14-C759-D759</f>
        <v>239.23840140594046</v>
      </c>
      <c r="F759" s="90">
        <f>0.5*'Gearing and Output'!$J$27*A759^2</f>
        <v>53594.201722958889</v>
      </c>
      <c r="G759" s="90">
        <f>A759/('Gearing and Output'!$J$35/1000)</f>
        <v>47.081097682100008</v>
      </c>
      <c r="H759" s="90">
        <f t="shared" si="118"/>
        <v>59.738955596585342</v>
      </c>
      <c r="I759" s="90">
        <f>'Gearing and Output'!$G$38</f>
        <v>631.72977665344956</v>
      </c>
      <c r="J759" s="90">
        <f t="shared" si="119"/>
        <v>0.37870369618049587</v>
      </c>
      <c r="K759" s="92">
        <f t="shared" si="127"/>
        <v>2.6405868495230767</v>
      </c>
      <c r="L759" s="92">
        <f>IF(A759&lt;'Gearing and Output'!$H$5,1,IF(A759&lt;'Gearing and Output'!$H$6,2,IF(A759&gt;'Gearing and Output'!$H$6,3)))</f>
        <v>3</v>
      </c>
      <c r="M759" s="92">
        <f>IF(L759=1,_xlfn.XLOOKUP(A759,'Dyno Graph'!$E$2:$E$77,'Dyno Graph'!$A$2:$A$77,,1),IF(L759=2,_xlfn.XLOOKUP(A759,'Dyno Graph'!$F$2:$F$77,'Dyno Graph'!$A$2:$A$77,,1),IF(L759=3,_xlfn.XLOOKUP(A759,'Dyno Graph'!$G$2:$G$77,'Dyno Graph'!$A$2:$A$77,,1))))</f>
        <v>7500</v>
      </c>
      <c r="N759" s="92">
        <f>IF(L759=1,_xlfn.XLOOKUP(A759,'Dyno Graph'!$E$2:$E$77,'Dyno Graph'!$D$2:$D$77,,-1),IF(L759=2,_xlfn.XLOOKUP(A759,'Dyno Graph'!$F$2:$F$77,'Dyno Graph'!$D$2:$D$77,,-1),IF(L759=3,_xlfn.XLOOKUP(A759,'Dyno Graph'!$G$2:$G$77,'Dyno Graph'!$D$2:$D$77,,-1))))</f>
        <v>14.254</v>
      </c>
      <c r="O759" s="92">
        <f>IF(L759=1,_xlfn.XLOOKUP(A759,'Dyno Graph'!$E$2:$E$77,'Dyno Graph'!$H$2:$H$77,,-1),IF(Forces!L759=2,_xlfn.XLOOKUP(Forces!A759,'Dyno Graph'!$F$2:$F$77,'Dyno Graph'!$H$2:$H$77,,-1),IF(Forces!L759=3,_xlfn.XLOOKUP(Forces!A759,'Dyno Graph'!$G$2:$G$77,'Dyno Graph'!$H$2:$H$77,,-1))))</f>
        <v>11.185500000000001</v>
      </c>
      <c r="P759" s="92" cm="1">
        <f t="array" ref="P759">_xlfn.XLOOKUP(N759,BSFC!$B$3:$B$25,_xlfn.XLOOKUP(M759,BSFC!$C$2:$P$2,BSFC!$C$3:$P$25,,-1),,-1)</f>
        <v>475.44294525000004</v>
      </c>
      <c r="Q759" s="92">
        <f t="shared" si="120"/>
        <v>1.4772408511371877</v>
      </c>
      <c r="R759" s="92">
        <f t="shared" si="121"/>
        <v>2.2593044861247781E-4</v>
      </c>
      <c r="S759" s="92">
        <f t="shared" si="122"/>
        <v>0.10741703790997023</v>
      </c>
      <c r="T759" s="92">
        <f t="shared" si="125"/>
        <v>98.353937993679878</v>
      </c>
      <c r="U759" s="92">
        <f t="shared" si="123"/>
        <v>1.4322271721329364E-4</v>
      </c>
      <c r="V759" s="92">
        <f t="shared" si="126"/>
        <v>0.13113858399157208</v>
      </c>
    </row>
    <row r="760" spans="1:22" x14ac:dyDescent="0.45">
      <c r="A760" s="88">
        <f>MIN('Gearing and Output'!$H$7,(SQRT((A759^2)+2*K759*1)))</f>
        <v>13.752388632941413</v>
      </c>
      <c r="B760" s="90">
        <f t="shared" si="124"/>
        <v>66.652093005223989</v>
      </c>
      <c r="C760" s="90">
        <f>0.5*'Gearing and Output'!$G$15*'Gearing and Output'!$G$16*'Gearing and Output'!$G$14*(A760)^2</f>
        <v>111.2073775495362</v>
      </c>
      <c r="D760" s="90">
        <f>'Gearing and Output'!$G$26</f>
        <v>133.66125</v>
      </c>
      <c r="E760" s="90">
        <f>'Gearing and Output'!$C$14-C760-D760</f>
        <v>239.23840140594046</v>
      </c>
      <c r="F760" s="90">
        <f>0.5*'Gearing and Output'!$J$27*A760^2</f>
        <v>53594.201722958889</v>
      </c>
      <c r="G760" s="90">
        <f>A760/('Gearing and Output'!$J$35/1000)</f>
        <v>47.081097682100008</v>
      </c>
      <c r="H760" s="90">
        <f t="shared" si="118"/>
        <v>59.738955596585342</v>
      </c>
      <c r="I760" s="90">
        <f>'Gearing and Output'!$G$38</f>
        <v>631.72977665344956</v>
      </c>
      <c r="J760" s="90">
        <f t="shared" si="119"/>
        <v>0.37870369618049587</v>
      </c>
      <c r="K760" s="92">
        <f t="shared" si="127"/>
        <v>2.6405868495230767</v>
      </c>
      <c r="L760" s="92">
        <f>IF(A760&lt;'Gearing and Output'!$H$5,1,IF(A760&lt;'Gearing and Output'!$H$6,2,IF(A760&gt;'Gearing and Output'!$H$6,3)))</f>
        <v>3</v>
      </c>
      <c r="M760" s="92">
        <f>IF(L760=1,_xlfn.XLOOKUP(A760,'Dyno Graph'!$E$2:$E$77,'Dyno Graph'!$A$2:$A$77,,1),IF(L760=2,_xlfn.XLOOKUP(A760,'Dyno Graph'!$F$2:$F$77,'Dyno Graph'!$A$2:$A$77,,1),IF(L760=3,_xlfn.XLOOKUP(A760,'Dyno Graph'!$G$2:$G$77,'Dyno Graph'!$A$2:$A$77,,1))))</f>
        <v>7500</v>
      </c>
      <c r="N760" s="92">
        <f>IF(L760=1,_xlfn.XLOOKUP(A760,'Dyno Graph'!$E$2:$E$77,'Dyno Graph'!$D$2:$D$77,,-1),IF(L760=2,_xlfn.XLOOKUP(A760,'Dyno Graph'!$F$2:$F$77,'Dyno Graph'!$D$2:$D$77,,-1),IF(L760=3,_xlfn.XLOOKUP(A760,'Dyno Graph'!$G$2:$G$77,'Dyno Graph'!$D$2:$D$77,,-1))))</f>
        <v>14.254</v>
      </c>
      <c r="O760" s="92">
        <f>IF(L760=1,_xlfn.XLOOKUP(A760,'Dyno Graph'!$E$2:$E$77,'Dyno Graph'!$H$2:$H$77,,-1),IF(Forces!L760=2,_xlfn.XLOOKUP(Forces!A760,'Dyno Graph'!$F$2:$F$77,'Dyno Graph'!$H$2:$H$77,,-1),IF(Forces!L760=3,_xlfn.XLOOKUP(Forces!A760,'Dyno Graph'!$G$2:$G$77,'Dyno Graph'!$H$2:$H$77,,-1))))</f>
        <v>11.185500000000001</v>
      </c>
      <c r="P760" s="92" cm="1">
        <f t="array" ref="P760">_xlfn.XLOOKUP(N760,BSFC!$B$3:$B$25,_xlfn.XLOOKUP(M760,BSFC!$C$2:$P$2,BSFC!$C$3:$P$25,,-1),,-1)</f>
        <v>475.44294525000004</v>
      </c>
      <c r="Q760" s="92">
        <f t="shared" si="120"/>
        <v>1.4772408511371877</v>
      </c>
      <c r="R760" s="92">
        <f t="shared" si="121"/>
        <v>2.2593044861247781E-4</v>
      </c>
      <c r="S760" s="92">
        <f t="shared" si="122"/>
        <v>0.10741703790997023</v>
      </c>
      <c r="T760" s="92">
        <f t="shared" si="125"/>
        <v>98.461355031589846</v>
      </c>
      <c r="U760" s="92">
        <f t="shared" si="123"/>
        <v>1.4322271721329364E-4</v>
      </c>
      <c r="V760" s="92">
        <f t="shared" si="126"/>
        <v>0.13128180670878536</v>
      </c>
    </row>
    <row r="761" spans="1:22" x14ac:dyDescent="0.45">
      <c r="A761" s="88">
        <f>MIN('Gearing and Output'!$H$7,(SQRT((A760^2)+2*K760*1)))</f>
        <v>13.752388632941413</v>
      </c>
      <c r="B761" s="90">
        <f t="shared" si="124"/>
        <v>66.724807646054074</v>
      </c>
      <c r="C761" s="90">
        <f>0.5*'Gearing and Output'!$G$15*'Gearing and Output'!$G$16*'Gearing and Output'!$G$14*(A761)^2</f>
        <v>111.2073775495362</v>
      </c>
      <c r="D761" s="90">
        <f>'Gearing and Output'!$G$26</f>
        <v>133.66125</v>
      </c>
      <c r="E761" s="90">
        <f>'Gearing and Output'!$C$14-C761-D761</f>
        <v>239.23840140594046</v>
      </c>
      <c r="F761" s="90">
        <f>0.5*'Gearing and Output'!$J$27*A761^2</f>
        <v>53594.201722958889</v>
      </c>
      <c r="G761" s="90">
        <f>A761/('Gearing and Output'!$J$35/1000)</f>
        <v>47.081097682100008</v>
      </c>
      <c r="H761" s="90">
        <f t="shared" si="118"/>
        <v>59.738955596585342</v>
      </c>
      <c r="I761" s="90">
        <f>'Gearing and Output'!$G$38</f>
        <v>631.72977665344956</v>
      </c>
      <c r="J761" s="90">
        <f t="shared" si="119"/>
        <v>0.37870369618049587</v>
      </c>
      <c r="K761" s="92">
        <f t="shared" si="127"/>
        <v>2.6405868495230767</v>
      </c>
      <c r="L761" s="92">
        <f>IF(A761&lt;'Gearing and Output'!$H$5,1,IF(A761&lt;'Gearing and Output'!$H$6,2,IF(A761&gt;'Gearing and Output'!$H$6,3)))</f>
        <v>3</v>
      </c>
      <c r="M761" s="92">
        <f>IF(L761=1,_xlfn.XLOOKUP(A761,'Dyno Graph'!$E$2:$E$77,'Dyno Graph'!$A$2:$A$77,,1),IF(L761=2,_xlfn.XLOOKUP(A761,'Dyno Graph'!$F$2:$F$77,'Dyno Graph'!$A$2:$A$77,,1),IF(L761=3,_xlfn.XLOOKUP(A761,'Dyno Graph'!$G$2:$G$77,'Dyno Graph'!$A$2:$A$77,,1))))</f>
        <v>7500</v>
      </c>
      <c r="N761" s="92">
        <f>IF(L761=1,_xlfn.XLOOKUP(A761,'Dyno Graph'!$E$2:$E$77,'Dyno Graph'!$D$2:$D$77,,-1),IF(L761=2,_xlfn.XLOOKUP(A761,'Dyno Graph'!$F$2:$F$77,'Dyno Graph'!$D$2:$D$77,,-1),IF(L761=3,_xlfn.XLOOKUP(A761,'Dyno Graph'!$G$2:$G$77,'Dyno Graph'!$D$2:$D$77,,-1))))</f>
        <v>14.254</v>
      </c>
      <c r="O761" s="92">
        <f>IF(L761=1,_xlfn.XLOOKUP(A761,'Dyno Graph'!$E$2:$E$77,'Dyno Graph'!$H$2:$H$77,,-1),IF(Forces!L761=2,_xlfn.XLOOKUP(Forces!A761,'Dyno Graph'!$F$2:$F$77,'Dyno Graph'!$H$2:$H$77,,-1),IF(Forces!L761=3,_xlfn.XLOOKUP(Forces!A761,'Dyno Graph'!$G$2:$G$77,'Dyno Graph'!$H$2:$H$77,,-1))))</f>
        <v>11.185500000000001</v>
      </c>
      <c r="P761" s="92" cm="1">
        <f t="array" ref="P761">_xlfn.XLOOKUP(N761,BSFC!$B$3:$B$25,_xlfn.XLOOKUP(M761,BSFC!$C$2:$P$2,BSFC!$C$3:$P$25,,-1),,-1)</f>
        <v>475.44294525000004</v>
      </c>
      <c r="Q761" s="92">
        <f t="shared" si="120"/>
        <v>1.4772408511371877</v>
      </c>
      <c r="R761" s="92">
        <f t="shared" si="121"/>
        <v>2.2593044861247781E-4</v>
      </c>
      <c r="S761" s="92">
        <f t="shared" si="122"/>
        <v>0.10741703790997023</v>
      </c>
      <c r="T761" s="92">
        <f t="shared" si="125"/>
        <v>98.568772069499815</v>
      </c>
      <c r="U761" s="92">
        <f t="shared" si="123"/>
        <v>1.4322271721329364E-4</v>
      </c>
      <c r="V761" s="92">
        <f t="shared" si="126"/>
        <v>0.13142502942599865</v>
      </c>
    </row>
    <row r="762" spans="1:22" x14ac:dyDescent="0.45">
      <c r="A762" s="88">
        <f>MIN('Gearing and Output'!$H$7,(SQRT((A761^2)+2*K761*1)))</f>
        <v>13.752388632941413</v>
      </c>
      <c r="B762" s="90">
        <f t="shared" si="124"/>
        <v>66.79752228688416</v>
      </c>
      <c r="C762" s="90">
        <f>0.5*'Gearing and Output'!$G$15*'Gearing and Output'!$G$16*'Gearing and Output'!$G$14*(A762)^2</f>
        <v>111.2073775495362</v>
      </c>
      <c r="D762" s="90">
        <f>'Gearing and Output'!$G$26</f>
        <v>133.66125</v>
      </c>
      <c r="E762" s="90">
        <f>'Gearing and Output'!$C$14-C762-D762</f>
        <v>239.23840140594046</v>
      </c>
      <c r="F762" s="90">
        <f>0.5*'Gearing and Output'!$J$27*A762^2</f>
        <v>53594.201722958889</v>
      </c>
      <c r="G762" s="90">
        <f>A762/('Gearing and Output'!$J$35/1000)</f>
        <v>47.081097682100008</v>
      </c>
      <c r="H762" s="90">
        <f t="shared" si="118"/>
        <v>59.738955596585342</v>
      </c>
      <c r="I762" s="90">
        <f>'Gearing and Output'!$G$38</f>
        <v>631.72977665344956</v>
      </c>
      <c r="J762" s="90">
        <f t="shared" si="119"/>
        <v>0.37870369618049587</v>
      </c>
      <c r="K762" s="92">
        <f t="shared" si="127"/>
        <v>2.6405868495230767</v>
      </c>
      <c r="L762" s="92">
        <f>IF(A762&lt;'Gearing and Output'!$H$5,1,IF(A762&lt;'Gearing and Output'!$H$6,2,IF(A762&gt;'Gearing and Output'!$H$6,3)))</f>
        <v>3</v>
      </c>
      <c r="M762" s="92">
        <f>IF(L762=1,_xlfn.XLOOKUP(A762,'Dyno Graph'!$E$2:$E$77,'Dyno Graph'!$A$2:$A$77,,1),IF(L762=2,_xlfn.XLOOKUP(A762,'Dyno Graph'!$F$2:$F$77,'Dyno Graph'!$A$2:$A$77,,1),IF(L762=3,_xlfn.XLOOKUP(A762,'Dyno Graph'!$G$2:$G$77,'Dyno Graph'!$A$2:$A$77,,1))))</f>
        <v>7500</v>
      </c>
      <c r="N762" s="92">
        <f>IF(L762=1,_xlfn.XLOOKUP(A762,'Dyno Graph'!$E$2:$E$77,'Dyno Graph'!$D$2:$D$77,,-1),IF(L762=2,_xlfn.XLOOKUP(A762,'Dyno Graph'!$F$2:$F$77,'Dyno Graph'!$D$2:$D$77,,-1),IF(L762=3,_xlfn.XLOOKUP(A762,'Dyno Graph'!$G$2:$G$77,'Dyno Graph'!$D$2:$D$77,,-1))))</f>
        <v>14.254</v>
      </c>
      <c r="O762" s="92">
        <f>IF(L762=1,_xlfn.XLOOKUP(A762,'Dyno Graph'!$E$2:$E$77,'Dyno Graph'!$H$2:$H$77,,-1),IF(Forces!L762=2,_xlfn.XLOOKUP(Forces!A762,'Dyno Graph'!$F$2:$F$77,'Dyno Graph'!$H$2:$H$77,,-1),IF(Forces!L762=3,_xlfn.XLOOKUP(Forces!A762,'Dyno Graph'!$G$2:$G$77,'Dyno Graph'!$H$2:$H$77,,-1))))</f>
        <v>11.185500000000001</v>
      </c>
      <c r="P762" s="92" cm="1">
        <f t="array" ref="P762">_xlfn.XLOOKUP(N762,BSFC!$B$3:$B$25,_xlfn.XLOOKUP(M762,BSFC!$C$2:$P$2,BSFC!$C$3:$P$25,,-1),,-1)</f>
        <v>475.44294525000004</v>
      </c>
      <c r="Q762" s="92">
        <f t="shared" si="120"/>
        <v>1.4772408511371877</v>
      </c>
      <c r="R762" s="92">
        <f t="shared" si="121"/>
        <v>2.2593044861247781E-4</v>
      </c>
      <c r="S762" s="92">
        <f t="shared" si="122"/>
        <v>0.10741703790997023</v>
      </c>
      <c r="T762" s="92">
        <f t="shared" si="125"/>
        <v>98.676189107409783</v>
      </c>
      <c r="U762" s="92">
        <f t="shared" si="123"/>
        <v>1.4322271721329364E-4</v>
      </c>
      <c r="V762" s="92">
        <f t="shared" si="126"/>
        <v>0.13156825214321194</v>
      </c>
    </row>
    <row r="763" spans="1:22" x14ac:dyDescent="0.45">
      <c r="A763" s="88">
        <f>MIN('Gearing and Output'!$H$7,(SQRT((A762^2)+2*K762*1)))</f>
        <v>13.752388632941413</v>
      </c>
      <c r="B763" s="90">
        <f t="shared" si="124"/>
        <v>66.870236927714245</v>
      </c>
      <c r="C763" s="90">
        <f>0.5*'Gearing and Output'!$G$15*'Gearing and Output'!$G$16*'Gearing and Output'!$G$14*(A763)^2</f>
        <v>111.2073775495362</v>
      </c>
      <c r="D763" s="90">
        <f>'Gearing and Output'!$G$26</f>
        <v>133.66125</v>
      </c>
      <c r="E763" s="90">
        <f>'Gearing and Output'!$C$14-C763-D763</f>
        <v>239.23840140594046</v>
      </c>
      <c r="F763" s="90">
        <f>0.5*'Gearing and Output'!$J$27*A763^2</f>
        <v>53594.201722958889</v>
      </c>
      <c r="G763" s="90">
        <f>A763/('Gearing and Output'!$J$35/1000)</f>
        <v>47.081097682100008</v>
      </c>
      <c r="H763" s="90">
        <f t="shared" si="118"/>
        <v>59.738955596585342</v>
      </c>
      <c r="I763" s="90">
        <f>'Gearing and Output'!$G$38</f>
        <v>631.72977665344956</v>
      </c>
      <c r="J763" s="90">
        <f t="shared" si="119"/>
        <v>0.37870369618049587</v>
      </c>
      <c r="K763" s="92">
        <f t="shared" si="127"/>
        <v>2.6405868495230767</v>
      </c>
      <c r="L763" s="92">
        <f>IF(A763&lt;'Gearing and Output'!$H$5,1,IF(A763&lt;'Gearing and Output'!$H$6,2,IF(A763&gt;'Gearing and Output'!$H$6,3)))</f>
        <v>3</v>
      </c>
      <c r="M763" s="92">
        <f>IF(L763=1,_xlfn.XLOOKUP(A763,'Dyno Graph'!$E$2:$E$77,'Dyno Graph'!$A$2:$A$77,,1),IF(L763=2,_xlfn.XLOOKUP(A763,'Dyno Graph'!$F$2:$F$77,'Dyno Graph'!$A$2:$A$77,,1),IF(L763=3,_xlfn.XLOOKUP(A763,'Dyno Graph'!$G$2:$G$77,'Dyno Graph'!$A$2:$A$77,,1))))</f>
        <v>7500</v>
      </c>
      <c r="N763" s="92">
        <f>IF(L763=1,_xlfn.XLOOKUP(A763,'Dyno Graph'!$E$2:$E$77,'Dyno Graph'!$D$2:$D$77,,-1),IF(L763=2,_xlfn.XLOOKUP(A763,'Dyno Graph'!$F$2:$F$77,'Dyno Graph'!$D$2:$D$77,,-1),IF(L763=3,_xlfn.XLOOKUP(A763,'Dyno Graph'!$G$2:$G$77,'Dyno Graph'!$D$2:$D$77,,-1))))</f>
        <v>14.254</v>
      </c>
      <c r="O763" s="92">
        <f>IF(L763=1,_xlfn.XLOOKUP(A763,'Dyno Graph'!$E$2:$E$77,'Dyno Graph'!$H$2:$H$77,,-1),IF(Forces!L763=2,_xlfn.XLOOKUP(Forces!A763,'Dyno Graph'!$F$2:$F$77,'Dyno Graph'!$H$2:$H$77,,-1),IF(Forces!L763=3,_xlfn.XLOOKUP(Forces!A763,'Dyno Graph'!$G$2:$G$77,'Dyno Graph'!$H$2:$H$77,,-1))))</f>
        <v>11.185500000000001</v>
      </c>
      <c r="P763" s="92" cm="1">
        <f t="array" ref="P763">_xlfn.XLOOKUP(N763,BSFC!$B$3:$B$25,_xlfn.XLOOKUP(M763,BSFC!$C$2:$P$2,BSFC!$C$3:$P$25,,-1),,-1)</f>
        <v>475.44294525000004</v>
      </c>
      <c r="Q763" s="92">
        <f t="shared" si="120"/>
        <v>1.4772408511371877</v>
      </c>
      <c r="R763" s="92">
        <f t="shared" si="121"/>
        <v>2.2593044861247781E-4</v>
      </c>
      <c r="S763" s="92">
        <f t="shared" si="122"/>
        <v>0.10741703790997023</v>
      </c>
      <c r="T763" s="92">
        <f t="shared" si="125"/>
        <v>98.783606145319752</v>
      </c>
      <c r="U763" s="92">
        <f t="shared" si="123"/>
        <v>1.4322271721329364E-4</v>
      </c>
      <c r="V763" s="92">
        <f t="shared" si="126"/>
        <v>0.13171147486042523</v>
      </c>
    </row>
    <row r="764" spans="1:22" x14ac:dyDescent="0.45">
      <c r="A764" s="88">
        <f>MIN('Gearing and Output'!$H$7,(SQRT((A763^2)+2*K763*1)))</f>
        <v>13.752388632941413</v>
      </c>
      <c r="B764" s="90">
        <f t="shared" si="124"/>
        <v>66.942951568544331</v>
      </c>
      <c r="C764" s="90">
        <f>0.5*'Gearing and Output'!$G$15*'Gearing and Output'!$G$16*'Gearing and Output'!$G$14*(A764)^2</f>
        <v>111.2073775495362</v>
      </c>
      <c r="D764" s="90">
        <f>'Gearing and Output'!$G$26</f>
        <v>133.66125</v>
      </c>
      <c r="E764" s="90">
        <f>'Gearing and Output'!$C$14-C764-D764</f>
        <v>239.23840140594046</v>
      </c>
      <c r="F764" s="90">
        <f>0.5*'Gearing and Output'!$J$27*A764^2</f>
        <v>53594.201722958889</v>
      </c>
      <c r="G764" s="90">
        <f>A764/('Gearing and Output'!$J$35/1000)</f>
        <v>47.081097682100008</v>
      </c>
      <c r="H764" s="90">
        <f t="shared" si="118"/>
        <v>59.738955596585342</v>
      </c>
      <c r="I764" s="90">
        <f>'Gearing and Output'!$G$38</f>
        <v>631.72977665344956</v>
      </c>
      <c r="J764" s="90">
        <f t="shared" si="119"/>
        <v>0.37870369618049587</v>
      </c>
      <c r="K764" s="92">
        <f t="shared" si="127"/>
        <v>2.6405868495230767</v>
      </c>
      <c r="L764" s="92">
        <f>IF(A764&lt;'Gearing and Output'!$H$5,1,IF(A764&lt;'Gearing and Output'!$H$6,2,IF(A764&gt;'Gearing and Output'!$H$6,3)))</f>
        <v>3</v>
      </c>
      <c r="M764" s="92">
        <f>IF(L764=1,_xlfn.XLOOKUP(A764,'Dyno Graph'!$E$2:$E$77,'Dyno Graph'!$A$2:$A$77,,1),IF(L764=2,_xlfn.XLOOKUP(A764,'Dyno Graph'!$F$2:$F$77,'Dyno Graph'!$A$2:$A$77,,1),IF(L764=3,_xlfn.XLOOKUP(A764,'Dyno Graph'!$G$2:$G$77,'Dyno Graph'!$A$2:$A$77,,1))))</f>
        <v>7500</v>
      </c>
      <c r="N764" s="92">
        <f>IF(L764=1,_xlfn.XLOOKUP(A764,'Dyno Graph'!$E$2:$E$77,'Dyno Graph'!$D$2:$D$77,,-1),IF(L764=2,_xlfn.XLOOKUP(A764,'Dyno Graph'!$F$2:$F$77,'Dyno Graph'!$D$2:$D$77,,-1),IF(L764=3,_xlfn.XLOOKUP(A764,'Dyno Graph'!$G$2:$G$77,'Dyno Graph'!$D$2:$D$77,,-1))))</f>
        <v>14.254</v>
      </c>
      <c r="O764" s="92">
        <f>IF(L764=1,_xlfn.XLOOKUP(A764,'Dyno Graph'!$E$2:$E$77,'Dyno Graph'!$H$2:$H$77,,-1),IF(Forces!L764=2,_xlfn.XLOOKUP(Forces!A764,'Dyno Graph'!$F$2:$F$77,'Dyno Graph'!$H$2:$H$77,,-1),IF(Forces!L764=3,_xlfn.XLOOKUP(Forces!A764,'Dyno Graph'!$G$2:$G$77,'Dyno Graph'!$H$2:$H$77,,-1))))</f>
        <v>11.185500000000001</v>
      </c>
      <c r="P764" s="92" cm="1">
        <f t="array" ref="P764">_xlfn.XLOOKUP(N764,BSFC!$B$3:$B$25,_xlfn.XLOOKUP(M764,BSFC!$C$2:$P$2,BSFC!$C$3:$P$25,,-1),,-1)</f>
        <v>475.44294525000004</v>
      </c>
      <c r="Q764" s="92">
        <f t="shared" si="120"/>
        <v>1.4772408511371877</v>
      </c>
      <c r="R764" s="92">
        <f t="shared" si="121"/>
        <v>2.2593044861247781E-4</v>
      </c>
      <c r="S764" s="92">
        <f t="shared" si="122"/>
        <v>0.10741703790997023</v>
      </c>
      <c r="T764" s="92">
        <f t="shared" si="125"/>
        <v>98.89102318322972</v>
      </c>
      <c r="U764" s="92">
        <f t="shared" si="123"/>
        <v>1.4322271721329364E-4</v>
      </c>
      <c r="V764" s="92">
        <f t="shared" si="126"/>
        <v>0.13185469757763851</v>
      </c>
    </row>
    <row r="765" spans="1:22" x14ac:dyDescent="0.45">
      <c r="A765" s="88">
        <f>MIN('Gearing and Output'!$H$7,(SQRT((A764^2)+2*K764*1)))</f>
        <v>13.752388632941413</v>
      </c>
      <c r="B765" s="90">
        <f t="shared" si="124"/>
        <v>67.015666209374416</v>
      </c>
      <c r="C765" s="90">
        <f>0.5*'Gearing and Output'!$G$15*'Gearing and Output'!$G$16*'Gearing and Output'!$G$14*(A765)^2</f>
        <v>111.2073775495362</v>
      </c>
      <c r="D765" s="90">
        <f>'Gearing and Output'!$G$26</f>
        <v>133.66125</v>
      </c>
      <c r="E765" s="90">
        <f>'Gearing and Output'!$C$14-C765-D765</f>
        <v>239.23840140594046</v>
      </c>
      <c r="F765" s="90">
        <f>0.5*'Gearing and Output'!$J$27*A765^2</f>
        <v>53594.201722958889</v>
      </c>
      <c r="G765" s="90">
        <f>A765/('Gearing and Output'!$J$35/1000)</f>
        <v>47.081097682100008</v>
      </c>
      <c r="H765" s="90">
        <f t="shared" si="118"/>
        <v>59.738955596585342</v>
      </c>
      <c r="I765" s="90">
        <f>'Gearing and Output'!$G$38</f>
        <v>631.72977665344956</v>
      </c>
      <c r="J765" s="90">
        <f t="shared" si="119"/>
        <v>0.37870369618049587</v>
      </c>
      <c r="K765" s="92">
        <f t="shared" si="127"/>
        <v>2.6405868495230767</v>
      </c>
      <c r="L765" s="92">
        <f>IF(A765&lt;'Gearing and Output'!$H$5,1,IF(A765&lt;'Gearing and Output'!$H$6,2,IF(A765&gt;'Gearing and Output'!$H$6,3)))</f>
        <v>3</v>
      </c>
      <c r="M765" s="92">
        <f>IF(L765=1,_xlfn.XLOOKUP(A765,'Dyno Graph'!$E$2:$E$77,'Dyno Graph'!$A$2:$A$77,,1),IF(L765=2,_xlfn.XLOOKUP(A765,'Dyno Graph'!$F$2:$F$77,'Dyno Graph'!$A$2:$A$77,,1),IF(L765=3,_xlfn.XLOOKUP(A765,'Dyno Graph'!$G$2:$G$77,'Dyno Graph'!$A$2:$A$77,,1))))</f>
        <v>7500</v>
      </c>
      <c r="N765" s="92">
        <f>IF(L765=1,_xlfn.XLOOKUP(A765,'Dyno Graph'!$E$2:$E$77,'Dyno Graph'!$D$2:$D$77,,-1),IF(L765=2,_xlfn.XLOOKUP(A765,'Dyno Graph'!$F$2:$F$77,'Dyno Graph'!$D$2:$D$77,,-1),IF(L765=3,_xlfn.XLOOKUP(A765,'Dyno Graph'!$G$2:$G$77,'Dyno Graph'!$D$2:$D$77,,-1))))</f>
        <v>14.254</v>
      </c>
      <c r="O765" s="92">
        <f>IF(L765=1,_xlfn.XLOOKUP(A765,'Dyno Graph'!$E$2:$E$77,'Dyno Graph'!$H$2:$H$77,,-1),IF(Forces!L765=2,_xlfn.XLOOKUP(Forces!A765,'Dyno Graph'!$F$2:$F$77,'Dyno Graph'!$H$2:$H$77,,-1),IF(Forces!L765=3,_xlfn.XLOOKUP(Forces!A765,'Dyno Graph'!$G$2:$G$77,'Dyno Graph'!$H$2:$H$77,,-1))))</f>
        <v>11.185500000000001</v>
      </c>
      <c r="P765" s="92" cm="1">
        <f t="array" ref="P765">_xlfn.XLOOKUP(N765,BSFC!$B$3:$B$25,_xlfn.XLOOKUP(M765,BSFC!$C$2:$P$2,BSFC!$C$3:$P$25,,-1),,-1)</f>
        <v>475.44294525000004</v>
      </c>
      <c r="Q765" s="92">
        <f t="shared" si="120"/>
        <v>1.4772408511371877</v>
      </c>
      <c r="R765" s="92">
        <f t="shared" si="121"/>
        <v>2.2593044861247781E-4</v>
      </c>
      <c r="S765" s="92">
        <f t="shared" si="122"/>
        <v>0.10741703790997023</v>
      </c>
      <c r="T765" s="92">
        <f t="shared" si="125"/>
        <v>98.998440221139688</v>
      </c>
      <c r="U765" s="92">
        <f t="shared" si="123"/>
        <v>1.4322271721329364E-4</v>
      </c>
      <c r="V765" s="92">
        <f t="shared" si="126"/>
        <v>0.1319979202948518</v>
      </c>
    </row>
    <row r="766" spans="1:22" x14ac:dyDescent="0.45">
      <c r="A766" s="88">
        <f>MIN('Gearing and Output'!$H$7,(SQRT((A765^2)+2*K765*1)))</f>
        <v>13.752388632941413</v>
      </c>
      <c r="B766" s="90">
        <f t="shared" si="124"/>
        <v>67.088380850204501</v>
      </c>
      <c r="C766" s="90">
        <f>0.5*'Gearing and Output'!$G$15*'Gearing and Output'!$G$16*'Gearing and Output'!$G$14*(A766)^2</f>
        <v>111.2073775495362</v>
      </c>
      <c r="D766" s="90">
        <f>'Gearing and Output'!$G$26</f>
        <v>133.66125</v>
      </c>
      <c r="E766" s="90">
        <f>'Gearing and Output'!$C$14-C766-D766</f>
        <v>239.23840140594046</v>
      </c>
      <c r="F766" s="90">
        <f>0.5*'Gearing and Output'!$J$27*A766^2</f>
        <v>53594.201722958889</v>
      </c>
      <c r="G766" s="90">
        <f>A766/('Gearing and Output'!$J$35/1000)</f>
        <v>47.081097682100008</v>
      </c>
      <c r="H766" s="90">
        <f t="shared" si="118"/>
        <v>59.738955596585342</v>
      </c>
      <c r="I766" s="90">
        <f>'Gearing and Output'!$G$38</f>
        <v>631.72977665344956</v>
      </c>
      <c r="J766" s="90">
        <f t="shared" si="119"/>
        <v>0.37870369618049587</v>
      </c>
      <c r="K766" s="92">
        <f t="shared" si="127"/>
        <v>2.6405868495230767</v>
      </c>
      <c r="L766" s="92">
        <f>IF(A766&lt;'Gearing and Output'!$H$5,1,IF(A766&lt;'Gearing and Output'!$H$6,2,IF(A766&gt;'Gearing and Output'!$H$6,3)))</f>
        <v>3</v>
      </c>
      <c r="M766" s="92">
        <f>IF(L766=1,_xlfn.XLOOKUP(A766,'Dyno Graph'!$E$2:$E$77,'Dyno Graph'!$A$2:$A$77,,1),IF(L766=2,_xlfn.XLOOKUP(A766,'Dyno Graph'!$F$2:$F$77,'Dyno Graph'!$A$2:$A$77,,1),IF(L766=3,_xlfn.XLOOKUP(A766,'Dyno Graph'!$G$2:$G$77,'Dyno Graph'!$A$2:$A$77,,1))))</f>
        <v>7500</v>
      </c>
      <c r="N766" s="92">
        <f>IF(L766=1,_xlfn.XLOOKUP(A766,'Dyno Graph'!$E$2:$E$77,'Dyno Graph'!$D$2:$D$77,,-1),IF(L766=2,_xlfn.XLOOKUP(A766,'Dyno Graph'!$F$2:$F$77,'Dyno Graph'!$D$2:$D$77,,-1),IF(L766=3,_xlfn.XLOOKUP(A766,'Dyno Graph'!$G$2:$G$77,'Dyno Graph'!$D$2:$D$77,,-1))))</f>
        <v>14.254</v>
      </c>
      <c r="O766" s="92">
        <f>IF(L766=1,_xlfn.XLOOKUP(A766,'Dyno Graph'!$E$2:$E$77,'Dyno Graph'!$H$2:$H$77,,-1),IF(Forces!L766=2,_xlfn.XLOOKUP(Forces!A766,'Dyno Graph'!$F$2:$F$77,'Dyno Graph'!$H$2:$H$77,,-1),IF(Forces!L766=3,_xlfn.XLOOKUP(Forces!A766,'Dyno Graph'!$G$2:$G$77,'Dyno Graph'!$H$2:$H$77,,-1))))</f>
        <v>11.185500000000001</v>
      </c>
      <c r="P766" s="92" cm="1">
        <f t="array" ref="P766">_xlfn.XLOOKUP(N766,BSFC!$B$3:$B$25,_xlfn.XLOOKUP(M766,BSFC!$C$2:$P$2,BSFC!$C$3:$P$25,,-1),,-1)</f>
        <v>475.44294525000004</v>
      </c>
      <c r="Q766" s="92">
        <f t="shared" si="120"/>
        <v>1.4772408511371877</v>
      </c>
      <c r="R766" s="92">
        <f t="shared" si="121"/>
        <v>2.2593044861247781E-4</v>
      </c>
      <c r="S766" s="92">
        <f t="shared" si="122"/>
        <v>0.10741703790997023</v>
      </c>
      <c r="T766" s="92">
        <f t="shared" si="125"/>
        <v>99.105857259049657</v>
      </c>
      <c r="U766" s="92">
        <f t="shared" si="123"/>
        <v>1.4322271721329364E-4</v>
      </c>
      <c r="V766" s="92">
        <f t="shared" si="126"/>
        <v>0.13214114301206509</v>
      </c>
    </row>
    <row r="767" spans="1:22" x14ac:dyDescent="0.45">
      <c r="A767" s="88">
        <f>MIN('Gearing and Output'!$H$7,(SQRT((A766^2)+2*K766*1)))</f>
        <v>13.752388632941413</v>
      </c>
      <c r="B767" s="90">
        <f t="shared" si="124"/>
        <v>67.161095491034587</v>
      </c>
      <c r="C767" s="90">
        <f>0.5*'Gearing and Output'!$G$15*'Gearing and Output'!$G$16*'Gearing and Output'!$G$14*(A767)^2</f>
        <v>111.2073775495362</v>
      </c>
      <c r="D767" s="90">
        <f>'Gearing and Output'!$G$26</f>
        <v>133.66125</v>
      </c>
      <c r="E767" s="90">
        <f>'Gearing and Output'!$C$14-C767-D767</f>
        <v>239.23840140594046</v>
      </c>
      <c r="F767" s="90">
        <f>0.5*'Gearing and Output'!$J$27*A767^2</f>
        <v>53594.201722958889</v>
      </c>
      <c r="G767" s="90">
        <f>A767/('Gearing and Output'!$J$35/1000)</f>
        <v>47.081097682100008</v>
      </c>
      <c r="H767" s="90">
        <f t="shared" si="118"/>
        <v>59.738955596585342</v>
      </c>
      <c r="I767" s="90">
        <f>'Gearing and Output'!$G$38</f>
        <v>631.72977665344956</v>
      </c>
      <c r="J767" s="90">
        <f t="shared" si="119"/>
        <v>0.37870369618049587</v>
      </c>
      <c r="K767" s="92">
        <f t="shared" si="127"/>
        <v>2.6405868495230767</v>
      </c>
      <c r="L767" s="92">
        <f>IF(A767&lt;'Gearing and Output'!$H$5,1,IF(A767&lt;'Gearing and Output'!$H$6,2,IF(A767&gt;'Gearing and Output'!$H$6,3)))</f>
        <v>3</v>
      </c>
      <c r="M767" s="92">
        <f>IF(L767=1,_xlfn.XLOOKUP(A767,'Dyno Graph'!$E$2:$E$77,'Dyno Graph'!$A$2:$A$77,,1),IF(L767=2,_xlfn.XLOOKUP(A767,'Dyno Graph'!$F$2:$F$77,'Dyno Graph'!$A$2:$A$77,,1),IF(L767=3,_xlfn.XLOOKUP(A767,'Dyno Graph'!$G$2:$G$77,'Dyno Graph'!$A$2:$A$77,,1))))</f>
        <v>7500</v>
      </c>
      <c r="N767" s="92">
        <f>IF(L767=1,_xlfn.XLOOKUP(A767,'Dyno Graph'!$E$2:$E$77,'Dyno Graph'!$D$2:$D$77,,-1),IF(L767=2,_xlfn.XLOOKUP(A767,'Dyno Graph'!$F$2:$F$77,'Dyno Graph'!$D$2:$D$77,,-1),IF(L767=3,_xlfn.XLOOKUP(A767,'Dyno Graph'!$G$2:$G$77,'Dyno Graph'!$D$2:$D$77,,-1))))</f>
        <v>14.254</v>
      </c>
      <c r="O767" s="92">
        <f>IF(L767=1,_xlfn.XLOOKUP(A767,'Dyno Graph'!$E$2:$E$77,'Dyno Graph'!$H$2:$H$77,,-1),IF(Forces!L767=2,_xlfn.XLOOKUP(Forces!A767,'Dyno Graph'!$F$2:$F$77,'Dyno Graph'!$H$2:$H$77,,-1),IF(Forces!L767=3,_xlfn.XLOOKUP(Forces!A767,'Dyno Graph'!$G$2:$G$77,'Dyno Graph'!$H$2:$H$77,,-1))))</f>
        <v>11.185500000000001</v>
      </c>
      <c r="P767" s="92" cm="1">
        <f t="array" ref="P767">_xlfn.XLOOKUP(N767,BSFC!$B$3:$B$25,_xlfn.XLOOKUP(M767,BSFC!$C$2:$P$2,BSFC!$C$3:$P$25,,-1),,-1)</f>
        <v>475.44294525000004</v>
      </c>
      <c r="Q767" s="92">
        <f t="shared" si="120"/>
        <v>1.4772408511371877</v>
      </c>
      <c r="R767" s="92">
        <f t="shared" si="121"/>
        <v>2.2593044861247781E-4</v>
      </c>
      <c r="S767" s="92">
        <f t="shared" si="122"/>
        <v>0.10741703790997023</v>
      </c>
      <c r="T767" s="92">
        <f t="shared" si="125"/>
        <v>99.213274296959625</v>
      </c>
      <c r="U767" s="92">
        <f t="shared" si="123"/>
        <v>1.4322271721329364E-4</v>
      </c>
      <c r="V767" s="92">
        <f t="shared" si="126"/>
        <v>0.13228436572927837</v>
      </c>
    </row>
    <row r="768" spans="1:22" x14ac:dyDescent="0.45">
      <c r="A768" s="88">
        <f>MIN('Gearing and Output'!$H$7,(SQRT((A767^2)+2*K767*1)))</f>
        <v>13.752388632941413</v>
      </c>
      <c r="B768" s="90">
        <f t="shared" si="124"/>
        <v>67.233810131864672</v>
      </c>
      <c r="C768" s="90">
        <f>0.5*'Gearing and Output'!$G$15*'Gearing and Output'!$G$16*'Gearing and Output'!$G$14*(A768)^2</f>
        <v>111.2073775495362</v>
      </c>
      <c r="D768" s="90">
        <f>'Gearing and Output'!$G$26</f>
        <v>133.66125</v>
      </c>
      <c r="E768" s="90">
        <f>'Gearing and Output'!$C$14-C768-D768</f>
        <v>239.23840140594046</v>
      </c>
      <c r="F768" s="90">
        <f>0.5*'Gearing and Output'!$J$27*A768^2</f>
        <v>53594.201722958889</v>
      </c>
      <c r="G768" s="90">
        <f>A768/('Gearing and Output'!$J$35/1000)</f>
        <v>47.081097682100008</v>
      </c>
      <c r="H768" s="90">
        <f t="shared" si="118"/>
        <v>59.738955596585342</v>
      </c>
      <c r="I768" s="90">
        <f>'Gearing and Output'!$G$38</f>
        <v>631.72977665344956</v>
      </c>
      <c r="J768" s="90">
        <f t="shared" si="119"/>
        <v>0.37870369618049587</v>
      </c>
      <c r="K768" s="92">
        <f t="shared" si="127"/>
        <v>2.6405868495230767</v>
      </c>
      <c r="L768" s="92">
        <f>IF(A768&lt;'Gearing and Output'!$H$5,1,IF(A768&lt;'Gearing and Output'!$H$6,2,IF(A768&gt;'Gearing and Output'!$H$6,3)))</f>
        <v>3</v>
      </c>
      <c r="M768" s="92">
        <f>IF(L768=1,_xlfn.XLOOKUP(A768,'Dyno Graph'!$E$2:$E$77,'Dyno Graph'!$A$2:$A$77,,1),IF(L768=2,_xlfn.XLOOKUP(A768,'Dyno Graph'!$F$2:$F$77,'Dyno Graph'!$A$2:$A$77,,1),IF(L768=3,_xlfn.XLOOKUP(A768,'Dyno Graph'!$G$2:$G$77,'Dyno Graph'!$A$2:$A$77,,1))))</f>
        <v>7500</v>
      </c>
      <c r="N768" s="92">
        <f>IF(L768=1,_xlfn.XLOOKUP(A768,'Dyno Graph'!$E$2:$E$77,'Dyno Graph'!$D$2:$D$77,,-1),IF(L768=2,_xlfn.XLOOKUP(A768,'Dyno Graph'!$F$2:$F$77,'Dyno Graph'!$D$2:$D$77,,-1),IF(L768=3,_xlfn.XLOOKUP(A768,'Dyno Graph'!$G$2:$G$77,'Dyno Graph'!$D$2:$D$77,,-1))))</f>
        <v>14.254</v>
      </c>
      <c r="O768" s="92">
        <f>IF(L768=1,_xlfn.XLOOKUP(A768,'Dyno Graph'!$E$2:$E$77,'Dyno Graph'!$H$2:$H$77,,-1),IF(Forces!L768=2,_xlfn.XLOOKUP(Forces!A768,'Dyno Graph'!$F$2:$F$77,'Dyno Graph'!$H$2:$H$77,,-1),IF(Forces!L768=3,_xlfn.XLOOKUP(Forces!A768,'Dyno Graph'!$G$2:$G$77,'Dyno Graph'!$H$2:$H$77,,-1))))</f>
        <v>11.185500000000001</v>
      </c>
      <c r="P768" s="92" cm="1">
        <f t="array" ref="P768">_xlfn.XLOOKUP(N768,BSFC!$B$3:$B$25,_xlfn.XLOOKUP(M768,BSFC!$C$2:$P$2,BSFC!$C$3:$P$25,,-1),,-1)</f>
        <v>475.44294525000004</v>
      </c>
      <c r="Q768" s="92">
        <f t="shared" si="120"/>
        <v>1.4772408511371877</v>
      </c>
      <c r="R768" s="92">
        <f t="shared" si="121"/>
        <v>2.2593044861247781E-4</v>
      </c>
      <c r="S768" s="92">
        <f t="shared" si="122"/>
        <v>0.10741703790997023</v>
      </c>
      <c r="T768" s="92">
        <f t="shared" si="125"/>
        <v>99.320691334869593</v>
      </c>
      <c r="U768" s="92">
        <f t="shared" si="123"/>
        <v>1.4322271721329364E-4</v>
      </c>
      <c r="V768" s="92">
        <f t="shared" si="126"/>
        <v>0.13242758844649166</v>
      </c>
    </row>
    <row r="769" spans="1:22" x14ac:dyDescent="0.45">
      <c r="A769" s="88">
        <f>MIN('Gearing and Output'!$H$7,(SQRT((A768^2)+2*K768*1)))</f>
        <v>13.752388632941413</v>
      </c>
      <c r="B769" s="90">
        <f t="shared" si="124"/>
        <v>67.306524772694758</v>
      </c>
      <c r="C769" s="90">
        <f>0.5*'Gearing and Output'!$G$15*'Gearing and Output'!$G$16*'Gearing and Output'!$G$14*(A769)^2</f>
        <v>111.2073775495362</v>
      </c>
      <c r="D769" s="90">
        <f>'Gearing and Output'!$G$26</f>
        <v>133.66125</v>
      </c>
      <c r="E769" s="90">
        <f>'Gearing and Output'!$C$14-C769-D769</f>
        <v>239.23840140594046</v>
      </c>
      <c r="F769" s="90">
        <f>0.5*'Gearing and Output'!$J$27*A769^2</f>
        <v>53594.201722958889</v>
      </c>
      <c r="G769" s="90">
        <f>A769/('Gearing and Output'!$J$35/1000)</f>
        <v>47.081097682100008</v>
      </c>
      <c r="H769" s="90">
        <f t="shared" si="118"/>
        <v>59.738955596585342</v>
      </c>
      <c r="I769" s="90">
        <f>'Gearing and Output'!$G$38</f>
        <v>631.72977665344956</v>
      </c>
      <c r="J769" s="90">
        <f t="shared" si="119"/>
        <v>0.37870369618049587</v>
      </c>
      <c r="K769" s="92">
        <f t="shared" si="127"/>
        <v>2.6405868495230767</v>
      </c>
      <c r="L769" s="92">
        <f>IF(A769&lt;'Gearing and Output'!$H$5,1,IF(A769&lt;'Gearing and Output'!$H$6,2,IF(A769&gt;'Gearing and Output'!$H$6,3)))</f>
        <v>3</v>
      </c>
      <c r="M769" s="92">
        <f>IF(L769=1,_xlfn.XLOOKUP(A769,'Dyno Graph'!$E$2:$E$77,'Dyno Graph'!$A$2:$A$77,,1),IF(L769=2,_xlfn.XLOOKUP(A769,'Dyno Graph'!$F$2:$F$77,'Dyno Graph'!$A$2:$A$77,,1),IF(L769=3,_xlfn.XLOOKUP(A769,'Dyno Graph'!$G$2:$G$77,'Dyno Graph'!$A$2:$A$77,,1))))</f>
        <v>7500</v>
      </c>
      <c r="N769" s="92">
        <f>IF(L769=1,_xlfn.XLOOKUP(A769,'Dyno Graph'!$E$2:$E$77,'Dyno Graph'!$D$2:$D$77,,-1),IF(L769=2,_xlfn.XLOOKUP(A769,'Dyno Graph'!$F$2:$F$77,'Dyno Graph'!$D$2:$D$77,,-1),IF(L769=3,_xlfn.XLOOKUP(A769,'Dyno Graph'!$G$2:$G$77,'Dyno Graph'!$D$2:$D$77,,-1))))</f>
        <v>14.254</v>
      </c>
      <c r="O769" s="92">
        <f>IF(L769=1,_xlfn.XLOOKUP(A769,'Dyno Graph'!$E$2:$E$77,'Dyno Graph'!$H$2:$H$77,,-1),IF(Forces!L769=2,_xlfn.XLOOKUP(Forces!A769,'Dyno Graph'!$F$2:$F$77,'Dyno Graph'!$H$2:$H$77,,-1),IF(Forces!L769=3,_xlfn.XLOOKUP(Forces!A769,'Dyno Graph'!$G$2:$G$77,'Dyno Graph'!$H$2:$H$77,,-1))))</f>
        <v>11.185500000000001</v>
      </c>
      <c r="P769" s="92" cm="1">
        <f t="array" ref="P769">_xlfn.XLOOKUP(N769,BSFC!$B$3:$B$25,_xlfn.XLOOKUP(M769,BSFC!$C$2:$P$2,BSFC!$C$3:$P$25,,-1),,-1)</f>
        <v>475.44294525000004</v>
      </c>
      <c r="Q769" s="92">
        <f t="shared" si="120"/>
        <v>1.4772408511371877</v>
      </c>
      <c r="R769" s="92">
        <f t="shared" si="121"/>
        <v>2.2593044861247781E-4</v>
      </c>
      <c r="S769" s="92">
        <f t="shared" si="122"/>
        <v>0.10741703790997023</v>
      </c>
      <c r="T769" s="92">
        <f t="shared" si="125"/>
        <v>99.428108372779562</v>
      </c>
      <c r="U769" s="92">
        <f t="shared" si="123"/>
        <v>1.4322271721329364E-4</v>
      </c>
      <c r="V769" s="92">
        <f t="shared" si="126"/>
        <v>0.13257081116370495</v>
      </c>
    </row>
    <row r="770" spans="1:22" x14ac:dyDescent="0.45">
      <c r="A770" s="88">
        <f>MIN('Gearing and Output'!$H$7,(SQRT((A769^2)+2*K769*1)))</f>
        <v>13.752388632941413</v>
      </c>
      <c r="B770" s="90">
        <f t="shared" si="124"/>
        <v>67.379239413524843</v>
      </c>
      <c r="C770" s="90">
        <f>0.5*'Gearing and Output'!$G$15*'Gearing and Output'!$G$16*'Gearing and Output'!$G$14*(A770)^2</f>
        <v>111.2073775495362</v>
      </c>
      <c r="D770" s="90">
        <f>'Gearing and Output'!$G$26</f>
        <v>133.66125</v>
      </c>
      <c r="E770" s="90">
        <f>'Gearing and Output'!$C$14-C770-D770</f>
        <v>239.23840140594046</v>
      </c>
      <c r="F770" s="90">
        <f>0.5*'Gearing and Output'!$J$27*A770^2</f>
        <v>53594.201722958889</v>
      </c>
      <c r="G770" s="90">
        <f>A770/('Gearing and Output'!$J$35/1000)</f>
        <v>47.081097682100008</v>
      </c>
      <c r="H770" s="90">
        <f t="shared" ref="H770:H833" si="128">(0.5*I770*A770^2)/1000</f>
        <v>59.738955596585342</v>
      </c>
      <c r="I770" s="90">
        <f>'Gearing and Output'!$G$38</f>
        <v>631.72977665344956</v>
      </c>
      <c r="J770" s="90">
        <f t="shared" ref="J770:J833" si="129">E770/I770</f>
        <v>0.37870369618049587</v>
      </c>
      <c r="K770" s="92">
        <f t="shared" si="127"/>
        <v>2.6405868495230767</v>
      </c>
      <c r="L770" s="92">
        <f>IF(A770&lt;'Gearing and Output'!$H$5,1,IF(A770&lt;'Gearing and Output'!$H$6,2,IF(A770&gt;'Gearing and Output'!$H$6,3)))</f>
        <v>3</v>
      </c>
      <c r="M770" s="92">
        <f>IF(L770=1,_xlfn.XLOOKUP(A770,'Dyno Graph'!$E$2:$E$77,'Dyno Graph'!$A$2:$A$77,,1),IF(L770=2,_xlfn.XLOOKUP(A770,'Dyno Graph'!$F$2:$F$77,'Dyno Graph'!$A$2:$A$77,,1),IF(L770=3,_xlfn.XLOOKUP(A770,'Dyno Graph'!$G$2:$G$77,'Dyno Graph'!$A$2:$A$77,,1))))</f>
        <v>7500</v>
      </c>
      <c r="N770" s="92">
        <f>IF(L770=1,_xlfn.XLOOKUP(A770,'Dyno Graph'!$E$2:$E$77,'Dyno Graph'!$D$2:$D$77,,-1),IF(L770=2,_xlfn.XLOOKUP(A770,'Dyno Graph'!$F$2:$F$77,'Dyno Graph'!$D$2:$D$77,,-1),IF(L770=3,_xlfn.XLOOKUP(A770,'Dyno Graph'!$G$2:$G$77,'Dyno Graph'!$D$2:$D$77,,-1))))</f>
        <v>14.254</v>
      </c>
      <c r="O770" s="92">
        <f>IF(L770=1,_xlfn.XLOOKUP(A770,'Dyno Graph'!$E$2:$E$77,'Dyno Graph'!$H$2:$H$77,,-1),IF(Forces!L770=2,_xlfn.XLOOKUP(Forces!A770,'Dyno Graph'!$F$2:$F$77,'Dyno Graph'!$H$2:$H$77,,-1),IF(Forces!L770=3,_xlfn.XLOOKUP(Forces!A770,'Dyno Graph'!$G$2:$G$77,'Dyno Graph'!$H$2:$H$77,,-1))))</f>
        <v>11.185500000000001</v>
      </c>
      <c r="P770" s="92" cm="1">
        <f t="array" ref="P770">_xlfn.XLOOKUP(N770,BSFC!$B$3:$B$25,_xlfn.XLOOKUP(M770,BSFC!$C$2:$P$2,BSFC!$C$3:$P$25,,-1),,-1)</f>
        <v>475.44294525000004</v>
      </c>
      <c r="Q770" s="92">
        <f t="shared" si="120"/>
        <v>1.4772408511371877</v>
      </c>
      <c r="R770" s="92">
        <f t="shared" si="121"/>
        <v>2.2593044861247781E-4</v>
      </c>
      <c r="S770" s="92">
        <f t="shared" si="122"/>
        <v>0.10741703790997023</v>
      </c>
      <c r="T770" s="92">
        <f t="shared" si="125"/>
        <v>99.53552541068953</v>
      </c>
      <c r="U770" s="92">
        <f t="shared" si="123"/>
        <v>1.4322271721329364E-4</v>
      </c>
      <c r="V770" s="92">
        <f t="shared" si="126"/>
        <v>0.13271403388091824</v>
      </c>
    </row>
    <row r="771" spans="1:22" x14ac:dyDescent="0.45">
      <c r="A771" s="88">
        <f>MIN('Gearing and Output'!$H$7,(SQRT((A770^2)+2*K770*1)))</f>
        <v>13.752388632941413</v>
      </c>
      <c r="B771" s="90">
        <f t="shared" si="124"/>
        <v>67.451954054354928</v>
      </c>
      <c r="C771" s="90">
        <f>0.5*'Gearing and Output'!$G$15*'Gearing and Output'!$G$16*'Gearing and Output'!$G$14*(A771)^2</f>
        <v>111.2073775495362</v>
      </c>
      <c r="D771" s="90">
        <f>'Gearing and Output'!$G$26</f>
        <v>133.66125</v>
      </c>
      <c r="E771" s="90">
        <f>'Gearing and Output'!$C$14-C771-D771</f>
        <v>239.23840140594046</v>
      </c>
      <c r="F771" s="90">
        <f>0.5*'Gearing and Output'!$J$27*A771^2</f>
        <v>53594.201722958889</v>
      </c>
      <c r="G771" s="90">
        <f>A771/('Gearing and Output'!$J$35/1000)</f>
        <v>47.081097682100008</v>
      </c>
      <c r="H771" s="90">
        <f t="shared" si="128"/>
        <v>59.738955596585342</v>
      </c>
      <c r="I771" s="90">
        <f>'Gearing and Output'!$G$38</f>
        <v>631.72977665344956</v>
      </c>
      <c r="J771" s="90">
        <f t="shared" si="129"/>
        <v>0.37870369618049587</v>
      </c>
      <c r="K771" s="92">
        <f t="shared" si="127"/>
        <v>2.6405868495230767</v>
      </c>
      <c r="L771" s="92">
        <f>IF(A771&lt;'Gearing and Output'!$H$5,1,IF(A771&lt;'Gearing and Output'!$H$6,2,IF(A771&gt;'Gearing and Output'!$H$6,3)))</f>
        <v>3</v>
      </c>
      <c r="M771" s="92">
        <f>IF(L771=1,_xlfn.XLOOKUP(A771,'Dyno Graph'!$E$2:$E$77,'Dyno Graph'!$A$2:$A$77,,1),IF(L771=2,_xlfn.XLOOKUP(A771,'Dyno Graph'!$F$2:$F$77,'Dyno Graph'!$A$2:$A$77,,1),IF(L771=3,_xlfn.XLOOKUP(A771,'Dyno Graph'!$G$2:$G$77,'Dyno Graph'!$A$2:$A$77,,1))))</f>
        <v>7500</v>
      </c>
      <c r="N771" s="92">
        <f>IF(L771=1,_xlfn.XLOOKUP(A771,'Dyno Graph'!$E$2:$E$77,'Dyno Graph'!$D$2:$D$77,,-1),IF(L771=2,_xlfn.XLOOKUP(A771,'Dyno Graph'!$F$2:$F$77,'Dyno Graph'!$D$2:$D$77,,-1),IF(L771=3,_xlfn.XLOOKUP(A771,'Dyno Graph'!$G$2:$G$77,'Dyno Graph'!$D$2:$D$77,,-1))))</f>
        <v>14.254</v>
      </c>
      <c r="O771" s="92">
        <f>IF(L771=1,_xlfn.XLOOKUP(A771,'Dyno Graph'!$E$2:$E$77,'Dyno Graph'!$H$2:$H$77,,-1),IF(Forces!L771=2,_xlfn.XLOOKUP(Forces!A771,'Dyno Graph'!$F$2:$F$77,'Dyno Graph'!$H$2:$H$77,,-1),IF(Forces!L771=3,_xlfn.XLOOKUP(Forces!A771,'Dyno Graph'!$G$2:$G$77,'Dyno Graph'!$H$2:$H$77,,-1))))</f>
        <v>11.185500000000001</v>
      </c>
      <c r="P771" s="92" cm="1">
        <f t="array" ref="P771">_xlfn.XLOOKUP(N771,BSFC!$B$3:$B$25,_xlfn.XLOOKUP(M771,BSFC!$C$2:$P$2,BSFC!$C$3:$P$25,,-1),,-1)</f>
        <v>475.44294525000004</v>
      </c>
      <c r="Q771" s="92">
        <f t="shared" ref="Q771:Q834" si="130">(O771*P771)/(60*60)</f>
        <v>1.4772408511371877</v>
      </c>
      <c r="R771" s="92">
        <f t="shared" ref="R771:R834" si="131">((B772-B771)/3600)*O771</f>
        <v>2.2593044861247781E-4</v>
      </c>
      <c r="S771" s="92">
        <f t="shared" ref="S771:S834" si="132">R771*P771</f>
        <v>0.10741703790997023</v>
      </c>
      <c r="T771" s="92">
        <f t="shared" si="125"/>
        <v>99.642942448599499</v>
      </c>
      <c r="U771" s="92">
        <f t="shared" ref="U771:U834" si="133">((R771*P771)/1000)/0.75</f>
        <v>1.4322271721329364E-4</v>
      </c>
      <c r="V771" s="92">
        <f t="shared" si="126"/>
        <v>0.13285725659813152</v>
      </c>
    </row>
    <row r="772" spans="1:22" x14ac:dyDescent="0.45">
      <c r="A772" s="88">
        <f>MIN('Gearing and Output'!$H$7,(SQRT((A771^2)+2*K771*1)))</f>
        <v>13.752388632941413</v>
      </c>
      <c r="B772" s="90">
        <f t="shared" si="124"/>
        <v>67.524668695185014</v>
      </c>
      <c r="C772" s="90">
        <f>0.5*'Gearing and Output'!$G$15*'Gearing and Output'!$G$16*'Gearing and Output'!$G$14*(A772)^2</f>
        <v>111.2073775495362</v>
      </c>
      <c r="D772" s="90">
        <f>'Gearing and Output'!$G$26</f>
        <v>133.66125</v>
      </c>
      <c r="E772" s="90">
        <f>'Gearing and Output'!$C$14-C772-D772</f>
        <v>239.23840140594046</v>
      </c>
      <c r="F772" s="90">
        <f>0.5*'Gearing and Output'!$J$27*A772^2</f>
        <v>53594.201722958889</v>
      </c>
      <c r="G772" s="90">
        <f>A772/('Gearing and Output'!$J$35/1000)</f>
        <v>47.081097682100008</v>
      </c>
      <c r="H772" s="90">
        <f t="shared" si="128"/>
        <v>59.738955596585342</v>
      </c>
      <c r="I772" s="90">
        <f>'Gearing and Output'!$G$38</f>
        <v>631.72977665344956</v>
      </c>
      <c r="J772" s="90">
        <f t="shared" si="129"/>
        <v>0.37870369618049587</v>
      </c>
      <c r="K772" s="92">
        <f t="shared" si="127"/>
        <v>2.6405868495230767</v>
      </c>
      <c r="L772" s="92">
        <f>IF(A772&lt;'Gearing and Output'!$H$5,1,IF(A772&lt;'Gearing and Output'!$H$6,2,IF(A772&gt;'Gearing and Output'!$H$6,3)))</f>
        <v>3</v>
      </c>
      <c r="M772" s="92">
        <f>IF(L772=1,_xlfn.XLOOKUP(A772,'Dyno Graph'!$E$2:$E$77,'Dyno Graph'!$A$2:$A$77,,1),IF(L772=2,_xlfn.XLOOKUP(A772,'Dyno Graph'!$F$2:$F$77,'Dyno Graph'!$A$2:$A$77,,1),IF(L772=3,_xlfn.XLOOKUP(A772,'Dyno Graph'!$G$2:$G$77,'Dyno Graph'!$A$2:$A$77,,1))))</f>
        <v>7500</v>
      </c>
      <c r="N772" s="92">
        <f>IF(L772=1,_xlfn.XLOOKUP(A772,'Dyno Graph'!$E$2:$E$77,'Dyno Graph'!$D$2:$D$77,,-1),IF(L772=2,_xlfn.XLOOKUP(A772,'Dyno Graph'!$F$2:$F$77,'Dyno Graph'!$D$2:$D$77,,-1),IF(L772=3,_xlfn.XLOOKUP(A772,'Dyno Graph'!$G$2:$G$77,'Dyno Graph'!$D$2:$D$77,,-1))))</f>
        <v>14.254</v>
      </c>
      <c r="O772" s="92">
        <f>IF(L772=1,_xlfn.XLOOKUP(A772,'Dyno Graph'!$E$2:$E$77,'Dyno Graph'!$H$2:$H$77,,-1),IF(Forces!L772=2,_xlfn.XLOOKUP(Forces!A772,'Dyno Graph'!$F$2:$F$77,'Dyno Graph'!$H$2:$H$77,,-1),IF(Forces!L772=3,_xlfn.XLOOKUP(Forces!A772,'Dyno Graph'!$G$2:$G$77,'Dyno Graph'!$H$2:$H$77,,-1))))</f>
        <v>11.185500000000001</v>
      </c>
      <c r="P772" s="92" cm="1">
        <f t="array" ref="P772">_xlfn.XLOOKUP(N772,BSFC!$B$3:$B$25,_xlfn.XLOOKUP(M772,BSFC!$C$2:$P$2,BSFC!$C$3:$P$25,,-1),,-1)</f>
        <v>475.44294525000004</v>
      </c>
      <c r="Q772" s="92">
        <f t="shared" si="130"/>
        <v>1.4772408511371877</v>
      </c>
      <c r="R772" s="92">
        <f t="shared" si="131"/>
        <v>2.2593044861247781E-4</v>
      </c>
      <c r="S772" s="92">
        <f t="shared" si="132"/>
        <v>0.10741703790997023</v>
      </c>
      <c r="T772" s="92">
        <f t="shared" si="125"/>
        <v>99.750359486509467</v>
      </c>
      <c r="U772" s="92">
        <f t="shared" si="133"/>
        <v>1.4322271721329364E-4</v>
      </c>
      <c r="V772" s="92">
        <f t="shared" si="126"/>
        <v>0.13300047931534481</v>
      </c>
    </row>
    <row r="773" spans="1:22" x14ac:dyDescent="0.45">
      <c r="A773" s="88">
        <f>MIN('Gearing and Output'!$H$7,(SQRT((A772^2)+2*K772*1)))</f>
        <v>13.752388632941413</v>
      </c>
      <c r="B773" s="90">
        <f t="shared" ref="B773:B836" si="134">(1/A773)+B772</f>
        <v>67.597383336015099</v>
      </c>
      <c r="C773" s="90">
        <f>0.5*'Gearing and Output'!$G$15*'Gearing and Output'!$G$16*'Gearing and Output'!$G$14*(A773)^2</f>
        <v>111.2073775495362</v>
      </c>
      <c r="D773" s="90">
        <f>'Gearing and Output'!$G$26</f>
        <v>133.66125</v>
      </c>
      <c r="E773" s="90">
        <f>'Gearing and Output'!$C$14-C773-D773</f>
        <v>239.23840140594046</v>
      </c>
      <c r="F773" s="90">
        <f>0.5*'Gearing and Output'!$J$27*A773^2</f>
        <v>53594.201722958889</v>
      </c>
      <c r="G773" s="90">
        <f>A773/('Gearing and Output'!$J$35/1000)</f>
        <v>47.081097682100008</v>
      </c>
      <c r="H773" s="90">
        <f t="shared" si="128"/>
        <v>59.738955596585342</v>
      </c>
      <c r="I773" s="90">
        <f>'Gearing and Output'!$G$38</f>
        <v>631.72977665344956</v>
      </c>
      <c r="J773" s="90">
        <f t="shared" si="129"/>
        <v>0.37870369618049587</v>
      </c>
      <c r="K773" s="92">
        <f t="shared" si="127"/>
        <v>2.6405868495230767</v>
      </c>
      <c r="L773" s="92">
        <f>IF(A773&lt;'Gearing and Output'!$H$5,1,IF(A773&lt;'Gearing and Output'!$H$6,2,IF(A773&gt;'Gearing and Output'!$H$6,3)))</f>
        <v>3</v>
      </c>
      <c r="M773" s="92">
        <f>IF(L773=1,_xlfn.XLOOKUP(A773,'Dyno Graph'!$E$2:$E$77,'Dyno Graph'!$A$2:$A$77,,1),IF(L773=2,_xlfn.XLOOKUP(A773,'Dyno Graph'!$F$2:$F$77,'Dyno Graph'!$A$2:$A$77,,1),IF(L773=3,_xlfn.XLOOKUP(A773,'Dyno Graph'!$G$2:$G$77,'Dyno Graph'!$A$2:$A$77,,1))))</f>
        <v>7500</v>
      </c>
      <c r="N773" s="92">
        <f>IF(L773=1,_xlfn.XLOOKUP(A773,'Dyno Graph'!$E$2:$E$77,'Dyno Graph'!$D$2:$D$77,,-1),IF(L773=2,_xlfn.XLOOKUP(A773,'Dyno Graph'!$F$2:$F$77,'Dyno Graph'!$D$2:$D$77,,-1),IF(L773=3,_xlfn.XLOOKUP(A773,'Dyno Graph'!$G$2:$G$77,'Dyno Graph'!$D$2:$D$77,,-1))))</f>
        <v>14.254</v>
      </c>
      <c r="O773" s="92">
        <f>IF(L773=1,_xlfn.XLOOKUP(A773,'Dyno Graph'!$E$2:$E$77,'Dyno Graph'!$H$2:$H$77,,-1),IF(Forces!L773=2,_xlfn.XLOOKUP(Forces!A773,'Dyno Graph'!$F$2:$F$77,'Dyno Graph'!$H$2:$H$77,,-1),IF(Forces!L773=3,_xlfn.XLOOKUP(Forces!A773,'Dyno Graph'!$G$2:$G$77,'Dyno Graph'!$H$2:$H$77,,-1))))</f>
        <v>11.185500000000001</v>
      </c>
      <c r="P773" s="92" cm="1">
        <f t="array" ref="P773">_xlfn.XLOOKUP(N773,BSFC!$B$3:$B$25,_xlfn.XLOOKUP(M773,BSFC!$C$2:$P$2,BSFC!$C$3:$P$25,,-1),,-1)</f>
        <v>475.44294525000004</v>
      </c>
      <c r="Q773" s="92">
        <f t="shared" si="130"/>
        <v>1.4772408511371877</v>
      </c>
      <c r="R773" s="92">
        <f t="shared" si="131"/>
        <v>2.2593044861247781E-4</v>
      </c>
      <c r="S773" s="92">
        <f t="shared" si="132"/>
        <v>0.10741703790997023</v>
      </c>
      <c r="T773" s="92">
        <f t="shared" ref="T773:T836" si="135">S773+T772</f>
        <v>99.857776524419435</v>
      </c>
      <c r="U773" s="92">
        <f t="shared" si="133"/>
        <v>1.4322271721329364E-4</v>
      </c>
      <c r="V773" s="92">
        <f t="shared" ref="V773:V836" si="136">U773+V772</f>
        <v>0.1331437020325581</v>
      </c>
    </row>
    <row r="774" spans="1:22" x14ac:dyDescent="0.45">
      <c r="A774" s="88">
        <f>MIN('Gearing and Output'!$H$7,(SQRT((A773^2)+2*K773*1)))</f>
        <v>13.752388632941413</v>
      </c>
      <c r="B774" s="90">
        <f t="shared" si="134"/>
        <v>67.670097976845184</v>
      </c>
      <c r="C774" s="90">
        <f>0.5*'Gearing and Output'!$G$15*'Gearing and Output'!$G$16*'Gearing and Output'!$G$14*(A774)^2</f>
        <v>111.2073775495362</v>
      </c>
      <c r="D774" s="90">
        <f>'Gearing and Output'!$G$26</f>
        <v>133.66125</v>
      </c>
      <c r="E774" s="90">
        <f>'Gearing and Output'!$C$14-C774-D774</f>
        <v>239.23840140594046</v>
      </c>
      <c r="F774" s="90">
        <f>0.5*'Gearing and Output'!$J$27*A774^2</f>
        <v>53594.201722958889</v>
      </c>
      <c r="G774" s="90">
        <f>A774/('Gearing and Output'!$J$35/1000)</f>
        <v>47.081097682100008</v>
      </c>
      <c r="H774" s="90">
        <f t="shared" si="128"/>
        <v>59.738955596585342</v>
      </c>
      <c r="I774" s="90">
        <f>'Gearing and Output'!$G$38</f>
        <v>631.72977665344956</v>
      </c>
      <c r="J774" s="90">
        <f t="shared" si="129"/>
        <v>0.37870369618049587</v>
      </c>
      <c r="K774" s="92">
        <f t="shared" si="127"/>
        <v>2.6405868495230767</v>
      </c>
      <c r="L774" s="92">
        <f>IF(A774&lt;'Gearing and Output'!$H$5,1,IF(A774&lt;'Gearing and Output'!$H$6,2,IF(A774&gt;'Gearing and Output'!$H$6,3)))</f>
        <v>3</v>
      </c>
      <c r="M774" s="92">
        <f>IF(L774=1,_xlfn.XLOOKUP(A774,'Dyno Graph'!$E$2:$E$77,'Dyno Graph'!$A$2:$A$77,,1),IF(L774=2,_xlfn.XLOOKUP(A774,'Dyno Graph'!$F$2:$F$77,'Dyno Graph'!$A$2:$A$77,,1),IF(L774=3,_xlfn.XLOOKUP(A774,'Dyno Graph'!$G$2:$G$77,'Dyno Graph'!$A$2:$A$77,,1))))</f>
        <v>7500</v>
      </c>
      <c r="N774" s="92">
        <f>IF(L774=1,_xlfn.XLOOKUP(A774,'Dyno Graph'!$E$2:$E$77,'Dyno Graph'!$D$2:$D$77,,-1),IF(L774=2,_xlfn.XLOOKUP(A774,'Dyno Graph'!$F$2:$F$77,'Dyno Graph'!$D$2:$D$77,,-1),IF(L774=3,_xlfn.XLOOKUP(A774,'Dyno Graph'!$G$2:$G$77,'Dyno Graph'!$D$2:$D$77,,-1))))</f>
        <v>14.254</v>
      </c>
      <c r="O774" s="92">
        <f>IF(L774=1,_xlfn.XLOOKUP(A774,'Dyno Graph'!$E$2:$E$77,'Dyno Graph'!$H$2:$H$77,,-1),IF(Forces!L774=2,_xlfn.XLOOKUP(Forces!A774,'Dyno Graph'!$F$2:$F$77,'Dyno Graph'!$H$2:$H$77,,-1),IF(Forces!L774=3,_xlfn.XLOOKUP(Forces!A774,'Dyno Graph'!$G$2:$G$77,'Dyno Graph'!$H$2:$H$77,,-1))))</f>
        <v>11.185500000000001</v>
      </c>
      <c r="P774" s="92" cm="1">
        <f t="array" ref="P774">_xlfn.XLOOKUP(N774,BSFC!$B$3:$B$25,_xlfn.XLOOKUP(M774,BSFC!$C$2:$P$2,BSFC!$C$3:$P$25,,-1),,-1)</f>
        <v>475.44294525000004</v>
      </c>
      <c r="Q774" s="92">
        <f t="shared" si="130"/>
        <v>1.4772408511371877</v>
      </c>
      <c r="R774" s="92">
        <f t="shared" si="131"/>
        <v>2.2593044861247781E-4</v>
      </c>
      <c r="S774" s="92">
        <f t="shared" si="132"/>
        <v>0.10741703790997023</v>
      </c>
      <c r="T774" s="92">
        <f t="shared" si="135"/>
        <v>99.965193562329404</v>
      </c>
      <c r="U774" s="92">
        <f t="shared" si="133"/>
        <v>1.4322271721329364E-4</v>
      </c>
      <c r="V774" s="92">
        <f t="shared" si="136"/>
        <v>0.13328692474977138</v>
      </c>
    </row>
    <row r="775" spans="1:22" x14ac:dyDescent="0.45">
      <c r="A775" s="88">
        <f>MIN('Gearing and Output'!$H$7,(SQRT((A774^2)+2*K774*1)))</f>
        <v>13.752388632941413</v>
      </c>
      <c r="B775" s="90">
        <f t="shared" si="134"/>
        <v>67.74281261767527</v>
      </c>
      <c r="C775" s="90">
        <f>0.5*'Gearing and Output'!$G$15*'Gearing and Output'!$G$16*'Gearing and Output'!$G$14*(A775)^2</f>
        <v>111.2073775495362</v>
      </c>
      <c r="D775" s="90">
        <f>'Gearing and Output'!$G$26</f>
        <v>133.66125</v>
      </c>
      <c r="E775" s="90">
        <f>'Gearing and Output'!$C$14-C775-D775</f>
        <v>239.23840140594046</v>
      </c>
      <c r="F775" s="90">
        <f>0.5*'Gearing and Output'!$J$27*A775^2</f>
        <v>53594.201722958889</v>
      </c>
      <c r="G775" s="90">
        <f>A775/('Gearing and Output'!$J$35/1000)</f>
        <v>47.081097682100008</v>
      </c>
      <c r="H775" s="90">
        <f t="shared" si="128"/>
        <v>59.738955596585342</v>
      </c>
      <c r="I775" s="90">
        <f>'Gearing and Output'!$G$38</f>
        <v>631.72977665344956</v>
      </c>
      <c r="J775" s="90">
        <f t="shared" si="129"/>
        <v>0.37870369618049587</v>
      </c>
      <c r="K775" s="92">
        <f t="shared" si="127"/>
        <v>2.6405868495230767</v>
      </c>
      <c r="L775" s="92">
        <f>IF(A775&lt;'Gearing and Output'!$H$5,1,IF(A775&lt;'Gearing and Output'!$H$6,2,IF(A775&gt;'Gearing and Output'!$H$6,3)))</f>
        <v>3</v>
      </c>
      <c r="M775" s="92">
        <f>IF(L775=1,_xlfn.XLOOKUP(A775,'Dyno Graph'!$E$2:$E$77,'Dyno Graph'!$A$2:$A$77,,1),IF(L775=2,_xlfn.XLOOKUP(A775,'Dyno Graph'!$F$2:$F$77,'Dyno Graph'!$A$2:$A$77,,1),IF(L775=3,_xlfn.XLOOKUP(A775,'Dyno Graph'!$G$2:$G$77,'Dyno Graph'!$A$2:$A$77,,1))))</f>
        <v>7500</v>
      </c>
      <c r="N775" s="92">
        <f>IF(L775=1,_xlfn.XLOOKUP(A775,'Dyno Graph'!$E$2:$E$77,'Dyno Graph'!$D$2:$D$77,,-1),IF(L775=2,_xlfn.XLOOKUP(A775,'Dyno Graph'!$F$2:$F$77,'Dyno Graph'!$D$2:$D$77,,-1),IF(L775=3,_xlfn.XLOOKUP(A775,'Dyno Graph'!$G$2:$G$77,'Dyno Graph'!$D$2:$D$77,,-1))))</f>
        <v>14.254</v>
      </c>
      <c r="O775" s="92">
        <f>IF(L775=1,_xlfn.XLOOKUP(A775,'Dyno Graph'!$E$2:$E$77,'Dyno Graph'!$H$2:$H$77,,-1),IF(Forces!L775=2,_xlfn.XLOOKUP(Forces!A775,'Dyno Graph'!$F$2:$F$77,'Dyno Graph'!$H$2:$H$77,,-1),IF(Forces!L775=3,_xlfn.XLOOKUP(Forces!A775,'Dyno Graph'!$G$2:$G$77,'Dyno Graph'!$H$2:$H$77,,-1))))</f>
        <v>11.185500000000001</v>
      </c>
      <c r="P775" s="92" cm="1">
        <f t="array" ref="P775">_xlfn.XLOOKUP(N775,BSFC!$B$3:$B$25,_xlfn.XLOOKUP(M775,BSFC!$C$2:$P$2,BSFC!$C$3:$P$25,,-1),,-1)</f>
        <v>475.44294525000004</v>
      </c>
      <c r="Q775" s="92">
        <f t="shared" si="130"/>
        <v>1.4772408511371877</v>
      </c>
      <c r="R775" s="92">
        <f t="shared" si="131"/>
        <v>2.2593044861247781E-4</v>
      </c>
      <c r="S775" s="92">
        <f t="shared" si="132"/>
        <v>0.10741703790997023</v>
      </c>
      <c r="T775" s="92">
        <f t="shared" si="135"/>
        <v>100.07261060023937</v>
      </c>
      <c r="U775" s="92">
        <f t="shared" si="133"/>
        <v>1.4322271721329364E-4</v>
      </c>
      <c r="V775" s="92">
        <f t="shared" si="136"/>
        <v>0.13343014746698467</v>
      </c>
    </row>
    <row r="776" spans="1:22" x14ac:dyDescent="0.45">
      <c r="A776" s="88">
        <f>MIN('Gearing and Output'!$H$7,(SQRT((A775^2)+2*K775*1)))</f>
        <v>13.752388632941413</v>
      </c>
      <c r="B776" s="90">
        <f t="shared" si="134"/>
        <v>67.815527258505355</v>
      </c>
      <c r="C776" s="90">
        <f>0.5*'Gearing and Output'!$G$15*'Gearing and Output'!$G$16*'Gearing and Output'!$G$14*(A776)^2</f>
        <v>111.2073775495362</v>
      </c>
      <c r="D776" s="90">
        <f>'Gearing and Output'!$G$26</f>
        <v>133.66125</v>
      </c>
      <c r="E776" s="90">
        <f>'Gearing and Output'!$C$14-C776-D776</f>
        <v>239.23840140594046</v>
      </c>
      <c r="F776" s="90">
        <f>0.5*'Gearing and Output'!$J$27*A776^2</f>
        <v>53594.201722958889</v>
      </c>
      <c r="G776" s="90">
        <f>A776/('Gearing and Output'!$J$35/1000)</f>
        <v>47.081097682100008</v>
      </c>
      <c r="H776" s="90">
        <f t="shared" si="128"/>
        <v>59.738955596585342</v>
      </c>
      <c r="I776" s="90">
        <f>'Gearing and Output'!$G$38</f>
        <v>631.72977665344956</v>
      </c>
      <c r="J776" s="90">
        <f t="shared" si="129"/>
        <v>0.37870369618049587</v>
      </c>
      <c r="K776" s="92">
        <f t="shared" si="127"/>
        <v>2.6405868495230767</v>
      </c>
      <c r="L776" s="92">
        <f>IF(A776&lt;'Gearing and Output'!$H$5,1,IF(A776&lt;'Gearing and Output'!$H$6,2,IF(A776&gt;'Gearing and Output'!$H$6,3)))</f>
        <v>3</v>
      </c>
      <c r="M776" s="92">
        <f>IF(L776=1,_xlfn.XLOOKUP(A776,'Dyno Graph'!$E$2:$E$77,'Dyno Graph'!$A$2:$A$77,,1),IF(L776=2,_xlfn.XLOOKUP(A776,'Dyno Graph'!$F$2:$F$77,'Dyno Graph'!$A$2:$A$77,,1),IF(L776=3,_xlfn.XLOOKUP(A776,'Dyno Graph'!$G$2:$G$77,'Dyno Graph'!$A$2:$A$77,,1))))</f>
        <v>7500</v>
      </c>
      <c r="N776" s="92">
        <f>IF(L776=1,_xlfn.XLOOKUP(A776,'Dyno Graph'!$E$2:$E$77,'Dyno Graph'!$D$2:$D$77,,-1),IF(L776=2,_xlfn.XLOOKUP(A776,'Dyno Graph'!$F$2:$F$77,'Dyno Graph'!$D$2:$D$77,,-1),IF(L776=3,_xlfn.XLOOKUP(A776,'Dyno Graph'!$G$2:$G$77,'Dyno Graph'!$D$2:$D$77,,-1))))</f>
        <v>14.254</v>
      </c>
      <c r="O776" s="92">
        <f>IF(L776=1,_xlfn.XLOOKUP(A776,'Dyno Graph'!$E$2:$E$77,'Dyno Graph'!$H$2:$H$77,,-1),IF(Forces!L776=2,_xlfn.XLOOKUP(Forces!A776,'Dyno Graph'!$F$2:$F$77,'Dyno Graph'!$H$2:$H$77,,-1),IF(Forces!L776=3,_xlfn.XLOOKUP(Forces!A776,'Dyno Graph'!$G$2:$G$77,'Dyno Graph'!$H$2:$H$77,,-1))))</f>
        <v>11.185500000000001</v>
      </c>
      <c r="P776" s="92" cm="1">
        <f t="array" ref="P776">_xlfn.XLOOKUP(N776,BSFC!$B$3:$B$25,_xlfn.XLOOKUP(M776,BSFC!$C$2:$P$2,BSFC!$C$3:$P$25,,-1),,-1)</f>
        <v>475.44294525000004</v>
      </c>
      <c r="Q776" s="92">
        <f t="shared" si="130"/>
        <v>1.4772408511371877</v>
      </c>
      <c r="R776" s="92">
        <f t="shared" si="131"/>
        <v>2.2593044861247781E-4</v>
      </c>
      <c r="S776" s="92">
        <f t="shared" si="132"/>
        <v>0.10741703790997023</v>
      </c>
      <c r="T776" s="92">
        <f t="shared" si="135"/>
        <v>100.18002763814934</v>
      </c>
      <c r="U776" s="92">
        <f t="shared" si="133"/>
        <v>1.4322271721329364E-4</v>
      </c>
      <c r="V776" s="92">
        <f t="shared" si="136"/>
        <v>0.13357337018419796</v>
      </c>
    </row>
    <row r="777" spans="1:22" x14ac:dyDescent="0.45">
      <c r="A777" s="88">
        <f>MIN('Gearing and Output'!$H$7,(SQRT((A776^2)+2*K776*1)))</f>
        <v>13.752388632941413</v>
      </c>
      <c r="B777" s="90">
        <f t="shared" si="134"/>
        <v>67.888241899335441</v>
      </c>
      <c r="C777" s="90">
        <f>0.5*'Gearing and Output'!$G$15*'Gearing and Output'!$G$16*'Gearing and Output'!$G$14*(A777)^2</f>
        <v>111.2073775495362</v>
      </c>
      <c r="D777" s="90">
        <f>'Gearing and Output'!$G$26</f>
        <v>133.66125</v>
      </c>
      <c r="E777" s="90">
        <f>'Gearing and Output'!$C$14-C777-D777</f>
        <v>239.23840140594046</v>
      </c>
      <c r="F777" s="90">
        <f>0.5*'Gearing and Output'!$J$27*A777^2</f>
        <v>53594.201722958889</v>
      </c>
      <c r="G777" s="90">
        <f>A777/('Gearing and Output'!$J$35/1000)</f>
        <v>47.081097682100008</v>
      </c>
      <c r="H777" s="90">
        <f t="shared" si="128"/>
        <v>59.738955596585342</v>
      </c>
      <c r="I777" s="90">
        <f>'Gearing and Output'!$G$38</f>
        <v>631.72977665344956</v>
      </c>
      <c r="J777" s="90">
        <f t="shared" si="129"/>
        <v>0.37870369618049587</v>
      </c>
      <c r="K777" s="92">
        <f t="shared" si="127"/>
        <v>2.6405868495230767</v>
      </c>
      <c r="L777" s="92">
        <f>IF(A777&lt;'Gearing and Output'!$H$5,1,IF(A777&lt;'Gearing and Output'!$H$6,2,IF(A777&gt;'Gearing and Output'!$H$6,3)))</f>
        <v>3</v>
      </c>
      <c r="M777" s="92">
        <f>IF(L777=1,_xlfn.XLOOKUP(A777,'Dyno Graph'!$E$2:$E$77,'Dyno Graph'!$A$2:$A$77,,1),IF(L777=2,_xlfn.XLOOKUP(A777,'Dyno Graph'!$F$2:$F$77,'Dyno Graph'!$A$2:$A$77,,1),IF(L777=3,_xlfn.XLOOKUP(A777,'Dyno Graph'!$G$2:$G$77,'Dyno Graph'!$A$2:$A$77,,1))))</f>
        <v>7500</v>
      </c>
      <c r="N777" s="92">
        <f>IF(L777=1,_xlfn.XLOOKUP(A777,'Dyno Graph'!$E$2:$E$77,'Dyno Graph'!$D$2:$D$77,,-1),IF(L777=2,_xlfn.XLOOKUP(A777,'Dyno Graph'!$F$2:$F$77,'Dyno Graph'!$D$2:$D$77,,-1),IF(L777=3,_xlfn.XLOOKUP(A777,'Dyno Graph'!$G$2:$G$77,'Dyno Graph'!$D$2:$D$77,,-1))))</f>
        <v>14.254</v>
      </c>
      <c r="O777" s="92">
        <f>IF(L777=1,_xlfn.XLOOKUP(A777,'Dyno Graph'!$E$2:$E$77,'Dyno Graph'!$H$2:$H$77,,-1),IF(Forces!L777=2,_xlfn.XLOOKUP(Forces!A777,'Dyno Graph'!$F$2:$F$77,'Dyno Graph'!$H$2:$H$77,,-1),IF(Forces!L777=3,_xlfn.XLOOKUP(Forces!A777,'Dyno Graph'!$G$2:$G$77,'Dyno Graph'!$H$2:$H$77,,-1))))</f>
        <v>11.185500000000001</v>
      </c>
      <c r="P777" s="92" cm="1">
        <f t="array" ref="P777">_xlfn.XLOOKUP(N777,BSFC!$B$3:$B$25,_xlfn.XLOOKUP(M777,BSFC!$C$2:$P$2,BSFC!$C$3:$P$25,,-1),,-1)</f>
        <v>475.44294525000004</v>
      </c>
      <c r="Q777" s="92">
        <f t="shared" si="130"/>
        <v>1.4772408511371877</v>
      </c>
      <c r="R777" s="92">
        <f t="shared" si="131"/>
        <v>2.2593044861247781E-4</v>
      </c>
      <c r="S777" s="92">
        <f t="shared" si="132"/>
        <v>0.10741703790997023</v>
      </c>
      <c r="T777" s="92">
        <f t="shared" si="135"/>
        <v>100.28744467605931</v>
      </c>
      <c r="U777" s="92">
        <f t="shared" si="133"/>
        <v>1.4322271721329364E-4</v>
      </c>
      <c r="V777" s="92">
        <f t="shared" si="136"/>
        <v>0.13371659290141125</v>
      </c>
    </row>
    <row r="778" spans="1:22" x14ac:dyDescent="0.45">
      <c r="A778" s="88">
        <f>MIN('Gearing and Output'!$H$7,(SQRT((A777^2)+2*K777*1)))</f>
        <v>13.752388632941413</v>
      </c>
      <c r="B778" s="90">
        <f t="shared" si="134"/>
        <v>67.960956540165526</v>
      </c>
      <c r="C778" s="90">
        <f>0.5*'Gearing and Output'!$G$15*'Gearing and Output'!$G$16*'Gearing and Output'!$G$14*(A778)^2</f>
        <v>111.2073775495362</v>
      </c>
      <c r="D778" s="90">
        <f>'Gearing and Output'!$G$26</f>
        <v>133.66125</v>
      </c>
      <c r="E778" s="90">
        <f>'Gearing and Output'!$C$14-C778-D778</f>
        <v>239.23840140594046</v>
      </c>
      <c r="F778" s="90">
        <f>0.5*'Gearing and Output'!$J$27*A778^2</f>
        <v>53594.201722958889</v>
      </c>
      <c r="G778" s="90">
        <f>A778/('Gearing and Output'!$J$35/1000)</f>
        <v>47.081097682100008</v>
      </c>
      <c r="H778" s="90">
        <f t="shared" si="128"/>
        <v>59.738955596585342</v>
      </c>
      <c r="I778" s="90">
        <f>'Gearing and Output'!$G$38</f>
        <v>631.72977665344956</v>
      </c>
      <c r="J778" s="90">
        <f t="shared" si="129"/>
        <v>0.37870369618049587</v>
      </c>
      <c r="K778" s="92">
        <f t="shared" si="127"/>
        <v>2.6405868495230767</v>
      </c>
      <c r="L778" s="92">
        <f>IF(A778&lt;'Gearing and Output'!$H$5,1,IF(A778&lt;'Gearing and Output'!$H$6,2,IF(A778&gt;'Gearing and Output'!$H$6,3)))</f>
        <v>3</v>
      </c>
      <c r="M778" s="92">
        <f>IF(L778=1,_xlfn.XLOOKUP(A778,'Dyno Graph'!$E$2:$E$77,'Dyno Graph'!$A$2:$A$77,,1),IF(L778=2,_xlfn.XLOOKUP(A778,'Dyno Graph'!$F$2:$F$77,'Dyno Graph'!$A$2:$A$77,,1),IF(L778=3,_xlfn.XLOOKUP(A778,'Dyno Graph'!$G$2:$G$77,'Dyno Graph'!$A$2:$A$77,,1))))</f>
        <v>7500</v>
      </c>
      <c r="N778" s="92">
        <f>IF(L778=1,_xlfn.XLOOKUP(A778,'Dyno Graph'!$E$2:$E$77,'Dyno Graph'!$D$2:$D$77,,-1),IF(L778=2,_xlfn.XLOOKUP(A778,'Dyno Graph'!$F$2:$F$77,'Dyno Graph'!$D$2:$D$77,,-1),IF(L778=3,_xlfn.XLOOKUP(A778,'Dyno Graph'!$G$2:$G$77,'Dyno Graph'!$D$2:$D$77,,-1))))</f>
        <v>14.254</v>
      </c>
      <c r="O778" s="92">
        <f>IF(L778=1,_xlfn.XLOOKUP(A778,'Dyno Graph'!$E$2:$E$77,'Dyno Graph'!$H$2:$H$77,,-1),IF(Forces!L778=2,_xlfn.XLOOKUP(Forces!A778,'Dyno Graph'!$F$2:$F$77,'Dyno Graph'!$H$2:$H$77,,-1),IF(Forces!L778=3,_xlfn.XLOOKUP(Forces!A778,'Dyno Graph'!$G$2:$G$77,'Dyno Graph'!$H$2:$H$77,,-1))))</f>
        <v>11.185500000000001</v>
      </c>
      <c r="P778" s="92" cm="1">
        <f t="array" ref="P778">_xlfn.XLOOKUP(N778,BSFC!$B$3:$B$25,_xlfn.XLOOKUP(M778,BSFC!$C$2:$P$2,BSFC!$C$3:$P$25,,-1),,-1)</f>
        <v>475.44294525000004</v>
      </c>
      <c r="Q778" s="92">
        <f t="shared" si="130"/>
        <v>1.4772408511371877</v>
      </c>
      <c r="R778" s="92">
        <f t="shared" si="131"/>
        <v>2.2593044861247781E-4</v>
      </c>
      <c r="S778" s="92">
        <f t="shared" si="132"/>
        <v>0.10741703790997023</v>
      </c>
      <c r="T778" s="92">
        <f t="shared" si="135"/>
        <v>100.39486171396928</v>
      </c>
      <c r="U778" s="92">
        <f t="shared" si="133"/>
        <v>1.4322271721329364E-4</v>
      </c>
      <c r="V778" s="92">
        <f t="shared" si="136"/>
        <v>0.13385981561862453</v>
      </c>
    </row>
    <row r="779" spans="1:22" x14ac:dyDescent="0.45">
      <c r="A779" s="88">
        <f>MIN('Gearing and Output'!$H$7,(SQRT((A778^2)+2*K778*1)))</f>
        <v>13.752388632941413</v>
      </c>
      <c r="B779" s="90">
        <f t="shared" si="134"/>
        <v>68.033671180995611</v>
      </c>
      <c r="C779" s="90">
        <f>0.5*'Gearing and Output'!$G$15*'Gearing and Output'!$G$16*'Gearing and Output'!$G$14*(A779)^2</f>
        <v>111.2073775495362</v>
      </c>
      <c r="D779" s="90">
        <f>'Gearing and Output'!$G$26</f>
        <v>133.66125</v>
      </c>
      <c r="E779" s="90">
        <f>'Gearing and Output'!$C$14-C779-D779</f>
        <v>239.23840140594046</v>
      </c>
      <c r="F779" s="90">
        <f>0.5*'Gearing and Output'!$J$27*A779^2</f>
        <v>53594.201722958889</v>
      </c>
      <c r="G779" s="90">
        <f>A779/('Gearing and Output'!$J$35/1000)</f>
        <v>47.081097682100008</v>
      </c>
      <c r="H779" s="90">
        <f t="shared" si="128"/>
        <v>59.738955596585342</v>
      </c>
      <c r="I779" s="90">
        <f>'Gearing and Output'!$G$38</f>
        <v>631.72977665344956</v>
      </c>
      <c r="J779" s="90">
        <f t="shared" si="129"/>
        <v>0.37870369618049587</v>
      </c>
      <c r="K779" s="92">
        <f t="shared" si="127"/>
        <v>2.6405868495230767</v>
      </c>
      <c r="L779" s="92">
        <f>IF(A779&lt;'Gearing and Output'!$H$5,1,IF(A779&lt;'Gearing and Output'!$H$6,2,IF(A779&gt;'Gearing and Output'!$H$6,3)))</f>
        <v>3</v>
      </c>
      <c r="M779" s="92">
        <f>IF(L779=1,_xlfn.XLOOKUP(A779,'Dyno Graph'!$E$2:$E$77,'Dyno Graph'!$A$2:$A$77,,1),IF(L779=2,_xlfn.XLOOKUP(A779,'Dyno Graph'!$F$2:$F$77,'Dyno Graph'!$A$2:$A$77,,1),IF(L779=3,_xlfn.XLOOKUP(A779,'Dyno Graph'!$G$2:$G$77,'Dyno Graph'!$A$2:$A$77,,1))))</f>
        <v>7500</v>
      </c>
      <c r="N779" s="92">
        <f>IF(L779=1,_xlfn.XLOOKUP(A779,'Dyno Graph'!$E$2:$E$77,'Dyno Graph'!$D$2:$D$77,,-1),IF(L779=2,_xlfn.XLOOKUP(A779,'Dyno Graph'!$F$2:$F$77,'Dyno Graph'!$D$2:$D$77,,-1),IF(L779=3,_xlfn.XLOOKUP(A779,'Dyno Graph'!$G$2:$G$77,'Dyno Graph'!$D$2:$D$77,,-1))))</f>
        <v>14.254</v>
      </c>
      <c r="O779" s="92">
        <f>IF(L779=1,_xlfn.XLOOKUP(A779,'Dyno Graph'!$E$2:$E$77,'Dyno Graph'!$H$2:$H$77,,-1),IF(Forces!L779=2,_xlfn.XLOOKUP(Forces!A779,'Dyno Graph'!$F$2:$F$77,'Dyno Graph'!$H$2:$H$77,,-1),IF(Forces!L779=3,_xlfn.XLOOKUP(Forces!A779,'Dyno Graph'!$G$2:$G$77,'Dyno Graph'!$H$2:$H$77,,-1))))</f>
        <v>11.185500000000001</v>
      </c>
      <c r="P779" s="92" cm="1">
        <f t="array" ref="P779">_xlfn.XLOOKUP(N779,BSFC!$B$3:$B$25,_xlfn.XLOOKUP(M779,BSFC!$C$2:$P$2,BSFC!$C$3:$P$25,,-1),,-1)</f>
        <v>475.44294525000004</v>
      </c>
      <c r="Q779" s="92">
        <f t="shared" si="130"/>
        <v>1.4772408511371877</v>
      </c>
      <c r="R779" s="92">
        <f t="shared" si="131"/>
        <v>2.2593044861247781E-4</v>
      </c>
      <c r="S779" s="92">
        <f t="shared" si="132"/>
        <v>0.10741703790997023</v>
      </c>
      <c r="T779" s="92">
        <f t="shared" si="135"/>
        <v>100.50227875187925</v>
      </c>
      <c r="U779" s="92">
        <f t="shared" si="133"/>
        <v>1.4322271721329364E-4</v>
      </c>
      <c r="V779" s="92">
        <f t="shared" si="136"/>
        <v>0.13400303833583782</v>
      </c>
    </row>
    <row r="780" spans="1:22" x14ac:dyDescent="0.45">
      <c r="A780" s="88">
        <f>MIN('Gearing and Output'!$H$7,(SQRT((A779^2)+2*K779*1)))</f>
        <v>13.752388632941413</v>
      </c>
      <c r="B780" s="90">
        <f t="shared" si="134"/>
        <v>68.106385821825697</v>
      </c>
      <c r="C780" s="90">
        <f>0.5*'Gearing and Output'!$G$15*'Gearing and Output'!$G$16*'Gearing and Output'!$G$14*(A780)^2</f>
        <v>111.2073775495362</v>
      </c>
      <c r="D780" s="90">
        <f>'Gearing and Output'!$G$26</f>
        <v>133.66125</v>
      </c>
      <c r="E780" s="90">
        <f>'Gearing and Output'!$C$14-C780-D780</f>
        <v>239.23840140594046</v>
      </c>
      <c r="F780" s="90">
        <f>0.5*'Gearing and Output'!$J$27*A780^2</f>
        <v>53594.201722958889</v>
      </c>
      <c r="G780" s="90">
        <f>A780/('Gearing and Output'!$J$35/1000)</f>
        <v>47.081097682100008</v>
      </c>
      <c r="H780" s="90">
        <f t="shared" si="128"/>
        <v>59.738955596585342</v>
      </c>
      <c r="I780" s="90">
        <f>'Gearing and Output'!$G$38</f>
        <v>631.72977665344956</v>
      </c>
      <c r="J780" s="90">
        <f t="shared" si="129"/>
        <v>0.37870369618049587</v>
      </c>
      <c r="K780" s="92">
        <f t="shared" si="127"/>
        <v>2.6405868495230767</v>
      </c>
      <c r="L780" s="92">
        <f>IF(A780&lt;'Gearing and Output'!$H$5,1,IF(A780&lt;'Gearing and Output'!$H$6,2,IF(A780&gt;'Gearing and Output'!$H$6,3)))</f>
        <v>3</v>
      </c>
      <c r="M780" s="92">
        <f>IF(L780=1,_xlfn.XLOOKUP(A780,'Dyno Graph'!$E$2:$E$77,'Dyno Graph'!$A$2:$A$77,,1),IF(L780=2,_xlfn.XLOOKUP(A780,'Dyno Graph'!$F$2:$F$77,'Dyno Graph'!$A$2:$A$77,,1),IF(L780=3,_xlfn.XLOOKUP(A780,'Dyno Graph'!$G$2:$G$77,'Dyno Graph'!$A$2:$A$77,,1))))</f>
        <v>7500</v>
      </c>
      <c r="N780" s="92">
        <f>IF(L780=1,_xlfn.XLOOKUP(A780,'Dyno Graph'!$E$2:$E$77,'Dyno Graph'!$D$2:$D$77,,-1),IF(L780=2,_xlfn.XLOOKUP(A780,'Dyno Graph'!$F$2:$F$77,'Dyno Graph'!$D$2:$D$77,,-1),IF(L780=3,_xlfn.XLOOKUP(A780,'Dyno Graph'!$G$2:$G$77,'Dyno Graph'!$D$2:$D$77,,-1))))</f>
        <v>14.254</v>
      </c>
      <c r="O780" s="92">
        <f>IF(L780=1,_xlfn.XLOOKUP(A780,'Dyno Graph'!$E$2:$E$77,'Dyno Graph'!$H$2:$H$77,,-1),IF(Forces!L780=2,_xlfn.XLOOKUP(Forces!A780,'Dyno Graph'!$F$2:$F$77,'Dyno Graph'!$H$2:$H$77,,-1),IF(Forces!L780=3,_xlfn.XLOOKUP(Forces!A780,'Dyno Graph'!$G$2:$G$77,'Dyno Graph'!$H$2:$H$77,,-1))))</f>
        <v>11.185500000000001</v>
      </c>
      <c r="P780" s="92" cm="1">
        <f t="array" ref="P780">_xlfn.XLOOKUP(N780,BSFC!$B$3:$B$25,_xlfn.XLOOKUP(M780,BSFC!$C$2:$P$2,BSFC!$C$3:$P$25,,-1),,-1)</f>
        <v>475.44294525000004</v>
      </c>
      <c r="Q780" s="92">
        <f t="shared" si="130"/>
        <v>1.4772408511371877</v>
      </c>
      <c r="R780" s="92">
        <f t="shared" si="131"/>
        <v>2.2593044861247781E-4</v>
      </c>
      <c r="S780" s="92">
        <f t="shared" si="132"/>
        <v>0.10741703790997023</v>
      </c>
      <c r="T780" s="92">
        <f t="shared" si="135"/>
        <v>100.60969578978921</v>
      </c>
      <c r="U780" s="92">
        <f t="shared" si="133"/>
        <v>1.4322271721329364E-4</v>
      </c>
      <c r="V780" s="92">
        <f t="shared" si="136"/>
        <v>0.13414626105305111</v>
      </c>
    </row>
    <row r="781" spans="1:22" x14ac:dyDescent="0.45">
      <c r="A781" s="88">
        <f>MIN('Gearing and Output'!$H$7,(SQRT((A780^2)+2*K780*1)))</f>
        <v>13.752388632941413</v>
      </c>
      <c r="B781" s="90">
        <f t="shared" si="134"/>
        <v>68.179100462655782</v>
      </c>
      <c r="C781" s="90">
        <f>0.5*'Gearing and Output'!$G$15*'Gearing and Output'!$G$16*'Gearing and Output'!$G$14*(A781)^2</f>
        <v>111.2073775495362</v>
      </c>
      <c r="D781" s="90">
        <f>'Gearing and Output'!$G$26</f>
        <v>133.66125</v>
      </c>
      <c r="E781" s="90">
        <f>'Gearing and Output'!$C$14-C781-D781</f>
        <v>239.23840140594046</v>
      </c>
      <c r="F781" s="90">
        <f>0.5*'Gearing and Output'!$J$27*A781^2</f>
        <v>53594.201722958889</v>
      </c>
      <c r="G781" s="90">
        <f>A781/('Gearing and Output'!$J$35/1000)</f>
        <v>47.081097682100008</v>
      </c>
      <c r="H781" s="90">
        <f t="shared" si="128"/>
        <v>59.738955596585342</v>
      </c>
      <c r="I781" s="90">
        <f>'Gearing and Output'!$G$38</f>
        <v>631.72977665344956</v>
      </c>
      <c r="J781" s="90">
        <f t="shared" si="129"/>
        <v>0.37870369618049587</v>
      </c>
      <c r="K781" s="92">
        <f t="shared" si="127"/>
        <v>2.6405868495230767</v>
      </c>
      <c r="L781" s="92">
        <f>IF(A781&lt;'Gearing and Output'!$H$5,1,IF(A781&lt;'Gearing and Output'!$H$6,2,IF(A781&gt;'Gearing and Output'!$H$6,3)))</f>
        <v>3</v>
      </c>
      <c r="M781" s="92">
        <f>IF(L781=1,_xlfn.XLOOKUP(A781,'Dyno Graph'!$E$2:$E$77,'Dyno Graph'!$A$2:$A$77,,1),IF(L781=2,_xlfn.XLOOKUP(A781,'Dyno Graph'!$F$2:$F$77,'Dyno Graph'!$A$2:$A$77,,1),IF(L781=3,_xlfn.XLOOKUP(A781,'Dyno Graph'!$G$2:$G$77,'Dyno Graph'!$A$2:$A$77,,1))))</f>
        <v>7500</v>
      </c>
      <c r="N781" s="92">
        <f>IF(L781=1,_xlfn.XLOOKUP(A781,'Dyno Graph'!$E$2:$E$77,'Dyno Graph'!$D$2:$D$77,,-1),IF(L781=2,_xlfn.XLOOKUP(A781,'Dyno Graph'!$F$2:$F$77,'Dyno Graph'!$D$2:$D$77,,-1),IF(L781=3,_xlfn.XLOOKUP(A781,'Dyno Graph'!$G$2:$G$77,'Dyno Graph'!$D$2:$D$77,,-1))))</f>
        <v>14.254</v>
      </c>
      <c r="O781" s="92">
        <f>IF(L781=1,_xlfn.XLOOKUP(A781,'Dyno Graph'!$E$2:$E$77,'Dyno Graph'!$H$2:$H$77,,-1),IF(Forces!L781=2,_xlfn.XLOOKUP(Forces!A781,'Dyno Graph'!$F$2:$F$77,'Dyno Graph'!$H$2:$H$77,,-1),IF(Forces!L781=3,_xlfn.XLOOKUP(Forces!A781,'Dyno Graph'!$G$2:$G$77,'Dyno Graph'!$H$2:$H$77,,-1))))</f>
        <v>11.185500000000001</v>
      </c>
      <c r="P781" s="92" cm="1">
        <f t="array" ref="P781">_xlfn.XLOOKUP(N781,BSFC!$B$3:$B$25,_xlfn.XLOOKUP(M781,BSFC!$C$2:$P$2,BSFC!$C$3:$P$25,,-1),,-1)</f>
        <v>475.44294525000004</v>
      </c>
      <c r="Q781" s="92">
        <f t="shared" si="130"/>
        <v>1.4772408511371877</v>
      </c>
      <c r="R781" s="92">
        <f t="shared" si="131"/>
        <v>2.2593044861247781E-4</v>
      </c>
      <c r="S781" s="92">
        <f t="shared" si="132"/>
        <v>0.10741703790997023</v>
      </c>
      <c r="T781" s="92">
        <f t="shared" si="135"/>
        <v>100.71711282769918</v>
      </c>
      <c r="U781" s="92">
        <f t="shared" si="133"/>
        <v>1.4322271721329364E-4</v>
      </c>
      <c r="V781" s="92">
        <f t="shared" si="136"/>
        <v>0.1342894837702644</v>
      </c>
    </row>
    <row r="782" spans="1:22" x14ac:dyDescent="0.45">
      <c r="A782" s="88">
        <f>MIN('Gearing and Output'!$H$7,(SQRT((A781^2)+2*K781*1)))</f>
        <v>13.752388632941413</v>
      </c>
      <c r="B782" s="90">
        <f t="shared" si="134"/>
        <v>68.251815103485868</v>
      </c>
      <c r="C782" s="90">
        <f>0.5*'Gearing and Output'!$G$15*'Gearing and Output'!$G$16*'Gearing and Output'!$G$14*(A782)^2</f>
        <v>111.2073775495362</v>
      </c>
      <c r="D782" s="90">
        <f>'Gearing and Output'!$G$26</f>
        <v>133.66125</v>
      </c>
      <c r="E782" s="90">
        <f>'Gearing and Output'!$C$14-C782-D782</f>
        <v>239.23840140594046</v>
      </c>
      <c r="F782" s="90">
        <f>0.5*'Gearing and Output'!$J$27*A782^2</f>
        <v>53594.201722958889</v>
      </c>
      <c r="G782" s="90">
        <f>A782/('Gearing and Output'!$J$35/1000)</f>
        <v>47.081097682100008</v>
      </c>
      <c r="H782" s="90">
        <f t="shared" si="128"/>
        <v>59.738955596585342</v>
      </c>
      <c r="I782" s="90">
        <f>'Gearing and Output'!$G$38</f>
        <v>631.72977665344956</v>
      </c>
      <c r="J782" s="90">
        <f t="shared" si="129"/>
        <v>0.37870369618049587</v>
      </c>
      <c r="K782" s="92">
        <f t="shared" si="127"/>
        <v>2.6405868495230767</v>
      </c>
      <c r="L782" s="92">
        <f>IF(A782&lt;'Gearing and Output'!$H$5,1,IF(A782&lt;'Gearing and Output'!$H$6,2,IF(A782&gt;'Gearing and Output'!$H$6,3)))</f>
        <v>3</v>
      </c>
      <c r="M782" s="92">
        <f>IF(L782=1,_xlfn.XLOOKUP(A782,'Dyno Graph'!$E$2:$E$77,'Dyno Graph'!$A$2:$A$77,,1),IF(L782=2,_xlfn.XLOOKUP(A782,'Dyno Graph'!$F$2:$F$77,'Dyno Graph'!$A$2:$A$77,,1),IF(L782=3,_xlfn.XLOOKUP(A782,'Dyno Graph'!$G$2:$G$77,'Dyno Graph'!$A$2:$A$77,,1))))</f>
        <v>7500</v>
      </c>
      <c r="N782" s="92">
        <f>IF(L782=1,_xlfn.XLOOKUP(A782,'Dyno Graph'!$E$2:$E$77,'Dyno Graph'!$D$2:$D$77,,-1),IF(L782=2,_xlfn.XLOOKUP(A782,'Dyno Graph'!$F$2:$F$77,'Dyno Graph'!$D$2:$D$77,,-1),IF(L782=3,_xlfn.XLOOKUP(A782,'Dyno Graph'!$G$2:$G$77,'Dyno Graph'!$D$2:$D$77,,-1))))</f>
        <v>14.254</v>
      </c>
      <c r="O782" s="92">
        <f>IF(L782=1,_xlfn.XLOOKUP(A782,'Dyno Graph'!$E$2:$E$77,'Dyno Graph'!$H$2:$H$77,,-1),IF(Forces!L782=2,_xlfn.XLOOKUP(Forces!A782,'Dyno Graph'!$F$2:$F$77,'Dyno Graph'!$H$2:$H$77,,-1),IF(Forces!L782=3,_xlfn.XLOOKUP(Forces!A782,'Dyno Graph'!$G$2:$G$77,'Dyno Graph'!$H$2:$H$77,,-1))))</f>
        <v>11.185500000000001</v>
      </c>
      <c r="P782" s="92" cm="1">
        <f t="array" ref="P782">_xlfn.XLOOKUP(N782,BSFC!$B$3:$B$25,_xlfn.XLOOKUP(M782,BSFC!$C$2:$P$2,BSFC!$C$3:$P$25,,-1),,-1)</f>
        <v>475.44294525000004</v>
      </c>
      <c r="Q782" s="92">
        <f t="shared" si="130"/>
        <v>1.4772408511371877</v>
      </c>
      <c r="R782" s="92">
        <f t="shared" si="131"/>
        <v>2.2593044861247781E-4</v>
      </c>
      <c r="S782" s="92">
        <f t="shared" si="132"/>
        <v>0.10741703790997023</v>
      </c>
      <c r="T782" s="92">
        <f t="shared" si="135"/>
        <v>100.82452986560915</v>
      </c>
      <c r="U782" s="92">
        <f t="shared" si="133"/>
        <v>1.4322271721329364E-4</v>
      </c>
      <c r="V782" s="92">
        <f t="shared" si="136"/>
        <v>0.13443270648747768</v>
      </c>
    </row>
    <row r="783" spans="1:22" x14ac:dyDescent="0.45">
      <c r="A783" s="88">
        <f>MIN('Gearing and Output'!$H$7,(SQRT((A782^2)+2*K782*1)))</f>
        <v>13.752388632941413</v>
      </c>
      <c r="B783" s="90">
        <f t="shared" si="134"/>
        <v>68.324529744315953</v>
      </c>
      <c r="C783" s="90">
        <f>0.5*'Gearing and Output'!$G$15*'Gearing and Output'!$G$16*'Gearing and Output'!$G$14*(A783)^2</f>
        <v>111.2073775495362</v>
      </c>
      <c r="D783" s="90">
        <f>'Gearing and Output'!$G$26</f>
        <v>133.66125</v>
      </c>
      <c r="E783" s="90">
        <f>'Gearing and Output'!$C$14-C783-D783</f>
        <v>239.23840140594046</v>
      </c>
      <c r="F783" s="90">
        <f>0.5*'Gearing and Output'!$J$27*A783^2</f>
        <v>53594.201722958889</v>
      </c>
      <c r="G783" s="90">
        <f>A783/('Gearing and Output'!$J$35/1000)</f>
        <v>47.081097682100008</v>
      </c>
      <c r="H783" s="90">
        <f t="shared" si="128"/>
        <v>59.738955596585342</v>
      </c>
      <c r="I783" s="90">
        <f>'Gearing and Output'!$G$38</f>
        <v>631.72977665344956</v>
      </c>
      <c r="J783" s="90">
        <f t="shared" si="129"/>
        <v>0.37870369618049587</v>
      </c>
      <c r="K783" s="92">
        <f t="shared" si="127"/>
        <v>2.6405868495230767</v>
      </c>
      <c r="L783" s="92">
        <f>IF(A783&lt;'Gearing and Output'!$H$5,1,IF(A783&lt;'Gearing and Output'!$H$6,2,IF(A783&gt;'Gearing and Output'!$H$6,3)))</f>
        <v>3</v>
      </c>
      <c r="M783" s="92">
        <f>IF(L783=1,_xlfn.XLOOKUP(A783,'Dyno Graph'!$E$2:$E$77,'Dyno Graph'!$A$2:$A$77,,1),IF(L783=2,_xlfn.XLOOKUP(A783,'Dyno Graph'!$F$2:$F$77,'Dyno Graph'!$A$2:$A$77,,1),IF(L783=3,_xlfn.XLOOKUP(A783,'Dyno Graph'!$G$2:$G$77,'Dyno Graph'!$A$2:$A$77,,1))))</f>
        <v>7500</v>
      </c>
      <c r="N783" s="92">
        <f>IF(L783=1,_xlfn.XLOOKUP(A783,'Dyno Graph'!$E$2:$E$77,'Dyno Graph'!$D$2:$D$77,,-1),IF(L783=2,_xlfn.XLOOKUP(A783,'Dyno Graph'!$F$2:$F$77,'Dyno Graph'!$D$2:$D$77,,-1),IF(L783=3,_xlfn.XLOOKUP(A783,'Dyno Graph'!$G$2:$G$77,'Dyno Graph'!$D$2:$D$77,,-1))))</f>
        <v>14.254</v>
      </c>
      <c r="O783" s="92">
        <f>IF(L783=1,_xlfn.XLOOKUP(A783,'Dyno Graph'!$E$2:$E$77,'Dyno Graph'!$H$2:$H$77,,-1),IF(Forces!L783=2,_xlfn.XLOOKUP(Forces!A783,'Dyno Graph'!$F$2:$F$77,'Dyno Graph'!$H$2:$H$77,,-1),IF(Forces!L783=3,_xlfn.XLOOKUP(Forces!A783,'Dyno Graph'!$G$2:$G$77,'Dyno Graph'!$H$2:$H$77,,-1))))</f>
        <v>11.185500000000001</v>
      </c>
      <c r="P783" s="92" cm="1">
        <f t="array" ref="P783">_xlfn.XLOOKUP(N783,BSFC!$B$3:$B$25,_xlfn.XLOOKUP(M783,BSFC!$C$2:$P$2,BSFC!$C$3:$P$25,,-1),,-1)</f>
        <v>475.44294525000004</v>
      </c>
      <c r="Q783" s="92">
        <f t="shared" si="130"/>
        <v>1.4772408511371877</v>
      </c>
      <c r="R783" s="92">
        <f t="shared" si="131"/>
        <v>2.2593044861247781E-4</v>
      </c>
      <c r="S783" s="92">
        <f t="shared" si="132"/>
        <v>0.10741703790997023</v>
      </c>
      <c r="T783" s="92">
        <f t="shared" si="135"/>
        <v>100.93194690351912</v>
      </c>
      <c r="U783" s="92">
        <f t="shared" si="133"/>
        <v>1.4322271721329364E-4</v>
      </c>
      <c r="V783" s="92">
        <f t="shared" si="136"/>
        <v>0.13457592920469097</v>
      </c>
    </row>
    <row r="784" spans="1:22" x14ac:dyDescent="0.45">
      <c r="A784" s="88">
        <f>MIN('Gearing and Output'!$H$7,(SQRT((A783^2)+2*K783*1)))</f>
        <v>13.752388632941413</v>
      </c>
      <c r="B784" s="90">
        <f t="shared" si="134"/>
        <v>68.397244385146038</v>
      </c>
      <c r="C784" s="90">
        <f>0.5*'Gearing and Output'!$G$15*'Gearing and Output'!$G$16*'Gearing and Output'!$G$14*(A784)^2</f>
        <v>111.2073775495362</v>
      </c>
      <c r="D784" s="90">
        <f>'Gearing and Output'!$G$26</f>
        <v>133.66125</v>
      </c>
      <c r="E784" s="90">
        <f>'Gearing and Output'!$C$14-C784-D784</f>
        <v>239.23840140594046</v>
      </c>
      <c r="F784" s="90">
        <f>0.5*'Gearing and Output'!$J$27*A784^2</f>
        <v>53594.201722958889</v>
      </c>
      <c r="G784" s="90">
        <f>A784/('Gearing and Output'!$J$35/1000)</f>
        <v>47.081097682100008</v>
      </c>
      <c r="H784" s="90">
        <f t="shared" si="128"/>
        <v>59.738955596585342</v>
      </c>
      <c r="I784" s="90">
        <f>'Gearing and Output'!$G$38</f>
        <v>631.72977665344956</v>
      </c>
      <c r="J784" s="90">
        <f t="shared" si="129"/>
        <v>0.37870369618049587</v>
      </c>
      <c r="K784" s="92">
        <f t="shared" si="127"/>
        <v>2.6405868495230767</v>
      </c>
      <c r="L784" s="92">
        <f>IF(A784&lt;'Gearing and Output'!$H$5,1,IF(A784&lt;'Gearing and Output'!$H$6,2,IF(A784&gt;'Gearing and Output'!$H$6,3)))</f>
        <v>3</v>
      </c>
      <c r="M784" s="92">
        <f>IF(L784=1,_xlfn.XLOOKUP(A784,'Dyno Graph'!$E$2:$E$77,'Dyno Graph'!$A$2:$A$77,,1),IF(L784=2,_xlfn.XLOOKUP(A784,'Dyno Graph'!$F$2:$F$77,'Dyno Graph'!$A$2:$A$77,,1),IF(L784=3,_xlfn.XLOOKUP(A784,'Dyno Graph'!$G$2:$G$77,'Dyno Graph'!$A$2:$A$77,,1))))</f>
        <v>7500</v>
      </c>
      <c r="N784" s="92">
        <f>IF(L784=1,_xlfn.XLOOKUP(A784,'Dyno Graph'!$E$2:$E$77,'Dyno Graph'!$D$2:$D$77,,-1),IF(L784=2,_xlfn.XLOOKUP(A784,'Dyno Graph'!$F$2:$F$77,'Dyno Graph'!$D$2:$D$77,,-1),IF(L784=3,_xlfn.XLOOKUP(A784,'Dyno Graph'!$G$2:$G$77,'Dyno Graph'!$D$2:$D$77,,-1))))</f>
        <v>14.254</v>
      </c>
      <c r="O784" s="92">
        <f>IF(L784=1,_xlfn.XLOOKUP(A784,'Dyno Graph'!$E$2:$E$77,'Dyno Graph'!$H$2:$H$77,,-1),IF(Forces!L784=2,_xlfn.XLOOKUP(Forces!A784,'Dyno Graph'!$F$2:$F$77,'Dyno Graph'!$H$2:$H$77,,-1),IF(Forces!L784=3,_xlfn.XLOOKUP(Forces!A784,'Dyno Graph'!$G$2:$G$77,'Dyno Graph'!$H$2:$H$77,,-1))))</f>
        <v>11.185500000000001</v>
      </c>
      <c r="P784" s="92" cm="1">
        <f t="array" ref="P784">_xlfn.XLOOKUP(N784,BSFC!$B$3:$B$25,_xlfn.XLOOKUP(M784,BSFC!$C$2:$P$2,BSFC!$C$3:$P$25,,-1),,-1)</f>
        <v>475.44294525000004</v>
      </c>
      <c r="Q784" s="92">
        <f t="shared" si="130"/>
        <v>1.4772408511371877</v>
      </c>
      <c r="R784" s="92">
        <f t="shared" si="131"/>
        <v>2.2593044861247781E-4</v>
      </c>
      <c r="S784" s="92">
        <f t="shared" si="132"/>
        <v>0.10741703790997023</v>
      </c>
      <c r="T784" s="92">
        <f t="shared" si="135"/>
        <v>101.03936394142909</v>
      </c>
      <c r="U784" s="92">
        <f t="shared" si="133"/>
        <v>1.4322271721329364E-4</v>
      </c>
      <c r="V784" s="92">
        <f t="shared" si="136"/>
        <v>0.13471915192190426</v>
      </c>
    </row>
    <row r="785" spans="1:22" x14ac:dyDescent="0.45">
      <c r="A785" s="88">
        <f>MIN('Gearing and Output'!$H$7,(SQRT((A784^2)+2*K784*1)))</f>
        <v>13.752388632941413</v>
      </c>
      <c r="B785" s="90">
        <f t="shared" si="134"/>
        <v>68.469959025976124</v>
      </c>
      <c r="C785" s="90">
        <f>0.5*'Gearing and Output'!$G$15*'Gearing and Output'!$G$16*'Gearing and Output'!$G$14*(A785)^2</f>
        <v>111.2073775495362</v>
      </c>
      <c r="D785" s="90">
        <f>'Gearing and Output'!$G$26</f>
        <v>133.66125</v>
      </c>
      <c r="E785" s="90">
        <f>'Gearing and Output'!$C$14-C785-D785</f>
        <v>239.23840140594046</v>
      </c>
      <c r="F785" s="90">
        <f>0.5*'Gearing and Output'!$J$27*A785^2</f>
        <v>53594.201722958889</v>
      </c>
      <c r="G785" s="90">
        <f>A785/('Gearing and Output'!$J$35/1000)</f>
        <v>47.081097682100008</v>
      </c>
      <c r="H785" s="90">
        <f t="shared" si="128"/>
        <v>59.738955596585342</v>
      </c>
      <c r="I785" s="90">
        <f>'Gearing and Output'!$G$38</f>
        <v>631.72977665344956</v>
      </c>
      <c r="J785" s="90">
        <f t="shared" si="129"/>
        <v>0.37870369618049587</v>
      </c>
      <c r="K785" s="92">
        <f t="shared" si="127"/>
        <v>2.6405868495230767</v>
      </c>
      <c r="L785" s="92">
        <f>IF(A785&lt;'Gearing and Output'!$H$5,1,IF(A785&lt;'Gearing and Output'!$H$6,2,IF(A785&gt;'Gearing and Output'!$H$6,3)))</f>
        <v>3</v>
      </c>
      <c r="M785" s="92">
        <f>IF(L785=1,_xlfn.XLOOKUP(A785,'Dyno Graph'!$E$2:$E$77,'Dyno Graph'!$A$2:$A$77,,1),IF(L785=2,_xlfn.XLOOKUP(A785,'Dyno Graph'!$F$2:$F$77,'Dyno Graph'!$A$2:$A$77,,1),IF(L785=3,_xlfn.XLOOKUP(A785,'Dyno Graph'!$G$2:$G$77,'Dyno Graph'!$A$2:$A$77,,1))))</f>
        <v>7500</v>
      </c>
      <c r="N785" s="92">
        <f>IF(L785=1,_xlfn.XLOOKUP(A785,'Dyno Graph'!$E$2:$E$77,'Dyno Graph'!$D$2:$D$77,,-1),IF(L785=2,_xlfn.XLOOKUP(A785,'Dyno Graph'!$F$2:$F$77,'Dyno Graph'!$D$2:$D$77,,-1),IF(L785=3,_xlfn.XLOOKUP(A785,'Dyno Graph'!$G$2:$G$77,'Dyno Graph'!$D$2:$D$77,,-1))))</f>
        <v>14.254</v>
      </c>
      <c r="O785" s="92">
        <f>IF(L785=1,_xlfn.XLOOKUP(A785,'Dyno Graph'!$E$2:$E$77,'Dyno Graph'!$H$2:$H$77,,-1),IF(Forces!L785=2,_xlfn.XLOOKUP(Forces!A785,'Dyno Graph'!$F$2:$F$77,'Dyno Graph'!$H$2:$H$77,,-1),IF(Forces!L785=3,_xlfn.XLOOKUP(Forces!A785,'Dyno Graph'!$G$2:$G$77,'Dyno Graph'!$H$2:$H$77,,-1))))</f>
        <v>11.185500000000001</v>
      </c>
      <c r="P785" s="92" cm="1">
        <f t="array" ref="P785">_xlfn.XLOOKUP(N785,BSFC!$B$3:$B$25,_xlfn.XLOOKUP(M785,BSFC!$C$2:$P$2,BSFC!$C$3:$P$25,,-1),,-1)</f>
        <v>475.44294525000004</v>
      </c>
      <c r="Q785" s="92">
        <f t="shared" si="130"/>
        <v>1.4772408511371877</v>
      </c>
      <c r="R785" s="92">
        <f t="shared" si="131"/>
        <v>2.2593044861247781E-4</v>
      </c>
      <c r="S785" s="92">
        <f t="shared" si="132"/>
        <v>0.10741703790997023</v>
      </c>
      <c r="T785" s="92">
        <f t="shared" si="135"/>
        <v>101.14678097933906</v>
      </c>
      <c r="U785" s="92">
        <f t="shared" si="133"/>
        <v>1.4322271721329364E-4</v>
      </c>
      <c r="V785" s="92">
        <f t="shared" si="136"/>
        <v>0.13486237463911754</v>
      </c>
    </row>
    <row r="786" spans="1:22" x14ac:dyDescent="0.45">
      <c r="A786" s="88">
        <f>MIN('Gearing and Output'!$H$7,(SQRT((A785^2)+2*K785*1)))</f>
        <v>13.752388632941413</v>
      </c>
      <c r="B786" s="90">
        <f t="shared" si="134"/>
        <v>68.542673666806209</v>
      </c>
      <c r="C786" s="90">
        <f>0.5*'Gearing and Output'!$G$15*'Gearing and Output'!$G$16*'Gearing and Output'!$G$14*(A786)^2</f>
        <v>111.2073775495362</v>
      </c>
      <c r="D786" s="90">
        <f>'Gearing and Output'!$G$26</f>
        <v>133.66125</v>
      </c>
      <c r="E786" s="90">
        <f>'Gearing and Output'!$C$14-C786-D786</f>
        <v>239.23840140594046</v>
      </c>
      <c r="F786" s="90">
        <f>0.5*'Gearing and Output'!$J$27*A786^2</f>
        <v>53594.201722958889</v>
      </c>
      <c r="G786" s="90">
        <f>A786/('Gearing and Output'!$J$35/1000)</f>
        <v>47.081097682100008</v>
      </c>
      <c r="H786" s="90">
        <f t="shared" si="128"/>
        <v>59.738955596585342</v>
      </c>
      <c r="I786" s="90">
        <f>'Gearing and Output'!$G$38</f>
        <v>631.72977665344956</v>
      </c>
      <c r="J786" s="90">
        <f t="shared" si="129"/>
        <v>0.37870369618049587</v>
      </c>
      <c r="K786" s="92">
        <f t="shared" si="127"/>
        <v>2.6405868495230767</v>
      </c>
      <c r="L786" s="92">
        <f>IF(A786&lt;'Gearing and Output'!$H$5,1,IF(A786&lt;'Gearing and Output'!$H$6,2,IF(A786&gt;'Gearing and Output'!$H$6,3)))</f>
        <v>3</v>
      </c>
      <c r="M786" s="92">
        <f>IF(L786=1,_xlfn.XLOOKUP(A786,'Dyno Graph'!$E$2:$E$77,'Dyno Graph'!$A$2:$A$77,,1),IF(L786=2,_xlfn.XLOOKUP(A786,'Dyno Graph'!$F$2:$F$77,'Dyno Graph'!$A$2:$A$77,,1),IF(L786=3,_xlfn.XLOOKUP(A786,'Dyno Graph'!$G$2:$G$77,'Dyno Graph'!$A$2:$A$77,,1))))</f>
        <v>7500</v>
      </c>
      <c r="N786" s="92">
        <f>IF(L786=1,_xlfn.XLOOKUP(A786,'Dyno Graph'!$E$2:$E$77,'Dyno Graph'!$D$2:$D$77,,-1),IF(L786=2,_xlfn.XLOOKUP(A786,'Dyno Graph'!$F$2:$F$77,'Dyno Graph'!$D$2:$D$77,,-1),IF(L786=3,_xlfn.XLOOKUP(A786,'Dyno Graph'!$G$2:$G$77,'Dyno Graph'!$D$2:$D$77,,-1))))</f>
        <v>14.254</v>
      </c>
      <c r="O786" s="92">
        <f>IF(L786=1,_xlfn.XLOOKUP(A786,'Dyno Graph'!$E$2:$E$77,'Dyno Graph'!$H$2:$H$77,,-1),IF(Forces!L786=2,_xlfn.XLOOKUP(Forces!A786,'Dyno Graph'!$F$2:$F$77,'Dyno Graph'!$H$2:$H$77,,-1),IF(Forces!L786=3,_xlfn.XLOOKUP(Forces!A786,'Dyno Graph'!$G$2:$G$77,'Dyno Graph'!$H$2:$H$77,,-1))))</f>
        <v>11.185500000000001</v>
      </c>
      <c r="P786" s="92" cm="1">
        <f t="array" ref="P786">_xlfn.XLOOKUP(N786,BSFC!$B$3:$B$25,_xlfn.XLOOKUP(M786,BSFC!$C$2:$P$2,BSFC!$C$3:$P$25,,-1),,-1)</f>
        <v>475.44294525000004</v>
      </c>
      <c r="Q786" s="92">
        <f t="shared" si="130"/>
        <v>1.4772408511371877</v>
      </c>
      <c r="R786" s="92">
        <f t="shared" si="131"/>
        <v>2.2593044861247781E-4</v>
      </c>
      <c r="S786" s="92">
        <f t="shared" si="132"/>
        <v>0.10741703790997023</v>
      </c>
      <c r="T786" s="92">
        <f t="shared" si="135"/>
        <v>101.25419801724902</v>
      </c>
      <c r="U786" s="92">
        <f t="shared" si="133"/>
        <v>1.4322271721329364E-4</v>
      </c>
      <c r="V786" s="92">
        <f t="shared" si="136"/>
        <v>0.13500559735633083</v>
      </c>
    </row>
    <row r="787" spans="1:22" x14ac:dyDescent="0.45">
      <c r="A787" s="88">
        <f>MIN('Gearing and Output'!$H$7,(SQRT((A786^2)+2*K786*1)))</f>
        <v>13.752388632941413</v>
      </c>
      <c r="B787" s="90">
        <f t="shared" si="134"/>
        <v>68.615388307636294</v>
      </c>
      <c r="C787" s="90">
        <f>0.5*'Gearing and Output'!$G$15*'Gearing and Output'!$G$16*'Gearing and Output'!$G$14*(A787)^2</f>
        <v>111.2073775495362</v>
      </c>
      <c r="D787" s="90">
        <f>'Gearing and Output'!$G$26</f>
        <v>133.66125</v>
      </c>
      <c r="E787" s="90">
        <f>'Gearing and Output'!$C$14-C787-D787</f>
        <v>239.23840140594046</v>
      </c>
      <c r="F787" s="90">
        <f>0.5*'Gearing and Output'!$J$27*A787^2</f>
        <v>53594.201722958889</v>
      </c>
      <c r="G787" s="90">
        <f>A787/('Gearing and Output'!$J$35/1000)</f>
        <v>47.081097682100008</v>
      </c>
      <c r="H787" s="90">
        <f t="shared" si="128"/>
        <v>59.738955596585342</v>
      </c>
      <c r="I787" s="90">
        <f>'Gearing and Output'!$G$38</f>
        <v>631.72977665344956</v>
      </c>
      <c r="J787" s="90">
        <f t="shared" si="129"/>
        <v>0.37870369618049587</v>
      </c>
      <c r="K787" s="92">
        <f t="shared" si="127"/>
        <v>2.6405868495230767</v>
      </c>
      <c r="L787" s="92">
        <f>IF(A787&lt;'Gearing and Output'!$H$5,1,IF(A787&lt;'Gearing and Output'!$H$6,2,IF(A787&gt;'Gearing and Output'!$H$6,3)))</f>
        <v>3</v>
      </c>
      <c r="M787" s="92">
        <f>IF(L787=1,_xlfn.XLOOKUP(A787,'Dyno Graph'!$E$2:$E$77,'Dyno Graph'!$A$2:$A$77,,1),IF(L787=2,_xlfn.XLOOKUP(A787,'Dyno Graph'!$F$2:$F$77,'Dyno Graph'!$A$2:$A$77,,1),IF(L787=3,_xlfn.XLOOKUP(A787,'Dyno Graph'!$G$2:$G$77,'Dyno Graph'!$A$2:$A$77,,1))))</f>
        <v>7500</v>
      </c>
      <c r="N787" s="92">
        <f>IF(L787=1,_xlfn.XLOOKUP(A787,'Dyno Graph'!$E$2:$E$77,'Dyno Graph'!$D$2:$D$77,,-1),IF(L787=2,_xlfn.XLOOKUP(A787,'Dyno Graph'!$F$2:$F$77,'Dyno Graph'!$D$2:$D$77,,-1),IF(L787=3,_xlfn.XLOOKUP(A787,'Dyno Graph'!$G$2:$G$77,'Dyno Graph'!$D$2:$D$77,,-1))))</f>
        <v>14.254</v>
      </c>
      <c r="O787" s="92">
        <f>IF(L787=1,_xlfn.XLOOKUP(A787,'Dyno Graph'!$E$2:$E$77,'Dyno Graph'!$H$2:$H$77,,-1),IF(Forces!L787=2,_xlfn.XLOOKUP(Forces!A787,'Dyno Graph'!$F$2:$F$77,'Dyno Graph'!$H$2:$H$77,,-1),IF(Forces!L787=3,_xlfn.XLOOKUP(Forces!A787,'Dyno Graph'!$G$2:$G$77,'Dyno Graph'!$H$2:$H$77,,-1))))</f>
        <v>11.185500000000001</v>
      </c>
      <c r="P787" s="92" cm="1">
        <f t="array" ref="P787">_xlfn.XLOOKUP(N787,BSFC!$B$3:$B$25,_xlfn.XLOOKUP(M787,BSFC!$C$2:$P$2,BSFC!$C$3:$P$25,,-1),,-1)</f>
        <v>475.44294525000004</v>
      </c>
      <c r="Q787" s="92">
        <f t="shared" si="130"/>
        <v>1.4772408511371877</v>
      </c>
      <c r="R787" s="92">
        <f t="shared" si="131"/>
        <v>2.2593044861247781E-4</v>
      </c>
      <c r="S787" s="92">
        <f t="shared" si="132"/>
        <v>0.10741703790997023</v>
      </c>
      <c r="T787" s="92">
        <f t="shared" si="135"/>
        <v>101.36161505515899</v>
      </c>
      <c r="U787" s="92">
        <f t="shared" si="133"/>
        <v>1.4322271721329364E-4</v>
      </c>
      <c r="V787" s="92">
        <f t="shared" si="136"/>
        <v>0.13514882007354412</v>
      </c>
    </row>
    <row r="788" spans="1:22" x14ac:dyDescent="0.45">
      <c r="A788" s="88">
        <f>MIN('Gearing and Output'!$H$7,(SQRT((A787^2)+2*K787*1)))</f>
        <v>13.752388632941413</v>
      </c>
      <c r="B788" s="90">
        <f t="shared" si="134"/>
        <v>68.68810294846638</v>
      </c>
      <c r="C788" s="90">
        <f>0.5*'Gearing and Output'!$G$15*'Gearing and Output'!$G$16*'Gearing and Output'!$G$14*(A788)^2</f>
        <v>111.2073775495362</v>
      </c>
      <c r="D788" s="90">
        <f>'Gearing and Output'!$G$26</f>
        <v>133.66125</v>
      </c>
      <c r="E788" s="90">
        <f>'Gearing and Output'!$C$14-C788-D788</f>
        <v>239.23840140594046</v>
      </c>
      <c r="F788" s="90">
        <f>0.5*'Gearing and Output'!$J$27*A788^2</f>
        <v>53594.201722958889</v>
      </c>
      <c r="G788" s="90">
        <f>A788/('Gearing and Output'!$J$35/1000)</f>
        <v>47.081097682100008</v>
      </c>
      <c r="H788" s="90">
        <f t="shared" si="128"/>
        <v>59.738955596585342</v>
      </c>
      <c r="I788" s="90">
        <f>'Gearing and Output'!$G$38</f>
        <v>631.72977665344956</v>
      </c>
      <c r="J788" s="90">
        <f t="shared" si="129"/>
        <v>0.37870369618049587</v>
      </c>
      <c r="K788" s="92">
        <f t="shared" si="127"/>
        <v>2.6405868495230767</v>
      </c>
      <c r="L788" s="92">
        <f>IF(A788&lt;'Gearing and Output'!$H$5,1,IF(A788&lt;'Gearing and Output'!$H$6,2,IF(A788&gt;'Gearing and Output'!$H$6,3)))</f>
        <v>3</v>
      </c>
      <c r="M788" s="92">
        <f>IF(L788=1,_xlfn.XLOOKUP(A788,'Dyno Graph'!$E$2:$E$77,'Dyno Graph'!$A$2:$A$77,,1),IF(L788=2,_xlfn.XLOOKUP(A788,'Dyno Graph'!$F$2:$F$77,'Dyno Graph'!$A$2:$A$77,,1),IF(L788=3,_xlfn.XLOOKUP(A788,'Dyno Graph'!$G$2:$G$77,'Dyno Graph'!$A$2:$A$77,,1))))</f>
        <v>7500</v>
      </c>
      <c r="N788" s="92">
        <f>IF(L788=1,_xlfn.XLOOKUP(A788,'Dyno Graph'!$E$2:$E$77,'Dyno Graph'!$D$2:$D$77,,-1),IF(L788=2,_xlfn.XLOOKUP(A788,'Dyno Graph'!$F$2:$F$77,'Dyno Graph'!$D$2:$D$77,,-1),IF(L788=3,_xlfn.XLOOKUP(A788,'Dyno Graph'!$G$2:$G$77,'Dyno Graph'!$D$2:$D$77,,-1))))</f>
        <v>14.254</v>
      </c>
      <c r="O788" s="92">
        <f>IF(L788=1,_xlfn.XLOOKUP(A788,'Dyno Graph'!$E$2:$E$77,'Dyno Graph'!$H$2:$H$77,,-1),IF(Forces!L788=2,_xlfn.XLOOKUP(Forces!A788,'Dyno Graph'!$F$2:$F$77,'Dyno Graph'!$H$2:$H$77,,-1),IF(Forces!L788=3,_xlfn.XLOOKUP(Forces!A788,'Dyno Graph'!$G$2:$G$77,'Dyno Graph'!$H$2:$H$77,,-1))))</f>
        <v>11.185500000000001</v>
      </c>
      <c r="P788" s="92" cm="1">
        <f t="array" ref="P788">_xlfn.XLOOKUP(N788,BSFC!$B$3:$B$25,_xlfn.XLOOKUP(M788,BSFC!$C$2:$P$2,BSFC!$C$3:$P$25,,-1),,-1)</f>
        <v>475.44294525000004</v>
      </c>
      <c r="Q788" s="92">
        <f t="shared" si="130"/>
        <v>1.4772408511371877</v>
      </c>
      <c r="R788" s="92">
        <f t="shared" si="131"/>
        <v>2.2593044861247781E-4</v>
      </c>
      <c r="S788" s="92">
        <f t="shared" si="132"/>
        <v>0.10741703790997023</v>
      </c>
      <c r="T788" s="92">
        <f t="shared" si="135"/>
        <v>101.46903209306896</v>
      </c>
      <c r="U788" s="92">
        <f t="shared" si="133"/>
        <v>1.4322271721329364E-4</v>
      </c>
      <c r="V788" s="92">
        <f t="shared" si="136"/>
        <v>0.13529204279075741</v>
      </c>
    </row>
    <row r="789" spans="1:22" x14ac:dyDescent="0.45">
      <c r="A789" s="88">
        <f>MIN('Gearing and Output'!$H$7,(SQRT((A788^2)+2*K788*1)))</f>
        <v>13.752388632941413</v>
      </c>
      <c r="B789" s="90">
        <f t="shared" si="134"/>
        <v>68.760817589296465</v>
      </c>
      <c r="C789" s="90">
        <f>0.5*'Gearing and Output'!$G$15*'Gearing and Output'!$G$16*'Gearing and Output'!$G$14*(A789)^2</f>
        <v>111.2073775495362</v>
      </c>
      <c r="D789" s="90">
        <f>'Gearing and Output'!$G$26</f>
        <v>133.66125</v>
      </c>
      <c r="E789" s="90">
        <f>'Gearing and Output'!$C$14-C789-D789</f>
        <v>239.23840140594046</v>
      </c>
      <c r="F789" s="90">
        <f>0.5*'Gearing and Output'!$J$27*A789^2</f>
        <v>53594.201722958889</v>
      </c>
      <c r="G789" s="90">
        <f>A789/('Gearing and Output'!$J$35/1000)</f>
        <v>47.081097682100008</v>
      </c>
      <c r="H789" s="90">
        <f t="shared" si="128"/>
        <v>59.738955596585342</v>
      </c>
      <c r="I789" s="90">
        <f>'Gearing and Output'!$G$38</f>
        <v>631.72977665344956</v>
      </c>
      <c r="J789" s="90">
        <f t="shared" si="129"/>
        <v>0.37870369618049587</v>
      </c>
      <c r="K789" s="92">
        <f t="shared" si="127"/>
        <v>2.6405868495230767</v>
      </c>
      <c r="L789" s="92">
        <f>IF(A789&lt;'Gearing and Output'!$H$5,1,IF(A789&lt;'Gearing and Output'!$H$6,2,IF(A789&gt;'Gearing and Output'!$H$6,3)))</f>
        <v>3</v>
      </c>
      <c r="M789" s="92">
        <f>IF(L789=1,_xlfn.XLOOKUP(A789,'Dyno Graph'!$E$2:$E$77,'Dyno Graph'!$A$2:$A$77,,1),IF(L789=2,_xlfn.XLOOKUP(A789,'Dyno Graph'!$F$2:$F$77,'Dyno Graph'!$A$2:$A$77,,1),IF(L789=3,_xlfn.XLOOKUP(A789,'Dyno Graph'!$G$2:$G$77,'Dyno Graph'!$A$2:$A$77,,1))))</f>
        <v>7500</v>
      </c>
      <c r="N789" s="92">
        <f>IF(L789=1,_xlfn.XLOOKUP(A789,'Dyno Graph'!$E$2:$E$77,'Dyno Graph'!$D$2:$D$77,,-1),IF(L789=2,_xlfn.XLOOKUP(A789,'Dyno Graph'!$F$2:$F$77,'Dyno Graph'!$D$2:$D$77,,-1),IF(L789=3,_xlfn.XLOOKUP(A789,'Dyno Graph'!$G$2:$G$77,'Dyno Graph'!$D$2:$D$77,,-1))))</f>
        <v>14.254</v>
      </c>
      <c r="O789" s="92">
        <f>IF(L789=1,_xlfn.XLOOKUP(A789,'Dyno Graph'!$E$2:$E$77,'Dyno Graph'!$H$2:$H$77,,-1),IF(Forces!L789=2,_xlfn.XLOOKUP(Forces!A789,'Dyno Graph'!$F$2:$F$77,'Dyno Graph'!$H$2:$H$77,,-1),IF(Forces!L789=3,_xlfn.XLOOKUP(Forces!A789,'Dyno Graph'!$G$2:$G$77,'Dyno Graph'!$H$2:$H$77,,-1))))</f>
        <v>11.185500000000001</v>
      </c>
      <c r="P789" s="92" cm="1">
        <f t="array" ref="P789">_xlfn.XLOOKUP(N789,BSFC!$B$3:$B$25,_xlfn.XLOOKUP(M789,BSFC!$C$2:$P$2,BSFC!$C$3:$P$25,,-1),,-1)</f>
        <v>475.44294525000004</v>
      </c>
      <c r="Q789" s="92">
        <f t="shared" si="130"/>
        <v>1.4772408511371877</v>
      </c>
      <c r="R789" s="92">
        <f t="shared" si="131"/>
        <v>2.2593044861247781E-4</v>
      </c>
      <c r="S789" s="92">
        <f t="shared" si="132"/>
        <v>0.10741703790997023</v>
      </c>
      <c r="T789" s="92">
        <f t="shared" si="135"/>
        <v>101.57644913097893</v>
      </c>
      <c r="U789" s="92">
        <f t="shared" si="133"/>
        <v>1.4322271721329364E-4</v>
      </c>
      <c r="V789" s="92">
        <f t="shared" si="136"/>
        <v>0.13543526550797069</v>
      </c>
    </row>
    <row r="790" spans="1:22" x14ac:dyDescent="0.45">
      <c r="A790" s="88">
        <f>MIN('Gearing and Output'!$H$7,(SQRT((A789^2)+2*K789*1)))</f>
        <v>13.752388632941413</v>
      </c>
      <c r="B790" s="90">
        <f t="shared" si="134"/>
        <v>68.833532230126551</v>
      </c>
      <c r="C790" s="90">
        <f>0.5*'Gearing and Output'!$G$15*'Gearing and Output'!$G$16*'Gearing and Output'!$G$14*(A790)^2</f>
        <v>111.2073775495362</v>
      </c>
      <c r="D790" s="90">
        <f>'Gearing and Output'!$G$26</f>
        <v>133.66125</v>
      </c>
      <c r="E790" s="90">
        <f>'Gearing and Output'!$C$14-C790-D790</f>
        <v>239.23840140594046</v>
      </c>
      <c r="F790" s="90">
        <f>0.5*'Gearing and Output'!$J$27*A790^2</f>
        <v>53594.201722958889</v>
      </c>
      <c r="G790" s="90">
        <f>A790/('Gearing and Output'!$J$35/1000)</f>
        <v>47.081097682100008</v>
      </c>
      <c r="H790" s="90">
        <f t="shared" si="128"/>
        <v>59.738955596585342</v>
      </c>
      <c r="I790" s="90">
        <f>'Gearing and Output'!$G$38</f>
        <v>631.72977665344956</v>
      </c>
      <c r="J790" s="90">
        <f t="shared" si="129"/>
        <v>0.37870369618049587</v>
      </c>
      <c r="K790" s="92">
        <f t="shared" si="127"/>
        <v>2.6405868495230767</v>
      </c>
      <c r="L790" s="92">
        <f>IF(A790&lt;'Gearing and Output'!$H$5,1,IF(A790&lt;'Gearing and Output'!$H$6,2,IF(A790&gt;'Gearing and Output'!$H$6,3)))</f>
        <v>3</v>
      </c>
      <c r="M790" s="92">
        <f>IF(L790=1,_xlfn.XLOOKUP(A790,'Dyno Graph'!$E$2:$E$77,'Dyno Graph'!$A$2:$A$77,,1),IF(L790=2,_xlfn.XLOOKUP(A790,'Dyno Graph'!$F$2:$F$77,'Dyno Graph'!$A$2:$A$77,,1),IF(L790=3,_xlfn.XLOOKUP(A790,'Dyno Graph'!$G$2:$G$77,'Dyno Graph'!$A$2:$A$77,,1))))</f>
        <v>7500</v>
      </c>
      <c r="N790" s="92">
        <f>IF(L790=1,_xlfn.XLOOKUP(A790,'Dyno Graph'!$E$2:$E$77,'Dyno Graph'!$D$2:$D$77,,-1),IF(L790=2,_xlfn.XLOOKUP(A790,'Dyno Graph'!$F$2:$F$77,'Dyno Graph'!$D$2:$D$77,,-1),IF(L790=3,_xlfn.XLOOKUP(A790,'Dyno Graph'!$G$2:$G$77,'Dyno Graph'!$D$2:$D$77,,-1))))</f>
        <v>14.254</v>
      </c>
      <c r="O790" s="92">
        <f>IF(L790=1,_xlfn.XLOOKUP(A790,'Dyno Graph'!$E$2:$E$77,'Dyno Graph'!$H$2:$H$77,,-1),IF(Forces!L790=2,_xlfn.XLOOKUP(Forces!A790,'Dyno Graph'!$F$2:$F$77,'Dyno Graph'!$H$2:$H$77,,-1),IF(Forces!L790=3,_xlfn.XLOOKUP(Forces!A790,'Dyno Graph'!$G$2:$G$77,'Dyno Graph'!$H$2:$H$77,,-1))))</f>
        <v>11.185500000000001</v>
      </c>
      <c r="P790" s="92" cm="1">
        <f t="array" ref="P790">_xlfn.XLOOKUP(N790,BSFC!$B$3:$B$25,_xlfn.XLOOKUP(M790,BSFC!$C$2:$P$2,BSFC!$C$3:$P$25,,-1),,-1)</f>
        <v>475.44294525000004</v>
      </c>
      <c r="Q790" s="92">
        <f t="shared" si="130"/>
        <v>1.4772408511371877</v>
      </c>
      <c r="R790" s="92">
        <f t="shared" si="131"/>
        <v>2.2593044861247781E-4</v>
      </c>
      <c r="S790" s="92">
        <f t="shared" si="132"/>
        <v>0.10741703790997023</v>
      </c>
      <c r="T790" s="92">
        <f t="shared" si="135"/>
        <v>101.6838661688889</v>
      </c>
      <c r="U790" s="92">
        <f t="shared" si="133"/>
        <v>1.4322271721329364E-4</v>
      </c>
      <c r="V790" s="92">
        <f t="shared" si="136"/>
        <v>0.13557848822518398</v>
      </c>
    </row>
    <row r="791" spans="1:22" x14ac:dyDescent="0.45">
      <c r="A791" s="88">
        <f>MIN('Gearing and Output'!$H$7,(SQRT((A790^2)+2*K790*1)))</f>
        <v>13.752388632941413</v>
      </c>
      <c r="B791" s="90">
        <f t="shared" si="134"/>
        <v>68.906246870956636</v>
      </c>
      <c r="C791" s="90">
        <f>0.5*'Gearing and Output'!$G$15*'Gearing and Output'!$G$16*'Gearing and Output'!$G$14*(A791)^2</f>
        <v>111.2073775495362</v>
      </c>
      <c r="D791" s="90">
        <f>'Gearing and Output'!$G$26</f>
        <v>133.66125</v>
      </c>
      <c r="E791" s="90">
        <f>'Gearing and Output'!$C$14-C791-D791</f>
        <v>239.23840140594046</v>
      </c>
      <c r="F791" s="90">
        <f>0.5*'Gearing and Output'!$J$27*A791^2</f>
        <v>53594.201722958889</v>
      </c>
      <c r="G791" s="90">
        <f>A791/('Gearing and Output'!$J$35/1000)</f>
        <v>47.081097682100008</v>
      </c>
      <c r="H791" s="90">
        <f t="shared" si="128"/>
        <v>59.738955596585342</v>
      </c>
      <c r="I791" s="90">
        <f>'Gearing and Output'!$G$38</f>
        <v>631.72977665344956</v>
      </c>
      <c r="J791" s="90">
        <f t="shared" si="129"/>
        <v>0.37870369618049587</v>
      </c>
      <c r="K791" s="92">
        <f t="shared" si="127"/>
        <v>2.6405868495230767</v>
      </c>
      <c r="L791" s="92">
        <f>IF(A791&lt;'Gearing and Output'!$H$5,1,IF(A791&lt;'Gearing and Output'!$H$6,2,IF(A791&gt;'Gearing and Output'!$H$6,3)))</f>
        <v>3</v>
      </c>
      <c r="M791" s="92">
        <f>IF(L791=1,_xlfn.XLOOKUP(A791,'Dyno Graph'!$E$2:$E$77,'Dyno Graph'!$A$2:$A$77,,1),IF(L791=2,_xlfn.XLOOKUP(A791,'Dyno Graph'!$F$2:$F$77,'Dyno Graph'!$A$2:$A$77,,1),IF(L791=3,_xlfn.XLOOKUP(A791,'Dyno Graph'!$G$2:$G$77,'Dyno Graph'!$A$2:$A$77,,1))))</f>
        <v>7500</v>
      </c>
      <c r="N791" s="92">
        <f>IF(L791=1,_xlfn.XLOOKUP(A791,'Dyno Graph'!$E$2:$E$77,'Dyno Graph'!$D$2:$D$77,,-1),IF(L791=2,_xlfn.XLOOKUP(A791,'Dyno Graph'!$F$2:$F$77,'Dyno Graph'!$D$2:$D$77,,-1),IF(L791=3,_xlfn.XLOOKUP(A791,'Dyno Graph'!$G$2:$G$77,'Dyno Graph'!$D$2:$D$77,,-1))))</f>
        <v>14.254</v>
      </c>
      <c r="O791" s="92">
        <f>IF(L791=1,_xlfn.XLOOKUP(A791,'Dyno Graph'!$E$2:$E$77,'Dyno Graph'!$H$2:$H$77,,-1),IF(Forces!L791=2,_xlfn.XLOOKUP(Forces!A791,'Dyno Graph'!$F$2:$F$77,'Dyno Graph'!$H$2:$H$77,,-1),IF(Forces!L791=3,_xlfn.XLOOKUP(Forces!A791,'Dyno Graph'!$G$2:$G$77,'Dyno Graph'!$H$2:$H$77,,-1))))</f>
        <v>11.185500000000001</v>
      </c>
      <c r="P791" s="92" cm="1">
        <f t="array" ref="P791">_xlfn.XLOOKUP(N791,BSFC!$B$3:$B$25,_xlfn.XLOOKUP(M791,BSFC!$C$2:$P$2,BSFC!$C$3:$P$25,,-1),,-1)</f>
        <v>475.44294525000004</v>
      </c>
      <c r="Q791" s="92">
        <f t="shared" si="130"/>
        <v>1.4772408511371877</v>
      </c>
      <c r="R791" s="92">
        <f t="shared" si="131"/>
        <v>2.2593044861247781E-4</v>
      </c>
      <c r="S791" s="92">
        <f t="shared" si="132"/>
        <v>0.10741703790997023</v>
      </c>
      <c r="T791" s="92">
        <f t="shared" si="135"/>
        <v>101.79128320679887</v>
      </c>
      <c r="U791" s="92">
        <f t="shared" si="133"/>
        <v>1.4322271721329364E-4</v>
      </c>
      <c r="V791" s="92">
        <f t="shared" si="136"/>
        <v>0.13572171094239727</v>
      </c>
    </row>
    <row r="792" spans="1:22" x14ac:dyDescent="0.45">
      <c r="A792" s="88">
        <f>MIN('Gearing and Output'!$H$7,(SQRT((A791^2)+2*K791*1)))</f>
        <v>13.752388632941413</v>
      </c>
      <c r="B792" s="90">
        <f t="shared" si="134"/>
        <v>68.978961511786721</v>
      </c>
      <c r="C792" s="90">
        <f>0.5*'Gearing and Output'!$G$15*'Gearing and Output'!$G$16*'Gearing and Output'!$G$14*(A792)^2</f>
        <v>111.2073775495362</v>
      </c>
      <c r="D792" s="90">
        <f>'Gearing and Output'!$G$26</f>
        <v>133.66125</v>
      </c>
      <c r="E792" s="90">
        <f>'Gearing and Output'!$C$14-C792-D792</f>
        <v>239.23840140594046</v>
      </c>
      <c r="F792" s="90">
        <f>0.5*'Gearing and Output'!$J$27*A792^2</f>
        <v>53594.201722958889</v>
      </c>
      <c r="G792" s="90">
        <f>A792/('Gearing and Output'!$J$35/1000)</f>
        <v>47.081097682100008</v>
      </c>
      <c r="H792" s="90">
        <f t="shared" si="128"/>
        <v>59.738955596585342</v>
      </c>
      <c r="I792" s="90">
        <f>'Gearing and Output'!$G$38</f>
        <v>631.72977665344956</v>
      </c>
      <c r="J792" s="90">
        <f t="shared" si="129"/>
        <v>0.37870369618049587</v>
      </c>
      <c r="K792" s="92">
        <f t="shared" si="127"/>
        <v>2.6405868495230767</v>
      </c>
      <c r="L792" s="92">
        <f>IF(A792&lt;'Gearing and Output'!$H$5,1,IF(A792&lt;'Gearing and Output'!$H$6,2,IF(A792&gt;'Gearing and Output'!$H$6,3)))</f>
        <v>3</v>
      </c>
      <c r="M792" s="92">
        <f>IF(L792=1,_xlfn.XLOOKUP(A792,'Dyno Graph'!$E$2:$E$77,'Dyno Graph'!$A$2:$A$77,,1),IF(L792=2,_xlfn.XLOOKUP(A792,'Dyno Graph'!$F$2:$F$77,'Dyno Graph'!$A$2:$A$77,,1),IF(L792=3,_xlfn.XLOOKUP(A792,'Dyno Graph'!$G$2:$G$77,'Dyno Graph'!$A$2:$A$77,,1))))</f>
        <v>7500</v>
      </c>
      <c r="N792" s="92">
        <f>IF(L792=1,_xlfn.XLOOKUP(A792,'Dyno Graph'!$E$2:$E$77,'Dyno Graph'!$D$2:$D$77,,-1),IF(L792=2,_xlfn.XLOOKUP(A792,'Dyno Graph'!$F$2:$F$77,'Dyno Graph'!$D$2:$D$77,,-1),IF(L792=3,_xlfn.XLOOKUP(A792,'Dyno Graph'!$G$2:$G$77,'Dyno Graph'!$D$2:$D$77,,-1))))</f>
        <v>14.254</v>
      </c>
      <c r="O792" s="92">
        <f>IF(L792=1,_xlfn.XLOOKUP(A792,'Dyno Graph'!$E$2:$E$77,'Dyno Graph'!$H$2:$H$77,,-1),IF(Forces!L792=2,_xlfn.XLOOKUP(Forces!A792,'Dyno Graph'!$F$2:$F$77,'Dyno Graph'!$H$2:$H$77,,-1),IF(Forces!L792=3,_xlfn.XLOOKUP(Forces!A792,'Dyno Graph'!$G$2:$G$77,'Dyno Graph'!$H$2:$H$77,,-1))))</f>
        <v>11.185500000000001</v>
      </c>
      <c r="P792" s="92" cm="1">
        <f t="array" ref="P792">_xlfn.XLOOKUP(N792,BSFC!$B$3:$B$25,_xlfn.XLOOKUP(M792,BSFC!$C$2:$P$2,BSFC!$C$3:$P$25,,-1),,-1)</f>
        <v>475.44294525000004</v>
      </c>
      <c r="Q792" s="92">
        <f t="shared" si="130"/>
        <v>1.4772408511371877</v>
      </c>
      <c r="R792" s="92">
        <f t="shared" si="131"/>
        <v>2.2593044861247781E-4</v>
      </c>
      <c r="S792" s="92">
        <f t="shared" si="132"/>
        <v>0.10741703790997023</v>
      </c>
      <c r="T792" s="92">
        <f t="shared" si="135"/>
        <v>101.89870024470883</v>
      </c>
      <c r="U792" s="92">
        <f t="shared" si="133"/>
        <v>1.4322271721329364E-4</v>
      </c>
      <c r="V792" s="92">
        <f t="shared" si="136"/>
        <v>0.13586493365961055</v>
      </c>
    </row>
    <row r="793" spans="1:22" x14ac:dyDescent="0.45">
      <c r="A793" s="88">
        <f>MIN('Gearing and Output'!$H$7,(SQRT((A792^2)+2*K792*1)))</f>
        <v>13.752388632941413</v>
      </c>
      <c r="B793" s="90">
        <f t="shared" si="134"/>
        <v>69.051676152616807</v>
      </c>
      <c r="C793" s="90">
        <f>0.5*'Gearing and Output'!$G$15*'Gearing and Output'!$G$16*'Gearing and Output'!$G$14*(A793)^2</f>
        <v>111.2073775495362</v>
      </c>
      <c r="D793" s="90">
        <f>'Gearing and Output'!$G$26</f>
        <v>133.66125</v>
      </c>
      <c r="E793" s="90">
        <f>'Gearing and Output'!$C$14-C793-D793</f>
        <v>239.23840140594046</v>
      </c>
      <c r="F793" s="90">
        <f>0.5*'Gearing and Output'!$J$27*A793^2</f>
        <v>53594.201722958889</v>
      </c>
      <c r="G793" s="90">
        <f>A793/('Gearing and Output'!$J$35/1000)</f>
        <v>47.081097682100008</v>
      </c>
      <c r="H793" s="90">
        <f t="shared" si="128"/>
        <v>59.738955596585342</v>
      </c>
      <c r="I793" s="90">
        <f>'Gearing and Output'!$G$38</f>
        <v>631.72977665344956</v>
      </c>
      <c r="J793" s="90">
        <f t="shared" si="129"/>
        <v>0.37870369618049587</v>
      </c>
      <c r="K793" s="92">
        <f t="shared" si="127"/>
        <v>2.6405868495230767</v>
      </c>
      <c r="L793" s="92">
        <f>IF(A793&lt;'Gearing and Output'!$H$5,1,IF(A793&lt;'Gearing and Output'!$H$6,2,IF(A793&gt;'Gearing and Output'!$H$6,3)))</f>
        <v>3</v>
      </c>
      <c r="M793" s="92">
        <f>IF(L793=1,_xlfn.XLOOKUP(A793,'Dyno Graph'!$E$2:$E$77,'Dyno Graph'!$A$2:$A$77,,1),IF(L793=2,_xlfn.XLOOKUP(A793,'Dyno Graph'!$F$2:$F$77,'Dyno Graph'!$A$2:$A$77,,1),IF(L793=3,_xlfn.XLOOKUP(A793,'Dyno Graph'!$G$2:$G$77,'Dyno Graph'!$A$2:$A$77,,1))))</f>
        <v>7500</v>
      </c>
      <c r="N793" s="92">
        <f>IF(L793=1,_xlfn.XLOOKUP(A793,'Dyno Graph'!$E$2:$E$77,'Dyno Graph'!$D$2:$D$77,,-1),IF(L793=2,_xlfn.XLOOKUP(A793,'Dyno Graph'!$F$2:$F$77,'Dyno Graph'!$D$2:$D$77,,-1),IF(L793=3,_xlfn.XLOOKUP(A793,'Dyno Graph'!$G$2:$G$77,'Dyno Graph'!$D$2:$D$77,,-1))))</f>
        <v>14.254</v>
      </c>
      <c r="O793" s="92">
        <f>IF(L793=1,_xlfn.XLOOKUP(A793,'Dyno Graph'!$E$2:$E$77,'Dyno Graph'!$H$2:$H$77,,-1),IF(Forces!L793=2,_xlfn.XLOOKUP(Forces!A793,'Dyno Graph'!$F$2:$F$77,'Dyno Graph'!$H$2:$H$77,,-1),IF(Forces!L793=3,_xlfn.XLOOKUP(Forces!A793,'Dyno Graph'!$G$2:$G$77,'Dyno Graph'!$H$2:$H$77,,-1))))</f>
        <v>11.185500000000001</v>
      </c>
      <c r="P793" s="92" cm="1">
        <f t="array" ref="P793">_xlfn.XLOOKUP(N793,BSFC!$B$3:$B$25,_xlfn.XLOOKUP(M793,BSFC!$C$2:$P$2,BSFC!$C$3:$P$25,,-1),,-1)</f>
        <v>475.44294525000004</v>
      </c>
      <c r="Q793" s="92">
        <f t="shared" si="130"/>
        <v>1.4772408511371877</v>
      </c>
      <c r="R793" s="92">
        <f t="shared" si="131"/>
        <v>2.2593044861247781E-4</v>
      </c>
      <c r="S793" s="92">
        <f t="shared" si="132"/>
        <v>0.10741703790997023</v>
      </c>
      <c r="T793" s="92">
        <f t="shared" si="135"/>
        <v>102.0061172826188</v>
      </c>
      <c r="U793" s="92">
        <f t="shared" si="133"/>
        <v>1.4322271721329364E-4</v>
      </c>
      <c r="V793" s="92">
        <f t="shared" si="136"/>
        <v>0.13600815637682384</v>
      </c>
    </row>
    <row r="794" spans="1:22" x14ac:dyDescent="0.45">
      <c r="A794" s="88">
        <f>MIN('Gearing and Output'!$H$7,(SQRT((A793^2)+2*K793*1)))</f>
        <v>13.752388632941413</v>
      </c>
      <c r="B794" s="90">
        <f t="shared" si="134"/>
        <v>69.124390793446892</v>
      </c>
      <c r="C794" s="90">
        <f>0.5*'Gearing and Output'!$G$15*'Gearing and Output'!$G$16*'Gearing and Output'!$G$14*(A794)^2</f>
        <v>111.2073775495362</v>
      </c>
      <c r="D794" s="90">
        <f>'Gearing and Output'!$G$26</f>
        <v>133.66125</v>
      </c>
      <c r="E794" s="90">
        <f>'Gearing and Output'!$C$14-C794-D794</f>
        <v>239.23840140594046</v>
      </c>
      <c r="F794" s="90">
        <f>0.5*'Gearing and Output'!$J$27*A794^2</f>
        <v>53594.201722958889</v>
      </c>
      <c r="G794" s="90">
        <f>A794/('Gearing and Output'!$J$35/1000)</f>
        <v>47.081097682100008</v>
      </c>
      <c r="H794" s="90">
        <f t="shared" si="128"/>
        <v>59.738955596585342</v>
      </c>
      <c r="I794" s="90">
        <f>'Gearing and Output'!$G$38</f>
        <v>631.72977665344956</v>
      </c>
      <c r="J794" s="90">
        <f t="shared" si="129"/>
        <v>0.37870369618049587</v>
      </c>
      <c r="K794" s="92">
        <f t="shared" ref="K794:K857" si="137">(I794/E794)</f>
        <v>2.6405868495230767</v>
      </c>
      <c r="L794" s="92">
        <f>IF(A794&lt;'Gearing and Output'!$H$5,1,IF(A794&lt;'Gearing and Output'!$H$6,2,IF(A794&gt;'Gearing and Output'!$H$6,3)))</f>
        <v>3</v>
      </c>
      <c r="M794" s="92">
        <f>IF(L794=1,_xlfn.XLOOKUP(A794,'Dyno Graph'!$E$2:$E$77,'Dyno Graph'!$A$2:$A$77,,1),IF(L794=2,_xlfn.XLOOKUP(A794,'Dyno Graph'!$F$2:$F$77,'Dyno Graph'!$A$2:$A$77,,1),IF(L794=3,_xlfn.XLOOKUP(A794,'Dyno Graph'!$G$2:$G$77,'Dyno Graph'!$A$2:$A$77,,1))))</f>
        <v>7500</v>
      </c>
      <c r="N794" s="92">
        <f>IF(L794=1,_xlfn.XLOOKUP(A794,'Dyno Graph'!$E$2:$E$77,'Dyno Graph'!$D$2:$D$77,,-1),IF(L794=2,_xlfn.XLOOKUP(A794,'Dyno Graph'!$F$2:$F$77,'Dyno Graph'!$D$2:$D$77,,-1),IF(L794=3,_xlfn.XLOOKUP(A794,'Dyno Graph'!$G$2:$G$77,'Dyno Graph'!$D$2:$D$77,,-1))))</f>
        <v>14.254</v>
      </c>
      <c r="O794" s="92">
        <f>IF(L794=1,_xlfn.XLOOKUP(A794,'Dyno Graph'!$E$2:$E$77,'Dyno Graph'!$H$2:$H$77,,-1),IF(Forces!L794=2,_xlfn.XLOOKUP(Forces!A794,'Dyno Graph'!$F$2:$F$77,'Dyno Graph'!$H$2:$H$77,,-1),IF(Forces!L794=3,_xlfn.XLOOKUP(Forces!A794,'Dyno Graph'!$G$2:$G$77,'Dyno Graph'!$H$2:$H$77,,-1))))</f>
        <v>11.185500000000001</v>
      </c>
      <c r="P794" s="92" cm="1">
        <f t="array" ref="P794">_xlfn.XLOOKUP(N794,BSFC!$B$3:$B$25,_xlfn.XLOOKUP(M794,BSFC!$C$2:$P$2,BSFC!$C$3:$P$25,,-1),,-1)</f>
        <v>475.44294525000004</v>
      </c>
      <c r="Q794" s="92">
        <f t="shared" si="130"/>
        <v>1.4772408511371877</v>
      </c>
      <c r="R794" s="92">
        <f t="shared" si="131"/>
        <v>2.2593044861247781E-4</v>
      </c>
      <c r="S794" s="92">
        <f t="shared" si="132"/>
        <v>0.10741703790997023</v>
      </c>
      <c r="T794" s="92">
        <f t="shared" si="135"/>
        <v>102.11353432052877</v>
      </c>
      <c r="U794" s="92">
        <f t="shared" si="133"/>
        <v>1.4322271721329364E-4</v>
      </c>
      <c r="V794" s="92">
        <f t="shared" si="136"/>
        <v>0.13615137909403713</v>
      </c>
    </row>
    <row r="795" spans="1:22" x14ac:dyDescent="0.45">
      <c r="A795" s="88">
        <f>MIN('Gearing and Output'!$H$7,(SQRT((A794^2)+2*K794*1)))</f>
        <v>13.752388632941413</v>
      </c>
      <c r="B795" s="90">
        <f t="shared" si="134"/>
        <v>69.197105434276978</v>
      </c>
      <c r="C795" s="90">
        <f>0.5*'Gearing and Output'!$G$15*'Gearing and Output'!$G$16*'Gearing and Output'!$G$14*(A795)^2</f>
        <v>111.2073775495362</v>
      </c>
      <c r="D795" s="90">
        <f>'Gearing and Output'!$G$26</f>
        <v>133.66125</v>
      </c>
      <c r="E795" s="90">
        <f>'Gearing and Output'!$C$14-C795-D795</f>
        <v>239.23840140594046</v>
      </c>
      <c r="F795" s="90">
        <f>0.5*'Gearing and Output'!$J$27*A795^2</f>
        <v>53594.201722958889</v>
      </c>
      <c r="G795" s="90">
        <f>A795/('Gearing and Output'!$J$35/1000)</f>
        <v>47.081097682100008</v>
      </c>
      <c r="H795" s="90">
        <f t="shared" si="128"/>
        <v>59.738955596585342</v>
      </c>
      <c r="I795" s="90">
        <f>'Gearing and Output'!$G$38</f>
        <v>631.72977665344956</v>
      </c>
      <c r="J795" s="90">
        <f t="shared" si="129"/>
        <v>0.37870369618049587</v>
      </c>
      <c r="K795" s="92">
        <f t="shared" si="137"/>
        <v>2.6405868495230767</v>
      </c>
      <c r="L795" s="92">
        <f>IF(A795&lt;'Gearing and Output'!$H$5,1,IF(A795&lt;'Gearing and Output'!$H$6,2,IF(A795&gt;'Gearing and Output'!$H$6,3)))</f>
        <v>3</v>
      </c>
      <c r="M795" s="92">
        <f>IF(L795=1,_xlfn.XLOOKUP(A795,'Dyno Graph'!$E$2:$E$77,'Dyno Graph'!$A$2:$A$77,,1),IF(L795=2,_xlfn.XLOOKUP(A795,'Dyno Graph'!$F$2:$F$77,'Dyno Graph'!$A$2:$A$77,,1),IF(L795=3,_xlfn.XLOOKUP(A795,'Dyno Graph'!$G$2:$G$77,'Dyno Graph'!$A$2:$A$77,,1))))</f>
        <v>7500</v>
      </c>
      <c r="N795" s="92">
        <f>IF(L795=1,_xlfn.XLOOKUP(A795,'Dyno Graph'!$E$2:$E$77,'Dyno Graph'!$D$2:$D$77,,-1),IF(L795=2,_xlfn.XLOOKUP(A795,'Dyno Graph'!$F$2:$F$77,'Dyno Graph'!$D$2:$D$77,,-1),IF(L795=3,_xlfn.XLOOKUP(A795,'Dyno Graph'!$G$2:$G$77,'Dyno Graph'!$D$2:$D$77,,-1))))</f>
        <v>14.254</v>
      </c>
      <c r="O795" s="92">
        <f>IF(L795=1,_xlfn.XLOOKUP(A795,'Dyno Graph'!$E$2:$E$77,'Dyno Graph'!$H$2:$H$77,,-1),IF(Forces!L795=2,_xlfn.XLOOKUP(Forces!A795,'Dyno Graph'!$F$2:$F$77,'Dyno Graph'!$H$2:$H$77,,-1),IF(Forces!L795=3,_xlfn.XLOOKUP(Forces!A795,'Dyno Graph'!$G$2:$G$77,'Dyno Graph'!$H$2:$H$77,,-1))))</f>
        <v>11.185500000000001</v>
      </c>
      <c r="P795" s="92" cm="1">
        <f t="array" ref="P795">_xlfn.XLOOKUP(N795,BSFC!$B$3:$B$25,_xlfn.XLOOKUP(M795,BSFC!$C$2:$P$2,BSFC!$C$3:$P$25,,-1),,-1)</f>
        <v>475.44294525000004</v>
      </c>
      <c r="Q795" s="92">
        <f t="shared" si="130"/>
        <v>1.4772408511371877</v>
      </c>
      <c r="R795" s="92">
        <f t="shared" si="131"/>
        <v>2.2593044861247781E-4</v>
      </c>
      <c r="S795" s="92">
        <f t="shared" si="132"/>
        <v>0.10741703790997023</v>
      </c>
      <c r="T795" s="92">
        <f t="shared" si="135"/>
        <v>102.22095135843874</v>
      </c>
      <c r="U795" s="92">
        <f t="shared" si="133"/>
        <v>1.4322271721329364E-4</v>
      </c>
      <c r="V795" s="92">
        <f t="shared" si="136"/>
        <v>0.13629460181125042</v>
      </c>
    </row>
    <row r="796" spans="1:22" x14ac:dyDescent="0.45">
      <c r="A796" s="88">
        <f>MIN('Gearing and Output'!$H$7,(SQRT((A795^2)+2*K795*1)))</f>
        <v>13.752388632941413</v>
      </c>
      <c r="B796" s="90">
        <f t="shared" si="134"/>
        <v>69.269820075107063</v>
      </c>
      <c r="C796" s="90">
        <f>0.5*'Gearing and Output'!$G$15*'Gearing and Output'!$G$16*'Gearing and Output'!$G$14*(A796)^2</f>
        <v>111.2073775495362</v>
      </c>
      <c r="D796" s="90">
        <f>'Gearing and Output'!$G$26</f>
        <v>133.66125</v>
      </c>
      <c r="E796" s="90">
        <f>'Gearing and Output'!$C$14-C796-D796</f>
        <v>239.23840140594046</v>
      </c>
      <c r="F796" s="90">
        <f>0.5*'Gearing and Output'!$J$27*A796^2</f>
        <v>53594.201722958889</v>
      </c>
      <c r="G796" s="90">
        <f>A796/('Gearing and Output'!$J$35/1000)</f>
        <v>47.081097682100008</v>
      </c>
      <c r="H796" s="90">
        <f t="shared" si="128"/>
        <v>59.738955596585342</v>
      </c>
      <c r="I796" s="90">
        <f>'Gearing and Output'!$G$38</f>
        <v>631.72977665344956</v>
      </c>
      <c r="J796" s="90">
        <f t="shared" si="129"/>
        <v>0.37870369618049587</v>
      </c>
      <c r="K796" s="92">
        <f t="shared" si="137"/>
        <v>2.6405868495230767</v>
      </c>
      <c r="L796" s="92">
        <f>IF(A796&lt;'Gearing and Output'!$H$5,1,IF(A796&lt;'Gearing and Output'!$H$6,2,IF(A796&gt;'Gearing and Output'!$H$6,3)))</f>
        <v>3</v>
      </c>
      <c r="M796" s="92">
        <f>IF(L796=1,_xlfn.XLOOKUP(A796,'Dyno Graph'!$E$2:$E$77,'Dyno Graph'!$A$2:$A$77,,1),IF(L796=2,_xlfn.XLOOKUP(A796,'Dyno Graph'!$F$2:$F$77,'Dyno Graph'!$A$2:$A$77,,1),IF(L796=3,_xlfn.XLOOKUP(A796,'Dyno Graph'!$G$2:$G$77,'Dyno Graph'!$A$2:$A$77,,1))))</f>
        <v>7500</v>
      </c>
      <c r="N796" s="92">
        <f>IF(L796=1,_xlfn.XLOOKUP(A796,'Dyno Graph'!$E$2:$E$77,'Dyno Graph'!$D$2:$D$77,,-1),IF(L796=2,_xlfn.XLOOKUP(A796,'Dyno Graph'!$F$2:$F$77,'Dyno Graph'!$D$2:$D$77,,-1),IF(L796=3,_xlfn.XLOOKUP(A796,'Dyno Graph'!$G$2:$G$77,'Dyno Graph'!$D$2:$D$77,,-1))))</f>
        <v>14.254</v>
      </c>
      <c r="O796" s="92">
        <f>IF(L796=1,_xlfn.XLOOKUP(A796,'Dyno Graph'!$E$2:$E$77,'Dyno Graph'!$H$2:$H$77,,-1),IF(Forces!L796=2,_xlfn.XLOOKUP(Forces!A796,'Dyno Graph'!$F$2:$F$77,'Dyno Graph'!$H$2:$H$77,,-1),IF(Forces!L796=3,_xlfn.XLOOKUP(Forces!A796,'Dyno Graph'!$G$2:$G$77,'Dyno Graph'!$H$2:$H$77,,-1))))</f>
        <v>11.185500000000001</v>
      </c>
      <c r="P796" s="92" cm="1">
        <f t="array" ref="P796">_xlfn.XLOOKUP(N796,BSFC!$B$3:$B$25,_xlfn.XLOOKUP(M796,BSFC!$C$2:$P$2,BSFC!$C$3:$P$25,,-1),,-1)</f>
        <v>475.44294525000004</v>
      </c>
      <c r="Q796" s="92">
        <f t="shared" si="130"/>
        <v>1.4772408511371877</v>
      </c>
      <c r="R796" s="92">
        <f t="shared" si="131"/>
        <v>2.2593044861247781E-4</v>
      </c>
      <c r="S796" s="92">
        <f t="shared" si="132"/>
        <v>0.10741703790997023</v>
      </c>
      <c r="T796" s="92">
        <f t="shared" si="135"/>
        <v>102.32836839634871</v>
      </c>
      <c r="U796" s="92">
        <f t="shared" si="133"/>
        <v>1.4322271721329364E-4</v>
      </c>
      <c r="V796" s="92">
        <f t="shared" si="136"/>
        <v>0.1364378245284637</v>
      </c>
    </row>
    <row r="797" spans="1:22" x14ac:dyDescent="0.45">
      <c r="A797" s="88">
        <f>MIN('Gearing and Output'!$H$7,(SQRT((A796^2)+2*K796*1)))</f>
        <v>13.752388632941413</v>
      </c>
      <c r="B797" s="90">
        <f t="shared" si="134"/>
        <v>69.342534715937148</v>
      </c>
      <c r="C797" s="90">
        <f>0.5*'Gearing and Output'!$G$15*'Gearing and Output'!$G$16*'Gearing and Output'!$G$14*(A797)^2</f>
        <v>111.2073775495362</v>
      </c>
      <c r="D797" s="90">
        <f>'Gearing and Output'!$G$26</f>
        <v>133.66125</v>
      </c>
      <c r="E797" s="90">
        <f>'Gearing and Output'!$C$14-C797-D797</f>
        <v>239.23840140594046</v>
      </c>
      <c r="F797" s="90">
        <f>0.5*'Gearing and Output'!$J$27*A797^2</f>
        <v>53594.201722958889</v>
      </c>
      <c r="G797" s="90">
        <f>A797/('Gearing and Output'!$J$35/1000)</f>
        <v>47.081097682100008</v>
      </c>
      <c r="H797" s="90">
        <f t="shared" si="128"/>
        <v>59.738955596585342</v>
      </c>
      <c r="I797" s="90">
        <f>'Gearing and Output'!$G$38</f>
        <v>631.72977665344956</v>
      </c>
      <c r="J797" s="90">
        <f t="shared" si="129"/>
        <v>0.37870369618049587</v>
      </c>
      <c r="K797" s="92">
        <f t="shared" si="137"/>
        <v>2.6405868495230767</v>
      </c>
      <c r="L797" s="92">
        <f>IF(A797&lt;'Gearing and Output'!$H$5,1,IF(A797&lt;'Gearing and Output'!$H$6,2,IF(A797&gt;'Gearing and Output'!$H$6,3)))</f>
        <v>3</v>
      </c>
      <c r="M797" s="92">
        <f>IF(L797=1,_xlfn.XLOOKUP(A797,'Dyno Graph'!$E$2:$E$77,'Dyno Graph'!$A$2:$A$77,,1),IF(L797=2,_xlfn.XLOOKUP(A797,'Dyno Graph'!$F$2:$F$77,'Dyno Graph'!$A$2:$A$77,,1),IF(L797=3,_xlfn.XLOOKUP(A797,'Dyno Graph'!$G$2:$G$77,'Dyno Graph'!$A$2:$A$77,,1))))</f>
        <v>7500</v>
      </c>
      <c r="N797" s="92">
        <f>IF(L797=1,_xlfn.XLOOKUP(A797,'Dyno Graph'!$E$2:$E$77,'Dyno Graph'!$D$2:$D$77,,-1),IF(L797=2,_xlfn.XLOOKUP(A797,'Dyno Graph'!$F$2:$F$77,'Dyno Graph'!$D$2:$D$77,,-1),IF(L797=3,_xlfn.XLOOKUP(A797,'Dyno Graph'!$G$2:$G$77,'Dyno Graph'!$D$2:$D$77,,-1))))</f>
        <v>14.254</v>
      </c>
      <c r="O797" s="92">
        <f>IF(L797=1,_xlfn.XLOOKUP(A797,'Dyno Graph'!$E$2:$E$77,'Dyno Graph'!$H$2:$H$77,,-1),IF(Forces!L797=2,_xlfn.XLOOKUP(Forces!A797,'Dyno Graph'!$F$2:$F$77,'Dyno Graph'!$H$2:$H$77,,-1),IF(Forces!L797=3,_xlfn.XLOOKUP(Forces!A797,'Dyno Graph'!$G$2:$G$77,'Dyno Graph'!$H$2:$H$77,,-1))))</f>
        <v>11.185500000000001</v>
      </c>
      <c r="P797" s="92" cm="1">
        <f t="array" ref="P797">_xlfn.XLOOKUP(N797,BSFC!$B$3:$B$25,_xlfn.XLOOKUP(M797,BSFC!$C$2:$P$2,BSFC!$C$3:$P$25,,-1),,-1)</f>
        <v>475.44294525000004</v>
      </c>
      <c r="Q797" s="92">
        <f t="shared" si="130"/>
        <v>1.4772408511371877</v>
      </c>
      <c r="R797" s="92">
        <f t="shared" si="131"/>
        <v>2.2593044861247781E-4</v>
      </c>
      <c r="S797" s="92">
        <f t="shared" si="132"/>
        <v>0.10741703790997023</v>
      </c>
      <c r="T797" s="92">
        <f t="shared" si="135"/>
        <v>102.43578543425868</v>
      </c>
      <c r="U797" s="92">
        <f t="shared" si="133"/>
        <v>1.4322271721329364E-4</v>
      </c>
      <c r="V797" s="92">
        <f t="shared" si="136"/>
        <v>0.13658104724567699</v>
      </c>
    </row>
    <row r="798" spans="1:22" x14ac:dyDescent="0.45">
      <c r="A798" s="88">
        <f>MIN('Gearing and Output'!$H$7,(SQRT((A797^2)+2*K797*1)))</f>
        <v>13.752388632941413</v>
      </c>
      <c r="B798" s="90">
        <f t="shared" si="134"/>
        <v>69.415249356767234</v>
      </c>
      <c r="C798" s="90">
        <f>0.5*'Gearing and Output'!$G$15*'Gearing and Output'!$G$16*'Gearing and Output'!$G$14*(A798)^2</f>
        <v>111.2073775495362</v>
      </c>
      <c r="D798" s="90">
        <f>'Gearing and Output'!$G$26</f>
        <v>133.66125</v>
      </c>
      <c r="E798" s="90">
        <f>'Gearing and Output'!$C$14-C798-D798</f>
        <v>239.23840140594046</v>
      </c>
      <c r="F798" s="90">
        <f>0.5*'Gearing and Output'!$J$27*A798^2</f>
        <v>53594.201722958889</v>
      </c>
      <c r="G798" s="90">
        <f>A798/('Gearing and Output'!$J$35/1000)</f>
        <v>47.081097682100008</v>
      </c>
      <c r="H798" s="90">
        <f t="shared" si="128"/>
        <v>59.738955596585342</v>
      </c>
      <c r="I798" s="90">
        <f>'Gearing and Output'!$G$38</f>
        <v>631.72977665344956</v>
      </c>
      <c r="J798" s="90">
        <f t="shared" si="129"/>
        <v>0.37870369618049587</v>
      </c>
      <c r="K798" s="92">
        <f t="shared" si="137"/>
        <v>2.6405868495230767</v>
      </c>
      <c r="L798" s="92">
        <f>IF(A798&lt;'Gearing and Output'!$H$5,1,IF(A798&lt;'Gearing and Output'!$H$6,2,IF(A798&gt;'Gearing and Output'!$H$6,3)))</f>
        <v>3</v>
      </c>
      <c r="M798" s="92">
        <f>IF(L798=1,_xlfn.XLOOKUP(A798,'Dyno Graph'!$E$2:$E$77,'Dyno Graph'!$A$2:$A$77,,1),IF(L798=2,_xlfn.XLOOKUP(A798,'Dyno Graph'!$F$2:$F$77,'Dyno Graph'!$A$2:$A$77,,1),IF(L798=3,_xlfn.XLOOKUP(A798,'Dyno Graph'!$G$2:$G$77,'Dyno Graph'!$A$2:$A$77,,1))))</f>
        <v>7500</v>
      </c>
      <c r="N798" s="92">
        <f>IF(L798=1,_xlfn.XLOOKUP(A798,'Dyno Graph'!$E$2:$E$77,'Dyno Graph'!$D$2:$D$77,,-1),IF(L798=2,_xlfn.XLOOKUP(A798,'Dyno Graph'!$F$2:$F$77,'Dyno Graph'!$D$2:$D$77,,-1),IF(L798=3,_xlfn.XLOOKUP(A798,'Dyno Graph'!$G$2:$G$77,'Dyno Graph'!$D$2:$D$77,,-1))))</f>
        <v>14.254</v>
      </c>
      <c r="O798" s="92">
        <f>IF(L798=1,_xlfn.XLOOKUP(A798,'Dyno Graph'!$E$2:$E$77,'Dyno Graph'!$H$2:$H$77,,-1),IF(Forces!L798=2,_xlfn.XLOOKUP(Forces!A798,'Dyno Graph'!$F$2:$F$77,'Dyno Graph'!$H$2:$H$77,,-1),IF(Forces!L798=3,_xlfn.XLOOKUP(Forces!A798,'Dyno Graph'!$G$2:$G$77,'Dyno Graph'!$H$2:$H$77,,-1))))</f>
        <v>11.185500000000001</v>
      </c>
      <c r="P798" s="92" cm="1">
        <f t="array" ref="P798">_xlfn.XLOOKUP(N798,BSFC!$B$3:$B$25,_xlfn.XLOOKUP(M798,BSFC!$C$2:$P$2,BSFC!$C$3:$P$25,,-1),,-1)</f>
        <v>475.44294525000004</v>
      </c>
      <c r="Q798" s="92">
        <f t="shared" si="130"/>
        <v>1.4772408511371877</v>
      </c>
      <c r="R798" s="92">
        <f t="shared" si="131"/>
        <v>2.2593044861247781E-4</v>
      </c>
      <c r="S798" s="92">
        <f t="shared" si="132"/>
        <v>0.10741703790997023</v>
      </c>
      <c r="T798" s="92">
        <f t="shared" si="135"/>
        <v>102.54320247216864</v>
      </c>
      <c r="U798" s="92">
        <f t="shared" si="133"/>
        <v>1.4322271721329364E-4</v>
      </c>
      <c r="V798" s="92">
        <f t="shared" si="136"/>
        <v>0.13672426996289028</v>
      </c>
    </row>
    <row r="799" spans="1:22" x14ac:dyDescent="0.45">
      <c r="A799" s="88">
        <f>MIN('Gearing and Output'!$H$7,(SQRT((A798^2)+2*K798*1)))</f>
        <v>13.752388632941413</v>
      </c>
      <c r="B799" s="90">
        <f t="shared" si="134"/>
        <v>69.487963997597319</v>
      </c>
      <c r="C799" s="90">
        <f>0.5*'Gearing and Output'!$G$15*'Gearing and Output'!$G$16*'Gearing and Output'!$G$14*(A799)^2</f>
        <v>111.2073775495362</v>
      </c>
      <c r="D799" s="90">
        <f>'Gearing and Output'!$G$26</f>
        <v>133.66125</v>
      </c>
      <c r="E799" s="90">
        <f>'Gearing and Output'!$C$14-C799-D799</f>
        <v>239.23840140594046</v>
      </c>
      <c r="F799" s="90">
        <f>0.5*'Gearing and Output'!$J$27*A799^2</f>
        <v>53594.201722958889</v>
      </c>
      <c r="G799" s="90">
        <f>A799/('Gearing and Output'!$J$35/1000)</f>
        <v>47.081097682100008</v>
      </c>
      <c r="H799" s="90">
        <f t="shared" si="128"/>
        <v>59.738955596585342</v>
      </c>
      <c r="I799" s="90">
        <f>'Gearing and Output'!$G$38</f>
        <v>631.72977665344956</v>
      </c>
      <c r="J799" s="90">
        <f t="shared" si="129"/>
        <v>0.37870369618049587</v>
      </c>
      <c r="K799" s="92">
        <f t="shared" si="137"/>
        <v>2.6405868495230767</v>
      </c>
      <c r="L799" s="92">
        <f>IF(A799&lt;'Gearing and Output'!$H$5,1,IF(A799&lt;'Gearing and Output'!$H$6,2,IF(A799&gt;'Gearing and Output'!$H$6,3)))</f>
        <v>3</v>
      </c>
      <c r="M799" s="92">
        <f>IF(L799=1,_xlfn.XLOOKUP(A799,'Dyno Graph'!$E$2:$E$77,'Dyno Graph'!$A$2:$A$77,,1),IF(L799=2,_xlfn.XLOOKUP(A799,'Dyno Graph'!$F$2:$F$77,'Dyno Graph'!$A$2:$A$77,,1),IF(L799=3,_xlfn.XLOOKUP(A799,'Dyno Graph'!$G$2:$G$77,'Dyno Graph'!$A$2:$A$77,,1))))</f>
        <v>7500</v>
      </c>
      <c r="N799" s="92">
        <f>IF(L799=1,_xlfn.XLOOKUP(A799,'Dyno Graph'!$E$2:$E$77,'Dyno Graph'!$D$2:$D$77,,-1),IF(L799=2,_xlfn.XLOOKUP(A799,'Dyno Graph'!$F$2:$F$77,'Dyno Graph'!$D$2:$D$77,,-1),IF(L799=3,_xlfn.XLOOKUP(A799,'Dyno Graph'!$G$2:$G$77,'Dyno Graph'!$D$2:$D$77,,-1))))</f>
        <v>14.254</v>
      </c>
      <c r="O799" s="92">
        <f>IF(L799=1,_xlfn.XLOOKUP(A799,'Dyno Graph'!$E$2:$E$77,'Dyno Graph'!$H$2:$H$77,,-1),IF(Forces!L799=2,_xlfn.XLOOKUP(Forces!A799,'Dyno Graph'!$F$2:$F$77,'Dyno Graph'!$H$2:$H$77,,-1),IF(Forces!L799=3,_xlfn.XLOOKUP(Forces!A799,'Dyno Graph'!$G$2:$G$77,'Dyno Graph'!$H$2:$H$77,,-1))))</f>
        <v>11.185500000000001</v>
      </c>
      <c r="P799" s="92" cm="1">
        <f t="array" ref="P799">_xlfn.XLOOKUP(N799,BSFC!$B$3:$B$25,_xlfn.XLOOKUP(M799,BSFC!$C$2:$P$2,BSFC!$C$3:$P$25,,-1),,-1)</f>
        <v>475.44294525000004</v>
      </c>
      <c r="Q799" s="92">
        <f t="shared" si="130"/>
        <v>1.4772408511371877</v>
      </c>
      <c r="R799" s="92">
        <f t="shared" si="131"/>
        <v>2.2593044861247781E-4</v>
      </c>
      <c r="S799" s="92">
        <f t="shared" si="132"/>
        <v>0.10741703790997023</v>
      </c>
      <c r="T799" s="92">
        <f t="shared" si="135"/>
        <v>102.65061951007861</v>
      </c>
      <c r="U799" s="92">
        <f t="shared" si="133"/>
        <v>1.4322271721329364E-4</v>
      </c>
      <c r="V799" s="92">
        <f t="shared" si="136"/>
        <v>0.13686749268010356</v>
      </c>
    </row>
    <row r="800" spans="1:22" x14ac:dyDescent="0.45">
      <c r="A800" s="88">
        <f>MIN('Gearing and Output'!$H$7,(SQRT((A799^2)+2*K799*1)))</f>
        <v>13.752388632941413</v>
      </c>
      <c r="B800" s="90">
        <f t="shared" si="134"/>
        <v>69.560678638427405</v>
      </c>
      <c r="C800" s="90">
        <f>0.5*'Gearing and Output'!$G$15*'Gearing and Output'!$G$16*'Gearing and Output'!$G$14*(A800)^2</f>
        <v>111.2073775495362</v>
      </c>
      <c r="D800" s="90">
        <f>'Gearing and Output'!$G$26</f>
        <v>133.66125</v>
      </c>
      <c r="E800" s="90">
        <f>'Gearing and Output'!$C$14-C800-D800</f>
        <v>239.23840140594046</v>
      </c>
      <c r="F800" s="90">
        <f>0.5*'Gearing and Output'!$J$27*A800^2</f>
        <v>53594.201722958889</v>
      </c>
      <c r="G800" s="90">
        <f>A800/('Gearing and Output'!$J$35/1000)</f>
        <v>47.081097682100008</v>
      </c>
      <c r="H800" s="90">
        <f t="shared" si="128"/>
        <v>59.738955596585342</v>
      </c>
      <c r="I800" s="90">
        <f>'Gearing and Output'!$G$38</f>
        <v>631.72977665344956</v>
      </c>
      <c r="J800" s="90">
        <f t="shared" si="129"/>
        <v>0.37870369618049587</v>
      </c>
      <c r="K800" s="92">
        <f t="shared" si="137"/>
        <v>2.6405868495230767</v>
      </c>
      <c r="L800" s="92">
        <f>IF(A800&lt;'Gearing and Output'!$H$5,1,IF(A800&lt;'Gearing and Output'!$H$6,2,IF(A800&gt;'Gearing and Output'!$H$6,3)))</f>
        <v>3</v>
      </c>
      <c r="M800" s="92">
        <f>IF(L800=1,_xlfn.XLOOKUP(A800,'Dyno Graph'!$E$2:$E$77,'Dyno Graph'!$A$2:$A$77,,1),IF(L800=2,_xlfn.XLOOKUP(A800,'Dyno Graph'!$F$2:$F$77,'Dyno Graph'!$A$2:$A$77,,1),IF(L800=3,_xlfn.XLOOKUP(A800,'Dyno Graph'!$G$2:$G$77,'Dyno Graph'!$A$2:$A$77,,1))))</f>
        <v>7500</v>
      </c>
      <c r="N800" s="92">
        <f>IF(L800=1,_xlfn.XLOOKUP(A800,'Dyno Graph'!$E$2:$E$77,'Dyno Graph'!$D$2:$D$77,,-1),IF(L800=2,_xlfn.XLOOKUP(A800,'Dyno Graph'!$F$2:$F$77,'Dyno Graph'!$D$2:$D$77,,-1),IF(L800=3,_xlfn.XLOOKUP(A800,'Dyno Graph'!$G$2:$G$77,'Dyno Graph'!$D$2:$D$77,,-1))))</f>
        <v>14.254</v>
      </c>
      <c r="O800" s="92">
        <f>IF(L800=1,_xlfn.XLOOKUP(A800,'Dyno Graph'!$E$2:$E$77,'Dyno Graph'!$H$2:$H$77,,-1),IF(Forces!L800=2,_xlfn.XLOOKUP(Forces!A800,'Dyno Graph'!$F$2:$F$77,'Dyno Graph'!$H$2:$H$77,,-1),IF(Forces!L800=3,_xlfn.XLOOKUP(Forces!A800,'Dyno Graph'!$G$2:$G$77,'Dyno Graph'!$H$2:$H$77,,-1))))</f>
        <v>11.185500000000001</v>
      </c>
      <c r="P800" s="92" cm="1">
        <f t="array" ref="P800">_xlfn.XLOOKUP(N800,BSFC!$B$3:$B$25,_xlfn.XLOOKUP(M800,BSFC!$C$2:$P$2,BSFC!$C$3:$P$25,,-1),,-1)</f>
        <v>475.44294525000004</v>
      </c>
      <c r="Q800" s="92">
        <f t="shared" si="130"/>
        <v>1.4772408511371877</v>
      </c>
      <c r="R800" s="92">
        <f t="shared" si="131"/>
        <v>2.2593044861247781E-4</v>
      </c>
      <c r="S800" s="92">
        <f t="shared" si="132"/>
        <v>0.10741703790997023</v>
      </c>
      <c r="T800" s="92">
        <f t="shared" si="135"/>
        <v>102.75803654798858</v>
      </c>
      <c r="U800" s="92">
        <f t="shared" si="133"/>
        <v>1.4322271721329364E-4</v>
      </c>
      <c r="V800" s="92">
        <f t="shared" si="136"/>
        <v>0.13701071539731685</v>
      </c>
    </row>
    <row r="801" spans="1:22" x14ac:dyDescent="0.45">
      <c r="A801" s="88">
        <f>MIN('Gearing and Output'!$H$7,(SQRT((A800^2)+2*K800*1)))</f>
        <v>13.752388632941413</v>
      </c>
      <c r="B801" s="90">
        <f t="shared" si="134"/>
        <v>69.63339327925749</v>
      </c>
      <c r="C801" s="90">
        <f>0.5*'Gearing and Output'!$G$15*'Gearing and Output'!$G$16*'Gearing and Output'!$G$14*(A801)^2</f>
        <v>111.2073775495362</v>
      </c>
      <c r="D801" s="90">
        <f>'Gearing and Output'!$G$26</f>
        <v>133.66125</v>
      </c>
      <c r="E801" s="90">
        <f>'Gearing and Output'!$C$14-C801-D801</f>
        <v>239.23840140594046</v>
      </c>
      <c r="F801" s="90">
        <f>0.5*'Gearing and Output'!$J$27*A801^2</f>
        <v>53594.201722958889</v>
      </c>
      <c r="G801" s="90">
        <f>A801/('Gearing and Output'!$J$35/1000)</f>
        <v>47.081097682100008</v>
      </c>
      <c r="H801" s="90">
        <f t="shared" si="128"/>
        <v>59.738955596585342</v>
      </c>
      <c r="I801" s="90">
        <f>'Gearing and Output'!$G$38</f>
        <v>631.72977665344956</v>
      </c>
      <c r="J801" s="90">
        <f t="shared" si="129"/>
        <v>0.37870369618049587</v>
      </c>
      <c r="K801" s="92">
        <f t="shared" si="137"/>
        <v>2.6405868495230767</v>
      </c>
      <c r="L801" s="92">
        <f>IF(A801&lt;'Gearing and Output'!$H$5,1,IF(A801&lt;'Gearing and Output'!$H$6,2,IF(A801&gt;'Gearing and Output'!$H$6,3)))</f>
        <v>3</v>
      </c>
      <c r="M801" s="92">
        <f>IF(L801=1,_xlfn.XLOOKUP(A801,'Dyno Graph'!$E$2:$E$77,'Dyno Graph'!$A$2:$A$77,,1),IF(L801=2,_xlfn.XLOOKUP(A801,'Dyno Graph'!$F$2:$F$77,'Dyno Graph'!$A$2:$A$77,,1),IF(L801=3,_xlfn.XLOOKUP(A801,'Dyno Graph'!$G$2:$G$77,'Dyno Graph'!$A$2:$A$77,,1))))</f>
        <v>7500</v>
      </c>
      <c r="N801" s="92">
        <f>IF(L801=1,_xlfn.XLOOKUP(A801,'Dyno Graph'!$E$2:$E$77,'Dyno Graph'!$D$2:$D$77,,-1),IF(L801=2,_xlfn.XLOOKUP(A801,'Dyno Graph'!$F$2:$F$77,'Dyno Graph'!$D$2:$D$77,,-1),IF(L801=3,_xlfn.XLOOKUP(A801,'Dyno Graph'!$G$2:$G$77,'Dyno Graph'!$D$2:$D$77,,-1))))</f>
        <v>14.254</v>
      </c>
      <c r="O801" s="92">
        <f>IF(L801=1,_xlfn.XLOOKUP(A801,'Dyno Graph'!$E$2:$E$77,'Dyno Graph'!$H$2:$H$77,,-1),IF(Forces!L801=2,_xlfn.XLOOKUP(Forces!A801,'Dyno Graph'!$F$2:$F$77,'Dyno Graph'!$H$2:$H$77,,-1),IF(Forces!L801=3,_xlfn.XLOOKUP(Forces!A801,'Dyno Graph'!$G$2:$G$77,'Dyno Graph'!$H$2:$H$77,,-1))))</f>
        <v>11.185500000000001</v>
      </c>
      <c r="P801" s="92" cm="1">
        <f t="array" ref="P801">_xlfn.XLOOKUP(N801,BSFC!$B$3:$B$25,_xlfn.XLOOKUP(M801,BSFC!$C$2:$P$2,BSFC!$C$3:$P$25,,-1),,-1)</f>
        <v>475.44294525000004</v>
      </c>
      <c r="Q801" s="92">
        <f t="shared" si="130"/>
        <v>1.4772408511371877</v>
      </c>
      <c r="R801" s="92">
        <f t="shared" si="131"/>
        <v>2.2593044861247781E-4</v>
      </c>
      <c r="S801" s="92">
        <f t="shared" si="132"/>
        <v>0.10741703790997023</v>
      </c>
      <c r="T801" s="92">
        <f t="shared" si="135"/>
        <v>102.86545358589855</v>
      </c>
      <c r="U801" s="92">
        <f t="shared" si="133"/>
        <v>1.4322271721329364E-4</v>
      </c>
      <c r="V801" s="92">
        <f t="shared" si="136"/>
        <v>0.13715393811453014</v>
      </c>
    </row>
    <row r="802" spans="1:22" x14ac:dyDescent="0.45">
      <c r="A802" s="88">
        <f>MIN('Gearing and Output'!$H$7,(SQRT((A801^2)+2*K801*1)))</f>
        <v>13.752388632941413</v>
      </c>
      <c r="B802" s="90">
        <f t="shared" si="134"/>
        <v>69.706107920087575</v>
      </c>
      <c r="C802" s="90">
        <f>0.5*'Gearing and Output'!$G$15*'Gearing and Output'!$G$16*'Gearing and Output'!$G$14*(A802)^2</f>
        <v>111.2073775495362</v>
      </c>
      <c r="D802" s="90">
        <f>'Gearing and Output'!$G$26</f>
        <v>133.66125</v>
      </c>
      <c r="E802" s="90">
        <f>'Gearing and Output'!$C$14-C802-D802</f>
        <v>239.23840140594046</v>
      </c>
      <c r="F802" s="90">
        <f>0.5*'Gearing and Output'!$J$27*A802^2</f>
        <v>53594.201722958889</v>
      </c>
      <c r="G802" s="90">
        <f>A802/('Gearing and Output'!$J$35/1000)</f>
        <v>47.081097682100008</v>
      </c>
      <c r="H802" s="90">
        <f t="shared" si="128"/>
        <v>59.738955596585342</v>
      </c>
      <c r="I802" s="90">
        <f>'Gearing and Output'!$G$38</f>
        <v>631.72977665344956</v>
      </c>
      <c r="J802" s="90">
        <f t="shared" si="129"/>
        <v>0.37870369618049587</v>
      </c>
      <c r="K802" s="92">
        <f t="shared" si="137"/>
        <v>2.6405868495230767</v>
      </c>
      <c r="L802" s="92">
        <f>IF(A802&lt;'Gearing and Output'!$H$5,1,IF(A802&lt;'Gearing and Output'!$H$6,2,IF(A802&gt;'Gearing and Output'!$H$6,3)))</f>
        <v>3</v>
      </c>
      <c r="M802" s="92">
        <f>IF(L802=1,_xlfn.XLOOKUP(A802,'Dyno Graph'!$E$2:$E$77,'Dyno Graph'!$A$2:$A$77,,1),IF(L802=2,_xlfn.XLOOKUP(A802,'Dyno Graph'!$F$2:$F$77,'Dyno Graph'!$A$2:$A$77,,1),IF(L802=3,_xlfn.XLOOKUP(A802,'Dyno Graph'!$G$2:$G$77,'Dyno Graph'!$A$2:$A$77,,1))))</f>
        <v>7500</v>
      </c>
      <c r="N802" s="92">
        <f>IF(L802=1,_xlfn.XLOOKUP(A802,'Dyno Graph'!$E$2:$E$77,'Dyno Graph'!$D$2:$D$77,,-1),IF(L802=2,_xlfn.XLOOKUP(A802,'Dyno Graph'!$F$2:$F$77,'Dyno Graph'!$D$2:$D$77,,-1),IF(L802=3,_xlfn.XLOOKUP(A802,'Dyno Graph'!$G$2:$G$77,'Dyno Graph'!$D$2:$D$77,,-1))))</f>
        <v>14.254</v>
      </c>
      <c r="O802" s="92">
        <f>IF(L802=1,_xlfn.XLOOKUP(A802,'Dyno Graph'!$E$2:$E$77,'Dyno Graph'!$H$2:$H$77,,-1),IF(Forces!L802=2,_xlfn.XLOOKUP(Forces!A802,'Dyno Graph'!$F$2:$F$77,'Dyno Graph'!$H$2:$H$77,,-1),IF(Forces!L802=3,_xlfn.XLOOKUP(Forces!A802,'Dyno Graph'!$G$2:$G$77,'Dyno Graph'!$H$2:$H$77,,-1))))</f>
        <v>11.185500000000001</v>
      </c>
      <c r="P802" s="92" cm="1">
        <f t="array" ref="P802">_xlfn.XLOOKUP(N802,BSFC!$B$3:$B$25,_xlfn.XLOOKUP(M802,BSFC!$C$2:$P$2,BSFC!$C$3:$P$25,,-1),,-1)</f>
        <v>475.44294525000004</v>
      </c>
      <c r="Q802" s="92">
        <f t="shared" si="130"/>
        <v>1.4772408511371877</v>
      </c>
      <c r="R802" s="92">
        <f t="shared" si="131"/>
        <v>2.2593044861247781E-4</v>
      </c>
      <c r="S802" s="92">
        <f t="shared" si="132"/>
        <v>0.10741703790997023</v>
      </c>
      <c r="T802" s="92">
        <f t="shared" si="135"/>
        <v>102.97287062380852</v>
      </c>
      <c r="U802" s="92">
        <f t="shared" si="133"/>
        <v>1.4322271721329364E-4</v>
      </c>
      <c r="V802" s="92">
        <f t="shared" si="136"/>
        <v>0.13729716083174343</v>
      </c>
    </row>
    <row r="803" spans="1:22" x14ac:dyDescent="0.45">
      <c r="A803" s="88">
        <f>MIN('Gearing and Output'!$H$7,(SQRT((A802^2)+2*K802*1)))</f>
        <v>13.752388632941413</v>
      </c>
      <c r="B803" s="90">
        <f t="shared" si="134"/>
        <v>69.778822560917661</v>
      </c>
      <c r="C803" s="90">
        <f>0.5*'Gearing and Output'!$G$15*'Gearing and Output'!$G$16*'Gearing and Output'!$G$14*(A803)^2</f>
        <v>111.2073775495362</v>
      </c>
      <c r="D803" s="90">
        <f>'Gearing and Output'!$G$26</f>
        <v>133.66125</v>
      </c>
      <c r="E803" s="90">
        <f>'Gearing and Output'!$C$14-C803-D803</f>
        <v>239.23840140594046</v>
      </c>
      <c r="F803" s="90">
        <f>0.5*'Gearing and Output'!$J$27*A803^2</f>
        <v>53594.201722958889</v>
      </c>
      <c r="G803" s="90">
        <f>A803/('Gearing and Output'!$J$35/1000)</f>
        <v>47.081097682100008</v>
      </c>
      <c r="H803" s="90">
        <f t="shared" si="128"/>
        <v>59.738955596585342</v>
      </c>
      <c r="I803" s="90">
        <f>'Gearing and Output'!$G$38</f>
        <v>631.72977665344956</v>
      </c>
      <c r="J803" s="90">
        <f t="shared" si="129"/>
        <v>0.37870369618049587</v>
      </c>
      <c r="K803" s="92">
        <f t="shared" si="137"/>
        <v>2.6405868495230767</v>
      </c>
      <c r="L803" s="92">
        <f>IF(A803&lt;'Gearing and Output'!$H$5,1,IF(A803&lt;'Gearing and Output'!$H$6,2,IF(A803&gt;'Gearing and Output'!$H$6,3)))</f>
        <v>3</v>
      </c>
      <c r="M803" s="92">
        <f>IF(L803=1,_xlfn.XLOOKUP(A803,'Dyno Graph'!$E$2:$E$77,'Dyno Graph'!$A$2:$A$77,,1),IF(L803=2,_xlfn.XLOOKUP(A803,'Dyno Graph'!$F$2:$F$77,'Dyno Graph'!$A$2:$A$77,,1),IF(L803=3,_xlfn.XLOOKUP(A803,'Dyno Graph'!$G$2:$G$77,'Dyno Graph'!$A$2:$A$77,,1))))</f>
        <v>7500</v>
      </c>
      <c r="N803" s="92">
        <f>IF(L803=1,_xlfn.XLOOKUP(A803,'Dyno Graph'!$E$2:$E$77,'Dyno Graph'!$D$2:$D$77,,-1),IF(L803=2,_xlfn.XLOOKUP(A803,'Dyno Graph'!$F$2:$F$77,'Dyno Graph'!$D$2:$D$77,,-1),IF(L803=3,_xlfn.XLOOKUP(A803,'Dyno Graph'!$G$2:$G$77,'Dyno Graph'!$D$2:$D$77,,-1))))</f>
        <v>14.254</v>
      </c>
      <c r="O803" s="92">
        <f>IF(L803=1,_xlfn.XLOOKUP(A803,'Dyno Graph'!$E$2:$E$77,'Dyno Graph'!$H$2:$H$77,,-1),IF(Forces!L803=2,_xlfn.XLOOKUP(Forces!A803,'Dyno Graph'!$F$2:$F$77,'Dyno Graph'!$H$2:$H$77,,-1),IF(Forces!L803=3,_xlfn.XLOOKUP(Forces!A803,'Dyno Graph'!$G$2:$G$77,'Dyno Graph'!$H$2:$H$77,,-1))))</f>
        <v>11.185500000000001</v>
      </c>
      <c r="P803" s="92" cm="1">
        <f t="array" ref="P803">_xlfn.XLOOKUP(N803,BSFC!$B$3:$B$25,_xlfn.XLOOKUP(M803,BSFC!$C$2:$P$2,BSFC!$C$3:$P$25,,-1),,-1)</f>
        <v>475.44294525000004</v>
      </c>
      <c r="Q803" s="92">
        <f t="shared" si="130"/>
        <v>1.4772408511371877</v>
      </c>
      <c r="R803" s="92">
        <f t="shared" si="131"/>
        <v>2.2593044861247781E-4</v>
      </c>
      <c r="S803" s="92">
        <f t="shared" si="132"/>
        <v>0.10741703790997023</v>
      </c>
      <c r="T803" s="92">
        <f t="shared" si="135"/>
        <v>103.08028766171849</v>
      </c>
      <c r="U803" s="92">
        <f t="shared" si="133"/>
        <v>1.4322271721329364E-4</v>
      </c>
      <c r="V803" s="92">
        <f t="shared" si="136"/>
        <v>0.13744038354895671</v>
      </c>
    </row>
    <row r="804" spans="1:22" x14ac:dyDescent="0.45">
      <c r="A804" s="88">
        <f>MIN('Gearing and Output'!$H$7,(SQRT((A803^2)+2*K803*1)))</f>
        <v>13.752388632941413</v>
      </c>
      <c r="B804" s="90">
        <f t="shared" si="134"/>
        <v>69.851537201747746</v>
      </c>
      <c r="C804" s="90">
        <f>0.5*'Gearing and Output'!$G$15*'Gearing and Output'!$G$16*'Gearing and Output'!$G$14*(A804)^2</f>
        <v>111.2073775495362</v>
      </c>
      <c r="D804" s="90">
        <f>'Gearing and Output'!$G$26</f>
        <v>133.66125</v>
      </c>
      <c r="E804" s="90">
        <f>'Gearing and Output'!$C$14-C804-D804</f>
        <v>239.23840140594046</v>
      </c>
      <c r="F804" s="90">
        <f>0.5*'Gearing and Output'!$J$27*A804^2</f>
        <v>53594.201722958889</v>
      </c>
      <c r="G804" s="90">
        <f>A804/('Gearing and Output'!$J$35/1000)</f>
        <v>47.081097682100008</v>
      </c>
      <c r="H804" s="90">
        <f t="shared" si="128"/>
        <v>59.738955596585342</v>
      </c>
      <c r="I804" s="90">
        <f>'Gearing and Output'!$G$38</f>
        <v>631.72977665344956</v>
      </c>
      <c r="J804" s="90">
        <f t="shared" si="129"/>
        <v>0.37870369618049587</v>
      </c>
      <c r="K804" s="92">
        <f t="shared" si="137"/>
        <v>2.6405868495230767</v>
      </c>
      <c r="L804" s="92">
        <f>IF(A804&lt;'Gearing and Output'!$H$5,1,IF(A804&lt;'Gearing and Output'!$H$6,2,IF(A804&gt;'Gearing and Output'!$H$6,3)))</f>
        <v>3</v>
      </c>
      <c r="M804" s="92">
        <f>IF(L804=1,_xlfn.XLOOKUP(A804,'Dyno Graph'!$E$2:$E$77,'Dyno Graph'!$A$2:$A$77,,1),IF(L804=2,_xlfn.XLOOKUP(A804,'Dyno Graph'!$F$2:$F$77,'Dyno Graph'!$A$2:$A$77,,1),IF(L804=3,_xlfn.XLOOKUP(A804,'Dyno Graph'!$G$2:$G$77,'Dyno Graph'!$A$2:$A$77,,1))))</f>
        <v>7500</v>
      </c>
      <c r="N804" s="92">
        <f>IF(L804=1,_xlfn.XLOOKUP(A804,'Dyno Graph'!$E$2:$E$77,'Dyno Graph'!$D$2:$D$77,,-1),IF(L804=2,_xlfn.XLOOKUP(A804,'Dyno Graph'!$F$2:$F$77,'Dyno Graph'!$D$2:$D$77,,-1),IF(L804=3,_xlfn.XLOOKUP(A804,'Dyno Graph'!$G$2:$G$77,'Dyno Graph'!$D$2:$D$77,,-1))))</f>
        <v>14.254</v>
      </c>
      <c r="O804" s="92">
        <f>IF(L804=1,_xlfn.XLOOKUP(A804,'Dyno Graph'!$E$2:$E$77,'Dyno Graph'!$H$2:$H$77,,-1),IF(Forces!L804=2,_xlfn.XLOOKUP(Forces!A804,'Dyno Graph'!$F$2:$F$77,'Dyno Graph'!$H$2:$H$77,,-1),IF(Forces!L804=3,_xlfn.XLOOKUP(Forces!A804,'Dyno Graph'!$G$2:$G$77,'Dyno Graph'!$H$2:$H$77,,-1))))</f>
        <v>11.185500000000001</v>
      </c>
      <c r="P804" s="92" cm="1">
        <f t="array" ref="P804">_xlfn.XLOOKUP(N804,BSFC!$B$3:$B$25,_xlfn.XLOOKUP(M804,BSFC!$C$2:$P$2,BSFC!$C$3:$P$25,,-1),,-1)</f>
        <v>475.44294525000004</v>
      </c>
      <c r="Q804" s="92">
        <f t="shared" si="130"/>
        <v>1.4772408511371877</v>
      </c>
      <c r="R804" s="92">
        <f t="shared" si="131"/>
        <v>2.2593044861247781E-4</v>
      </c>
      <c r="S804" s="92">
        <f t="shared" si="132"/>
        <v>0.10741703790997023</v>
      </c>
      <c r="T804" s="92">
        <f t="shared" si="135"/>
        <v>103.18770469962845</v>
      </c>
      <c r="U804" s="92">
        <f t="shared" si="133"/>
        <v>1.4322271721329364E-4</v>
      </c>
      <c r="V804" s="92">
        <f t="shared" si="136"/>
        <v>0.13758360626617</v>
      </c>
    </row>
    <row r="805" spans="1:22" x14ac:dyDescent="0.45">
      <c r="A805" s="88">
        <f>MIN('Gearing and Output'!$H$7,(SQRT((A804^2)+2*K804*1)))</f>
        <v>13.752388632941413</v>
      </c>
      <c r="B805" s="90">
        <f t="shared" si="134"/>
        <v>69.924251842577831</v>
      </c>
      <c r="C805" s="90">
        <f>0.5*'Gearing and Output'!$G$15*'Gearing and Output'!$G$16*'Gearing and Output'!$G$14*(A805)^2</f>
        <v>111.2073775495362</v>
      </c>
      <c r="D805" s="90">
        <f>'Gearing and Output'!$G$26</f>
        <v>133.66125</v>
      </c>
      <c r="E805" s="90">
        <f>'Gearing and Output'!$C$14-C805-D805</f>
        <v>239.23840140594046</v>
      </c>
      <c r="F805" s="90">
        <f>0.5*'Gearing and Output'!$J$27*A805^2</f>
        <v>53594.201722958889</v>
      </c>
      <c r="G805" s="90">
        <f>A805/('Gearing and Output'!$J$35/1000)</f>
        <v>47.081097682100008</v>
      </c>
      <c r="H805" s="90">
        <f t="shared" si="128"/>
        <v>59.738955596585342</v>
      </c>
      <c r="I805" s="90">
        <f>'Gearing and Output'!$G$38</f>
        <v>631.72977665344956</v>
      </c>
      <c r="J805" s="90">
        <f t="shared" si="129"/>
        <v>0.37870369618049587</v>
      </c>
      <c r="K805" s="92">
        <f t="shared" si="137"/>
        <v>2.6405868495230767</v>
      </c>
      <c r="L805" s="92">
        <f>IF(A805&lt;'Gearing and Output'!$H$5,1,IF(A805&lt;'Gearing and Output'!$H$6,2,IF(A805&gt;'Gearing and Output'!$H$6,3)))</f>
        <v>3</v>
      </c>
      <c r="M805" s="92">
        <f>IF(L805=1,_xlfn.XLOOKUP(A805,'Dyno Graph'!$E$2:$E$77,'Dyno Graph'!$A$2:$A$77,,1),IF(L805=2,_xlfn.XLOOKUP(A805,'Dyno Graph'!$F$2:$F$77,'Dyno Graph'!$A$2:$A$77,,1),IF(L805=3,_xlfn.XLOOKUP(A805,'Dyno Graph'!$G$2:$G$77,'Dyno Graph'!$A$2:$A$77,,1))))</f>
        <v>7500</v>
      </c>
      <c r="N805" s="92">
        <f>IF(L805=1,_xlfn.XLOOKUP(A805,'Dyno Graph'!$E$2:$E$77,'Dyno Graph'!$D$2:$D$77,,-1),IF(L805=2,_xlfn.XLOOKUP(A805,'Dyno Graph'!$F$2:$F$77,'Dyno Graph'!$D$2:$D$77,,-1),IF(L805=3,_xlfn.XLOOKUP(A805,'Dyno Graph'!$G$2:$G$77,'Dyno Graph'!$D$2:$D$77,,-1))))</f>
        <v>14.254</v>
      </c>
      <c r="O805" s="92">
        <f>IF(L805=1,_xlfn.XLOOKUP(A805,'Dyno Graph'!$E$2:$E$77,'Dyno Graph'!$H$2:$H$77,,-1),IF(Forces!L805=2,_xlfn.XLOOKUP(Forces!A805,'Dyno Graph'!$F$2:$F$77,'Dyno Graph'!$H$2:$H$77,,-1),IF(Forces!L805=3,_xlfn.XLOOKUP(Forces!A805,'Dyno Graph'!$G$2:$G$77,'Dyno Graph'!$H$2:$H$77,,-1))))</f>
        <v>11.185500000000001</v>
      </c>
      <c r="P805" s="92" cm="1">
        <f t="array" ref="P805">_xlfn.XLOOKUP(N805,BSFC!$B$3:$B$25,_xlfn.XLOOKUP(M805,BSFC!$C$2:$P$2,BSFC!$C$3:$P$25,,-1),,-1)</f>
        <v>475.44294525000004</v>
      </c>
      <c r="Q805" s="92">
        <f t="shared" si="130"/>
        <v>1.4772408511371877</v>
      </c>
      <c r="R805" s="92">
        <f t="shared" si="131"/>
        <v>2.2593044861247781E-4</v>
      </c>
      <c r="S805" s="92">
        <f t="shared" si="132"/>
        <v>0.10741703790997023</v>
      </c>
      <c r="T805" s="92">
        <f t="shared" si="135"/>
        <v>103.29512173753842</v>
      </c>
      <c r="U805" s="92">
        <f t="shared" si="133"/>
        <v>1.4322271721329364E-4</v>
      </c>
      <c r="V805" s="92">
        <f t="shared" si="136"/>
        <v>0.13772682898338329</v>
      </c>
    </row>
    <row r="806" spans="1:22" x14ac:dyDescent="0.45">
      <c r="A806" s="88">
        <f>MIN('Gearing and Output'!$H$7,(SQRT((A805^2)+2*K805*1)))</f>
        <v>13.752388632941413</v>
      </c>
      <c r="B806" s="90">
        <f t="shared" si="134"/>
        <v>69.996966483407917</v>
      </c>
      <c r="C806" s="90">
        <f>0.5*'Gearing and Output'!$G$15*'Gearing and Output'!$G$16*'Gearing and Output'!$G$14*(A806)^2</f>
        <v>111.2073775495362</v>
      </c>
      <c r="D806" s="90">
        <f>'Gearing and Output'!$G$26</f>
        <v>133.66125</v>
      </c>
      <c r="E806" s="90">
        <f>'Gearing and Output'!$C$14-C806-D806</f>
        <v>239.23840140594046</v>
      </c>
      <c r="F806" s="90">
        <f>0.5*'Gearing and Output'!$J$27*A806^2</f>
        <v>53594.201722958889</v>
      </c>
      <c r="G806" s="90">
        <f>A806/('Gearing and Output'!$J$35/1000)</f>
        <v>47.081097682100008</v>
      </c>
      <c r="H806" s="90">
        <f t="shared" si="128"/>
        <v>59.738955596585342</v>
      </c>
      <c r="I806" s="90">
        <f>'Gearing and Output'!$G$38</f>
        <v>631.72977665344956</v>
      </c>
      <c r="J806" s="90">
        <f t="shared" si="129"/>
        <v>0.37870369618049587</v>
      </c>
      <c r="K806" s="92">
        <f t="shared" si="137"/>
        <v>2.6405868495230767</v>
      </c>
      <c r="L806" s="92">
        <f>IF(A806&lt;'Gearing and Output'!$H$5,1,IF(A806&lt;'Gearing and Output'!$H$6,2,IF(A806&gt;'Gearing and Output'!$H$6,3)))</f>
        <v>3</v>
      </c>
      <c r="M806" s="92">
        <f>IF(L806=1,_xlfn.XLOOKUP(A806,'Dyno Graph'!$E$2:$E$77,'Dyno Graph'!$A$2:$A$77,,1),IF(L806=2,_xlfn.XLOOKUP(A806,'Dyno Graph'!$F$2:$F$77,'Dyno Graph'!$A$2:$A$77,,1),IF(L806=3,_xlfn.XLOOKUP(A806,'Dyno Graph'!$G$2:$G$77,'Dyno Graph'!$A$2:$A$77,,1))))</f>
        <v>7500</v>
      </c>
      <c r="N806" s="92">
        <f>IF(L806=1,_xlfn.XLOOKUP(A806,'Dyno Graph'!$E$2:$E$77,'Dyno Graph'!$D$2:$D$77,,-1),IF(L806=2,_xlfn.XLOOKUP(A806,'Dyno Graph'!$F$2:$F$77,'Dyno Graph'!$D$2:$D$77,,-1),IF(L806=3,_xlfn.XLOOKUP(A806,'Dyno Graph'!$G$2:$G$77,'Dyno Graph'!$D$2:$D$77,,-1))))</f>
        <v>14.254</v>
      </c>
      <c r="O806" s="92">
        <f>IF(L806=1,_xlfn.XLOOKUP(A806,'Dyno Graph'!$E$2:$E$77,'Dyno Graph'!$H$2:$H$77,,-1),IF(Forces!L806=2,_xlfn.XLOOKUP(Forces!A806,'Dyno Graph'!$F$2:$F$77,'Dyno Graph'!$H$2:$H$77,,-1),IF(Forces!L806=3,_xlfn.XLOOKUP(Forces!A806,'Dyno Graph'!$G$2:$G$77,'Dyno Graph'!$H$2:$H$77,,-1))))</f>
        <v>11.185500000000001</v>
      </c>
      <c r="P806" s="92" cm="1">
        <f t="array" ref="P806">_xlfn.XLOOKUP(N806,BSFC!$B$3:$B$25,_xlfn.XLOOKUP(M806,BSFC!$C$2:$P$2,BSFC!$C$3:$P$25,,-1),,-1)</f>
        <v>475.44294525000004</v>
      </c>
      <c r="Q806" s="92">
        <f t="shared" si="130"/>
        <v>1.4772408511371877</v>
      </c>
      <c r="R806" s="92">
        <f t="shared" si="131"/>
        <v>2.2593044861247781E-4</v>
      </c>
      <c r="S806" s="92">
        <f t="shared" si="132"/>
        <v>0.10741703790997023</v>
      </c>
      <c r="T806" s="92">
        <f t="shared" si="135"/>
        <v>103.40253877544839</v>
      </c>
      <c r="U806" s="92">
        <f t="shared" si="133"/>
        <v>1.4322271721329364E-4</v>
      </c>
      <c r="V806" s="92">
        <f t="shared" si="136"/>
        <v>0.13787005170059657</v>
      </c>
    </row>
    <row r="807" spans="1:22" x14ac:dyDescent="0.45">
      <c r="A807" s="88">
        <f>MIN('Gearing and Output'!$H$7,(SQRT((A806^2)+2*K806*1)))</f>
        <v>13.752388632941413</v>
      </c>
      <c r="B807" s="90">
        <f t="shared" si="134"/>
        <v>70.069681124238002</v>
      </c>
      <c r="C807" s="90">
        <f>0.5*'Gearing and Output'!$G$15*'Gearing and Output'!$G$16*'Gearing and Output'!$G$14*(A807)^2</f>
        <v>111.2073775495362</v>
      </c>
      <c r="D807" s="90">
        <f>'Gearing and Output'!$G$26</f>
        <v>133.66125</v>
      </c>
      <c r="E807" s="90">
        <f>'Gearing and Output'!$C$14-C807-D807</f>
        <v>239.23840140594046</v>
      </c>
      <c r="F807" s="90">
        <f>0.5*'Gearing and Output'!$J$27*A807^2</f>
        <v>53594.201722958889</v>
      </c>
      <c r="G807" s="90">
        <f>A807/('Gearing and Output'!$J$35/1000)</f>
        <v>47.081097682100008</v>
      </c>
      <c r="H807" s="90">
        <f t="shared" si="128"/>
        <v>59.738955596585342</v>
      </c>
      <c r="I807" s="90">
        <f>'Gearing and Output'!$G$38</f>
        <v>631.72977665344956</v>
      </c>
      <c r="J807" s="90">
        <f t="shared" si="129"/>
        <v>0.37870369618049587</v>
      </c>
      <c r="K807" s="92">
        <f t="shared" si="137"/>
        <v>2.6405868495230767</v>
      </c>
      <c r="L807" s="92">
        <f>IF(A807&lt;'Gearing and Output'!$H$5,1,IF(A807&lt;'Gearing and Output'!$H$6,2,IF(A807&gt;'Gearing and Output'!$H$6,3)))</f>
        <v>3</v>
      </c>
      <c r="M807" s="92">
        <f>IF(L807=1,_xlfn.XLOOKUP(A807,'Dyno Graph'!$E$2:$E$77,'Dyno Graph'!$A$2:$A$77,,1),IF(L807=2,_xlfn.XLOOKUP(A807,'Dyno Graph'!$F$2:$F$77,'Dyno Graph'!$A$2:$A$77,,1),IF(L807=3,_xlfn.XLOOKUP(A807,'Dyno Graph'!$G$2:$G$77,'Dyno Graph'!$A$2:$A$77,,1))))</f>
        <v>7500</v>
      </c>
      <c r="N807" s="92">
        <f>IF(L807=1,_xlfn.XLOOKUP(A807,'Dyno Graph'!$E$2:$E$77,'Dyno Graph'!$D$2:$D$77,,-1),IF(L807=2,_xlfn.XLOOKUP(A807,'Dyno Graph'!$F$2:$F$77,'Dyno Graph'!$D$2:$D$77,,-1),IF(L807=3,_xlfn.XLOOKUP(A807,'Dyno Graph'!$G$2:$G$77,'Dyno Graph'!$D$2:$D$77,,-1))))</f>
        <v>14.254</v>
      </c>
      <c r="O807" s="92">
        <f>IF(L807=1,_xlfn.XLOOKUP(A807,'Dyno Graph'!$E$2:$E$77,'Dyno Graph'!$H$2:$H$77,,-1),IF(Forces!L807=2,_xlfn.XLOOKUP(Forces!A807,'Dyno Graph'!$F$2:$F$77,'Dyno Graph'!$H$2:$H$77,,-1),IF(Forces!L807=3,_xlfn.XLOOKUP(Forces!A807,'Dyno Graph'!$G$2:$G$77,'Dyno Graph'!$H$2:$H$77,,-1))))</f>
        <v>11.185500000000001</v>
      </c>
      <c r="P807" s="92" cm="1">
        <f t="array" ref="P807">_xlfn.XLOOKUP(N807,BSFC!$B$3:$B$25,_xlfn.XLOOKUP(M807,BSFC!$C$2:$P$2,BSFC!$C$3:$P$25,,-1),,-1)</f>
        <v>475.44294525000004</v>
      </c>
      <c r="Q807" s="92">
        <f t="shared" si="130"/>
        <v>1.4772408511371877</v>
      </c>
      <c r="R807" s="92">
        <f t="shared" si="131"/>
        <v>2.2593044861247781E-4</v>
      </c>
      <c r="S807" s="92">
        <f t="shared" si="132"/>
        <v>0.10741703790997023</v>
      </c>
      <c r="T807" s="92">
        <f t="shared" si="135"/>
        <v>103.50995581335836</v>
      </c>
      <c r="U807" s="92">
        <f t="shared" si="133"/>
        <v>1.4322271721329364E-4</v>
      </c>
      <c r="V807" s="92">
        <f t="shared" si="136"/>
        <v>0.13801327441780986</v>
      </c>
    </row>
    <row r="808" spans="1:22" x14ac:dyDescent="0.45">
      <c r="A808" s="88">
        <f>MIN('Gearing and Output'!$H$7,(SQRT((A807^2)+2*K807*1)))</f>
        <v>13.752388632941413</v>
      </c>
      <c r="B808" s="90">
        <f t="shared" si="134"/>
        <v>70.142395765068088</v>
      </c>
      <c r="C808" s="90">
        <f>0.5*'Gearing and Output'!$G$15*'Gearing and Output'!$G$16*'Gearing and Output'!$G$14*(A808)^2</f>
        <v>111.2073775495362</v>
      </c>
      <c r="D808" s="90">
        <f>'Gearing and Output'!$G$26</f>
        <v>133.66125</v>
      </c>
      <c r="E808" s="90">
        <f>'Gearing and Output'!$C$14-C808-D808</f>
        <v>239.23840140594046</v>
      </c>
      <c r="F808" s="90">
        <f>0.5*'Gearing and Output'!$J$27*A808^2</f>
        <v>53594.201722958889</v>
      </c>
      <c r="G808" s="90">
        <f>A808/('Gearing and Output'!$J$35/1000)</f>
        <v>47.081097682100008</v>
      </c>
      <c r="H808" s="90">
        <f t="shared" si="128"/>
        <v>59.738955596585342</v>
      </c>
      <c r="I808" s="90">
        <f>'Gearing and Output'!$G$38</f>
        <v>631.72977665344956</v>
      </c>
      <c r="J808" s="90">
        <f t="shared" si="129"/>
        <v>0.37870369618049587</v>
      </c>
      <c r="K808" s="92">
        <f t="shared" si="137"/>
        <v>2.6405868495230767</v>
      </c>
      <c r="L808" s="92">
        <f>IF(A808&lt;'Gearing and Output'!$H$5,1,IF(A808&lt;'Gearing and Output'!$H$6,2,IF(A808&gt;'Gearing and Output'!$H$6,3)))</f>
        <v>3</v>
      </c>
      <c r="M808" s="92">
        <f>IF(L808=1,_xlfn.XLOOKUP(A808,'Dyno Graph'!$E$2:$E$77,'Dyno Graph'!$A$2:$A$77,,1),IF(L808=2,_xlfn.XLOOKUP(A808,'Dyno Graph'!$F$2:$F$77,'Dyno Graph'!$A$2:$A$77,,1),IF(L808=3,_xlfn.XLOOKUP(A808,'Dyno Graph'!$G$2:$G$77,'Dyno Graph'!$A$2:$A$77,,1))))</f>
        <v>7500</v>
      </c>
      <c r="N808" s="92">
        <f>IF(L808=1,_xlfn.XLOOKUP(A808,'Dyno Graph'!$E$2:$E$77,'Dyno Graph'!$D$2:$D$77,,-1),IF(L808=2,_xlfn.XLOOKUP(A808,'Dyno Graph'!$F$2:$F$77,'Dyno Graph'!$D$2:$D$77,,-1),IF(L808=3,_xlfn.XLOOKUP(A808,'Dyno Graph'!$G$2:$G$77,'Dyno Graph'!$D$2:$D$77,,-1))))</f>
        <v>14.254</v>
      </c>
      <c r="O808" s="92">
        <f>IF(L808=1,_xlfn.XLOOKUP(A808,'Dyno Graph'!$E$2:$E$77,'Dyno Graph'!$H$2:$H$77,,-1),IF(Forces!L808=2,_xlfn.XLOOKUP(Forces!A808,'Dyno Graph'!$F$2:$F$77,'Dyno Graph'!$H$2:$H$77,,-1),IF(Forces!L808=3,_xlfn.XLOOKUP(Forces!A808,'Dyno Graph'!$G$2:$G$77,'Dyno Graph'!$H$2:$H$77,,-1))))</f>
        <v>11.185500000000001</v>
      </c>
      <c r="P808" s="92" cm="1">
        <f t="array" ref="P808">_xlfn.XLOOKUP(N808,BSFC!$B$3:$B$25,_xlfn.XLOOKUP(M808,BSFC!$C$2:$P$2,BSFC!$C$3:$P$25,,-1),,-1)</f>
        <v>475.44294525000004</v>
      </c>
      <c r="Q808" s="92">
        <f t="shared" si="130"/>
        <v>1.4772408511371877</v>
      </c>
      <c r="R808" s="92">
        <f t="shared" si="131"/>
        <v>2.2593044861247781E-4</v>
      </c>
      <c r="S808" s="92">
        <f t="shared" si="132"/>
        <v>0.10741703790997023</v>
      </c>
      <c r="T808" s="92">
        <f t="shared" si="135"/>
        <v>103.61737285126833</v>
      </c>
      <c r="U808" s="92">
        <f t="shared" si="133"/>
        <v>1.4322271721329364E-4</v>
      </c>
      <c r="V808" s="92">
        <f t="shared" si="136"/>
        <v>0.13815649713502315</v>
      </c>
    </row>
    <row r="809" spans="1:22" x14ac:dyDescent="0.45">
      <c r="A809" s="88">
        <f>MIN('Gearing and Output'!$H$7,(SQRT((A808^2)+2*K808*1)))</f>
        <v>13.752388632941413</v>
      </c>
      <c r="B809" s="90">
        <f t="shared" si="134"/>
        <v>70.215110405898173</v>
      </c>
      <c r="C809" s="90">
        <f>0.5*'Gearing and Output'!$G$15*'Gearing and Output'!$G$16*'Gearing and Output'!$G$14*(A809)^2</f>
        <v>111.2073775495362</v>
      </c>
      <c r="D809" s="90">
        <f>'Gearing and Output'!$G$26</f>
        <v>133.66125</v>
      </c>
      <c r="E809" s="90">
        <f>'Gearing and Output'!$C$14-C809-D809-'Gearing and Output'!$C$20</f>
        <v>-1109.5690474569046</v>
      </c>
      <c r="F809" s="90">
        <f>0.5*'Gearing and Output'!$J$27*A809^2</f>
        <v>53594.201722958889</v>
      </c>
      <c r="G809" s="90">
        <f>A809/('Gearing and Output'!$J$35/1000)</f>
        <v>47.081097682100008</v>
      </c>
      <c r="H809" s="90">
        <f t="shared" si="128"/>
        <v>59.738955596585342</v>
      </c>
      <c r="I809" s="90">
        <f>'Gearing and Output'!$G$38</f>
        <v>631.72977665344956</v>
      </c>
      <c r="J809" s="90">
        <f t="shared" si="129"/>
        <v>-1.7563982076874385</v>
      </c>
      <c r="K809" s="92">
        <f t="shared" si="137"/>
        <v>-0.56934697133211598</v>
      </c>
      <c r="L809" s="92">
        <f>IF(A809&lt;'Gearing and Output'!$H$5,1,IF(A809&lt;'Gearing and Output'!$H$6,2,IF(A809&gt;'Gearing and Output'!$H$6,3)))</f>
        <v>3</v>
      </c>
      <c r="M809" s="92">
        <f>IF(L809=1,_xlfn.XLOOKUP(A809,'Dyno Graph'!$E$2:$E$77,'Dyno Graph'!$A$2:$A$77,,1),IF(L809=2,_xlfn.XLOOKUP(A809,'Dyno Graph'!$F$2:$F$77,'Dyno Graph'!$A$2:$A$77,,1),IF(L809=3,_xlfn.XLOOKUP(A809,'Dyno Graph'!$G$2:$G$77,'Dyno Graph'!$A$2:$A$77,,1))))</f>
        <v>7500</v>
      </c>
      <c r="N809" s="92">
        <f>IF(L809=1,_xlfn.XLOOKUP(A809,'Dyno Graph'!$E$2:$E$77,'Dyno Graph'!$D$2:$D$77,,-1),IF(L809=2,_xlfn.XLOOKUP(A809,'Dyno Graph'!$F$2:$F$77,'Dyno Graph'!$D$2:$D$77,,-1),IF(L809=3,_xlfn.XLOOKUP(A809,'Dyno Graph'!$G$2:$G$77,'Dyno Graph'!$D$2:$D$77,,-1))))</f>
        <v>14.254</v>
      </c>
      <c r="O809" s="92">
        <f>IF(L809=1,_xlfn.XLOOKUP(A809,'Dyno Graph'!$E$2:$E$77,'Dyno Graph'!$H$2:$H$77,,-1),IF(Forces!L809=2,_xlfn.XLOOKUP(Forces!A809,'Dyno Graph'!$F$2:$F$77,'Dyno Graph'!$H$2:$H$77,,-1),IF(Forces!L809=3,_xlfn.XLOOKUP(Forces!A809,'Dyno Graph'!$G$2:$G$77,'Dyno Graph'!$H$2:$H$77,,-1))))</f>
        <v>11.185500000000001</v>
      </c>
      <c r="P809" s="92" cm="1">
        <f t="array" ref="P809">_xlfn.XLOOKUP(N809,BSFC!$B$3:$B$25,_xlfn.XLOOKUP(M809,BSFC!$C$2:$P$2,BSFC!$C$3:$P$25,,-1),,-1)</f>
        <v>475.44294525000004</v>
      </c>
      <c r="Q809" s="92">
        <f t="shared" si="130"/>
        <v>1.4772408511371877</v>
      </c>
      <c r="R809" s="92">
        <f t="shared" si="131"/>
        <v>2.2661367089658343E-4</v>
      </c>
      <c r="S809" s="92">
        <f t="shared" si="132"/>
        <v>0.10774187112498584</v>
      </c>
      <c r="T809" s="92">
        <f t="shared" si="135"/>
        <v>103.72511472239331</v>
      </c>
      <c r="U809" s="92">
        <f t="shared" si="133"/>
        <v>1.436558281666478E-4</v>
      </c>
      <c r="V809" s="92">
        <f t="shared" si="136"/>
        <v>0.13830015296318979</v>
      </c>
    </row>
    <row r="810" spans="1:22" x14ac:dyDescent="0.45">
      <c r="A810" s="88">
        <f>MIN('Gearing and Output'!$H$7,(SQRT((A809^2)+2*K809*1)))</f>
        <v>13.710926269541091</v>
      </c>
      <c r="B810" s="90">
        <f t="shared" si="134"/>
        <v>70.288044938572412</v>
      </c>
      <c r="C810" s="90">
        <f>0.5*'Gearing and Output'!$G$15*'Gearing and Output'!$G$16*'Gearing and Output'!$G$14*(A810)^2</f>
        <v>110.53782551124964</v>
      </c>
      <c r="D810" s="90">
        <f>'Gearing and Output'!$G$26</f>
        <v>133.66125</v>
      </c>
      <c r="E810" s="90">
        <f>'Gearing and Output'!$C$14-C810-D810-'Gearing and Output'!$C$20</f>
        <v>-1108.8994954186182</v>
      </c>
      <c r="F810" s="90">
        <f>0.5*'Gearing and Output'!$J$27*A810^2</f>
        <v>53271.524326956416</v>
      </c>
      <c r="G810" s="90">
        <f>A810/('Gearing and Output'!$J$35/1000)</f>
        <v>46.939151898463159</v>
      </c>
      <c r="H810" s="90">
        <f t="shared" si="128"/>
        <v>59.379282161547387</v>
      </c>
      <c r="I810" s="90">
        <f>'Gearing and Output'!$G$38</f>
        <v>631.72977665344956</v>
      </c>
      <c r="J810" s="90">
        <f t="shared" si="129"/>
        <v>-1.7553383367378161</v>
      </c>
      <c r="K810" s="92">
        <f t="shared" si="137"/>
        <v>-0.56969074227503969</v>
      </c>
      <c r="L810" s="92">
        <f>IF(A810&lt;'Gearing and Output'!$H$5,1,IF(A810&lt;'Gearing and Output'!$H$6,2,IF(A810&gt;'Gearing and Output'!$H$6,3)))</f>
        <v>3</v>
      </c>
      <c r="M810" s="92">
        <f>IF(L810=1,_xlfn.XLOOKUP(A810,'Dyno Graph'!$E$2:$E$77,'Dyno Graph'!$A$2:$A$77,,1),IF(L810=2,_xlfn.XLOOKUP(A810,'Dyno Graph'!$F$2:$F$77,'Dyno Graph'!$A$2:$A$77,,1),IF(L810=3,_xlfn.XLOOKUP(A810,'Dyno Graph'!$G$2:$G$77,'Dyno Graph'!$A$2:$A$77,,1))))</f>
        <v>7500</v>
      </c>
      <c r="N810" s="92">
        <f>IF(L810=1,_xlfn.XLOOKUP(A810,'Dyno Graph'!$E$2:$E$77,'Dyno Graph'!$D$2:$D$77,,-1),IF(L810=2,_xlfn.XLOOKUP(A810,'Dyno Graph'!$F$2:$F$77,'Dyno Graph'!$D$2:$D$77,,-1),IF(L810=3,_xlfn.XLOOKUP(A810,'Dyno Graph'!$G$2:$G$77,'Dyno Graph'!$D$2:$D$77,,-1))))</f>
        <v>14.682899148334002</v>
      </c>
      <c r="O810" s="92">
        <f>IF(L810=1,_xlfn.XLOOKUP(A810,'Dyno Graph'!$E$2:$E$77,'Dyno Graph'!$H$2:$H$77,,-1),IF(Forces!L810=2,_xlfn.XLOOKUP(Forces!A810,'Dyno Graph'!$F$2:$F$77,'Dyno Graph'!$H$2:$H$77,,-1),IF(Forces!L810=3,_xlfn.XLOOKUP(Forces!A810,'Dyno Graph'!$G$2:$G$77,'Dyno Graph'!$H$2:$H$77,,-1))))</f>
        <v>11.368441198590393</v>
      </c>
      <c r="P810" s="92" cm="1">
        <f t="array" ref="P810">_xlfn.XLOOKUP(N810,BSFC!$B$3:$B$25,_xlfn.XLOOKUP(M810,BSFC!$C$2:$P$2,BSFC!$C$3:$P$25,,-1),,-1)</f>
        <v>475.44294525000004</v>
      </c>
      <c r="Q810" s="92">
        <f t="shared" si="130"/>
        <v>1.5014014350997935</v>
      </c>
      <c r="R810" s="92">
        <f t="shared" si="131"/>
        <v>2.3102114456647807E-4</v>
      </c>
      <c r="S810" s="92">
        <f t="shared" si="132"/>
        <v>0.10983737338771238</v>
      </c>
      <c r="T810" s="92">
        <f t="shared" si="135"/>
        <v>103.83495209578102</v>
      </c>
      <c r="U810" s="92">
        <f t="shared" si="133"/>
        <v>1.464498311836165E-4</v>
      </c>
      <c r="V810" s="92">
        <f t="shared" si="136"/>
        <v>0.1384466027943734</v>
      </c>
    </row>
    <row r="811" spans="1:22" x14ac:dyDescent="0.45">
      <c r="A811" s="88">
        <f>MIN('Gearing and Output'!$H$7,(SQRT((A810^2)+2*K810*1)))</f>
        <v>13.669312992401698</v>
      </c>
      <c r="B811" s="90">
        <f t="shared" si="134"/>
        <v>70.361201504711175</v>
      </c>
      <c r="C811" s="90">
        <f>0.5*'Gearing and Output'!$G$15*'Gearing and Output'!$G$16*'Gearing and Output'!$G$14*(A811)^2</f>
        <v>109.86786919833419</v>
      </c>
      <c r="D811" s="90">
        <f>'Gearing and Output'!$G$26</f>
        <v>133.66125</v>
      </c>
      <c r="E811" s="90">
        <f>'Gearing and Output'!$C$14-C811-D811-'Gearing and Output'!$C$20</f>
        <v>-1108.2295391057028</v>
      </c>
      <c r="F811" s="90">
        <f>0.5*'Gearing and Output'!$J$27*A811^2</f>
        <v>52948.652098772036</v>
      </c>
      <c r="G811" s="90">
        <f>A811/('Gearing and Output'!$J$35/1000)</f>
        <v>46.796689463888043</v>
      </c>
      <c r="H811" s="90">
        <f t="shared" si="128"/>
        <v>59.019391556168443</v>
      </c>
      <c r="I811" s="90">
        <f>'Gearing and Output'!$G$38</f>
        <v>631.72977665344956</v>
      </c>
      <c r="J811" s="90">
        <f t="shared" si="129"/>
        <v>-1.754277825839526</v>
      </c>
      <c r="K811" s="92">
        <f t="shared" si="137"/>
        <v>-0.5700351365505294</v>
      </c>
      <c r="L811" s="92">
        <f>IF(A811&lt;'Gearing and Output'!$H$5,1,IF(A811&lt;'Gearing and Output'!$H$6,2,IF(A811&gt;'Gearing and Output'!$H$6,3)))</f>
        <v>3</v>
      </c>
      <c r="M811" s="92">
        <f>IF(L811=1,_xlfn.XLOOKUP(A811,'Dyno Graph'!$E$2:$E$77,'Dyno Graph'!$A$2:$A$77,,1),IF(L811=2,_xlfn.XLOOKUP(A811,'Dyno Graph'!$F$2:$F$77,'Dyno Graph'!$A$2:$A$77,,1),IF(L811=3,_xlfn.XLOOKUP(A811,'Dyno Graph'!$G$2:$G$77,'Dyno Graph'!$A$2:$A$77,,1))))</f>
        <v>7500</v>
      </c>
      <c r="N811" s="92">
        <f>IF(L811=1,_xlfn.XLOOKUP(A811,'Dyno Graph'!$E$2:$E$77,'Dyno Graph'!$D$2:$D$77,,-1),IF(L811=2,_xlfn.XLOOKUP(A811,'Dyno Graph'!$F$2:$F$77,'Dyno Graph'!$D$2:$D$77,,-1),IF(L811=3,_xlfn.XLOOKUP(A811,'Dyno Graph'!$G$2:$G$77,'Dyno Graph'!$D$2:$D$77,,-1))))</f>
        <v>14.682899148334002</v>
      </c>
      <c r="O811" s="92">
        <f>IF(L811=1,_xlfn.XLOOKUP(A811,'Dyno Graph'!$E$2:$E$77,'Dyno Graph'!$H$2:$H$77,,-1),IF(Forces!L811=2,_xlfn.XLOOKUP(Forces!A811,'Dyno Graph'!$F$2:$F$77,'Dyno Graph'!$H$2:$H$77,,-1),IF(Forces!L811=3,_xlfn.XLOOKUP(Forces!A811,'Dyno Graph'!$G$2:$G$77,'Dyno Graph'!$H$2:$H$77,,-1))))</f>
        <v>11.368441198590393</v>
      </c>
      <c r="P811" s="92" cm="1">
        <f t="array" ref="P811">_xlfn.XLOOKUP(N811,BSFC!$B$3:$B$25,_xlfn.XLOOKUP(M811,BSFC!$C$2:$P$2,BSFC!$C$3:$P$25,,-1),,-1)</f>
        <v>475.44294525000004</v>
      </c>
      <c r="Q811" s="92">
        <f t="shared" si="130"/>
        <v>1.5014014350997935</v>
      </c>
      <c r="R811" s="92">
        <f t="shared" si="131"/>
        <v>2.3172917667725355E-4</v>
      </c>
      <c r="S811" s="92">
        <f t="shared" si="132"/>
        <v>0.11017400225979104</v>
      </c>
      <c r="T811" s="92">
        <f t="shared" si="135"/>
        <v>103.94512609804082</v>
      </c>
      <c r="U811" s="92">
        <f t="shared" si="133"/>
        <v>1.4689866967972139E-4</v>
      </c>
      <c r="V811" s="92">
        <f t="shared" si="136"/>
        <v>0.13859350146405314</v>
      </c>
    </row>
    <row r="812" spans="1:22" x14ac:dyDescent="0.45">
      <c r="A812" s="88">
        <f>MIN('Gearing and Output'!$H$7,(SQRT((A811^2)+2*K811*1)))</f>
        <v>13.627547373285511</v>
      </c>
      <c r="B812" s="90">
        <f t="shared" si="134"/>
        <v>70.434582280621029</v>
      </c>
      <c r="C812" s="90">
        <f>0.5*'Gearing and Output'!$G$15*'Gearing and Output'!$G$16*'Gearing and Output'!$G$14*(A812)^2</f>
        <v>109.19750787775078</v>
      </c>
      <c r="D812" s="90">
        <f>'Gearing and Output'!$G$26</f>
        <v>133.66125</v>
      </c>
      <c r="E812" s="90">
        <f>'Gearing and Output'!$C$14-C812-D812-'Gearing and Output'!$C$20</f>
        <v>-1107.5591777851191</v>
      </c>
      <c r="F812" s="90">
        <f>0.5*'Gearing and Output'!$J$27*A812^2</f>
        <v>52625.584685132031</v>
      </c>
      <c r="G812" s="90">
        <f>A812/('Gearing and Output'!$J$35/1000)</f>
        <v>46.653705488824066</v>
      </c>
      <c r="H812" s="90">
        <f t="shared" si="128"/>
        <v>58.659283386670765</v>
      </c>
      <c r="I812" s="90">
        <f>'Gearing and Output'!$G$38</f>
        <v>631.72977665344956</v>
      </c>
      <c r="J812" s="90">
        <f t="shared" si="129"/>
        <v>-1.7532166738321995</v>
      </c>
      <c r="K812" s="92">
        <f t="shared" si="137"/>
        <v>-0.57038015604436931</v>
      </c>
      <c r="L812" s="92">
        <f>IF(A812&lt;'Gearing and Output'!$H$5,1,IF(A812&lt;'Gearing and Output'!$H$6,2,IF(A812&gt;'Gearing and Output'!$H$6,3)))</f>
        <v>3</v>
      </c>
      <c r="M812" s="92">
        <f>IF(L812=1,_xlfn.XLOOKUP(A812,'Dyno Graph'!$E$2:$E$77,'Dyno Graph'!$A$2:$A$77,,1),IF(L812=2,_xlfn.XLOOKUP(A812,'Dyno Graph'!$F$2:$F$77,'Dyno Graph'!$A$2:$A$77,,1),IF(L812=3,_xlfn.XLOOKUP(A812,'Dyno Graph'!$G$2:$G$77,'Dyno Graph'!$A$2:$A$77,,1))))</f>
        <v>7500</v>
      </c>
      <c r="N812" s="92">
        <f>IF(L812=1,_xlfn.XLOOKUP(A812,'Dyno Graph'!$E$2:$E$77,'Dyno Graph'!$D$2:$D$77,,-1),IF(L812=2,_xlfn.XLOOKUP(A812,'Dyno Graph'!$F$2:$F$77,'Dyno Graph'!$D$2:$D$77,,-1),IF(L812=3,_xlfn.XLOOKUP(A812,'Dyno Graph'!$G$2:$G$77,'Dyno Graph'!$D$2:$D$77,,-1))))</f>
        <v>14.682899148334002</v>
      </c>
      <c r="O812" s="92">
        <f>IF(L812=1,_xlfn.XLOOKUP(A812,'Dyno Graph'!$E$2:$E$77,'Dyno Graph'!$H$2:$H$77,,-1),IF(Forces!L812=2,_xlfn.XLOOKUP(Forces!A812,'Dyno Graph'!$F$2:$F$77,'Dyno Graph'!$H$2:$H$77,,-1),IF(Forces!L812=3,_xlfn.XLOOKUP(Forces!A812,'Dyno Graph'!$G$2:$G$77,'Dyno Graph'!$H$2:$H$77,,-1))))</f>
        <v>11.368441198590393</v>
      </c>
      <c r="P812" s="92" cm="1">
        <f t="array" ref="P812">_xlfn.XLOOKUP(N812,BSFC!$B$3:$B$25,_xlfn.XLOOKUP(M812,BSFC!$C$2:$P$2,BSFC!$C$3:$P$25,,-1),,-1)</f>
        <v>475.44294525000004</v>
      </c>
      <c r="Q812" s="92">
        <f t="shared" si="130"/>
        <v>1.5014014350997935</v>
      </c>
      <c r="R812" s="92">
        <f t="shared" si="131"/>
        <v>2.3244419337627704E-4</v>
      </c>
      <c r="S812" s="92">
        <f t="shared" si="132"/>
        <v>0.11051395190507771</v>
      </c>
      <c r="T812" s="92">
        <f t="shared" si="135"/>
        <v>104.05564004994589</v>
      </c>
      <c r="U812" s="92">
        <f t="shared" si="133"/>
        <v>1.4735193587343693E-4</v>
      </c>
      <c r="V812" s="92">
        <f t="shared" si="136"/>
        <v>0.13874085339992656</v>
      </c>
    </row>
    <row r="813" spans="1:22" x14ac:dyDescent="0.45">
      <c r="A813" s="88">
        <f>MIN('Gearing and Output'!$H$7,(SQRT((A812^2)+2*K812*1)))</f>
        <v>13.585627961159988</v>
      </c>
      <c r="B813" s="90">
        <f t="shared" si="134"/>
        <v>70.508189478084333</v>
      </c>
      <c r="C813" s="90">
        <f>0.5*'Gearing and Output'!$G$15*'Gearing and Output'!$G$16*'Gearing and Output'!$G$14*(A813)^2</f>
        <v>108.5267408142426</v>
      </c>
      <c r="D813" s="90">
        <f>'Gearing and Output'!$G$26</f>
        <v>133.66125</v>
      </c>
      <c r="E813" s="90">
        <f>'Gearing and Output'!$C$14-C813-D813-'Gearing and Output'!$C$20</f>
        <v>-1106.8884107216111</v>
      </c>
      <c r="F813" s="90">
        <f>0.5*'Gearing and Output'!$J$27*A813^2</f>
        <v>52302.321731693883</v>
      </c>
      <c r="G813" s="90">
        <f>A813/('Gearing and Output'!$J$35/1000)</f>
        <v>46.510195005682938</v>
      </c>
      <c r="H813" s="90">
        <f t="shared" si="128"/>
        <v>58.298957258085288</v>
      </c>
      <c r="I813" s="90">
        <f>'Gearing and Output'!$G$38</f>
        <v>631.72977665344956</v>
      </c>
      <c r="J813" s="90">
        <f t="shared" si="129"/>
        <v>-1.7521548795519593</v>
      </c>
      <c r="K813" s="92">
        <f t="shared" si="137"/>
        <v>-0.57072580265033901</v>
      </c>
      <c r="L813" s="92">
        <f>IF(A813&lt;'Gearing and Output'!$H$5,1,IF(A813&lt;'Gearing and Output'!$H$6,2,IF(A813&gt;'Gearing and Output'!$H$6,3)))</f>
        <v>3</v>
      </c>
      <c r="M813" s="92">
        <f>IF(L813=1,_xlfn.XLOOKUP(A813,'Dyno Graph'!$E$2:$E$77,'Dyno Graph'!$A$2:$A$77,,1),IF(L813=2,_xlfn.XLOOKUP(A813,'Dyno Graph'!$F$2:$F$77,'Dyno Graph'!$A$2:$A$77,,1),IF(L813=3,_xlfn.XLOOKUP(A813,'Dyno Graph'!$G$2:$G$77,'Dyno Graph'!$A$2:$A$77,,1))))</f>
        <v>7500</v>
      </c>
      <c r="N813" s="92">
        <f>IF(L813=1,_xlfn.XLOOKUP(A813,'Dyno Graph'!$E$2:$E$77,'Dyno Graph'!$D$2:$D$77,,-1),IF(L813=2,_xlfn.XLOOKUP(A813,'Dyno Graph'!$F$2:$F$77,'Dyno Graph'!$D$2:$D$77,,-1),IF(L813=3,_xlfn.XLOOKUP(A813,'Dyno Graph'!$G$2:$G$77,'Dyno Graph'!$D$2:$D$77,,-1))))</f>
        <v>14.682899148334002</v>
      </c>
      <c r="O813" s="92">
        <f>IF(L813=1,_xlfn.XLOOKUP(A813,'Dyno Graph'!$E$2:$E$77,'Dyno Graph'!$H$2:$H$77,,-1),IF(Forces!L813=2,_xlfn.XLOOKUP(Forces!A813,'Dyno Graph'!$F$2:$F$77,'Dyno Graph'!$H$2:$H$77,,-1),IF(Forces!L813=3,_xlfn.XLOOKUP(Forces!A813,'Dyno Graph'!$G$2:$G$77,'Dyno Graph'!$H$2:$H$77,,-1))))</f>
        <v>11.368441198590393</v>
      </c>
      <c r="P813" s="92" cm="1">
        <f t="array" ref="P813">_xlfn.XLOOKUP(N813,BSFC!$B$3:$B$25,_xlfn.XLOOKUP(M813,BSFC!$C$2:$P$2,BSFC!$C$3:$P$25,,-1),,-1)</f>
        <v>475.44294525000004</v>
      </c>
      <c r="Q813" s="92">
        <f t="shared" si="130"/>
        <v>1.5014014350997935</v>
      </c>
      <c r="R813" s="92">
        <f t="shared" si="131"/>
        <v>2.3316630925896214E-4</v>
      </c>
      <c r="S813" s="92">
        <f t="shared" si="132"/>
        <v>0.11085727680715332</v>
      </c>
      <c r="T813" s="92">
        <f t="shared" si="135"/>
        <v>104.16649732675305</v>
      </c>
      <c r="U813" s="92">
        <f t="shared" si="133"/>
        <v>1.4780970240953775E-4</v>
      </c>
      <c r="V813" s="92">
        <f t="shared" si="136"/>
        <v>0.13888866310233611</v>
      </c>
    </row>
    <row r="814" spans="1:22" x14ac:dyDescent="0.45">
      <c r="A814" s="88">
        <f>MIN('Gearing and Output'!$H$7,(SQRT((A813^2)+2*K813*1)))</f>
        <v>13.543553281681708</v>
      </c>
      <c r="B814" s="90">
        <f t="shared" si="134"/>
        <v>70.582025345171928</v>
      </c>
      <c r="C814" s="90">
        <f>0.5*'Gearing and Output'!$G$15*'Gearing and Output'!$G$16*'Gearing and Output'!$G$14*(A814)^2</f>
        <v>107.85556727032578</v>
      </c>
      <c r="D814" s="90">
        <f>'Gearing and Output'!$G$26</f>
        <v>133.66125</v>
      </c>
      <c r="E814" s="90">
        <f>'Gearing and Output'!$C$14-C814-D814-'Gearing and Output'!$C$20</f>
        <v>-1106.2172371776942</v>
      </c>
      <c r="F814" s="90">
        <f>0.5*'Gearing and Output'!$J$27*A814^2</f>
        <v>51978.862883041795</v>
      </c>
      <c r="G814" s="90">
        <f>A814/('Gearing and Output'!$J$35/1000)</f>
        <v>46.366152967071919</v>
      </c>
      <c r="H814" s="90">
        <f t="shared" si="128"/>
        <v>57.938412774246615</v>
      </c>
      <c r="I814" s="90">
        <f>'Gearing and Output'!$G$38</f>
        <v>631.72977665344956</v>
      </c>
      <c r="J814" s="90">
        <f t="shared" si="129"/>
        <v>-1.7510924418314004</v>
      </c>
      <c r="K814" s="92">
        <f t="shared" si="137"/>
        <v>-0.57107207827025874</v>
      </c>
      <c r="L814" s="92">
        <f>IF(A814&lt;'Gearing and Output'!$H$5,1,IF(A814&lt;'Gearing and Output'!$H$6,2,IF(A814&gt;'Gearing and Output'!$H$6,3)))</f>
        <v>3</v>
      </c>
      <c r="M814" s="92">
        <f>IF(L814=1,_xlfn.XLOOKUP(A814,'Dyno Graph'!$E$2:$E$77,'Dyno Graph'!$A$2:$A$77,,1),IF(L814=2,_xlfn.XLOOKUP(A814,'Dyno Graph'!$F$2:$F$77,'Dyno Graph'!$A$2:$A$77,,1),IF(L814=3,_xlfn.XLOOKUP(A814,'Dyno Graph'!$G$2:$G$77,'Dyno Graph'!$A$2:$A$77,,1))))</f>
        <v>7400</v>
      </c>
      <c r="N814" s="92">
        <f>IF(L814=1,_xlfn.XLOOKUP(A814,'Dyno Graph'!$E$2:$E$77,'Dyno Graph'!$D$2:$D$77,,-1),IF(L814=2,_xlfn.XLOOKUP(A814,'Dyno Graph'!$F$2:$F$77,'Dyno Graph'!$D$2:$D$77,,-1),IF(L814=3,_xlfn.XLOOKUP(A814,'Dyno Graph'!$G$2:$G$77,'Dyno Graph'!$D$2:$D$77,,-1))))</f>
        <v>15.161300543962401</v>
      </c>
      <c r="O814" s="92">
        <f>IF(L814=1,_xlfn.XLOOKUP(A814,'Dyno Graph'!$E$2:$E$77,'Dyno Graph'!$H$2:$H$77,,-1),IF(Forces!L814=2,_xlfn.XLOOKUP(Forces!A814,'Dyno Graph'!$F$2:$F$77,'Dyno Graph'!$H$2:$H$77,,-1),IF(Forces!L814=3,_xlfn.XLOOKUP(Forces!A814,'Dyno Graph'!$G$2:$G$77,'Dyno Graph'!$H$2:$H$77,,-1))))</f>
        <v>11.580217097533207</v>
      </c>
      <c r="P814" s="92" cm="1">
        <f t="array" ref="P814">_xlfn.XLOOKUP(N814,BSFC!$B$3:$B$25,_xlfn.XLOOKUP(M814,BSFC!$C$2:$P$2,BSFC!$C$3:$P$25,,-1),,-1)</f>
        <v>482.49827961562505</v>
      </c>
      <c r="Q814" s="92">
        <f t="shared" si="130"/>
        <v>1.552065229759783</v>
      </c>
      <c r="R814" s="92">
        <f t="shared" si="131"/>
        <v>2.382527437277815E-4</v>
      </c>
      <c r="S814" s="92">
        <f t="shared" si="132"/>
        <v>0.11495653896235698</v>
      </c>
      <c r="T814" s="92">
        <f t="shared" si="135"/>
        <v>104.28145386571541</v>
      </c>
      <c r="U814" s="92">
        <f t="shared" si="133"/>
        <v>1.5327538528314263E-4</v>
      </c>
      <c r="V814" s="92">
        <f t="shared" si="136"/>
        <v>0.13904193848761925</v>
      </c>
    </row>
    <row r="815" spans="1:22" x14ac:dyDescent="0.45">
      <c r="A815" s="88">
        <f>MIN('Gearing and Output'!$H$7,(SQRT((A814^2)+2*K814*1)))</f>
        <v>13.501321836665136</v>
      </c>
      <c r="B815" s="90">
        <f t="shared" si="134"/>
        <v>70.656092167080018</v>
      </c>
      <c r="C815" s="90">
        <f>0.5*'Gearing and Output'!$G$15*'Gearing and Output'!$G$16*'Gearing and Output'!$G$14*(A815)^2</f>
        <v>107.18398650627995</v>
      </c>
      <c r="D815" s="90">
        <f>'Gearing and Output'!$G$26</f>
        <v>133.66125</v>
      </c>
      <c r="E815" s="90">
        <f>'Gearing and Output'!$C$14-C815-D815-'Gearing and Output'!$C$20</f>
        <v>-1105.5456564136484</v>
      </c>
      <c r="F815" s="90">
        <f>0.5*'Gearing and Output'!$J$27*A815^2</f>
        <v>51655.207782682119</v>
      </c>
      <c r="G815" s="90">
        <f>A815/('Gearing and Output'!$J$35/1000)</f>
        <v>46.221574243975127</v>
      </c>
      <c r="H815" s="90">
        <f t="shared" si="128"/>
        <v>57.577649537787927</v>
      </c>
      <c r="I815" s="90">
        <f>'Gearing and Output'!$G$38</f>
        <v>631.72977665344956</v>
      </c>
      <c r="J815" s="90">
        <f t="shared" si="129"/>
        <v>-1.7500293594995791</v>
      </c>
      <c r="K815" s="92">
        <f t="shared" si="137"/>
        <v>-0.57141898481403197</v>
      </c>
      <c r="L815" s="92">
        <f>IF(A815&lt;'Gearing and Output'!$H$5,1,IF(A815&lt;'Gearing and Output'!$H$6,2,IF(A815&gt;'Gearing and Output'!$H$6,3)))</f>
        <v>3</v>
      </c>
      <c r="M815" s="92">
        <f>IF(L815=1,_xlfn.XLOOKUP(A815,'Dyno Graph'!$E$2:$E$77,'Dyno Graph'!$A$2:$A$77,,1),IF(L815=2,_xlfn.XLOOKUP(A815,'Dyno Graph'!$F$2:$F$77,'Dyno Graph'!$A$2:$A$77,,1),IF(L815=3,_xlfn.XLOOKUP(A815,'Dyno Graph'!$G$2:$G$77,'Dyno Graph'!$A$2:$A$77,,1))))</f>
        <v>7400</v>
      </c>
      <c r="N815" s="92">
        <f>IF(L815=1,_xlfn.XLOOKUP(A815,'Dyno Graph'!$E$2:$E$77,'Dyno Graph'!$D$2:$D$77,,-1),IF(L815=2,_xlfn.XLOOKUP(A815,'Dyno Graph'!$F$2:$F$77,'Dyno Graph'!$D$2:$D$77,,-1),IF(L815=3,_xlfn.XLOOKUP(A815,'Dyno Graph'!$G$2:$G$77,'Dyno Graph'!$D$2:$D$77,,-1))))</f>
        <v>15.161300543962401</v>
      </c>
      <c r="O815" s="92">
        <f>IF(L815=1,_xlfn.XLOOKUP(A815,'Dyno Graph'!$E$2:$E$77,'Dyno Graph'!$H$2:$H$77,,-1),IF(Forces!L815=2,_xlfn.XLOOKUP(Forces!A815,'Dyno Graph'!$F$2:$F$77,'Dyno Graph'!$H$2:$H$77,,-1),IF(Forces!L815=3,_xlfn.XLOOKUP(Forces!A815,'Dyno Graph'!$G$2:$G$77,'Dyno Graph'!$H$2:$H$77,,-1))))</f>
        <v>11.580217097533207</v>
      </c>
      <c r="P815" s="92" cm="1">
        <f t="array" ref="P815">_xlfn.XLOOKUP(N815,BSFC!$B$3:$B$25,_xlfn.XLOOKUP(M815,BSFC!$C$2:$P$2,BSFC!$C$3:$P$25,,-1),,-1)</f>
        <v>482.49827961562505</v>
      </c>
      <c r="Q815" s="92">
        <f t="shared" si="130"/>
        <v>1.552065229759783</v>
      </c>
      <c r="R815" s="92">
        <f t="shared" si="131"/>
        <v>2.3900313537444031E-4</v>
      </c>
      <c r="S815" s="92">
        <f t="shared" si="132"/>
        <v>0.11531860164090779</v>
      </c>
      <c r="T815" s="92">
        <f t="shared" si="135"/>
        <v>104.39677246735631</v>
      </c>
      <c r="U815" s="92">
        <f t="shared" si="133"/>
        <v>1.537581355212104E-4</v>
      </c>
      <c r="V815" s="92">
        <f t="shared" si="136"/>
        <v>0.13919569662314046</v>
      </c>
    </row>
    <row r="816" spans="1:22" x14ac:dyDescent="0.45">
      <c r="A816" s="88">
        <f>MIN('Gearing and Output'!$H$7,(SQRT((A815^2)+2*K815*1)))</f>
        <v>13.458932103535657</v>
      </c>
      <c r="B816" s="90">
        <f t="shared" si="134"/>
        <v>70.730392266991899</v>
      </c>
      <c r="C816" s="90">
        <f>0.5*'Gearing and Output'!$G$15*'Gearing and Output'!$G$16*'Gearing and Output'!$G$14*(A816)^2</f>
        <v>106.51199778013863</v>
      </c>
      <c r="D816" s="90">
        <f>'Gearing and Output'!$G$26</f>
        <v>133.66125</v>
      </c>
      <c r="E816" s="90">
        <f>'Gearing and Output'!$C$14-C816-D816-'Gearing and Output'!$C$20</f>
        <v>-1104.8736676875071</v>
      </c>
      <c r="F816" s="90">
        <f>0.5*'Gearing and Output'!$J$27*A816^2</f>
        <v>51331.356073038762</v>
      </c>
      <c r="G816" s="90">
        <f>A816/('Gearing and Output'!$J$35/1000)</f>
        <v>46.076453623881058</v>
      </c>
      <c r="H816" s="90">
        <f t="shared" si="128"/>
        <v>57.216667150135805</v>
      </c>
      <c r="I816" s="90">
        <f>'Gearing and Output'!$G$38</f>
        <v>631.72977665344956</v>
      </c>
      <c r="J816" s="90">
        <f t="shared" si="129"/>
        <v>-1.748965631381995</v>
      </c>
      <c r="K816" s="92">
        <f t="shared" si="137"/>
        <v>-0.57176652419969021</v>
      </c>
      <c r="L816" s="92">
        <f>IF(A816&lt;'Gearing and Output'!$H$5,1,IF(A816&lt;'Gearing and Output'!$H$6,2,IF(A816&gt;'Gearing and Output'!$H$6,3)))</f>
        <v>3</v>
      </c>
      <c r="M816" s="92">
        <f>IF(L816=1,_xlfn.XLOOKUP(A816,'Dyno Graph'!$E$2:$E$77,'Dyno Graph'!$A$2:$A$77,,1),IF(L816=2,_xlfn.XLOOKUP(A816,'Dyno Graph'!$F$2:$F$77,'Dyno Graph'!$A$2:$A$77,,1),IF(L816=3,_xlfn.XLOOKUP(A816,'Dyno Graph'!$G$2:$G$77,'Dyno Graph'!$A$2:$A$77,,1))))</f>
        <v>7400</v>
      </c>
      <c r="N816" s="92">
        <f>IF(L816=1,_xlfn.XLOOKUP(A816,'Dyno Graph'!$E$2:$E$77,'Dyno Graph'!$D$2:$D$77,,-1),IF(L816=2,_xlfn.XLOOKUP(A816,'Dyno Graph'!$F$2:$F$77,'Dyno Graph'!$D$2:$D$77,,-1),IF(L816=3,_xlfn.XLOOKUP(A816,'Dyno Graph'!$G$2:$G$77,'Dyno Graph'!$D$2:$D$77,,-1))))</f>
        <v>15.161300543962401</v>
      </c>
      <c r="O816" s="92">
        <f>IF(L816=1,_xlfn.XLOOKUP(A816,'Dyno Graph'!$E$2:$E$77,'Dyno Graph'!$H$2:$H$77,,-1),IF(Forces!L816=2,_xlfn.XLOOKUP(Forces!A816,'Dyno Graph'!$F$2:$F$77,'Dyno Graph'!$H$2:$H$77,,-1),IF(Forces!L816=3,_xlfn.XLOOKUP(Forces!A816,'Dyno Graph'!$G$2:$G$77,'Dyno Graph'!$H$2:$H$77,,-1))))</f>
        <v>11.580217097533207</v>
      </c>
      <c r="P816" s="92" cm="1">
        <f t="array" ref="P816">_xlfn.XLOOKUP(N816,BSFC!$B$3:$B$25,_xlfn.XLOOKUP(M816,BSFC!$C$2:$P$2,BSFC!$C$3:$P$25,,-1),,-1)</f>
        <v>482.49827961562505</v>
      </c>
      <c r="Q816" s="92">
        <f t="shared" si="130"/>
        <v>1.552065229759783</v>
      </c>
      <c r="R816" s="92">
        <f t="shared" si="131"/>
        <v>2.3976112511708982E-4</v>
      </c>
      <c r="S816" s="92">
        <f t="shared" si="132"/>
        <v>0.11568433038770247</v>
      </c>
      <c r="T816" s="92">
        <f t="shared" si="135"/>
        <v>104.51245679774402</v>
      </c>
      <c r="U816" s="92">
        <f t="shared" si="133"/>
        <v>1.5424577385026995E-4</v>
      </c>
      <c r="V816" s="92">
        <f t="shared" si="136"/>
        <v>0.13934994239699072</v>
      </c>
    </row>
    <row r="817" spans="1:22" x14ac:dyDescent="0.45">
      <c r="A817" s="88">
        <f>MIN('Gearing and Output'!$H$7,(SQRT((A816^2)+2*K816*1)))</f>
        <v>13.416382534766344</v>
      </c>
      <c r="B817" s="90">
        <f t="shared" si="134"/>
        <v>70.804928006965667</v>
      </c>
      <c r="C817" s="90">
        <f>0.5*'Gearing and Output'!$G$15*'Gearing and Output'!$G$16*'Gearing and Output'!$G$14*(A817)^2</f>
        <v>105.83960034767979</v>
      </c>
      <c r="D817" s="90">
        <f>'Gearing and Output'!$G$26</f>
        <v>133.66125</v>
      </c>
      <c r="E817" s="90">
        <f>'Gearing and Output'!$C$14-C817-D817-'Gearing and Output'!$C$20</f>
        <v>-1104.2012702550483</v>
      </c>
      <c r="F817" s="90">
        <f>0.5*'Gearing and Output'!$J$27*A817^2</f>
        <v>51007.307395448588</v>
      </c>
      <c r="G817" s="90">
        <f>A817/('Gearing and Output'!$J$35/1000)</f>
        <v>45.930785808854303</v>
      </c>
      <c r="H817" s="90">
        <f t="shared" si="128"/>
        <v>56.855465211505219</v>
      </c>
      <c r="I817" s="90">
        <f>'Gearing and Output'!$G$38</f>
        <v>631.72977665344956</v>
      </c>
      <c r="J817" s="90">
        <f t="shared" si="129"/>
        <v>-1.7479012563005782</v>
      </c>
      <c r="K817" s="92">
        <f t="shared" si="137"/>
        <v>-0.57211469835343765</v>
      </c>
      <c r="L817" s="92">
        <f>IF(A817&lt;'Gearing and Output'!$H$5,1,IF(A817&lt;'Gearing and Output'!$H$6,2,IF(A817&gt;'Gearing and Output'!$H$6,3)))</f>
        <v>3</v>
      </c>
      <c r="M817" s="92">
        <f>IF(L817=1,_xlfn.XLOOKUP(A817,'Dyno Graph'!$E$2:$E$77,'Dyno Graph'!$A$2:$A$77,,1),IF(L817=2,_xlfn.XLOOKUP(A817,'Dyno Graph'!$F$2:$F$77,'Dyno Graph'!$A$2:$A$77,,1),IF(L817=3,_xlfn.XLOOKUP(A817,'Dyno Graph'!$G$2:$G$77,'Dyno Graph'!$A$2:$A$77,,1))))</f>
        <v>7400</v>
      </c>
      <c r="N817" s="92">
        <f>IF(L817=1,_xlfn.XLOOKUP(A817,'Dyno Graph'!$E$2:$E$77,'Dyno Graph'!$D$2:$D$77,,-1),IF(L817=2,_xlfn.XLOOKUP(A817,'Dyno Graph'!$F$2:$F$77,'Dyno Graph'!$D$2:$D$77,,-1),IF(L817=3,_xlfn.XLOOKUP(A817,'Dyno Graph'!$G$2:$G$77,'Dyno Graph'!$D$2:$D$77,,-1))))</f>
        <v>15.161300543962401</v>
      </c>
      <c r="O817" s="92">
        <f>IF(L817=1,_xlfn.XLOOKUP(A817,'Dyno Graph'!$E$2:$E$77,'Dyno Graph'!$H$2:$H$77,,-1),IF(Forces!L817=2,_xlfn.XLOOKUP(Forces!A817,'Dyno Graph'!$F$2:$F$77,'Dyno Graph'!$H$2:$H$77,,-1),IF(Forces!L817=3,_xlfn.XLOOKUP(Forces!A817,'Dyno Graph'!$G$2:$G$77,'Dyno Graph'!$H$2:$H$77,,-1))))</f>
        <v>11.580217097533207</v>
      </c>
      <c r="P817" s="92" cm="1">
        <f t="array" ref="P817">_xlfn.XLOOKUP(N817,BSFC!$B$3:$B$25,_xlfn.XLOOKUP(M817,BSFC!$C$2:$P$2,BSFC!$C$3:$P$25,,-1),,-1)</f>
        <v>482.49827961562505</v>
      </c>
      <c r="Q817" s="92">
        <f t="shared" si="130"/>
        <v>1.552065229759783</v>
      </c>
      <c r="R817" s="92">
        <f t="shared" si="131"/>
        <v>2.4052684094681272E-4</v>
      </c>
      <c r="S817" s="92">
        <f t="shared" si="132"/>
        <v>0.11605378695821822</v>
      </c>
      <c r="T817" s="92">
        <f t="shared" si="135"/>
        <v>104.62851058470224</v>
      </c>
      <c r="U817" s="92">
        <f t="shared" si="133"/>
        <v>1.5473838261095761E-4</v>
      </c>
      <c r="V817" s="92">
        <f t="shared" si="136"/>
        <v>0.13950468077960168</v>
      </c>
    </row>
    <row r="818" spans="1:22" x14ac:dyDescent="0.45">
      <c r="A818" s="88">
        <f>MIN('Gearing and Output'!$H$7,(SQRT((A817^2)+2*K817*1)))</f>
        <v>13.373671557297813</v>
      </c>
      <c r="B818" s="90">
        <f t="shared" si="134"/>
        <v>70.879701788848649</v>
      </c>
      <c r="C818" s="90">
        <f>0.5*'Gearing and Output'!$G$15*'Gearing and Output'!$G$16*'Gearing and Output'!$G$14*(A818)^2</f>
        <v>105.16679346241617</v>
      </c>
      <c r="D818" s="90">
        <f>'Gearing and Output'!$G$26</f>
        <v>133.66125</v>
      </c>
      <c r="E818" s="90">
        <f>'Gearing and Output'!$C$14-C818-D818-'Gearing and Output'!$C$20</f>
        <v>-1103.5284633697847</v>
      </c>
      <c r="F818" s="90">
        <f>0.5*'Gearing and Output'!$J$27*A818^2</f>
        <v>50683.061390156778</v>
      </c>
      <c r="G818" s="90">
        <f>A818/('Gearing and Output'!$J$35/1000)</f>
        <v>45.784565413549508</v>
      </c>
      <c r="H818" s="90">
        <f t="shared" si="128"/>
        <v>56.494043320894249</v>
      </c>
      <c r="I818" s="90">
        <f>'Gearing and Output'!$G$38</f>
        <v>631.72977665344956</v>
      </c>
      <c r="J818" s="90">
        <f t="shared" si="129"/>
        <v>-1.7468362330736733</v>
      </c>
      <c r="K818" s="92">
        <f t="shared" si="137"/>
        <v>-0.57246350920969524</v>
      </c>
      <c r="L818" s="92">
        <f>IF(A818&lt;'Gearing and Output'!$H$5,1,IF(A818&lt;'Gearing and Output'!$H$6,2,IF(A818&gt;'Gearing and Output'!$H$6,3)))</f>
        <v>3</v>
      </c>
      <c r="M818" s="92">
        <f>IF(L818=1,_xlfn.XLOOKUP(A818,'Dyno Graph'!$E$2:$E$77,'Dyno Graph'!$A$2:$A$77,,1),IF(L818=2,_xlfn.XLOOKUP(A818,'Dyno Graph'!$F$2:$F$77,'Dyno Graph'!$A$2:$A$77,,1),IF(L818=3,_xlfn.XLOOKUP(A818,'Dyno Graph'!$G$2:$G$77,'Dyno Graph'!$A$2:$A$77,,1))))</f>
        <v>7300</v>
      </c>
      <c r="N818" s="92">
        <f>IF(L818=1,_xlfn.XLOOKUP(A818,'Dyno Graph'!$E$2:$E$77,'Dyno Graph'!$D$2:$D$77,,-1),IF(L818=2,_xlfn.XLOOKUP(A818,'Dyno Graph'!$F$2:$F$77,'Dyno Graph'!$D$2:$D$77,,-1),IF(L818=3,_xlfn.XLOOKUP(A818,'Dyno Graph'!$G$2:$G$77,'Dyno Graph'!$D$2:$D$77,,-1))))</f>
        <v>15.729542693797773</v>
      </c>
      <c r="O818" s="92">
        <f>IF(L818=1,_xlfn.XLOOKUP(A818,'Dyno Graph'!$E$2:$E$77,'Dyno Graph'!$H$2:$H$77,,-1),IF(Forces!L818=2,_xlfn.XLOOKUP(Forces!A818,'Dyno Graph'!$F$2:$F$77,'Dyno Graph'!$H$2:$H$77,,-1),IF(Forces!L818=3,_xlfn.XLOOKUP(Forces!A818,'Dyno Graph'!$G$2:$G$77,'Dyno Graph'!$H$2:$H$77,,-1))))</f>
        <v>11.849662397180863</v>
      </c>
      <c r="P818" s="92" cm="1">
        <f t="array" ref="P818">_xlfn.XLOOKUP(N818,BSFC!$B$3:$B$25,_xlfn.XLOOKUP(M818,BSFC!$C$2:$P$2,BSFC!$C$3:$P$25,,-1),,-1)</f>
        <v>482.49827961562505</v>
      </c>
      <c r="Q818" s="92">
        <f t="shared" si="130"/>
        <v>1.5881782557404804</v>
      </c>
      <c r="R818" s="92">
        <f t="shared" si="131"/>
        <v>2.4691492540806825E-4</v>
      </c>
      <c r="S818" s="92">
        <f t="shared" si="132"/>
        <v>0.11913602672081332</v>
      </c>
      <c r="T818" s="92">
        <f t="shared" si="135"/>
        <v>104.74764661142305</v>
      </c>
      <c r="U818" s="92">
        <f t="shared" si="133"/>
        <v>1.5884803562775108E-4</v>
      </c>
      <c r="V818" s="92">
        <f t="shared" si="136"/>
        <v>0.13966352881522942</v>
      </c>
    </row>
    <row r="819" spans="1:22" x14ac:dyDescent="0.45">
      <c r="A819" s="88">
        <f>MIN('Gearing and Output'!$H$7,(SQRT((A818^2)+2*K818*1)))</f>
        <v>13.33079757194059</v>
      </c>
      <c r="B819" s="90">
        <f t="shared" si="134"/>
        <v>70.954716055219691</v>
      </c>
      <c r="C819" s="90">
        <f>0.5*'Gearing and Output'!$G$15*'Gearing and Output'!$G$16*'Gearing and Output'!$G$14*(A819)^2</f>
        <v>104.49357637558556</v>
      </c>
      <c r="D819" s="90">
        <f>'Gearing and Output'!$G$26</f>
        <v>133.66125</v>
      </c>
      <c r="E819" s="90">
        <f>'Gearing and Output'!$C$14-C819-D819-'Gearing and Output'!$C$20</f>
        <v>-1102.8552462829541</v>
      </c>
      <c r="F819" s="90">
        <f>0.5*'Gearing and Output'!$J$27*A819^2</f>
        <v>50358.617696312183</v>
      </c>
      <c r="G819" s="90">
        <f>A819/('Gearing and Output'!$J$35/1000)</f>
        <v>45.637786963165311</v>
      </c>
      <c r="H819" s="90">
        <f t="shared" si="128"/>
        <v>56.132401076078956</v>
      </c>
      <c r="I819" s="90">
        <f>'Gearing and Output'!$G$38</f>
        <v>631.72977665344956</v>
      </c>
      <c r="J819" s="90">
        <f t="shared" si="129"/>
        <v>-1.7457705605160221</v>
      </c>
      <c r="K819" s="92">
        <f t="shared" si="137"/>
        <v>-0.5728129587111469</v>
      </c>
      <c r="L819" s="92">
        <f>IF(A819&lt;'Gearing and Output'!$H$5,1,IF(A819&lt;'Gearing and Output'!$H$6,2,IF(A819&gt;'Gearing and Output'!$H$6,3)))</f>
        <v>3</v>
      </c>
      <c r="M819" s="92">
        <f>IF(L819=1,_xlfn.XLOOKUP(A819,'Dyno Graph'!$E$2:$E$77,'Dyno Graph'!$A$2:$A$77,,1),IF(L819=2,_xlfn.XLOOKUP(A819,'Dyno Graph'!$F$2:$F$77,'Dyno Graph'!$A$2:$A$77,,1),IF(L819=3,_xlfn.XLOOKUP(A819,'Dyno Graph'!$G$2:$G$77,'Dyno Graph'!$A$2:$A$77,,1))))</f>
        <v>7300</v>
      </c>
      <c r="N819" s="92">
        <f>IF(L819=1,_xlfn.XLOOKUP(A819,'Dyno Graph'!$E$2:$E$77,'Dyno Graph'!$D$2:$D$77,,-1),IF(L819=2,_xlfn.XLOOKUP(A819,'Dyno Graph'!$F$2:$F$77,'Dyno Graph'!$D$2:$D$77,,-1),IF(L819=3,_xlfn.XLOOKUP(A819,'Dyno Graph'!$G$2:$G$77,'Dyno Graph'!$D$2:$D$77,,-1))))</f>
        <v>15.729542693797773</v>
      </c>
      <c r="O819" s="92">
        <f>IF(L819=1,_xlfn.XLOOKUP(A819,'Dyno Graph'!$E$2:$E$77,'Dyno Graph'!$H$2:$H$77,,-1),IF(Forces!L819=2,_xlfn.XLOOKUP(Forces!A819,'Dyno Graph'!$F$2:$F$77,'Dyno Graph'!$H$2:$H$77,,-1),IF(Forces!L819=3,_xlfn.XLOOKUP(Forces!A819,'Dyno Graph'!$G$2:$G$77,'Dyno Graph'!$H$2:$H$77,,-1))))</f>
        <v>11.849662397180863</v>
      </c>
      <c r="P819" s="92" cm="1">
        <f t="array" ref="P819">_xlfn.XLOOKUP(N819,BSFC!$B$3:$B$25,_xlfn.XLOOKUP(M819,BSFC!$C$2:$P$2,BSFC!$C$3:$P$25,,-1),,-1)</f>
        <v>482.49827961562505</v>
      </c>
      <c r="Q819" s="92">
        <f t="shared" si="130"/>
        <v>1.5881782557404804</v>
      </c>
      <c r="R819" s="92">
        <f t="shared" si="131"/>
        <v>2.4771467482273329E-4</v>
      </c>
      <c r="S819" s="92">
        <f t="shared" si="132"/>
        <v>0.1195219044375128</v>
      </c>
      <c r="T819" s="92">
        <f t="shared" si="135"/>
        <v>104.86716851586057</v>
      </c>
      <c r="U819" s="92">
        <f t="shared" si="133"/>
        <v>1.5936253925001709E-4</v>
      </c>
      <c r="V819" s="92">
        <f t="shared" si="136"/>
        <v>0.13982289135447945</v>
      </c>
    </row>
    <row r="820" spans="1:22" x14ac:dyDescent="0.45">
      <c r="A820" s="88">
        <f>MIN('Gearing and Output'!$H$7,(SQRT((A819^2)+2*K819*1)))</f>
        <v>13.287758952759296</v>
      </c>
      <c r="B820" s="90">
        <f t="shared" si="134"/>
        <v>71.029973290360331</v>
      </c>
      <c r="C820" s="90">
        <f>0.5*'Gearing and Output'!$G$15*'Gearing and Output'!$G$16*'Gearing and Output'!$G$14*(A820)^2</f>
        <v>103.81994833614124</v>
      </c>
      <c r="D820" s="90">
        <f>'Gearing and Output'!$G$26</f>
        <v>133.66125</v>
      </c>
      <c r="E820" s="90">
        <f>'Gearing and Output'!$C$14-C820-D820-'Gearing and Output'!$C$20</f>
        <v>-1102.1816182435098</v>
      </c>
      <c r="F820" s="90">
        <f>0.5*'Gearing and Output'!$J$27*A820^2</f>
        <v>50033.975951962639</v>
      </c>
      <c r="G820" s="90">
        <f>A820/('Gearing and Output'!$J$35/1000)</f>
        <v>45.490444891336168</v>
      </c>
      <c r="H820" s="90">
        <f t="shared" si="128"/>
        <v>55.770538073608158</v>
      </c>
      <c r="I820" s="90">
        <f>'Gearing and Output'!$G$38</f>
        <v>631.72977665344956</v>
      </c>
      <c r="J820" s="90">
        <f t="shared" si="129"/>
        <v>-1.7447042374387518</v>
      </c>
      <c r="K820" s="92">
        <f t="shared" si="137"/>
        <v>-0.57316304880878421</v>
      </c>
      <c r="L820" s="92">
        <f>IF(A820&lt;'Gearing and Output'!$H$5,1,IF(A820&lt;'Gearing and Output'!$H$6,2,IF(A820&gt;'Gearing and Output'!$H$6,3)))</f>
        <v>3</v>
      </c>
      <c r="M820" s="92">
        <f>IF(L820=1,_xlfn.XLOOKUP(A820,'Dyno Graph'!$E$2:$E$77,'Dyno Graph'!$A$2:$A$77,,1),IF(L820=2,_xlfn.XLOOKUP(A820,'Dyno Graph'!$F$2:$F$77,'Dyno Graph'!$A$2:$A$77,,1),IF(L820=3,_xlfn.XLOOKUP(A820,'Dyno Graph'!$G$2:$G$77,'Dyno Graph'!$A$2:$A$77,,1))))</f>
        <v>7300</v>
      </c>
      <c r="N820" s="92">
        <f>IF(L820=1,_xlfn.XLOOKUP(A820,'Dyno Graph'!$E$2:$E$77,'Dyno Graph'!$D$2:$D$77,,-1),IF(L820=2,_xlfn.XLOOKUP(A820,'Dyno Graph'!$F$2:$F$77,'Dyno Graph'!$D$2:$D$77,,-1),IF(L820=3,_xlfn.XLOOKUP(A820,'Dyno Graph'!$G$2:$G$77,'Dyno Graph'!$D$2:$D$77,,-1))))</f>
        <v>15.729542693797773</v>
      </c>
      <c r="O820" s="92">
        <f>IF(L820=1,_xlfn.XLOOKUP(A820,'Dyno Graph'!$E$2:$E$77,'Dyno Graph'!$H$2:$H$77,,-1),IF(Forces!L820=2,_xlfn.XLOOKUP(Forces!A820,'Dyno Graph'!$F$2:$F$77,'Dyno Graph'!$H$2:$H$77,,-1),IF(Forces!L820=3,_xlfn.XLOOKUP(Forces!A820,'Dyno Graph'!$G$2:$G$77,'Dyno Graph'!$H$2:$H$77,,-1))))</f>
        <v>11.849662397180863</v>
      </c>
      <c r="P820" s="92" cm="1">
        <f t="array" ref="P820">_xlfn.XLOOKUP(N820,BSFC!$B$3:$B$25,_xlfn.XLOOKUP(M820,BSFC!$C$2:$P$2,BSFC!$C$3:$P$25,,-1),,-1)</f>
        <v>482.49827961562505</v>
      </c>
      <c r="Q820" s="92">
        <f t="shared" si="130"/>
        <v>1.5881782557404804</v>
      </c>
      <c r="R820" s="92">
        <f t="shared" si="131"/>
        <v>2.4852274199378856E-4</v>
      </c>
      <c r="S820" s="92">
        <f t="shared" si="132"/>
        <v>0.11991179545736083</v>
      </c>
      <c r="T820" s="92">
        <f t="shared" si="135"/>
        <v>104.98708031131792</v>
      </c>
      <c r="U820" s="92">
        <f t="shared" si="133"/>
        <v>1.5988239394314777E-4</v>
      </c>
      <c r="V820" s="92">
        <f t="shared" si="136"/>
        <v>0.13998277374842261</v>
      </c>
    </row>
    <row r="821" spans="1:22" x14ac:dyDescent="0.45">
      <c r="A821" s="88">
        <f>MIN('Gearing and Output'!$H$7,(SQRT((A820^2)+2*K820*1)))</f>
        <v>13.244554046438001</v>
      </c>
      <c r="B821" s="90">
        <f t="shared" si="134"/>
        <v>71.105476021255896</v>
      </c>
      <c r="C821" s="90">
        <f>0.5*'Gearing and Output'!$G$15*'Gearing and Output'!$G$16*'Gearing and Output'!$G$14*(A821)^2</f>
        <v>103.1459085907421</v>
      </c>
      <c r="D821" s="90">
        <f>'Gearing and Output'!$G$26</f>
        <v>133.66125</v>
      </c>
      <c r="E821" s="90">
        <f>'Gearing and Output'!$C$14-C821-D821-'Gearing and Output'!$C$20</f>
        <v>-1101.5075784981104</v>
      </c>
      <c r="F821" s="90">
        <f>0.5*'Gearing and Output'!$J$27*A821^2</f>
        <v>49709.135794050257</v>
      </c>
      <c r="G821" s="90">
        <f>A821/('Gearing and Output'!$J$35/1000)</f>
        <v>45.342533537959604</v>
      </c>
      <c r="H821" s="90">
        <f t="shared" si="128"/>
        <v>55.408453908798165</v>
      </c>
      <c r="I821" s="90">
        <f>'Gearing and Output'!$G$38</f>
        <v>631.72977665344956</v>
      </c>
      <c r="J821" s="90">
        <f t="shared" si="129"/>
        <v>-1.743637262649357</v>
      </c>
      <c r="K821" s="92">
        <f t="shared" si="137"/>
        <v>-0.57351378146195231</v>
      </c>
      <c r="L821" s="92">
        <f>IF(A821&lt;'Gearing and Output'!$H$5,1,IF(A821&lt;'Gearing and Output'!$H$6,2,IF(A821&gt;'Gearing and Output'!$H$6,3)))</f>
        <v>3</v>
      </c>
      <c r="M821" s="92">
        <f>IF(L821=1,_xlfn.XLOOKUP(A821,'Dyno Graph'!$E$2:$E$77,'Dyno Graph'!$A$2:$A$77,,1),IF(L821=2,_xlfn.XLOOKUP(A821,'Dyno Graph'!$F$2:$F$77,'Dyno Graph'!$A$2:$A$77,,1),IF(L821=3,_xlfn.XLOOKUP(A821,'Dyno Graph'!$G$2:$G$77,'Dyno Graph'!$A$2:$A$77,,1))))</f>
        <v>7300</v>
      </c>
      <c r="N821" s="92">
        <f>IF(L821=1,_xlfn.XLOOKUP(A821,'Dyno Graph'!$E$2:$E$77,'Dyno Graph'!$D$2:$D$77,,-1),IF(L821=2,_xlfn.XLOOKUP(A821,'Dyno Graph'!$F$2:$F$77,'Dyno Graph'!$D$2:$D$77,,-1),IF(L821=3,_xlfn.XLOOKUP(A821,'Dyno Graph'!$G$2:$G$77,'Dyno Graph'!$D$2:$D$77,,-1))))</f>
        <v>15.729542693797773</v>
      </c>
      <c r="O821" s="92">
        <f>IF(L821=1,_xlfn.XLOOKUP(A821,'Dyno Graph'!$E$2:$E$77,'Dyno Graph'!$H$2:$H$77,,-1),IF(Forces!L821=2,_xlfn.XLOOKUP(Forces!A821,'Dyno Graph'!$F$2:$F$77,'Dyno Graph'!$H$2:$H$77,,-1),IF(Forces!L821=3,_xlfn.XLOOKUP(Forces!A821,'Dyno Graph'!$G$2:$G$77,'Dyno Graph'!$H$2:$H$77,,-1))))</f>
        <v>11.849662397180863</v>
      </c>
      <c r="P821" s="92" cm="1">
        <f t="array" ref="P821">_xlfn.XLOOKUP(N821,BSFC!$B$3:$B$25,_xlfn.XLOOKUP(M821,BSFC!$C$2:$P$2,BSFC!$C$3:$P$25,,-1),,-1)</f>
        <v>482.49827961562505</v>
      </c>
      <c r="Q821" s="92">
        <f t="shared" si="130"/>
        <v>1.5881782557404804</v>
      </c>
      <c r="R821" s="92">
        <f t="shared" si="131"/>
        <v>2.4933927088135387E-4</v>
      </c>
      <c r="S821" s="92">
        <f t="shared" si="132"/>
        <v>0.12030576924086755</v>
      </c>
      <c r="T821" s="92">
        <f t="shared" si="135"/>
        <v>105.1073860805588</v>
      </c>
      <c r="U821" s="92">
        <f t="shared" si="133"/>
        <v>1.6040769232115675E-4</v>
      </c>
      <c r="V821" s="92">
        <f t="shared" si="136"/>
        <v>0.14014318144074375</v>
      </c>
    </row>
    <row r="822" spans="1:22" x14ac:dyDescent="0.45">
      <c r="A822" s="88">
        <f>MIN('Gearing and Output'!$H$7,(SQRT((A821^2)+2*K821*1)))</f>
        <v>13.201181171626018</v>
      </c>
      <c r="B822" s="90">
        <f t="shared" si="134"/>
        <v>71.181226818627678</v>
      </c>
      <c r="C822" s="90">
        <f>0.5*'Gearing and Output'!$G$15*'Gearing and Output'!$G$16*'Gearing and Output'!$G$14*(A822)^2</f>
        <v>102.47145638374283</v>
      </c>
      <c r="D822" s="90">
        <f>'Gearing and Output'!$G$26</f>
        <v>133.66125</v>
      </c>
      <c r="E822" s="90">
        <f>'Gearing and Output'!$C$14-C822-D822-'Gearing and Output'!$C$20</f>
        <v>-1100.8331262911113</v>
      </c>
      <c r="F822" s="90">
        <f>0.5*'Gearing and Output'!$J$27*A822^2</f>
        <v>49384.096858406687</v>
      </c>
      <c r="G822" s="90">
        <f>A822/('Gearing and Output'!$J$35/1000)</f>
        <v>45.194047146956578</v>
      </c>
      <c r="H822" s="90">
        <f t="shared" si="128"/>
        <v>55.046148175727531</v>
      </c>
      <c r="I822" s="90">
        <f>'Gearing and Output'!$G$38</f>
        <v>631.72977665344956</v>
      </c>
      <c r="J822" s="90">
        <f t="shared" si="129"/>
        <v>-1.7425696349516853</v>
      </c>
      <c r="K822" s="92">
        <f t="shared" si="137"/>
        <v>-0.5738651586383956</v>
      </c>
      <c r="L822" s="92">
        <f>IF(A822&lt;'Gearing and Output'!$H$5,1,IF(A822&lt;'Gearing and Output'!$H$6,2,IF(A822&gt;'Gearing and Output'!$H$6,3)))</f>
        <v>3</v>
      </c>
      <c r="M822" s="92">
        <f>IF(L822=1,_xlfn.XLOOKUP(A822,'Dyno Graph'!$E$2:$E$77,'Dyno Graph'!$A$2:$A$77,,1),IF(L822=2,_xlfn.XLOOKUP(A822,'Dyno Graph'!$F$2:$F$77,'Dyno Graph'!$A$2:$A$77,,1),IF(L822=3,_xlfn.XLOOKUP(A822,'Dyno Graph'!$G$2:$G$77,'Dyno Graph'!$A$2:$A$77,,1))))</f>
        <v>7200</v>
      </c>
      <c r="N822" s="92">
        <f>IF(L822=1,_xlfn.XLOOKUP(A822,'Dyno Graph'!$E$2:$E$77,'Dyno Graph'!$D$2:$D$77,,-1),IF(L822=2,_xlfn.XLOOKUP(A822,'Dyno Graph'!$F$2:$F$77,'Dyno Graph'!$D$2:$D$77,,-1),IF(L822=3,_xlfn.XLOOKUP(A822,'Dyno Graph'!$G$2:$G$77,'Dyno Graph'!$D$2:$D$77,,-1))))</f>
        <v>16.430236696691239</v>
      </c>
      <c r="O822" s="92">
        <f>IF(L822=1,_xlfn.XLOOKUP(A822,'Dyno Graph'!$E$2:$E$77,'Dyno Graph'!$H$2:$H$77,,-1),IF(Forces!L822=2,_xlfn.XLOOKUP(Forces!A822,'Dyno Graph'!$F$2:$F$77,'Dyno Graph'!$H$2:$H$77,,-1),IF(Forces!L822=3,_xlfn.XLOOKUP(Forces!A822,'Dyno Graph'!$G$2:$G$77,'Dyno Graph'!$H$2:$H$77,,-1))))</f>
        <v>12.205611797885627</v>
      </c>
      <c r="P822" s="92" cm="1">
        <f t="array" ref="P822">_xlfn.XLOOKUP(N822,BSFC!$B$3:$B$25,_xlfn.XLOOKUP(M822,BSFC!$C$2:$P$2,BSFC!$C$3:$P$25,,-1),,-1)</f>
        <v>530.48452275</v>
      </c>
      <c r="Q822" s="92">
        <f t="shared" si="130"/>
        <v>1.798580041520313</v>
      </c>
      <c r="R822" s="92">
        <f t="shared" si="131"/>
        <v>2.5767904256990851E-4</v>
      </c>
      <c r="S822" s="92">
        <f t="shared" si="132"/>
        <v>0.13669474392037484</v>
      </c>
      <c r="T822" s="92">
        <f t="shared" si="135"/>
        <v>105.24408082447917</v>
      </c>
      <c r="U822" s="92">
        <f t="shared" si="133"/>
        <v>1.822596585604998E-4</v>
      </c>
      <c r="V822" s="92">
        <f t="shared" si="136"/>
        <v>0.14032544109930425</v>
      </c>
    </row>
    <row r="823" spans="1:22" x14ac:dyDescent="0.45">
      <c r="A823" s="88">
        <f>MIN('Gearing and Output'!$H$7,(SQRT((A822^2)+2*K822*1)))</f>
        <v>13.157638618263404</v>
      </c>
      <c r="B823" s="90">
        <f t="shared" si="134"/>
        <v>71.257228297997386</v>
      </c>
      <c r="C823" s="90">
        <f>0.5*'Gearing and Output'!$G$15*'Gearing and Output'!$G$16*'Gearing and Output'!$G$14*(A823)^2</f>
        <v>101.79659095718407</v>
      </c>
      <c r="D823" s="90">
        <f>'Gearing and Output'!$G$26</f>
        <v>133.66125</v>
      </c>
      <c r="E823" s="90">
        <f>'Gearing and Output'!$C$14-C823-D823-'Gearing and Output'!$C$20</f>
        <v>-1100.1582608645526</v>
      </c>
      <c r="F823" s="90">
        <f>0.5*'Gearing and Output'!$J$27*A823^2</f>
        <v>49058.858779748371</v>
      </c>
      <c r="G823" s="90">
        <f>A823/('Gearing and Output'!$J$35/1000)</f>
        <v>45.044979863962347</v>
      </c>
      <c r="H823" s="90">
        <f t="shared" si="128"/>
        <v>54.683620467231691</v>
      </c>
      <c r="I823" s="90">
        <f>'Gearing and Output'!$G$38</f>
        <v>631.72977665344956</v>
      </c>
      <c r="J823" s="90">
        <f t="shared" si="129"/>
        <v>-1.7415013531459207</v>
      </c>
      <c r="K823" s="92">
        <f t="shared" si="137"/>
        <v>-0.57421718231430507</v>
      </c>
      <c r="L823" s="92">
        <f>IF(A823&lt;'Gearing and Output'!$H$5,1,IF(A823&lt;'Gearing and Output'!$H$6,2,IF(A823&gt;'Gearing and Output'!$H$6,3)))</f>
        <v>3</v>
      </c>
      <c r="M823" s="92">
        <f>IF(L823=1,_xlfn.XLOOKUP(A823,'Dyno Graph'!$E$2:$E$77,'Dyno Graph'!$A$2:$A$77,,1),IF(L823=2,_xlfn.XLOOKUP(A823,'Dyno Graph'!$F$2:$F$77,'Dyno Graph'!$A$2:$A$77,,1),IF(L823=3,_xlfn.XLOOKUP(A823,'Dyno Graph'!$G$2:$G$77,'Dyno Graph'!$A$2:$A$77,,1))))</f>
        <v>7200</v>
      </c>
      <c r="N823" s="92">
        <f>IF(L823=1,_xlfn.XLOOKUP(A823,'Dyno Graph'!$E$2:$E$77,'Dyno Graph'!$D$2:$D$77,,-1),IF(L823=2,_xlfn.XLOOKUP(A823,'Dyno Graph'!$F$2:$F$77,'Dyno Graph'!$D$2:$D$77,,-1),IF(L823=3,_xlfn.XLOOKUP(A823,'Dyno Graph'!$G$2:$G$77,'Dyno Graph'!$D$2:$D$77,,-1))))</f>
        <v>16.430236696691239</v>
      </c>
      <c r="O823" s="92">
        <f>IF(L823=1,_xlfn.XLOOKUP(A823,'Dyno Graph'!$E$2:$E$77,'Dyno Graph'!$H$2:$H$77,,-1),IF(Forces!L823=2,_xlfn.XLOOKUP(Forces!A823,'Dyno Graph'!$F$2:$F$77,'Dyno Graph'!$H$2:$H$77,,-1),IF(Forces!L823=3,_xlfn.XLOOKUP(Forces!A823,'Dyno Graph'!$G$2:$G$77,'Dyno Graph'!$H$2:$H$77,,-1))))</f>
        <v>12.205611797885627</v>
      </c>
      <c r="P823" s="92" cm="1">
        <f t="array" ref="P823">_xlfn.XLOOKUP(N823,BSFC!$B$3:$B$25,_xlfn.XLOOKUP(M823,BSFC!$C$2:$P$2,BSFC!$C$3:$P$25,,-1),,-1)</f>
        <v>530.48452275</v>
      </c>
      <c r="Q823" s="92">
        <f t="shared" si="130"/>
        <v>1.798580041520313</v>
      </c>
      <c r="R823" s="92">
        <f t="shared" si="131"/>
        <v>2.5853799018433799E-4</v>
      </c>
      <c r="S823" s="92">
        <f t="shared" si="132"/>
        <v>0.13715040233568271</v>
      </c>
      <c r="T823" s="92">
        <f t="shared" si="135"/>
        <v>105.38123122681485</v>
      </c>
      <c r="U823" s="92">
        <f t="shared" si="133"/>
        <v>1.828672031142436E-4</v>
      </c>
      <c r="V823" s="92">
        <f t="shared" si="136"/>
        <v>0.14050830830241851</v>
      </c>
    </row>
    <row r="824" spans="1:22" x14ac:dyDescent="0.45">
      <c r="A824" s="88">
        <f>MIN('Gearing and Output'!$H$7,(SQRT((A823^2)+2*K823*1)))</f>
        <v>13.113924646885382</v>
      </c>
      <c r="B824" s="90">
        <f t="shared" si="134"/>
        <v>71.333483120785118</v>
      </c>
      <c r="C824" s="90">
        <f>0.5*'Gearing and Output'!$G$15*'Gearing and Output'!$G$16*'Gearing and Output'!$G$14*(A824)^2</f>
        <v>101.12131155078245</v>
      </c>
      <c r="D824" s="90">
        <f>'Gearing and Output'!$G$26</f>
        <v>133.66125</v>
      </c>
      <c r="E824" s="90">
        <f>'Gearing and Output'!$C$14-C824-D824-'Gearing and Output'!$C$20</f>
        <v>-1099.4829814581508</v>
      </c>
      <c r="F824" s="90">
        <f>0.5*'Gearing and Output'!$J$27*A824^2</f>
        <v>48733.42119167174</v>
      </c>
      <c r="G824" s="90">
        <f>A824/('Gearing and Output'!$J$35/1000)</f>
        <v>44.895325733945157</v>
      </c>
      <c r="H824" s="90">
        <f t="shared" si="128"/>
        <v>54.320870374897709</v>
      </c>
      <c r="I824" s="90">
        <f>'Gearing and Output'!$G$38</f>
        <v>631.72977665344956</v>
      </c>
      <c r="J824" s="90">
        <f t="shared" si="129"/>
        <v>-1.7404324160285678</v>
      </c>
      <c r="K824" s="92">
        <f t="shared" si="137"/>
        <v>-0.57456985447436404</v>
      </c>
      <c r="L824" s="92">
        <f>IF(A824&lt;'Gearing and Output'!$H$5,1,IF(A824&lt;'Gearing and Output'!$H$6,2,IF(A824&gt;'Gearing and Output'!$H$6,3)))</f>
        <v>3</v>
      </c>
      <c r="M824" s="92">
        <f>IF(L824=1,_xlfn.XLOOKUP(A824,'Dyno Graph'!$E$2:$E$77,'Dyno Graph'!$A$2:$A$77,,1),IF(L824=2,_xlfn.XLOOKUP(A824,'Dyno Graph'!$F$2:$F$77,'Dyno Graph'!$A$2:$A$77,,1),IF(L824=3,_xlfn.XLOOKUP(A824,'Dyno Graph'!$G$2:$G$77,'Dyno Graph'!$A$2:$A$77,,1))))</f>
        <v>7200</v>
      </c>
      <c r="N824" s="92">
        <f>IF(L824=1,_xlfn.XLOOKUP(A824,'Dyno Graph'!$E$2:$E$77,'Dyno Graph'!$D$2:$D$77,,-1),IF(L824=2,_xlfn.XLOOKUP(A824,'Dyno Graph'!$F$2:$F$77,'Dyno Graph'!$D$2:$D$77,,-1),IF(L824=3,_xlfn.XLOOKUP(A824,'Dyno Graph'!$G$2:$G$77,'Dyno Graph'!$D$2:$D$77,,-1))))</f>
        <v>16.430236696691239</v>
      </c>
      <c r="O824" s="92">
        <f>IF(L824=1,_xlfn.XLOOKUP(A824,'Dyno Graph'!$E$2:$E$77,'Dyno Graph'!$H$2:$H$77,,-1),IF(Forces!L824=2,_xlfn.XLOOKUP(Forces!A824,'Dyno Graph'!$F$2:$F$77,'Dyno Graph'!$H$2:$H$77,,-1),IF(Forces!L824=3,_xlfn.XLOOKUP(Forces!A824,'Dyno Graph'!$G$2:$G$77,'Dyno Graph'!$H$2:$H$77,,-1))))</f>
        <v>12.205611797885627</v>
      </c>
      <c r="P824" s="92" cm="1">
        <f t="array" ref="P824">_xlfn.XLOOKUP(N824,BSFC!$B$3:$B$25,_xlfn.XLOOKUP(M824,BSFC!$C$2:$P$2,BSFC!$C$3:$P$25,,-1),,-1)</f>
        <v>530.48452275</v>
      </c>
      <c r="Q824" s="92">
        <f t="shared" si="130"/>
        <v>1.798580041520313</v>
      </c>
      <c r="R824" s="92">
        <f t="shared" si="131"/>
        <v>2.5940612066127541E-4</v>
      </c>
      <c r="S824" s="92">
        <f t="shared" si="132"/>
        <v>0.13761093211742559</v>
      </c>
      <c r="T824" s="92">
        <f t="shared" si="135"/>
        <v>105.51884215893227</v>
      </c>
      <c r="U824" s="92">
        <f t="shared" si="133"/>
        <v>1.8348124282323414E-4</v>
      </c>
      <c r="V824" s="92">
        <f t="shared" si="136"/>
        <v>0.14069178954524175</v>
      </c>
    </row>
    <row r="825" spans="1:22" x14ac:dyDescent="0.45">
      <c r="A825" s="88">
        <f>MIN('Gearing and Output'!$H$7,(SQRT((A824^2)+2*K824*1)))</f>
        <v>13.070037487904889</v>
      </c>
      <c r="B825" s="90">
        <f t="shared" si="134"/>
        <v>71.409993995442164</v>
      </c>
      <c r="C825" s="90">
        <f>0.5*'Gearing and Output'!$G$15*'Gearing and Output'!$G$16*'Gearing and Output'!$G$14*(A825)^2</f>
        <v>100.44561740192059</v>
      </c>
      <c r="D825" s="90">
        <f>'Gearing and Output'!$G$26</f>
        <v>133.66125</v>
      </c>
      <c r="E825" s="90">
        <f>'Gearing and Output'!$C$14-C825-D825-'Gearing and Output'!$C$20</f>
        <v>-1098.807287309289</v>
      </c>
      <c r="F825" s="90">
        <f>0.5*'Gearing and Output'!$J$27*A825^2</f>
        <v>48407.783726648391</v>
      </c>
      <c r="G825" s="90">
        <f>A825/('Gearing and Output'!$J$35/1000)</f>
        <v>44.745078698750042</v>
      </c>
      <c r="H825" s="90">
        <f t="shared" si="128"/>
        <v>53.957897489058801</v>
      </c>
      <c r="I825" s="90">
        <f>'Gearing and Output'!$G$38</f>
        <v>631.72977665344956</v>
      </c>
      <c r="J825" s="90">
        <f t="shared" si="129"/>
        <v>-1.7393628223924387</v>
      </c>
      <c r="K825" s="92">
        <f t="shared" si="137"/>
        <v>-0.57492317711179519</v>
      </c>
      <c r="L825" s="92">
        <f>IF(A825&lt;'Gearing and Output'!$H$5,1,IF(A825&lt;'Gearing and Output'!$H$6,2,IF(A825&gt;'Gearing and Output'!$H$6,3)))</f>
        <v>3</v>
      </c>
      <c r="M825" s="92">
        <f>IF(L825=1,_xlfn.XLOOKUP(A825,'Dyno Graph'!$E$2:$E$77,'Dyno Graph'!$A$2:$A$77,,1),IF(L825=2,_xlfn.XLOOKUP(A825,'Dyno Graph'!$F$2:$F$77,'Dyno Graph'!$A$2:$A$77,,1),IF(L825=3,_xlfn.XLOOKUP(A825,'Dyno Graph'!$G$2:$G$77,'Dyno Graph'!$A$2:$A$77,,1))))</f>
        <v>7200</v>
      </c>
      <c r="N825" s="92">
        <f>IF(L825=1,_xlfn.XLOOKUP(A825,'Dyno Graph'!$E$2:$E$77,'Dyno Graph'!$D$2:$D$77,,-1),IF(L825=2,_xlfn.XLOOKUP(A825,'Dyno Graph'!$F$2:$F$77,'Dyno Graph'!$D$2:$D$77,,-1),IF(L825=3,_xlfn.XLOOKUP(A825,'Dyno Graph'!$G$2:$G$77,'Dyno Graph'!$D$2:$D$77,,-1))))</f>
        <v>16.430236696691239</v>
      </c>
      <c r="O825" s="92">
        <f>IF(L825=1,_xlfn.XLOOKUP(A825,'Dyno Graph'!$E$2:$E$77,'Dyno Graph'!$H$2:$H$77,,-1),IF(Forces!L825=2,_xlfn.XLOOKUP(Forces!A825,'Dyno Graph'!$F$2:$F$77,'Dyno Graph'!$H$2:$H$77,,-1),IF(Forces!L825=3,_xlfn.XLOOKUP(Forces!A825,'Dyno Graph'!$G$2:$G$77,'Dyno Graph'!$H$2:$H$77,,-1))))</f>
        <v>12.205611797885627</v>
      </c>
      <c r="P825" s="92" cm="1">
        <f t="array" ref="P825">_xlfn.XLOOKUP(N825,BSFC!$B$3:$B$25,_xlfn.XLOOKUP(M825,BSFC!$C$2:$P$2,BSFC!$C$3:$P$25,,-1),,-1)</f>
        <v>530.48452275</v>
      </c>
      <c r="Q825" s="92">
        <f t="shared" si="130"/>
        <v>1.798580041520313</v>
      </c>
      <c r="R825" s="92">
        <f t="shared" si="131"/>
        <v>2.6028359742066398E-4</v>
      </c>
      <c r="S825" s="92">
        <f t="shared" si="132"/>
        <v>0.13807641995735406</v>
      </c>
      <c r="T825" s="92">
        <f t="shared" si="135"/>
        <v>105.65691857888963</v>
      </c>
      <c r="U825" s="92">
        <f t="shared" si="133"/>
        <v>1.841018932764721E-4</v>
      </c>
      <c r="V825" s="92">
        <f t="shared" si="136"/>
        <v>0.14087589143851822</v>
      </c>
    </row>
    <row r="826" spans="1:22" x14ac:dyDescent="0.45">
      <c r="A826" s="88">
        <f>MIN('Gearing and Output'!$H$7,(SQRT((A825^2)+2*K825*1)))</f>
        <v>13.025975340872389</v>
      </c>
      <c r="B826" s="90">
        <f t="shared" si="134"/>
        <v>71.486763678619923</v>
      </c>
      <c r="C826" s="90">
        <f>0.5*'Gearing and Output'!$G$15*'Gearing and Output'!$G$16*'Gearing and Output'!$G$14*(A826)^2</f>
        <v>99.769507745637128</v>
      </c>
      <c r="D826" s="90">
        <f>'Gearing and Output'!$G$26</f>
        <v>133.66125</v>
      </c>
      <c r="E826" s="90">
        <f>'Gearing and Output'!$C$14-C826-D826-'Gearing and Output'!$C$20</f>
        <v>-1098.1311776530056</v>
      </c>
      <c r="F826" s="90">
        <f>0.5*'Gearing and Output'!$J$27*A826^2</f>
        <v>48081.946016020287</v>
      </c>
      <c r="G826" s="90">
        <f>A826/('Gearing and Output'!$J$35/1000)</f>
        <v>44.594232594564836</v>
      </c>
      <c r="H826" s="90">
        <f t="shared" si="128"/>
        <v>53.594701398789084</v>
      </c>
      <c r="I826" s="90">
        <f>'Gearing and Output'!$G$38</f>
        <v>631.72977665344956</v>
      </c>
      <c r="J826" s="90">
        <f t="shared" si="129"/>
        <v>-1.7382925710266333</v>
      </c>
      <c r="K826" s="92">
        <f t="shared" si="137"/>
        <v>-0.57527715222840847</v>
      </c>
      <c r="L826" s="92">
        <f>IF(A826&lt;'Gearing and Output'!$H$5,1,IF(A826&lt;'Gearing and Output'!$H$6,2,IF(A826&gt;'Gearing and Output'!$H$6,3)))</f>
        <v>3</v>
      </c>
      <c r="M826" s="92">
        <f>IF(L826=1,_xlfn.XLOOKUP(A826,'Dyno Graph'!$E$2:$E$77,'Dyno Graph'!$A$2:$A$77,,1),IF(L826=2,_xlfn.XLOOKUP(A826,'Dyno Graph'!$F$2:$F$77,'Dyno Graph'!$A$2:$A$77,,1),IF(L826=3,_xlfn.XLOOKUP(A826,'Dyno Graph'!$G$2:$G$77,'Dyno Graph'!$A$2:$A$77,,1))))</f>
        <v>7200</v>
      </c>
      <c r="N826" s="92">
        <f>IF(L826=1,_xlfn.XLOOKUP(A826,'Dyno Graph'!$E$2:$E$77,'Dyno Graph'!$D$2:$D$77,,-1),IF(L826=2,_xlfn.XLOOKUP(A826,'Dyno Graph'!$F$2:$F$77,'Dyno Graph'!$D$2:$D$77,,-1),IF(L826=3,_xlfn.XLOOKUP(A826,'Dyno Graph'!$G$2:$G$77,'Dyno Graph'!$D$2:$D$77,,-1))))</f>
        <v>16.430236696691239</v>
      </c>
      <c r="O826" s="92">
        <f>IF(L826=1,_xlfn.XLOOKUP(A826,'Dyno Graph'!$E$2:$E$77,'Dyno Graph'!$H$2:$H$77,,-1),IF(Forces!L826=2,_xlfn.XLOOKUP(Forces!A826,'Dyno Graph'!$F$2:$F$77,'Dyno Graph'!$H$2:$H$77,,-1),IF(Forces!L826=3,_xlfn.XLOOKUP(Forces!A826,'Dyno Graph'!$G$2:$G$77,'Dyno Graph'!$H$2:$H$77,,-1))))</f>
        <v>12.205611797885627</v>
      </c>
      <c r="P826" s="92" cm="1">
        <f t="array" ref="P826">_xlfn.XLOOKUP(N826,BSFC!$B$3:$B$25,_xlfn.XLOOKUP(M826,BSFC!$C$2:$P$2,BSFC!$C$3:$P$25,,-1),,-1)</f>
        <v>530.48452275</v>
      </c>
      <c r="Q826" s="92">
        <f t="shared" si="130"/>
        <v>1.798580041520313</v>
      </c>
      <c r="R826" s="92">
        <f t="shared" si="131"/>
        <v>2.6117058797317164E-4</v>
      </c>
      <c r="S826" s="92">
        <f t="shared" si="132"/>
        <v>0.13854695471728484</v>
      </c>
      <c r="T826" s="92">
        <f t="shared" si="135"/>
        <v>105.79546553360692</v>
      </c>
      <c r="U826" s="92">
        <f t="shared" si="133"/>
        <v>1.8472927295637982E-4</v>
      </c>
      <c r="V826" s="92">
        <f t="shared" si="136"/>
        <v>0.1410606207114746</v>
      </c>
    </row>
    <row r="827" spans="1:22" x14ac:dyDescent="0.45">
      <c r="A827" s="88">
        <f>MIN('Gearing and Output'!$H$7,(SQRT((A826^2)+2*K826*1)))</f>
        <v>12.98173637371206</v>
      </c>
      <c r="B827" s="90">
        <f t="shared" si="134"/>
        <v>71.563794976376442</v>
      </c>
      <c r="C827" s="90">
        <f>0.5*'Gearing and Output'!$G$15*'Gearing and Output'!$G$16*'Gearing and Output'!$G$14*(A827)^2</f>
        <v>99.092981814616522</v>
      </c>
      <c r="D827" s="90">
        <f>'Gearing and Output'!$G$26</f>
        <v>133.66125</v>
      </c>
      <c r="E827" s="90">
        <f>'Gearing and Output'!$C$14-C827-D827-'Gearing and Output'!$C$20</f>
        <v>-1097.4546517219851</v>
      </c>
      <c r="F827" s="90">
        <f>0.5*'Gearing and Output'!$J$27*A827^2</f>
        <v>47755.907689994834</v>
      </c>
      <c r="G827" s="90">
        <f>A827/('Gearing and Output'!$J$35/1000)</f>
        <v>44.442781149305233</v>
      </c>
      <c r="H827" s="90">
        <f t="shared" si="128"/>
        <v>53.231281691897998</v>
      </c>
      <c r="I827" s="90">
        <f>'Gearing and Output'!$G$38</f>
        <v>631.72977665344956</v>
      </c>
      <c r="J827" s="90">
        <f t="shared" si="129"/>
        <v>-1.737221660716525</v>
      </c>
      <c r="K827" s="92">
        <f t="shared" si="137"/>
        <v>-0.57563178183464825</v>
      </c>
      <c r="L827" s="92">
        <f>IF(A827&lt;'Gearing and Output'!$H$5,1,IF(A827&lt;'Gearing and Output'!$H$6,2,IF(A827&gt;'Gearing and Output'!$H$6,3)))</f>
        <v>3</v>
      </c>
      <c r="M827" s="92">
        <f>IF(L827=1,_xlfn.XLOOKUP(A827,'Dyno Graph'!$E$2:$E$77,'Dyno Graph'!$A$2:$A$77,,1),IF(L827=2,_xlfn.XLOOKUP(A827,'Dyno Graph'!$F$2:$F$77,'Dyno Graph'!$A$2:$A$77,,1),IF(L827=3,_xlfn.XLOOKUP(A827,'Dyno Graph'!$G$2:$G$77,'Dyno Graph'!$A$2:$A$77,,1))))</f>
        <v>7100</v>
      </c>
      <c r="N827" s="92">
        <f>IF(L827=1,_xlfn.XLOOKUP(A827,'Dyno Graph'!$E$2:$E$77,'Dyno Graph'!$D$2:$D$77,,-1),IF(L827=2,_xlfn.XLOOKUP(A827,'Dyno Graph'!$F$2:$F$77,'Dyno Graph'!$D$2:$D$77,,-1),IF(L827=3,_xlfn.XLOOKUP(A827,'Dyno Graph'!$G$2:$G$77,'Dyno Graph'!$D$2:$D$77,,-1))))</f>
        <v>17.308428571428571</v>
      </c>
      <c r="O827" s="92">
        <f>IF(L827=1,_xlfn.XLOOKUP(A827,'Dyno Graph'!$E$2:$E$77,'Dyno Graph'!$H$2:$H$77,,-1),IF(Forces!L827=2,_xlfn.XLOOKUP(Forces!A827,'Dyno Graph'!$F$2:$F$77,'Dyno Graph'!$H$2:$H$77,,-1),IF(Forces!L827=3,_xlfn.XLOOKUP(Forces!A827,'Dyno Graph'!$G$2:$G$77,'Dyno Graph'!$H$2:$H$77,,-1))))</f>
        <v>12.6769</v>
      </c>
      <c r="P827" s="92" cm="1">
        <f t="array" ref="P827">_xlfn.XLOOKUP(N827,BSFC!$B$3:$B$25,_xlfn.XLOOKUP(M827,BSFC!$C$2:$P$2,BSFC!$C$3:$P$25,,-1),,-1)</f>
        <v>541.22171512499995</v>
      </c>
      <c r="Q827" s="92">
        <f t="shared" si="130"/>
        <v>1.9058371001300312</v>
      </c>
      <c r="R827" s="92">
        <f t="shared" si="131"/>
        <v>2.7218631517062056E-4</v>
      </c>
      <c r="S827" s="92">
        <f t="shared" si="132"/>
        <v>0.14731314433019704</v>
      </c>
      <c r="T827" s="92">
        <f t="shared" si="135"/>
        <v>105.94277867793711</v>
      </c>
      <c r="U827" s="92">
        <f t="shared" si="133"/>
        <v>1.9641752577359605E-4</v>
      </c>
      <c r="V827" s="92">
        <f t="shared" si="136"/>
        <v>0.14125703823724819</v>
      </c>
    </row>
    <row r="828" spans="1:22" x14ac:dyDescent="0.45">
      <c r="A828" s="88">
        <f>MIN('Gearing and Output'!$H$7,(SQRT((A827^2)+2*K827*1)))</f>
        <v>12.937318721933439</v>
      </c>
      <c r="B828" s="90">
        <f t="shared" si="134"/>
        <v>71.641090745422048</v>
      </c>
      <c r="C828" s="90">
        <f>0.5*'Gearing and Output'!$G$15*'Gearing and Output'!$G$16*'Gearing and Output'!$G$14*(A828)^2</f>
        <v>98.416038839178967</v>
      </c>
      <c r="D828" s="90">
        <f>'Gearing and Output'!$G$26</f>
        <v>133.66125</v>
      </c>
      <c r="E828" s="90">
        <f>'Gearing and Output'!$C$14-C828-D828-'Gearing and Output'!$C$20</f>
        <v>-1096.7777087465474</v>
      </c>
      <c r="F828" s="90">
        <f>0.5*'Gearing and Output'!$J$27*A828^2</f>
        <v>47429.668377640046</v>
      </c>
      <c r="G828" s="90">
        <f>A828/('Gearing and Output'!$J$35/1000)</f>
        <v>44.290717979915911</v>
      </c>
      <c r="H828" s="90">
        <f t="shared" si="128"/>
        <v>52.867637954924966</v>
      </c>
      <c r="I828" s="90">
        <f>'Gearing and Output'!$G$38</f>
        <v>631.72977665344956</v>
      </c>
      <c r="J828" s="90">
        <f t="shared" si="129"/>
        <v>-1.7361500902437452</v>
      </c>
      <c r="K828" s="92">
        <f t="shared" si="137"/>
        <v>-0.57598706794964138</v>
      </c>
      <c r="L828" s="92">
        <f>IF(A828&lt;'Gearing and Output'!$H$5,1,IF(A828&lt;'Gearing and Output'!$H$6,2,IF(A828&gt;'Gearing and Output'!$H$6,3)))</f>
        <v>3</v>
      </c>
      <c r="M828" s="92">
        <f>IF(L828=1,_xlfn.XLOOKUP(A828,'Dyno Graph'!$E$2:$E$77,'Dyno Graph'!$A$2:$A$77,,1),IF(L828=2,_xlfn.XLOOKUP(A828,'Dyno Graph'!$F$2:$F$77,'Dyno Graph'!$A$2:$A$77,,1),IF(L828=3,_xlfn.XLOOKUP(A828,'Dyno Graph'!$G$2:$G$77,'Dyno Graph'!$A$2:$A$77,,1))))</f>
        <v>7100</v>
      </c>
      <c r="N828" s="92">
        <f>IF(L828=1,_xlfn.XLOOKUP(A828,'Dyno Graph'!$E$2:$E$77,'Dyno Graph'!$D$2:$D$77,,-1),IF(L828=2,_xlfn.XLOOKUP(A828,'Dyno Graph'!$F$2:$F$77,'Dyno Graph'!$D$2:$D$77,,-1),IF(L828=3,_xlfn.XLOOKUP(A828,'Dyno Graph'!$G$2:$G$77,'Dyno Graph'!$D$2:$D$77,,-1))))</f>
        <v>17.308428571428571</v>
      </c>
      <c r="O828" s="92">
        <f>IF(L828=1,_xlfn.XLOOKUP(A828,'Dyno Graph'!$E$2:$E$77,'Dyno Graph'!$H$2:$H$77,,-1),IF(Forces!L828=2,_xlfn.XLOOKUP(Forces!A828,'Dyno Graph'!$F$2:$F$77,'Dyno Graph'!$H$2:$H$77,,-1),IF(Forces!L828=3,_xlfn.XLOOKUP(Forces!A828,'Dyno Graph'!$G$2:$G$77,'Dyno Graph'!$H$2:$H$77,,-1))))</f>
        <v>12.6769</v>
      </c>
      <c r="P828" s="92" cm="1">
        <f t="array" ref="P828">_xlfn.XLOOKUP(N828,BSFC!$B$3:$B$25,_xlfn.XLOOKUP(M828,BSFC!$C$2:$P$2,BSFC!$C$3:$P$25,,-1),,-1)</f>
        <v>541.22171512499995</v>
      </c>
      <c r="Q828" s="92">
        <f t="shared" si="130"/>
        <v>1.9058371001300312</v>
      </c>
      <c r="R828" s="92">
        <f t="shared" si="131"/>
        <v>2.7312785648601684E-4</v>
      </c>
      <c r="S828" s="92">
        <f t="shared" si="132"/>
        <v>0.14782272693577686</v>
      </c>
      <c r="T828" s="92">
        <f t="shared" si="135"/>
        <v>106.09060140487288</v>
      </c>
      <c r="U828" s="92">
        <f t="shared" si="133"/>
        <v>1.9709696924770248E-4</v>
      </c>
      <c r="V828" s="92">
        <f t="shared" si="136"/>
        <v>0.14145413520649588</v>
      </c>
    </row>
    <row r="829" spans="1:22" x14ac:dyDescent="0.45">
      <c r="A829" s="88">
        <f>MIN('Gearing and Output'!$H$7,(SQRT((A828^2)+2*K828*1)))</f>
        <v>12.892720487817542</v>
      </c>
      <c r="B829" s="90">
        <f t="shared" si="134"/>
        <v>71.718653894405605</v>
      </c>
      <c r="C829" s="90">
        <f>0.5*'Gearing and Output'!$G$15*'Gearing and Output'!$G$16*'Gearing and Output'!$G$14*(A829)^2</f>
        <v>97.738678047270213</v>
      </c>
      <c r="D829" s="90">
        <f>'Gearing and Output'!$G$26</f>
        <v>133.66125</v>
      </c>
      <c r="E829" s="90">
        <f>'Gearing and Output'!$C$14-C829-D829-'Gearing and Output'!$C$20</f>
        <v>-1096.1003479546387</v>
      </c>
      <c r="F829" s="90">
        <f>0.5*'Gearing and Output'!$J$27*A829^2</f>
        <v>47103.227706879596</v>
      </c>
      <c r="G829" s="90">
        <f>A829/('Gearing and Output'!$J$35/1000)</f>
        <v>44.138036589584182</v>
      </c>
      <c r="H829" s="90">
        <f t="shared" si="128"/>
        <v>52.503769773133875</v>
      </c>
      <c r="I829" s="90">
        <f>'Gearing and Output'!$G$38</f>
        <v>631.72977665344956</v>
      </c>
      <c r="J829" s="90">
        <f t="shared" si="129"/>
        <v>-1.7350778583861666</v>
      </c>
      <c r="K829" s="92">
        <f t="shared" si="137"/>
        <v>-0.57634301260124521</v>
      </c>
      <c r="L829" s="92">
        <f>IF(A829&lt;'Gearing and Output'!$H$5,1,IF(A829&lt;'Gearing and Output'!$H$6,2,IF(A829&gt;'Gearing and Output'!$H$6,3)))</f>
        <v>3</v>
      </c>
      <c r="M829" s="92">
        <f>IF(L829=1,_xlfn.XLOOKUP(A829,'Dyno Graph'!$E$2:$E$77,'Dyno Graph'!$A$2:$A$77,,1),IF(L829=2,_xlfn.XLOOKUP(A829,'Dyno Graph'!$F$2:$F$77,'Dyno Graph'!$A$2:$A$77,,1),IF(L829=3,_xlfn.XLOOKUP(A829,'Dyno Graph'!$G$2:$G$77,'Dyno Graph'!$A$2:$A$77,,1))))</f>
        <v>7100</v>
      </c>
      <c r="N829" s="92">
        <f>IF(L829=1,_xlfn.XLOOKUP(A829,'Dyno Graph'!$E$2:$E$77,'Dyno Graph'!$D$2:$D$77,,-1),IF(L829=2,_xlfn.XLOOKUP(A829,'Dyno Graph'!$F$2:$F$77,'Dyno Graph'!$D$2:$D$77,,-1),IF(L829=3,_xlfn.XLOOKUP(A829,'Dyno Graph'!$G$2:$G$77,'Dyno Graph'!$D$2:$D$77,,-1))))</f>
        <v>17.308428571428571</v>
      </c>
      <c r="O829" s="92">
        <f>IF(L829=1,_xlfn.XLOOKUP(A829,'Dyno Graph'!$E$2:$E$77,'Dyno Graph'!$H$2:$H$77,,-1),IF(Forces!L829=2,_xlfn.XLOOKUP(Forces!A829,'Dyno Graph'!$F$2:$F$77,'Dyno Graph'!$H$2:$H$77,,-1),IF(Forces!L829=3,_xlfn.XLOOKUP(Forces!A829,'Dyno Graph'!$G$2:$G$77,'Dyno Graph'!$H$2:$H$77,,-1))))</f>
        <v>12.6769</v>
      </c>
      <c r="P829" s="92" cm="1">
        <f t="array" ref="P829">_xlfn.XLOOKUP(N829,BSFC!$B$3:$B$25,_xlfn.XLOOKUP(M829,BSFC!$C$2:$P$2,BSFC!$C$3:$P$25,,-1),,-1)</f>
        <v>541.22171512499995</v>
      </c>
      <c r="Q829" s="92">
        <f t="shared" si="130"/>
        <v>1.9058371001300312</v>
      </c>
      <c r="R829" s="92">
        <f t="shared" si="131"/>
        <v>2.7407982777691563E-4</v>
      </c>
      <c r="S829" s="92">
        <f t="shared" si="132"/>
        <v>0.14833795447058687</v>
      </c>
      <c r="T829" s="92">
        <f t="shared" si="135"/>
        <v>106.23893935934348</v>
      </c>
      <c r="U829" s="92">
        <f t="shared" si="133"/>
        <v>1.9778393929411581E-4</v>
      </c>
      <c r="V829" s="92">
        <f t="shared" si="136"/>
        <v>0.14165191914579001</v>
      </c>
    </row>
    <row r="830" spans="1:22" x14ac:dyDescent="0.45">
      <c r="A830" s="88">
        <f>MIN('Gearing and Output'!$H$7,(SQRT((A829^2)+2*K829*1)))</f>
        <v>12.847939739576448</v>
      </c>
      <c r="B830" s="90">
        <f t="shared" si="134"/>
        <v>71.796487385243026</v>
      </c>
      <c r="C830" s="90">
        <f>0.5*'Gearing and Output'!$G$15*'Gearing and Output'!$G$16*'Gearing and Output'!$G$14*(A830)^2</f>
        <v>97.060898664451173</v>
      </c>
      <c r="D830" s="90">
        <f>'Gearing and Output'!$G$26</f>
        <v>133.66125</v>
      </c>
      <c r="E830" s="90">
        <f>'Gearing and Output'!$C$14-C830-D830-'Gearing and Output'!$C$20</f>
        <v>-1095.4225685718197</v>
      </c>
      <c r="F830" s="90">
        <f>0.5*'Gearing and Output'!$J$27*A830^2</f>
        <v>46776.585304487853</v>
      </c>
      <c r="G830" s="90">
        <f>A830/('Gearing and Output'!$J$35/1000)</f>
        <v>43.984730364862877</v>
      </c>
      <c r="H830" s="90">
        <f t="shared" si="128"/>
        <v>52.139676730507524</v>
      </c>
      <c r="I830" s="90">
        <f>'Gearing and Output'!$G$38</f>
        <v>631.72977665344956</v>
      </c>
      <c r="J830" s="90">
        <f t="shared" si="129"/>
        <v>-1.7340049639178872</v>
      </c>
      <c r="K830" s="92">
        <f t="shared" si="137"/>
        <v>-0.57669961782609658</v>
      </c>
      <c r="L830" s="92">
        <f>IF(A830&lt;'Gearing and Output'!$H$5,1,IF(A830&lt;'Gearing and Output'!$H$6,2,IF(A830&gt;'Gearing and Output'!$H$6,3)))</f>
        <v>3</v>
      </c>
      <c r="M830" s="92">
        <f>IF(L830=1,_xlfn.XLOOKUP(A830,'Dyno Graph'!$E$2:$E$77,'Dyno Graph'!$A$2:$A$77,,1),IF(L830=2,_xlfn.XLOOKUP(A830,'Dyno Graph'!$F$2:$F$77,'Dyno Graph'!$A$2:$A$77,,1),IF(L830=3,_xlfn.XLOOKUP(A830,'Dyno Graph'!$G$2:$G$77,'Dyno Graph'!$A$2:$A$77,,1))))</f>
        <v>7100</v>
      </c>
      <c r="N830" s="92">
        <f>IF(L830=1,_xlfn.XLOOKUP(A830,'Dyno Graph'!$E$2:$E$77,'Dyno Graph'!$D$2:$D$77,,-1),IF(L830=2,_xlfn.XLOOKUP(A830,'Dyno Graph'!$F$2:$F$77,'Dyno Graph'!$D$2:$D$77,,-1),IF(L830=3,_xlfn.XLOOKUP(A830,'Dyno Graph'!$G$2:$G$77,'Dyno Graph'!$D$2:$D$77,,-1))))</f>
        <v>17.308428571428571</v>
      </c>
      <c r="O830" s="92">
        <f>IF(L830=1,_xlfn.XLOOKUP(A830,'Dyno Graph'!$E$2:$E$77,'Dyno Graph'!$H$2:$H$77,,-1),IF(Forces!L830=2,_xlfn.XLOOKUP(Forces!A830,'Dyno Graph'!$F$2:$F$77,'Dyno Graph'!$H$2:$H$77,,-1),IF(Forces!L830=3,_xlfn.XLOOKUP(Forces!A830,'Dyno Graph'!$G$2:$G$77,'Dyno Graph'!$H$2:$H$77,,-1))))</f>
        <v>12.6769</v>
      </c>
      <c r="P830" s="92" cm="1">
        <f t="array" ref="P830">_xlfn.XLOOKUP(N830,BSFC!$B$3:$B$25,_xlfn.XLOOKUP(M830,BSFC!$C$2:$P$2,BSFC!$C$3:$P$25,,-1),,-1)</f>
        <v>541.22171512499995</v>
      </c>
      <c r="Q830" s="92">
        <f t="shared" si="130"/>
        <v>1.9058371001300312</v>
      </c>
      <c r="R830" s="92">
        <f t="shared" si="131"/>
        <v>2.7504242144877754E-4</v>
      </c>
      <c r="S830" s="92">
        <f t="shared" si="132"/>
        <v>0.14885893106864045</v>
      </c>
      <c r="T830" s="92">
        <f t="shared" si="135"/>
        <v>106.38779829041212</v>
      </c>
      <c r="U830" s="92">
        <f t="shared" si="133"/>
        <v>1.9847857475818728E-4</v>
      </c>
      <c r="V830" s="92">
        <f t="shared" si="136"/>
        <v>0.14185039772054819</v>
      </c>
    </row>
    <row r="831" spans="1:22" x14ac:dyDescent="0.45">
      <c r="A831" s="88">
        <f>MIN('Gearing and Output'!$H$7,(SQRT((A830^2)+2*K830*1)))</f>
        <v>12.802974510485271</v>
      </c>
      <c r="B831" s="90">
        <f t="shared" si="134"/>
        <v>71.874594234489734</v>
      </c>
      <c r="C831" s="90">
        <f>0.5*'Gearing and Output'!$G$15*'Gearing and Output'!$G$16*'Gearing and Output'!$G$14*(A831)^2</f>
        <v>96.382699913887677</v>
      </c>
      <c r="D831" s="90">
        <f>'Gearing and Output'!$G$26</f>
        <v>133.66125</v>
      </c>
      <c r="E831" s="90">
        <f>'Gearing and Output'!$C$14-C831-D831-'Gearing and Output'!$C$20</f>
        <v>-1094.7443698212562</v>
      </c>
      <c r="F831" s="90">
        <f>0.5*'Gearing and Output'!$J$27*A831^2</f>
        <v>46449.740796084916</v>
      </c>
      <c r="G831" s="90">
        <f>A831/('Gearing and Output'!$J$35/1000)</f>
        <v>43.830792572698627</v>
      </c>
      <c r="H831" s="90">
        <f t="shared" si="128"/>
        <v>51.775358409742118</v>
      </c>
      <c r="I831" s="90">
        <f>'Gearing and Output'!$G$38</f>
        <v>631.72977665344956</v>
      </c>
      <c r="J831" s="90">
        <f t="shared" si="129"/>
        <v>-1.7329314056092124</v>
      </c>
      <c r="K831" s="92">
        <f t="shared" si="137"/>
        <v>-0.57705688566966085</v>
      </c>
      <c r="L831" s="92">
        <f>IF(A831&lt;'Gearing and Output'!$H$5,1,IF(A831&lt;'Gearing and Output'!$H$6,2,IF(A831&gt;'Gearing and Output'!$H$6,3)))</f>
        <v>3</v>
      </c>
      <c r="M831" s="92">
        <f>IF(L831=1,_xlfn.XLOOKUP(A831,'Dyno Graph'!$E$2:$E$77,'Dyno Graph'!$A$2:$A$77,,1),IF(L831=2,_xlfn.XLOOKUP(A831,'Dyno Graph'!$F$2:$F$77,'Dyno Graph'!$A$2:$A$77,,1),IF(L831=3,_xlfn.XLOOKUP(A831,'Dyno Graph'!$G$2:$G$77,'Dyno Graph'!$A$2:$A$77,,1))))</f>
        <v>7000</v>
      </c>
      <c r="N831" s="92">
        <f>IF(L831=1,_xlfn.XLOOKUP(A831,'Dyno Graph'!$E$2:$E$77,'Dyno Graph'!$D$2:$D$77,,-1),IF(L831=2,_xlfn.XLOOKUP(A831,'Dyno Graph'!$F$2:$F$77,'Dyno Graph'!$D$2:$D$77,,-1),IF(L831=3,_xlfn.XLOOKUP(A831,'Dyno Graph'!$G$2:$G$77,'Dyno Graph'!$D$2:$D$77,,-1))))</f>
        <v>18.346330708629118</v>
      </c>
      <c r="O831" s="92">
        <f>IF(L831=1,_xlfn.XLOOKUP(A831,'Dyno Graph'!$E$2:$E$77,'Dyno Graph'!$H$2:$H$77,,-1),IF(Forces!L831=2,_xlfn.XLOOKUP(Forces!A831,'Dyno Graph'!$F$2:$F$77,'Dyno Graph'!$H$2:$H$77,,-1),IF(Forces!L831=3,_xlfn.XLOOKUP(Forces!A831,'Dyno Graph'!$G$2:$G$77,'Dyno Graph'!$H$2:$H$77,,-1))))</f>
        <v>13.245113762456945</v>
      </c>
      <c r="P831" s="92" cm="1">
        <f t="array" ref="P831">_xlfn.XLOOKUP(N831,BSFC!$B$3:$B$25,_xlfn.XLOOKUP(M831,BSFC!$C$2:$P$2,BSFC!$C$3:$P$25,,-1),,-1)</f>
        <v>510.46600000000001</v>
      </c>
      <c r="Q831" s="92">
        <f t="shared" si="130"/>
        <v>1.8781056227406521</v>
      </c>
      <c r="R831" s="92">
        <f t="shared" si="131"/>
        <v>2.8838762895576798E-4</v>
      </c>
      <c r="S831" s="92">
        <f t="shared" si="132"/>
        <v>0.14721207940253506</v>
      </c>
      <c r="T831" s="92">
        <f t="shared" si="135"/>
        <v>106.53501036981466</v>
      </c>
      <c r="U831" s="92">
        <f t="shared" si="133"/>
        <v>1.9628277253671341E-4</v>
      </c>
      <c r="V831" s="92">
        <f t="shared" si="136"/>
        <v>0.14204668049308491</v>
      </c>
    </row>
    <row r="832" spans="1:22" x14ac:dyDescent="0.45">
      <c r="A832" s="88">
        <f>MIN('Gearing and Output'!$H$7,(SQRT((A831^2)+2*K831*1)))</f>
        <v>12.757822797985408</v>
      </c>
      <c r="B832" s="90">
        <f t="shared" si="134"/>
        <v>71.952977514758985</v>
      </c>
      <c r="C832" s="90">
        <f>0.5*'Gearing and Output'!$G$15*'Gearing and Output'!$G$16*'Gearing and Output'!$G$14*(A832)^2</f>
        <v>95.704081016340155</v>
      </c>
      <c r="D832" s="90">
        <f>'Gearing and Output'!$G$26</f>
        <v>133.66125</v>
      </c>
      <c r="E832" s="90">
        <f>'Gearing and Output'!$C$14-C832-D832-'Gearing and Output'!$C$20</f>
        <v>-1094.0657509237085</v>
      </c>
      <c r="F832" s="90">
        <f>0.5*'Gearing and Output'!$J$27*A832^2</f>
        <v>46122.693806131632</v>
      </c>
      <c r="G832" s="90">
        <f>A832/('Gearing and Output'!$J$35/1000)</f>
        <v>43.676216357361888</v>
      </c>
      <c r="H832" s="90">
        <f t="shared" si="128"/>
        <v>51.410814392241683</v>
      </c>
      <c r="I832" s="90">
        <f>'Gearing and Output'!$G$38</f>
        <v>631.72977665344956</v>
      </c>
      <c r="J832" s="90">
        <f t="shared" si="129"/>
        <v>-1.7318571822266411</v>
      </c>
      <c r="K832" s="92">
        <f t="shared" si="137"/>
        <v>-0.57741481818628049</v>
      </c>
      <c r="L832" s="92">
        <f>IF(A832&lt;'Gearing and Output'!$H$5,1,IF(A832&lt;'Gearing and Output'!$H$6,2,IF(A832&gt;'Gearing and Output'!$H$6,3)))</f>
        <v>3</v>
      </c>
      <c r="M832" s="92">
        <f>IF(L832=1,_xlfn.XLOOKUP(A832,'Dyno Graph'!$E$2:$E$77,'Dyno Graph'!$A$2:$A$77,,1),IF(L832=2,_xlfn.XLOOKUP(A832,'Dyno Graph'!$F$2:$F$77,'Dyno Graph'!$A$2:$A$77,,1),IF(L832=3,_xlfn.XLOOKUP(A832,'Dyno Graph'!$G$2:$G$77,'Dyno Graph'!$A$2:$A$77,,1))))</f>
        <v>7000</v>
      </c>
      <c r="N832" s="92">
        <f>IF(L832=1,_xlfn.XLOOKUP(A832,'Dyno Graph'!$E$2:$E$77,'Dyno Graph'!$D$2:$D$77,,-1),IF(L832=2,_xlfn.XLOOKUP(A832,'Dyno Graph'!$F$2:$F$77,'Dyno Graph'!$D$2:$D$77,,-1),IF(L832=3,_xlfn.XLOOKUP(A832,'Dyno Graph'!$G$2:$G$77,'Dyno Graph'!$D$2:$D$77,,-1))))</f>
        <v>18.346330708629118</v>
      </c>
      <c r="O832" s="92">
        <f>IF(L832=1,_xlfn.XLOOKUP(A832,'Dyno Graph'!$E$2:$E$77,'Dyno Graph'!$H$2:$H$77,,-1),IF(Forces!L832=2,_xlfn.XLOOKUP(Forces!A832,'Dyno Graph'!$F$2:$F$77,'Dyno Graph'!$H$2:$H$77,,-1),IF(Forces!L832=3,_xlfn.XLOOKUP(Forces!A832,'Dyno Graph'!$G$2:$G$77,'Dyno Graph'!$H$2:$H$77,,-1))))</f>
        <v>13.245113762456945</v>
      </c>
      <c r="P832" s="92" cm="1">
        <f t="array" ref="P832">_xlfn.XLOOKUP(N832,BSFC!$B$3:$B$25,_xlfn.XLOOKUP(M832,BSFC!$C$2:$P$2,BSFC!$C$3:$P$25,,-1),,-1)</f>
        <v>510.46600000000001</v>
      </c>
      <c r="Q832" s="92">
        <f t="shared" si="130"/>
        <v>1.8781056227406521</v>
      </c>
      <c r="R832" s="92">
        <f t="shared" si="131"/>
        <v>2.8941618988942544E-4</v>
      </c>
      <c r="S832" s="92">
        <f t="shared" si="132"/>
        <v>0.14773712478809545</v>
      </c>
      <c r="T832" s="92">
        <f t="shared" si="135"/>
        <v>106.68274749460275</v>
      </c>
      <c r="U832" s="92">
        <f t="shared" si="133"/>
        <v>1.9698283305079391E-4</v>
      </c>
      <c r="V832" s="92">
        <f t="shared" si="136"/>
        <v>0.14224366332613572</v>
      </c>
    </row>
    <row r="833" spans="1:22" x14ac:dyDescent="0.45">
      <c r="A833" s="88">
        <f>MIN('Gearing and Output'!$H$7,(SQRT((A832^2)+2*K832*1)))</f>
        <v>12.7124825627579</v>
      </c>
      <c r="B833" s="90">
        <f t="shared" si="134"/>
        <v>72.031640356187737</v>
      </c>
      <c r="C833" s="90">
        <f>0.5*'Gearing and Output'!$G$15*'Gearing and Output'!$G$16*'Gearing and Output'!$G$14*(A833)^2</f>
        <v>95.02504119015309</v>
      </c>
      <c r="D833" s="90">
        <f>'Gearing and Output'!$G$26</f>
        <v>133.66125</v>
      </c>
      <c r="E833" s="90">
        <f>'Gearing and Output'!$C$14-C833-D833-'Gearing and Output'!$C$20</f>
        <v>-1093.3867110975216</v>
      </c>
      <c r="F833" s="90">
        <f>0.5*'Gearing and Output'!$J$27*A833^2</f>
        <v>45795.443957924552</v>
      </c>
      <c r="G833" s="90">
        <f>A833/('Gearing and Output'!$J$35/1000)</f>
        <v>43.520994737274563</v>
      </c>
      <c r="H833" s="90">
        <f t="shared" si="128"/>
        <v>51.046044258112474</v>
      </c>
      <c r="I833" s="90">
        <f>'Gearing and Output'!$G$38</f>
        <v>631.72977665344956</v>
      </c>
      <c r="J833" s="90">
        <f t="shared" si="129"/>
        <v>-1.7307822925328482</v>
      </c>
      <c r="K833" s="92">
        <f t="shared" si="137"/>
        <v>-0.57777341743922495</v>
      </c>
      <c r="L833" s="92">
        <f>IF(A833&lt;'Gearing and Output'!$H$5,1,IF(A833&lt;'Gearing and Output'!$H$6,2,IF(A833&gt;'Gearing and Output'!$H$6,3)))</f>
        <v>3</v>
      </c>
      <c r="M833" s="92">
        <f>IF(L833=1,_xlfn.XLOOKUP(A833,'Dyno Graph'!$E$2:$E$77,'Dyno Graph'!$A$2:$A$77,,1),IF(L833=2,_xlfn.XLOOKUP(A833,'Dyno Graph'!$F$2:$F$77,'Dyno Graph'!$A$2:$A$77,,1),IF(L833=3,_xlfn.XLOOKUP(A833,'Dyno Graph'!$G$2:$G$77,'Dyno Graph'!$A$2:$A$77,,1))))</f>
        <v>7000</v>
      </c>
      <c r="N833" s="92">
        <f>IF(L833=1,_xlfn.XLOOKUP(A833,'Dyno Graph'!$E$2:$E$77,'Dyno Graph'!$D$2:$D$77,,-1),IF(L833=2,_xlfn.XLOOKUP(A833,'Dyno Graph'!$F$2:$F$77,'Dyno Graph'!$D$2:$D$77,,-1),IF(L833=3,_xlfn.XLOOKUP(A833,'Dyno Graph'!$G$2:$G$77,'Dyno Graph'!$D$2:$D$77,,-1))))</f>
        <v>18.346330708629118</v>
      </c>
      <c r="O833" s="92">
        <f>IF(L833=1,_xlfn.XLOOKUP(A833,'Dyno Graph'!$E$2:$E$77,'Dyno Graph'!$H$2:$H$77,,-1),IF(Forces!L833=2,_xlfn.XLOOKUP(Forces!A833,'Dyno Graph'!$F$2:$F$77,'Dyno Graph'!$H$2:$H$77,,-1),IF(Forces!L833=3,_xlfn.XLOOKUP(Forces!A833,'Dyno Graph'!$G$2:$G$77,'Dyno Graph'!$H$2:$H$77,,-1))))</f>
        <v>13.245113762456945</v>
      </c>
      <c r="P833" s="92" cm="1">
        <f t="array" ref="P833">_xlfn.XLOOKUP(N833,BSFC!$B$3:$B$25,_xlfn.XLOOKUP(M833,BSFC!$C$2:$P$2,BSFC!$C$3:$P$25,,-1),,-1)</f>
        <v>510.46600000000001</v>
      </c>
      <c r="Q833" s="92">
        <f t="shared" si="130"/>
        <v>1.8781056227406521</v>
      </c>
      <c r="R833" s="92">
        <f t="shared" si="131"/>
        <v>2.9045648443457191E-4</v>
      </c>
      <c r="S833" s="92">
        <f t="shared" si="132"/>
        <v>0.14826815978337818</v>
      </c>
      <c r="T833" s="92">
        <f t="shared" si="135"/>
        <v>106.83101565438614</v>
      </c>
      <c r="U833" s="92">
        <f t="shared" si="133"/>
        <v>1.9769087971117092E-4</v>
      </c>
      <c r="V833" s="92">
        <f t="shared" si="136"/>
        <v>0.14244135420584689</v>
      </c>
    </row>
    <row r="834" spans="1:22" x14ac:dyDescent="0.45">
      <c r="A834" s="88">
        <f>MIN('Gearing and Output'!$H$7,(SQRT((A833^2)+2*K833*1)))</f>
        <v>12.666951727765651</v>
      </c>
      <c r="B834" s="90">
        <f t="shared" si="134"/>
        <v>72.110585947952174</v>
      </c>
      <c r="C834" s="90">
        <f>0.5*'Gearing and Output'!$G$15*'Gearing and Output'!$G$16*'Gearing and Output'!$G$14*(A834)^2</f>
        <v>94.345579651244563</v>
      </c>
      <c r="D834" s="90">
        <f>'Gearing and Output'!$G$26</f>
        <v>133.66125</v>
      </c>
      <c r="E834" s="90">
        <f>'Gearing and Output'!$C$14-C834-D834-'Gearing and Output'!$C$20</f>
        <v>-1092.7072495586131</v>
      </c>
      <c r="F834" s="90">
        <f>0.5*'Gearing and Output'!$J$27*A834^2</f>
        <v>45467.990873590876</v>
      </c>
      <c r="G834" s="90">
        <f>A834/('Gearing and Output'!$J$35/1000)</f>
        <v>43.365120601731086</v>
      </c>
      <c r="H834" s="90">
        <f t="shared" ref="H834:H897" si="138">(0.5*I834*A834^2)/1000</f>
        <v>50.681047586157298</v>
      </c>
      <c r="I834" s="90">
        <f>'Gearing and Output'!$G$38</f>
        <v>631.72977665344956</v>
      </c>
      <c r="J834" s="90">
        <f t="shared" ref="J834:J897" si="139">E834/I834</f>
        <v>-1.7297067352866662</v>
      </c>
      <c r="K834" s="92">
        <f t="shared" si="137"/>
        <v>-0.57813268550074115</v>
      </c>
      <c r="L834" s="92">
        <f>IF(A834&lt;'Gearing and Output'!$H$5,1,IF(A834&lt;'Gearing and Output'!$H$6,2,IF(A834&gt;'Gearing and Output'!$H$6,3)))</f>
        <v>3</v>
      </c>
      <c r="M834" s="92">
        <f>IF(L834=1,_xlfn.XLOOKUP(A834,'Dyno Graph'!$E$2:$E$77,'Dyno Graph'!$A$2:$A$77,,1),IF(L834=2,_xlfn.XLOOKUP(A834,'Dyno Graph'!$F$2:$F$77,'Dyno Graph'!$A$2:$A$77,,1),IF(L834=3,_xlfn.XLOOKUP(A834,'Dyno Graph'!$G$2:$G$77,'Dyno Graph'!$A$2:$A$77,,1))))</f>
        <v>7000</v>
      </c>
      <c r="N834" s="92">
        <f>IF(L834=1,_xlfn.XLOOKUP(A834,'Dyno Graph'!$E$2:$E$77,'Dyno Graph'!$D$2:$D$77,,-1),IF(L834=2,_xlfn.XLOOKUP(A834,'Dyno Graph'!$F$2:$F$77,'Dyno Graph'!$D$2:$D$77,,-1),IF(L834=3,_xlfn.XLOOKUP(A834,'Dyno Graph'!$G$2:$G$77,'Dyno Graph'!$D$2:$D$77,,-1))))</f>
        <v>18.346330708629118</v>
      </c>
      <c r="O834" s="92">
        <f>IF(L834=1,_xlfn.XLOOKUP(A834,'Dyno Graph'!$E$2:$E$77,'Dyno Graph'!$H$2:$H$77,,-1),IF(Forces!L834=2,_xlfn.XLOOKUP(Forces!A834,'Dyno Graph'!$F$2:$F$77,'Dyno Graph'!$H$2:$H$77,,-1),IF(Forces!L834=3,_xlfn.XLOOKUP(Forces!A834,'Dyno Graph'!$G$2:$G$77,'Dyno Graph'!$H$2:$H$77,,-1))))</f>
        <v>13.245113762456945</v>
      </c>
      <c r="P834" s="92" cm="1">
        <f t="array" ref="P834">_xlfn.XLOOKUP(N834,BSFC!$B$3:$B$25,_xlfn.XLOOKUP(M834,BSFC!$C$2:$P$2,BSFC!$C$3:$P$25,,-1),,-1)</f>
        <v>510.46600000000001</v>
      </c>
      <c r="Q834" s="92">
        <f t="shared" si="130"/>
        <v>1.8781056227406521</v>
      </c>
      <c r="R834" s="92">
        <f t="shared" si="131"/>
        <v>2.9150873557431245E-4</v>
      </c>
      <c r="S834" s="92">
        <f t="shared" si="132"/>
        <v>0.148805298213677</v>
      </c>
      <c r="T834" s="92">
        <f t="shared" si="135"/>
        <v>106.97982095259981</v>
      </c>
      <c r="U834" s="92">
        <f t="shared" si="133"/>
        <v>1.9840706428490265E-4</v>
      </c>
      <c r="V834" s="92">
        <f t="shared" si="136"/>
        <v>0.14263976127013178</v>
      </c>
    </row>
    <row r="835" spans="1:22" x14ac:dyDescent="0.45">
      <c r="A835" s="88">
        <f>MIN('Gearing and Output'!$H$7,(SQRT((A834^2)+2*K834*1)))</f>
        <v>12.621228177263246</v>
      </c>
      <c r="B835" s="90">
        <f t="shared" si="134"/>
        <v>72.18981753983492</v>
      </c>
      <c r="C835" s="90">
        <f>0.5*'Gearing and Output'!$G$15*'Gearing and Output'!$G$16*'Gearing and Output'!$G$14*(A835)^2</f>
        <v>93.665695613095693</v>
      </c>
      <c r="D835" s="90">
        <f>'Gearing and Output'!$G$26</f>
        <v>133.66125</v>
      </c>
      <c r="E835" s="90">
        <f>'Gearing and Output'!$C$14-C835-D835-'Gearing and Output'!$C$20</f>
        <v>-1092.0273655204642</v>
      </c>
      <c r="F835" s="90">
        <f>0.5*'Gearing and Output'!$J$27*A835^2</f>
        <v>45140.334174083328</v>
      </c>
      <c r="G835" s="90">
        <f>A835/('Gearing and Output'!$J$35/1000)</f>
        <v>43.208586707508545</v>
      </c>
      <c r="H835" s="90">
        <f t="shared" si="138"/>
        <v>50.315823953869852</v>
      </c>
      <c r="I835" s="90">
        <f>'Gearing and Output'!$G$38</f>
        <v>631.72977665344956</v>
      </c>
      <c r="J835" s="90">
        <f t="shared" si="139"/>
        <v>-1.7286305092430712</v>
      </c>
      <c r="K835" s="92">
        <f t="shared" si="137"/>
        <v>-0.57849262445210325</v>
      </c>
      <c r="L835" s="92">
        <f>IF(A835&lt;'Gearing and Output'!$H$5,1,IF(A835&lt;'Gearing and Output'!$H$6,2,IF(A835&gt;'Gearing and Output'!$H$6,3)))</f>
        <v>3</v>
      </c>
      <c r="M835" s="92">
        <f>IF(L835=1,_xlfn.XLOOKUP(A835,'Dyno Graph'!$E$2:$E$77,'Dyno Graph'!$A$2:$A$77,,1),IF(L835=2,_xlfn.XLOOKUP(A835,'Dyno Graph'!$F$2:$F$77,'Dyno Graph'!$A$2:$A$77,,1),IF(L835=3,_xlfn.XLOOKUP(A835,'Dyno Graph'!$G$2:$G$77,'Dyno Graph'!$A$2:$A$77,,1))))</f>
        <v>6900</v>
      </c>
      <c r="N835" s="92">
        <f>IF(L835=1,_xlfn.XLOOKUP(A835,'Dyno Graph'!$E$2:$E$77,'Dyno Graph'!$D$2:$D$77,,-1),IF(L835=2,_xlfn.XLOOKUP(A835,'Dyno Graph'!$F$2:$F$77,'Dyno Graph'!$D$2:$D$77,,-1),IF(L835=3,_xlfn.XLOOKUP(A835,'Dyno Graph'!$G$2:$G$77,'Dyno Graph'!$D$2:$D$77,,-1))))</f>
        <v>19.259479497265158</v>
      </c>
      <c r="O835" s="92">
        <f>IF(L835=1,_xlfn.XLOOKUP(A835,'Dyno Graph'!$E$2:$E$77,'Dyno Graph'!$H$2:$H$77,,-1),IF(Forces!L835=2,_xlfn.XLOOKUP(Forces!A835,'Dyno Graph'!$F$2:$F$77,'Dyno Graph'!$H$2:$H$77,,-1),IF(Forces!L835=3,_xlfn.XLOOKUP(Forces!A835,'Dyno Graph'!$G$2:$G$77,'Dyno Graph'!$H$2:$H$77,,-1))))</f>
        <v>13.702848078511614</v>
      </c>
      <c r="P835" s="92" cm="1">
        <f t="array" ref="P835">_xlfn.XLOOKUP(N835,BSFC!$B$3:$B$25,_xlfn.XLOOKUP(M835,BSFC!$C$2:$P$2,BSFC!$C$3:$P$25,,-1),,-1)</f>
        <v>504.47246850000005</v>
      </c>
      <c r="Q835" s="92">
        <f t="shared" ref="Q835:Q898" si="140">(O835*P835)/(60*60)</f>
        <v>1.9201971099020101</v>
      </c>
      <c r="R835" s="92">
        <f t="shared" ref="R835:R898" si="141">((B836-B835)/3600)*O835</f>
        <v>3.0268412964762093E-4</v>
      </c>
      <c r="S835" s="92">
        <f t="shared" ref="S835:S898" si="142">R835*P835</f>
        <v>0.15269581005910937</v>
      </c>
      <c r="T835" s="92">
        <f t="shared" si="135"/>
        <v>107.13251676265892</v>
      </c>
      <c r="U835" s="92">
        <f t="shared" ref="U835:U898" si="143">((R835*P835)/1000)/0.75</f>
        <v>2.0359441341214583E-4</v>
      </c>
      <c r="V835" s="92">
        <f t="shared" si="136"/>
        <v>0.14284335568354392</v>
      </c>
    </row>
    <row r="836" spans="1:22" x14ac:dyDescent="0.45">
      <c r="A836" s="88">
        <f>MIN('Gearing and Output'!$H$7,(SQRT((A835^2)+2*K835*1)))</f>
        <v>12.575309755772997</v>
      </c>
      <c r="B836" s="90">
        <f t="shared" si="134"/>
        <v>72.269338443846124</v>
      </c>
      <c r="C836" s="90">
        <f>0.5*'Gearing and Output'!$G$15*'Gearing and Output'!$G$16*'Gearing and Output'!$G$14*(A836)^2</f>
        <v>92.985388286740005</v>
      </c>
      <c r="D836" s="90">
        <f>'Gearing and Output'!$G$26</f>
        <v>133.66125</v>
      </c>
      <c r="E836" s="90">
        <f>'Gearing and Output'!$C$14-C836-D836-'Gearing and Output'!$C$20</f>
        <v>-1091.3470581941085</v>
      </c>
      <c r="F836" s="90">
        <f>0.5*'Gearing and Output'!$J$27*A836^2</f>
        <v>44812.473479175096</v>
      </c>
      <c r="G836" s="90">
        <f>A836/('Gearing and Output'!$J$35/1000)</f>
        <v>43.051385675361161</v>
      </c>
      <c r="H836" s="90">
        <f t="shared" si="138"/>
        <v>49.950372937429051</v>
      </c>
      <c r="I836" s="90">
        <f>'Gearing and Output'!$G$38</f>
        <v>631.72977665344956</v>
      </c>
      <c r="J836" s="90">
        <f t="shared" si="139"/>
        <v>-1.7275536131531646</v>
      </c>
      <c r="K836" s="92">
        <f t="shared" si="137"/>
        <v>-0.57885323638366304</v>
      </c>
      <c r="L836" s="92">
        <f>IF(A836&lt;'Gearing and Output'!$H$5,1,IF(A836&lt;'Gearing and Output'!$H$6,2,IF(A836&gt;'Gearing and Output'!$H$6,3)))</f>
        <v>3</v>
      </c>
      <c r="M836" s="92">
        <f>IF(L836=1,_xlfn.XLOOKUP(A836,'Dyno Graph'!$E$2:$E$77,'Dyno Graph'!$A$2:$A$77,,1),IF(L836=2,_xlfn.XLOOKUP(A836,'Dyno Graph'!$F$2:$F$77,'Dyno Graph'!$A$2:$A$77,,1),IF(L836=3,_xlfn.XLOOKUP(A836,'Dyno Graph'!$G$2:$G$77,'Dyno Graph'!$A$2:$A$77,,1))))</f>
        <v>6900</v>
      </c>
      <c r="N836" s="92">
        <f>IF(L836=1,_xlfn.XLOOKUP(A836,'Dyno Graph'!$E$2:$E$77,'Dyno Graph'!$D$2:$D$77,,-1),IF(L836=2,_xlfn.XLOOKUP(A836,'Dyno Graph'!$F$2:$F$77,'Dyno Graph'!$D$2:$D$77,,-1),IF(L836=3,_xlfn.XLOOKUP(A836,'Dyno Graph'!$G$2:$G$77,'Dyno Graph'!$D$2:$D$77,,-1))))</f>
        <v>19.259479497265158</v>
      </c>
      <c r="O836" s="92">
        <f>IF(L836=1,_xlfn.XLOOKUP(A836,'Dyno Graph'!$E$2:$E$77,'Dyno Graph'!$H$2:$H$77,,-1),IF(Forces!L836=2,_xlfn.XLOOKUP(Forces!A836,'Dyno Graph'!$F$2:$F$77,'Dyno Graph'!$H$2:$H$77,,-1),IF(Forces!L836=3,_xlfn.XLOOKUP(Forces!A836,'Dyno Graph'!$G$2:$G$77,'Dyno Graph'!$H$2:$H$77,,-1))))</f>
        <v>13.702848078511614</v>
      </c>
      <c r="P836" s="92" cm="1">
        <f t="array" ref="P836">_xlfn.XLOOKUP(N836,BSFC!$B$3:$B$25,_xlfn.XLOOKUP(M836,BSFC!$C$2:$P$2,BSFC!$C$3:$P$25,,-1),,-1)</f>
        <v>504.47246850000005</v>
      </c>
      <c r="Q836" s="92">
        <f t="shared" si="140"/>
        <v>1.9201971099020101</v>
      </c>
      <c r="R836" s="92">
        <f t="shared" si="141"/>
        <v>3.0379820181200096E-4</v>
      </c>
      <c r="S836" s="92">
        <f t="shared" si="142"/>
        <v>0.1532578287939613</v>
      </c>
      <c r="T836" s="92">
        <f t="shared" si="135"/>
        <v>107.28577459145288</v>
      </c>
      <c r="U836" s="92">
        <f t="shared" si="143"/>
        <v>2.0434377172528172E-4</v>
      </c>
      <c r="V836" s="92">
        <f t="shared" si="136"/>
        <v>0.14304769945526921</v>
      </c>
    </row>
    <row r="837" spans="1:22" x14ac:dyDescent="0.45">
      <c r="A837" s="88">
        <f>MIN('Gearing and Output'!$H$7,(SQRT((A836^2)+2*K836*1)))</f>
        <v>12.529194267025801</v>
      </c>
      <c r="B837" s="90">
        <f t="shared" ref="B837:B900" si="144">(1/A837)+B836</f>
        <v>72.34915203590063</v>
      </c>
      <c r="C837" s="90">
        <f>0.5*'Gearing and Output'!$G$15*'Gearing and Output'!$G$16*'Gearing and Output'!$G$14*(A837)^2</f>
        <v>92.30465688075283</v>
      </c>
      <c r="D837" s="90">
        <f>'Gearing and Output'!$G$26</f>
        <v>133.66125</v>
      </c>
      <c r="E837" s="90">
        <f>'Gearing and Output'!$C$14-C837-D837-'Gearing and Output'!$C$20</f>
        <v>-1090.6663267881213</v>
      </c>
      <c r="F837" s="90">
        <f>0.5*'Gearing and Output'!$J$27*A837^2</f>
        <v>44484.408407454663</v>
      </c>
      <c r="G837" s="90">
        <f>A837/('Gearing and Output'!$J$35/1000)</f>
        <v>42.893509986394385</v>
      </c>
      <c r="H837" s="90">
        <f t="shared" si="138"/>
        <v>49.584694111693281</v>
      </c>
      <c r="I837" s="90">
        <f>'Gearing and Output'!$G$38</f>
        <v>631.72977665344956</v>
      </c>
      <c r="J837" s="90">
        <f t="shared" si="139"/>
        <v>-1.7264760457641564</v>
      </c>
      <c r="K837" s="92">
        <f t="shared" si="137"/>
        <v>-0.57921452339490154</v>
      </c>
      <c r="L837" s="92">
        <f>IF(A837&lt;'Gearing and Output'!$H$5,1,IF(A837&lt;'Gearing and Output'!$H$6,2,IF(A837&gt;'Gearing and Output'!$H$6,3)))</f>
        <v>3</v>
      </c>
      <c r="M837" s="92">
        <f>IF(L837=1,_xlfn.XLOOKUP(A837,'Dyno Graph'!$E$2:$E$77,'Dyno Graph'!$A$2:$A$77,,1),IF(L837=2,_xlfn.XLOOKUP(A837,'Dyno Graph'!$F$2:$F$77,'Dyno Graph'!$A$2:$A$77,,1),IF(L837=3,_xlfn.XLOOKUP(A837,'Dyno Graph'!$G$2:$G$77,'Dyno Graph'!$A$2:$A$77,,1))))</f>
        <v>6900</v>
      </c>
      <c r="N837" s="92">
        <f>IF(L837=1,_xlfn.XLOOKUP(A837,'Dyno Graph'!$E$2:$E$77,'Dyno Graph'!$D$2:$D$77,,-1),IF(L837=2,_xlfn.XLOOKUP(A837,'Dyno Graph'!$F$2:$F$77,'Dyno Graph'!$D$2:$D$77,,-1),IF(L837=3,_xlfn.XLOOKUP(A837,'Dyno Graph'!$G$2:$G$77,'Dyno Graph'!$D$2:$D$77,,-1))))</f>
        <v>19.259479497265158</v>
      </c>
      <c r="O837" s="92">
        <f>IF(L837=1,_xlfn.XLOOKUP(A837,'Dyno Graph'!$E$2:$E$77,'Dyno Graph'!$H$2:$H$77,,-1),IF(Forces!L837=2,_xlfn.XLOOKUP(Forces!A837,'Dyno Graph'!$F$2:$F$77,'Dyno Graph'!$H$2:$H$77,,-1),IF(Forces!L837=3,_xlfn.XLOOKUP(Forces!A837,'Dyno Graph'!$G$2:$G$77,'Dyno Graph'!$H$2:$H$77,,-1))))</f>
        <v>13.702848078511614</v>
      </c>
      <c r="P837" s="92" cm="1">
        <f t="array" ref="P837">_xlfn.XLOOKUP(N837,BSFC!$B$3:$B$25,_xlfn.XLOOKUP(M837,BSFC!$C$2:$P$2,BSFC!$C$3:$P$25,,-1),,-1)</f>
        <v>504.47246850000005</v>
      </c>
      <c r="Q837" s="92">
        <f t="shared" si="140"/>
        <v>1.9201971099020101</v>
      </c>
      <c r="R837" s="92">
        <f t="shared" si="141"/>
        <v>3.0492537372881216E-4</v>
      </c>
      <c r="S837" s="92">
        <f t="shared" si="142"/>
        <v>0.15382645599325895</v>
      </c>
      <c r="T837" s="92">
        <f t="shared" ref="T837:T900" si="145">S837+T836</f>
        <v>107.43960104744613</v>
      </c>
      <c r="U837" s="92">
        <f t="shared" si="143"/>
        <v>2.0510194132434525E-4</v>
      </c>
      <c r="V837" s="92">
        <f t="shared" ref="V837:V900" si="146">U837+V836</f>
        <v>0.14325280139659355</v>
      </c>
    </row>
    <row r="838" spans="1:22" x14ac:dyDescent="0.45">
      <c r="A838" s="88">
        <f>MIN('Gearing and Output'!$H$7,(SQRT((A837^2)+2*K837*1)))</f>
        <v>12.482879472865323</v>
      </c>
      <c r="B838" s="90">
        <f t="shared" si="144"/>
        <v>72.429261757553689</v>
      </c>
      <c r="C838" s="90">
        <f>0.5*'Gearing and Output'!$G$15*'Gearing and Output'!$G$16*'Gearing and Output'!$G$14*(A838)^2</f>
        <v>91.623500601240451</v>
      </c>
      <c r="D838" s="90">
        <f>'Gearing and Output'!$G$26</f>
        <v>133.66125</v>
      </c>
      <c r="E838" s="90">
        <f>'Gearing and Output'!$C$14-C838-D838-'Gearing and Output'!$C$20</f>
        <v>-1089.9851705086089</v>
      </c>
      <c r="F838" s="90">
        <f>0.5*'Gearing and Output'!$J$27*A838^2</f>
        <v>44156.138576320613</v>
      </c>
      <c r="G838" s="90">
        <f>A838/('Gearing and Output'!$J$35/1000)</f>
        <v>42.734951978313319</v>
      </c>
      <c r="H838" s="90">
        <f t="shared" si="138"/>
        <v>49.218787050194599</v>
      </c>
      <c r="I838" s="90">
        <f>'Gearing and Output'!$G$38</f>
        <v>631.72977665344956</v>
      </c>
      <c r="J838" s="90">
        <f t="shared" si="139"/>
        <v>-1.7253978058193484</v>
      </c>
      <c r="K838" s="92">
        <f t="shared" si="137"/>
        <v>-0.57957648759447966</v>
      </c>
      <c r="L838" s="92">
        <f>IF(A838&lt;'Gearing and Output'!$H$5,1,IF(A838&lt;'Gearing and Output'!$H$6,2,IF(A838&gt;'Gearing and Output'!$H$6,3)))</f>
        <v>3</v>
      </c>
      <c r="M838" s="92">
        <f>IF(L838=1,_xlfn.XLOOKUP(A838,'Dyno Graph'!$E$2:$E$77,'Dyno Graph'!$A$2:$A$77,,1),IF(L838=2,_xlfn.XLOOKUP(A838,'Dyno Graph'!$F$2:$F$77,'Dyno Graph'!$A$2:$A$77,,1),IF(L838=3,_xlfn.XLOOKUP(A838,'Dyno Graph'!$G$2:$G$77,'Dyno Graph'!$A$2:$A$77,,1))))</f>
        <v>6900</v>
      </c>
      <c r="N838" s="92">
        <f>IF(L838=1,_xlfn.XLOOKUP(A838,'Dyno Graph'!$E$2:$E$77,'Dyno Graph'!$D$2:$D$77,,-1),IF(L838=2,_xlfn.XLOOKUP(A838,'Dyno Graph'!$F$2:$F$77,'Dyno Graph'!$D$2:$D$77,,-1),IF(L838=3,_xlfn.XLOOKUP(A838,'Dyno Graph'!$G$2:$G$77,'Dyno Graph'!$D$2:$D$77,,-1))))</f>
        <v>19.259479497265158</v>
      </c>
      <c r="O838" s="92">
        <f>IF(L838=1,_xlfn.XLOOKUP(A838,'Dyno Graph'!$E$2:$E$77,'Dyno Graph'!$H$2:$H$77,,-1),IF(Forces!L838=2,_xlfn.XLOOKUP(Forces!A838,'Dyno Graph'!$F$2:$F$77,'Dyno Graph'!$H$2:$H$77,,-1),IF(Forces!L838=3,_xlfn.XLOOKUP(Forces!A838,'Dyno Graph'!$G$2:$G$77,'Dyno Graph'!$H$2:$H$77,,-1))))</f>
        <v>13.702848078511614</v>
      </c>
      <c r="P838" s="92" cm="1">
        <f t="array" ref="P838">_xlfn.XLOOKUP(N838,BSFC!$B$3:$B$25,_xlfn.XLOOKUP(M838,BSFC!$C$2:$P$2,BSFC!$C$3:$P$25,,-1),,-1)</f>
        <v>504.47246850000005</v>
      </c>
      <c r="Q838" s="92">
        <f t="shared" si="140"/>
        <v>1.9201971099020101</v>
      </c>
      <c r="R838" s="92">
        <f t="shared" si="141"/>
        <v>3.060659020874675E-4</v>
      </c>
      <c r="S838" s="92">
        <f t="shared" si="142"/>
        <v>0.15440182114974405</v>
      </c>
      <c r="T838" s="92">
        <f t="shared" si="145"/>
        <v>107.59400286859588</v>
      </c>
      <c r="U838" s="92">
        <f t="shared" si="143"/>
        <v>2.058690948663254E-4</v>
      </c>
      <c r="V838" s="92">
        <f t="shared" si="146"/>
        <v>0.14345867049145988</v>
      </c>
    </row>
    <row r="839" spans="1:22" x14ac:dyDescent="0.45">
      <c r="A839" s="88">
        <f>MIN('Gearing and Output'!$H$7,(SQRT((A838^2)+2*K838*1)))</f>
        <v>12.436363092113927</v>
      </c>
      <c r="B839" s="90">
        <f t="shared" si="144"/>
        <v>72.509671117797765</v>
      </c>
      <c r="C839" s="90">
        <f>0.5*'Gearing and Output'!$G$15*'Gearing and Output'!$G$16*'Gearing and Output'!$G$14*(A839)^2</f>
        <v>90.941918651829354</v>
      </c>
      <c r="D839" s="90">
        <f>'Gearing and Output'!$G$26</f>
        <v>133.66125</v>
      </c>
      <c r="E839" s="90">
        <f>'Gearing and Output'!$C$14-C839-D839-'Gearing and Output'!$C$20</f>
        <v>-1089.3035885591978</v>
      </c>
      <c r="F839" s="90">
        <f>0.5*'Gearing and Output'!$J$27*A839^2</f>
        <v>43827.663601976441</v>
      </c>
      <c r="G839" s="90">
        <f>A839/('Gearing and Output'!$J$35/1000)</f>
        <v>42.575703841540317</v>
      </c>
      <c r="H839" s="90">
        <f t="shared" si="138"/>
        <v>48.852651325132946</v>
      </c>
      <c r="I839" s="90">
        <f>'Gearing and Output'!$G$38</f>
        <v>631.72977665344956</v>
      </c>
      <c r="J839" s="90">
        <f t="shared" si="139"/>
        <v>-1.7243188920581169</v>
      </c>
      <c r="K839" s="92">
        <f t="shared" si="137"/>
        <v>-0.57993913110029049</v>
      </c>
      <c r="L839" s="92">
        <f>IF(A839&lt;'Gearing and Output'!$H$5,1,IF(A839&lt;'Gearing and Output'!$H$6,2,IF(A839&gt;'Gearing and Output'!$H$6,3)))</f>
        <v>3</v>
      </c>
      <c r="M839" s="92">
        <f>IF(L839=1,_xlfn.XLOOKUP(A839,'Dyno Graph'!$E$2:$E$77,'Dyno Graph'!$A$2:$A$77,,1),IF(L839=2,_xlfn.XLOOKUP(A839,'Dyno Graph'!$F$2:$F$77,'Dyno Graph'!$A$2:$A$77,,1),IF(L839=3,_xlfn.XLOOKUP(A839,'Dyno Graph'!$G$2:$G$77,'Dyno Graph'!$A$2:$A$77,,1))))</f>
        <v>6800</v>
      </c>
      <c r="N839" s="92">
        <f>IF(L839=1,_xlfn.XLOOKUP(A839,'Dyno Graph'!$E$2:$E$77,'Dyno Graph'!$D$2:$D$77,,-1),IF(L839=2,_xlfn.XLOOKUP(A839,'Dyno Graph'!$F$2:$F$77,'Dyno Graph'!$D$2:$D$77,,-1),IF(L839=3,_xlfn.XLOOKUP(A839,'Dyno Graph'!$G$2:$G$77,'Dyno Graph'!$D$2:$D$77,,-1))))</f>
        <v>19.679029850746268</v>
      </c>
      <c r="O839" s="92">
        <f>IF(L839=1,_xlfn.XLOOKUP(A839,'Dyno Graph'!$E$2:$E$77,'Dyno Graph'!$H$2:$H$77,,-1),IF(Forces!L839=2,_xlfn.XLOOKUP(Forces!A839,'Dyno Graph'!$F$2:$F$77,'Dyno Graph'!$H$2:$H$77,,-1),IF(Forces!L839=3,_xlfn.XLOOKUP(Forces!A839,'Dyno Graph'!$G$2:$G$77,'Dyno Graph'!$H$2:$H$77,,-1))))</f>
        <v>13.795450000000001</v>
      </c>
      <c r="P839" s="92" cm="1">
        <f t="array" ref="P839">_xlfn.XLOOKUP(N839,BSFC!$B$3:$B$25,_xlfn.XLOOKUP(M839,BSFC!$C$2:$P$2,BSFC!$C$3:$P$25,,-1),,-1)</f>
        <v>504.47246850000005</v>
      </c>
      <c r="Q839" s="92">
        <f t="shared" si="140"/>
        <v>1.9331735321023127</v>
      </c>
      <c r="R839" s="92">
        <f t="shared" si="141"/>
        <v>3.0929620058378062E-4</v>
      </c>
      <c r="S839" s="92">
        <f t="shared" si="142"/>
        <v>0.15603141780617097</v>
      </c>
      <c r="T839" s="92">
        <f t="shared" si="145"/>
        <v>107.75003428640206</v>
      </c>
      <c r="U839" s="92">
        <f t="shared" si="143"/>
        <v>2.0804189040822798E-4</v>
      </c>
      <c r="V839" s="92">
        <f t="shared" si="146"/>
        <v>0.14366671238186812</v>
      </c>
    </row>
    <row r="840" spans="1:22" x14ac:dyDescent="0.45">
      <c r="A840" s="88">
        <f>MIN('Gearing and Output'!$H$7,(SQRT((A839^2)+2*K839*1)))</f>
        <v>12.389642799398734</v>
      </c>
      <c r="B840" s="90">
        <f t="shared" si="144"/>
        <v>72.590383694922949</v>
      </c>
      <c r="C840" s="90">
        <f>0.5*'Gearing and Output'!$G$15*'Gearing and Output'!$G$16*'Gearing and Output'!$G$14*(A840)^2</f>
        <v>90.259910233655404</v>
      </c>
      <c r="D840" s="90">
        <f>'Gearing and Output'!$G$26</f>
        <v>133.66125</v>
      </c>
      <c r="E840" s="90">
        <f>'Gearing and Output'!$C$14-C840-D840-'Gearing and Output'!$C$20</f>
        <v>-1088.621580141024</v>
      </c>
      <c r="F840" s="90">
        <f>0.5*'Gearing and Output'!$J$27*A840^2</f>
        <v>43498.98309942535</v>
      </c>
      <c r="G840" s="90">
        <f>A840/('Gearing and Output'!$J$35/1000)</f>
        <v>42.415757615195936</v>
      </c>
      <c r="H840" s="90">
        <f t="shared" si="138"/>
        <v>48.486286507370366</v>
      </c>
      <c r="I840" s="90">
        <f>'Gearing and Output'!$G$38</f>
        <v>631.72977665344956</v>
      </c>
      <c r="J840" s="90">
        <f t="shared" si="139"/>
        <v>-1.7232393032158959</v>
      </c>
      <c r="K840" s="92">
        <f t="shared" si="137"/>
        <v>-0.58030245603951103</v>
      </c>
      <c r="L840" s="92">
        <f>IF(A840&lt;'Gearing and Output'!$H$5,1,IF(A840&lt;'Gearing and Output'!$H$6,2,IF(A840&gt;'Gearing and Output'!$H$6,3)))</f>
        <v>3</v>
      </c>
      <c r="M840" s="92">
        <f>IF(L840=1,_xlfn.XLOOKUP(A840,'Dyno Graph'!$E$2:$E$77,'Dyno Graph'!$A$2:$A$77,,1),IF(L840=2,_xlfn.XLOOKUP(A840,'Dyno Graph'!$F$2:$F$77,'Dyno Graph'!$A$2:$A$77,,1),IF(L840=3,_xlfn.XLOOKUP(A840,'Dyno Graph'!$G$2:$G$77,'Dyno Graph'!$A$2:$A$77,,1))))</f>
        <v>6800</v>
      </c>
      <c r="N840" s="92">
        <f>IF(L840=1,_xlfn.XLOOKUP(A840,'Dyno Graph'!$E$2:$E$77,'Dyno Graph'!$D$2:$D$77,,-1),IF(L840=2,_xlfn.XLOOKUP(A840,'Dyno Graph'!$F$2:$F$77,'Dyno Graph'!$D$2:$D$77,,-1),IF(L840=3,_xlfn.XLOOKUP(A840,'Dyno Graph'!$G$2:$G$77,'Dyno Graph'!$D$2:$D$77,,-1))))</f>
        <v>19.679029850746268</v>
      </c>
      <c r="O840" s="92">
        <f>IF(L840=1,_xlfn.XLOOKUP(A840,'Dyno Graph'!$E$2:$E$77,'Dyno Graph'!$H$2:$H$77,,-1),IF(Forces!L840=2,_xlfn.XLOOKUP(Forces!A840,'Dyno Graph'!$F$2:$F$77,'Dyno Graph'!$H$2:$H$77,,-1),IF(Forces!L840=3,_xlfn.XLOOKUP(Forces!A840,'Dyno Graph'!$G$2:$G$77,'Dyno Graph'!$H$2:$H$77,,-1))))</f>
        <v>13.795450000000001</v>
      </c>
      <c r="P840" s="92" cm="1">
        <f t="array" ref="P840">_xlfn.XLOOKUP(N840,BSFC!$B$3:$B$25,_xlfn.XLOOKUP(M840,BSFC!$C$2:$P$2,BSFC!$C$3:$P$25,,-1),,-1)</f>
        <v>504.47246850000005</v>
      </c>
      <c r="Q840" s="92">
        <f t="shared" si="140"/>
        <v>1.9331735321023127</v>
      </c>
      <c r="R840" s="92">
        <f t="shared" si="141"/>
        <v>3.1047213392244719E-4</v>
      </c>
      <c r="S840" s="92">
        <f t="shared" si="142"/>
        <v>0.15662464380031954</v>
      </c>
      <c r="T840" s="92">
        <f t="shared" si="145"/>
        <v>107.90665893020237</v>
      </c>
      <c r="U840" s="92">
        <f t="shared" si="143"/>
        <v>2.0883285840042607E-4</v>
      </c>
      <c r="V840" s="92">
        <f t="shared" si="146"/>
        <v>0.14387554524026855</v>
      </c>
    </row>
    <row r="841" spans="1:22" x14ac:dyDescent="0.45">
      <c r="A841" s="88">
        <f>MIN('Gearing and Output'!$H$7,(SQRT((A840^2)+2*K840*1)))</f>
        <v>12.342716223936039</v>
      </c>
      <c r="B841" s="90">
        <f t="shared" si="144"/>
        <v>72.671403138443878</v>
      </c>
      <c r="C841" s="90">
        <f>0.5*'Gearing and Output'!$G$15*'Gearing and Output'!$G$16*'Gearing and Output'!$G$14*(A841)^2</f>
        <v>89.577474545352956</v>
      </c>
      <c r="D841" s="90">
        <f>'Gearing and Output'!$G$26</f>
        <v>133.66125</v>
      </c>
      <c r="E841" s="90">
        <f>'Gearing and Output'!$C$14-C841-D841-'Gearing and Output'!$C$20</f>
        <v>-1087.9391444527214</v>
      </c>
      <c r="F841" s="90">
        <f>0.5*'Gearing and Output'!$J$27*A841^2</f>
        <v>43170.096682464966</v>
      </c>
      <c r="G841" s="90">
        <f>A841/('Gearing and Output'!$J$35/1000)</f>
        <v>42.255105182937477</v>
      </c>
      <c r="H841" s="90">
        <f t="shared" si="138"/>
        <v>48.119692166425082</v>
      </c>
      <c r="I841" s="90">
        <f>'Gearing and Output'!$G$38</f>
        <v>631.72977665344956</v>
      </c>
      <c r="J841" s="90">
        <f t="shared" si="139"/>
        <v>-1.7221590380241587</v>
      </c>
      <c r="K841" s="92">
        <f t="shared" si="137"/>
        <v>-0.58066646454865445</v>
      </c>
      <c r="L841" s="92">
        <f>IF(A841&lt;'Gearing and Output'!$H$5,1,IF(A841&lt;'Gearing and Output'!$H$6,2,IF(A841&gt;'Gearing and Output'!$H$6,3)))</f>
        <v>3</v>
      </c>
      <c r="M841" s="92">
        <f>IF(L841=1,_xlfn.XLOOKUP(A841,'Dyno Graph'!$E$2:$E$77,'Dyno Graph'!$A$2:$A$77,,1),IF(L841=2,_xlfn.XLOOKUP(A841,'Dyno Graph'!$F$2:$F$77,'Dyno Graph'!$A$2:$A$77,,1),IF(L841=3,_xlfn.XLOOKUP(A841,'Dyno Graph'!$G$2:$G$77,'Dyno Graph'!$A$2:$A$77,,1))))</f>
        <v>6800</v>
      </c>
      <c r="N841" s="92">
        <f>IF(L841=1,_xlfn.XLOOKUP(A841,'Dyno Graph'!$E$2:$E$77,'Dyno Graph'!$D$2:$D$77,,-1),IF(L841=2,_xlfn.XLOOKUP(A841,'Dyno Graph'!$F$2:$F$77,'Dyno Graph'!$D$2:$D$77,,-1),IF(L841=3,_xlfn.XLOOKUP(A841,'Dyno Graph'!$G$2:$G$77,'Dyno Graph'!$D$2:$D$77,,-1))))</f>
        <v>19.679029850746268</v>
      </c>
      <c r="O841" s="92">
        <f>IF(L841=1,_xlfn.XLOOKUP(A841,'Dyno Graph'!$E$2:$E$77,'Dyno Graph'!$H$2:$H$77,,-1),IF(Forces!L841=2,_xlfn.XLOOKUP(Forces!A841,'Dyno Graph'!$F$2:$F$77,'Dyno Graph'!$H$2:$H$77,,-1),IF(Forces!L841=3,_xlfn.XLOOKUP(Forces!A841,'Dyno Graph'!$G$2:$G$77,'Dyno Graph'!$H$2:$H$77,,-1))))</f>
        <v>13.795450000000001</v>
      </c>
      <c r="P841" s="92" cm="1">
        <f t="array" ref="P841">_xlfn.XLOOKUP(N841,BSFC!$B$3:$B$25,_xlfn.XLOOKUP(M841,BSFC!$C$2:$P$2,BSFC!$C$3:$P$25,,-1),,-1)</f>
        <v>504.47246850000005</v>
      </c>
      <c r="Q841" s="92">
        <f t="shared" si="140"/>
        <v>1.9331735321023127</v>
      </c>
      <c r="R841" s="92">
        <f t="shared" si="141"/>
        <v>3.1166233304190746E-4</v>
      </c>
      <c r="S841" s="92">
        <f t="shared" si="142"/>
        <v>0.15722506648812018</v>
      </c>
      <c r="T841" s="92">
        <f t="shared" si="145"/>
        <v>108.06388399669049</v>
      </c>
      <c r="U841" s="92">
        <f t="shared" si="143"/>
        <v>2.0963342198416024E-4</v>
      </c>
      <c r="V841" s="92">
        <f t="shared" si="146"/>
        <v>0.14408517866225271</v>
      </c>
    </row>
    <row r="842" spans="1:22" x14ac:dyDescent="0.45">
      <c r="A842" s="88">
        <f>MIN('Gearing and Output'!$H$7,(SQRT((A841^2)+2*K841*1)))</f>
        <v>12.295580948272294</v>
      </c>
      <c r="B842" s="90">
        <f t="shared" si="144"/>
        <v>72.752733171096011</v>
      </c>
      <c r="C842" s="90">
        <f>0.5*'Gearing and Output'!$G$15*'Gearing and Output'!$G$16*'Gearing and Output'!$G$14*(A842)^2</f>
        <v>88.894610783043731</v>
      </c>
      <c r="D842" s="90">
        <f>'Gearing and Output'!$G$26</f>
        <v>133.66125</v>
      </c>
      <c r="E842" s="90">
        <f>'Gearing and Output'!$C$14-C842-D842-'Gearing and Output'!$C$20</f>
        <v>-1087.2562806904123</v>
      </c>
      <c r="F842" s="90">
        <f>0.5*'Gearing and Output'!$J$27*A842^2</f>
        <v>42841.003963682015</v>
      </c>
      <c r="G842" s="90">
        <f>A842/('Gearing and Output'!$J$35/1000)</f>
        <v>42.093738268648728</v>
      </c>
      <c r="H842" s="90">
        <f t="shared" si="138"/>
        <v>47.752867870465614</v>
      </c>
      <c r="I842" s="90">
        <f>'Gearing and Output'!$G$38</f>
        <v>631.72977665344956</v>
      </c>
      <c r="J842" s="90">
        <f t="shared" si="139"/>
        <v>-1.721078095210403</v>
      </c>
      <c r="K842" s="92">
        <f t="shared" si="137"/>
        <v>-0.58103115877362288</v>
      </c>
      <c r="L842" s="92">
        <f>IF(A842&lt;'Gearing and Output'!$H$5,1,IF(A842&lt;'Gearing and Output'!$H$6,2,IF(A842&gt;'Gearing and Output'!$H$6,3)))</f>
        <v>3</v>
      </c>
      <c r="M842" s="92">
        <f>IF(L842=1,_xlfn.XLOOKUP(A842,'Dyno Graph'!$E$2:$E$77,'Dyno Graph'!$A$2:$A$77,,1),IF(L842=2,_xlfn.XLOOKUP(A842,'Dyno Graph'!$F$2:$F$77,'Dyno Graph'!$A$2:$A$77,,1),IF(L842=3,_xlfn.XLOOKUP(A842,'Dyno Graph'!$G$2:$G$77,'Dyno Graph'!$A$2:$A$77,,1))))</f>
        <v>6800</v>
      </c>
      <c r="N842" s="92">
        <f>IF(L842=1,_xlfn.XLOOKUP(A842,'Dyno Graph'!$E$2:$E$77,'Dyno Graph'!$D$2:$D$77,,-1),IF(L842=2,_xlfn.XLOOKUP(A842,'Dyno Graph'!$F$2:$F$77,'Dyno Graph'!$D$2:$D$77,,-1),IF(L842=3,_xlfn.XLOOKUP(A842,'Dyno Graph'!$G$2:$G$77,'Dyno Graph'!$D$2:$D$77,,-1))))</f>
        <v>19.679029850746268</v>
      </c>
      <c r="O842" s="92">
        <f>IF(L842=1,_xlfn.XLOOKUP(A842,'Dyno Graph'!$E$2:$E$77,'Dyno Graph'!$H$2:$H$77,,-1),IF(Forces!L842=2,_xlfn.XLOOKUP(Forces!A842,'Dyno Graph'!$F$2:$F$77,'Dyno Graph'!$H$2:$H$77,,-1),IF(Forces!L842=3,_xlfn.XLOOKUP(Forces!A842,'Dyno Graph'!$G$2:$G$77,'Dyno Graph'!$H$2:$H$77,,-1))))</f>
        <v>13.795450000000001</v>
      </c>
      <c r="P842" s="92" cm="1">
        <f t="array" ref="P842">_xlfn.XLOOKUP(N842,BSFC!$B$3:$B$25,_xlfn.XLOOKUP(M842,BSFC!$C$2:$P$2,BSFC!$C$3:$P$25,,-1),,-1)</f>
        <v>504.47246850000005</v>
      </c>
      <c r="Q842" s="92">
        <f t="shared" si="140"/>
        <v>1.9331735321023127</v>
      </c>
      <c r="R842" s="92">
        <f t="shared" si="141"/>
        <v>3.1286708645726771E-4</v>
      </c>
      <c r="S842" s="92">
        <f t="shared" si="142"/>
        <v>0.15783283141750076</v>
      </c>
      <c r="T842" s="92">
        <f t="shared" si="145"/>
        <v>108.22171682810799</v>
      </c>
      <c r="U842" s="92">
        <f t="shared" si="143"/>
        <v>2.1044377522333436E-4</v>
      </c>
      <c r="V842" s="92">
        <f t="shared" si="146"/>
        <v>0.14429562243747604</v>
      </c>
    </row>
    <row r="843" spans="1:22" x14ac:dyDescent="0.45">
      <c r="A843" s="88">
        <f>MIN('Gearing and Output'!$H$7,(SQRT((A842^2)+2*K842*1)))</f>
        <v>12.248234506979744</v>
      </c>
      <c r="B843" s="90">
        <f t="shared" si="144"/>
        <v>72.834377590904438</v>
      </c>
      <c r="C843" s="90">
        <f>0.5*'Gearing and Output'!$G$15*'Gearing and Output'!$G$16*'Gearing and Output'!$G$14*(A843)^2</f>
        <v>88.211318140325943</v>
      </c>
      <c r="D843" s="90">
        <f>'Gearing and Output'!$G$26</f>
        <v>133.66125</v>
      </c>
      <c r="E843" s="90">
        <f>'Gearing and Output'!$C$14-C843-D843-'Gearing and Output'!$C$20</f>
        <v>-1086.5729880476945</v>
      </c>
      <c r="F843" s="90">
        <f>0.5*'Gearing and Output'!$J$27*A843^2</f>
        <v>42511.70455444706</v>
      </c>
      <c r="G843" s="90">
        <f>A843/('Gearing and Output'!$J$35/1000)</f>
        <v>41.931648431974466</v>
      </c>
      <c r="H843" s="90">
        <f t="shared" si="138"/>
        <v>47.385813186304851</v>
      </c>
      <c r="I843" s="90">
        <f>'Gearing and Output'!$G$38</f>
        <v>631.72977665344956</v>
      </c>
      <c r="J843" s="90">
        <f t="shared" si="139"/>
        <v>-1.7199964734981299</v>
      </c>
      <c r="K843" s="92">
        <f t="shared" si="137"/>
        <v>-0.58139654086976089</v>
      </c>
      <c r="L843" s="92">
        <f>IF(A843&lt;'Gearing and Output'!$H$5,1,IF(A843&lt;'Gearing and Output'!$H$6,2,IF(A843&gt;'Gearing and Output'!$H$6,3)))</f>
        <v>3</v>
      </c>
      <c r="M843" s="92">
        <f>IF(L843=1,_xlfn.XLOOKUP(A843,'Dyno Graph'!$E$2:$E$77,'Dyno Graph'!$A$2:$A$77,,1),IF(L843=2,_xlfn.XLOOKUP(A843,'Dyno Graph'!$F$2:$F$77,'Dyno Graph'!$A$2:$A$77,,1),IF(L843=3,_xlfn.XLOOKUP(A843,'Dyno Graph'!$G$2:$G$77,'Dyno Graph'!$A$2:$A$77,,1))))</f>
        <v>6700</v>
      </c>
      <c r="N843" s="92">
        <f>IF(L843=1,_xlfn.XLOOKUP(A843,'Dyno Graph'!$E$2:$E$77,'Dyno Graph'!$D$2:$D$77,,-1),IF(L843=2,_xlfn.XLOOKUP(A843,'Dyno Graph'!$F$2:$F$77,'Dyno Graph'!$D$2:$D$77,,-1),IF(L843=3,_xlfn.XLOOKUP(A843,'Dyno Graph'!$G$2:$G$77,'Dyno Graph'!$D$2:$D$77,,-1))))</f>
        <v>19.545257575757578</v>
      </c>
      <c r="O843" s="92">
        <f>IF(L843=1,_xlfn.XLOOKUP(A843,'Dyno Graph'!$E$2:$E$77,'Dyno Graph'!$H$2:$H$77,,-1),IF(Forces!L843=2,_xlfn.XLOOKUP(Forces!A843,'Dyno Graph'!$F$2:$F$77,'Dyno Graph'!$H$2:$H$77,,-1),IF(Forces!L843=3,_xlfn.XLOOKUP(Forces!A843,'Dyno Graph'!$G$2:$G$77,'Dyno Graph'!$H$2:$H$77,,-1))))</f>
        <v>13.497170000000002</v>
      </c>
      <c r="P843" s="92" cm="1">
        <f t="array" ref="P843">_xlfn.XLOOKUP(N843,BSFC!$B$3:$B$25,_xlfn.XLOOKUP(M843,BSFC!$C$2:$P$2,BSFC!$C$3:$P$25,,-1),,-1)</f>
        <v>504.47246850000005</v>
      </c>
      <c r="Q843" s="92">
        <f t="shared" si="140"/>
        <v>1.8913751854622629</v>
      </c>
      <c r="R843" s="92">
        <f t="shared" si="141"/>
        <v>3.0729562731424657E-4</v>
      </c>
      <c r="S843" s="92">
        <f t="shared" si="142"/>
        <v>0.15502218367047402</v>
      </c>
      <c r="T843" s="92">
        <f t="shared" si="145"/>
        <v>108.37673901177845</v>
      </c>
      <c r="U843" s="92">
        <f t="shared" si="143"/>
        <v>2.0669624489396535E-4</v>
      </c>
      <c r="V843" s="92">
        <f t="shared" si="146"/>
        <v>0.14450231868237001</v>
      </c>
    </row>
    <row r="844" spans="1:22" x14ac:dyDescent="0.45">
      <c r="A844" s="88">
        <f>MIN('Gearing and Output'!$H$7,(SQRT((A843^2)+2*K843*1)))</f>
        <v>12.200674385304684</v>
      </c>
      <c r="B844" s="90">
        <f t="shared" si="144"/>
        <v>72.916340273328331</v>
      </c>
      <c r="C844" s="90">
        <f>0.5*'Gearing and Output'!$G$15*'Gearing and Output'!$G$16*'Gearing and Output'!$G$14*(A844)^2</f>
        <v>87.527595808263101</v>
      </c>
      <c r="D844" s="90">
        <f>'Gearing and Output'!$G$26</f>
        <v>133.66125</v>
      </c>
      <c r="E844" s="90">
        <f>'Gearing and Output'!$C$14-C844-D844-'Gearing and Output'!$C$20</f>
        <v>-1085.8892657156316</v>
      </c>
      <c r="F844" s="90">
        <f>0.5*'Gearing and Output'!$J$27*A844^2</f>
        <v>42182.19806490912</v>
      </c>
      <c r="G844" s="90">
        <f>A844/('Gearing and Output'!$J$35/1000)</f>
        <v>41.768827063692854</v>
      </c>
      <c r="H844" s="90">
        <f t="shared" si="138"/>
        <v>47.018527679394111</v>
      </c>
      <c r="I844" s="90">
        <f>'Gearing and Output'!$G$38</f>
        <v>631.72977665344956</v>
      </c>
      <c r="J844" s="90">
        <f t="shared" si="139"/>
        <v>-1.7189141716068295</v>
      </c>
      <c r="K844" s="92">
        <f t="shared" si="137"/>
        <v>-0.58176261300190846</v>
      </c>
      <c r="L844" s="92">
        <f>IF(A844&lt;'Gearing and Output'!$H$5,1,IF(A844&lt;'Gearing and Output'!$H$6,2,IF(A844&gt;'Gearing and Output'!$H$6,3)))</f>
        <v>3</v>
      </c>
      <c r="M844" s="92">
        <f>IF(L844=1,_xlfn.XLOOKUP(A844,'Dyno Graph'!$E$2:$E$77,'Dyno Graph'!$A$2:$A$77,,1),IF(L844=2,_xlfn.XLOOKUP(A844,'Dyno Graph'!$F$2:$F$77,'Dyno Graph'!$A$2:$A$77,,1),IF(L844=3,_xlfn.XLOOKUP(A844,'Dyno Graph'!$G$2:$G$77,'Dyno Graph'!$A$2:$A$77,,1))))</f>
        <v>6700</v>
      </c>
      <c r="N844" s="92">
        <f>IF(L844=1,_xlfn.XLOOKUP(A844,'Dyno Graph'!$E$2:$E$77,'Dyno Graph'!$D$2:$D$77,,-1),IF(L844=2,_xlfn.XLOOKUP(A844,'Dyno Graph'!$F$2:$F$77,'Dyno Graph'!$D$2:$D$77,,-1),IF(L844=3,_xlfn.XLOOKUP(A844,'Dyno Graph'!$G$2:$G$77,'Dyno Graph'!$D$2:$D$77,,-1))))</f>
        <v>19.545257575757578</v>
      </c>
      <c r="O844" s="92">
        <f>IF(L844=1,_xlfn.XLOOKUP(A844,'Dyno Graph'!$E$2:$E$77,'Dyno Graph'!$H$2:$H$77,,-1),IF(Forces!L844=2,_xlfn.XLOOKUP(Forces!A844,'Dyno Graph'!$F$2:$F$77,'Dyno Graph'!$H$2:$H$77,,-1),IF(Forces!L844=3,_xlfn.XLOOKUP(Forces!A844,'Dyno Graph'!$G$2:$G$77,'Dyno Graph'!$H$2:$H$77,,-1))))</f>
        <v>13.497170000000002</v>
      </c>
      <c r="P844" s="92" cm="1">
        <f t="array" ref="P844">_xlfn.XLOOKUP(N844,BSFC!$B$3:$B$25,_xlfn.XLOOKUP(M844,BSFC!$C$2:$P$2,BSFC!$C$3:$P$25,,-1),,-1)</f>
        <v>504.47246850000005</v>
      </c>
      <c r="Q844" s="92">
        <f t="shared" si="140"/>
        <v>1.8913751854622629</v>
      </c>
      <c r="R844" s="92">
        <f t="shared" si="141"/>
        <v>3.0850369051134007E-4</v>
      </c>
      <c r="S844" s="92">
        <f t="shared" si="142"/>
        <v>0.15563161829361577</v>
      </c>
      <c r="T844" s="92">
        <f t="shared" si="145"/>
        <v>108.53237063007207</v>
      </c>
      <c r="U844" s="92">
        <f t="shared" si="143"/>
        <v>2.0750882439148768E-4</v>
      </c>
      <c r="V844" s="92">
        <f t="shared" si="146"/>
        <v>0.14470982750676151</v>
      </c>
    </row>
    <row r="845" spans="1:22" x14ac:dyDescent="0.45">
      <c r="A845" s="88">
        <f>MIN('Gearing and Output'!$H$7,(SQRT((A844^2)+2*K844*1)))</f>
        <v>12.152898017766214</v>
      </c>
      <c r="B845" s="90">
        <f t="shared" si="144"/>
        <v>72.998625173484498</v>
      </c>
      <c r="C845" s="90">
        <f>0.5*'Gearing and Output'!$G$15*'Gearing and Output'!$G$16*'Gearing and Output'!$G$14*(A845)^2</f>
        <v>86.843442975372852</v>
      </c>
      <c r="D845" s="90">
        <f>'Gearing and Output'!$G$26</f>
        <v>133.66125</v>
      </c>
      <c r="E845" s="90">
        <f>'Gearing and Output'!$C$14-C845-D845-'Gearing and Output'!$C$20</f>
        <v>-1085.2051128827413</v>
      </c>
      <c r="F845" s="90">
        <f>0.5*'Gearing and Output'!$J$27*A845^2</f>
        <v>41852.484103990289</v>
      </c>
      <c r="G845" s="90">
        <f>A845/('Gearing and Output'!$J$35/1000)</f>
        <v>41.605265380918219</v>
      </c>
      <c r="H845" s="90">
        <f t="shared" si="138"/>
        <v>46.651010913817082</v>
      </c>
      <c r="I845" s="90">
        <f>'Gearing and Output'!$G$38</f>
        <v>631.72977665344956</v>
      </c>
      <c r="J845" s="90">
        <f t="shared" si="139"/>
        <v>-1.7178311882519612</v>
      </c>
      <c r="K845" s="92">
        <f t="shared" si="137"/>
        <v>-0.58212937734445536</v>
      </c>
      <c r="L845" s="92">
        <f>IF(A845&lt;'Gearing and Output'!$H$5,1,IF(A845&lt;'Gearing and Output'!$H$6,2,IF(A845&gt;'Gearing and Output'!$H$6,3)))</f>
        <v>3</v>
      </c>
      <c r="M845" s="92">
        <f>IF(L845=1,_xlfn.XLOOKUP(A845,'Dyno Graph'!$E$2:$E$77,'Dyno Graph'!$A$2:$A$77,,1),IF(L845=2,_xlfn.XLOOKUP(A845,'Dyno Graph'!$F$2:$F$77,'Dyno Graph'!$A$2:$A$77,,1),IF(L845=3,_xlfn.XLOOKUP(A845,'Dyno Graph'!$G$2:$G$77,'Dyno Graph'!$A$2:$A$77,,1))))</f>
        <v>6700</v>
      </c>
      <c r="N845" s="92">
        <f>IF(L845=1,_xlfn.XLOOKUP(A845,'Dyno Graph'!$E$2:$E$77,'Dyno Graph'!$D$2:$D$77,,-1),IF(L845=2,_xlfn.XLOOKUP(A845,'Dyno Graph'!$F$2:$F$77,'Dyno Graph'!$D$2:$D$77,,-1),IF(L845=3,_xlfn.XLOOKUP(A845,'Dyno Graph'!$G$2:$G$77,'Dyno Graph'!$D$2:$D$77,,-1))))</f>
        <v>19.545257575757578</v>
      </c>
      <c r="O845" s="92">
        <f>IF(L845=1,_xlfn.XLOOKUP(A845,'Dyno Graph'!$E$2:$E$77,'Dyno Graph'!$H$2:$H$77,,-1),IF(Forces!L845=2,_xlfn.XLOOKUP(Forces!A845,'Dyno Graph'!$F$2:$F$77,'Dyno Graph'!$H$2:$H$77,,-1),IF(Forces!L845=3,_xlfn.XLOOKUP(Forces!A845,'Dyno Graph'!$G$2:$G$77,'Dyno Graph'!$H$2:$H$77,,-1))))</f>
        <v>13.497170000000002</v>
      </c>
      <c r="P845" s="92" cm="1">
        <f t="array" ref="P845">_xlfn.XLOOKUP(N845,BSFC!$B$3:$B$25,_xlfn.XLOOKUP(M845,BSFC!$C$2:$P$2,BSFC!$C$3:$P$25,,-1),,-1)</f>
        <v>504.47246850000005</v>
      </c>
      <c r="Q845" s="92">
        <f t="shared" si="140"/>
        <v>1.8913751854622629</v>
      </c>
      <c r="R845" s="92">
        <f t="shared" si="141"/>
        <v>3.0972688958783739E-4</v>
      </c>
      <c r="S845" s="92">
        <f t="shared" si="142"/>
        <v>0.1562486885512033</v>
      </c>
      <c r="T845" s="92">
        <f t="shared" si="145"/>
        <v>108.68861931862327</v>
      </c>
      <c r="U845" s="92">
        <f t="shared" si="143"/>
        <v>2.0833158473493774E-4</v>
      </c>
      <c r="V845" s="92">
        <f t="shared" si="146"/>
        <v>0.14491815909149644</v>
      </c>
    </row>
    <row r="846" spans="1:22" x14ac:dyDescent="0.45">
      <c r="A846" s="88">
        <f>MIN('Gearing and Output'!$H$7,(SQRT((A845^2)+2*K845*1)))</f>
        <v>12.10490278670329</v>
      </c>
      <c r="B846" s="90">
        <f t="shared" si="144"/>
        <v>73.081236328453741</v>
      </c>
      <c r="C846" s="90">
        <f>0.5*'Gearing and Output'!$G$15*'Gearing and Output'!$G$16*'Gearing and Output'!$G$14*(A846)^2</f>
        <v>86.158858827615774</v>
      </c>
      <c r="D846" s="90">
        <f>'Gearing and Output'!$G$26</f>
        <v>133.66125</v>
      </c>
      <c r="E846" s="90">
        <f>'Gearing and Output'!$C$14-C846-D846-'Gearing and Output'!$C$20</f>
        <v>-1084.5205287349843</v>
      </c>
      <c r="F846" s="90">
        <f>0.5*'Gearing and Output'!$J$27*A846^2</f>
        <v>41522.56227938032</v>
      </c>
      <c r="G846" s="90">
        <f>A846/('Gearing and Output'!$J$35/1000)</f>
        <v>41.440954422126971</v>
      </c>
      <c r="H846" s="90">
        <f t="shared" si="138"/>
        <v>46.283262452283857</v>
      </c>
      <c r="I846" s="90">
        <f>'Gearing and Output'!$G$38</f>
        <v>631.72977665344956</v>
      </c>
      <c r="J846" s="90">
        <f t="shared" si="139"/>
        <v>-1.7167475221449375</v>
      </c>
      <c r="K846" s="92">
        <f t="shared" si="137"/>
        <v>-0.58249683608139458</v>
      </c>
      <c r="L846" s="92">
        <f>IF(A846&lt;'Gearing and Output'!$H$5,1,IF(A846&lt;'Gearing and Output'!$H$6,2,IF(A846&gt;'Gearing and Output'!$H$6,3)))</f>
        <v>3</v>
      </c>
      <c r="M846" s="92">
        <f>IF(L846=1,_xlfn.XLOOKUP(A846,'Dyno Graph'!$E$2:$E$77,'Dyno Graph'!$A$2:$A$77,,1),IF(L846=2,_xlfn.XLOOKUP(A846,'Dyno Graph'!$F$2:$F$77,'Dyno Graph'!$A$2:$A$77,,1),IF(L846=3,_xlfn.XLOOKUP(A846,'Dyno Graph'!$G$2:$G$77,'Dyno Graph'!$A$2:$A$77,,1))))</f>
        <v>6700</v>
      </c>
      <c r="N846" s="92">
        <f>IF(L846=1,_xlfn.XLOOKUP(A846,'Dyno Graph'!$E$2:$E$77,'Dyno Graph'!$D$2:$D$77,,-1),IF(L846=2,_xlfn.XLOOKUP(A846,'Dyno Graph'!$F$2:$F$77,'Dyno Graph'!$D$2:$D$77,,-1),IF(L846=3,_xlfn.XLOOKUP(A846,'Dyno Graph'!$G$2:$G$77,'Dyno Graph'!$D$2:$D$77,,-1))))</f>
        <v>19.545257575757578</v>
      </c>
      <c r="O846" s="92">
        <f>IF(L846=1,_xlfn.XLOOKUP(A846,'Dyno Graph'!$E$2:$E$77,'Dyno Graph'!$H$2:$H$77,,-1),IF(Forces!L846=2,_xlfn.XLOOKUP(Forces!A846,'Dyno Graph'!$F$2:$F$77,'Dyno Graph'!$H$2:$H$77,,-1),IF(Forces!L846=3,_xlfn.XLOOKUP(Forces!A846,'Dyno Graph'!$G$2:$G$77,'Dyno Graph'!$H$2:$H$77,,-1))))</f>
        <v>13.497170000000002</v>
      </c>
      <c r="P846" s="92" cm="1">
        <f t="array" ref="P846">_xlfn.XLOOKUP(N846,BSFC!$B$3:$B$25,_xlfn.XLOOKUP(M846,BSFC!$C$2:$P$2,BSFC!$C$3:$P$25,,-1),,-1)</f>
        <v>504.47246850000005</v>
      </c>
      <c r="Q846" s="92">
        <f t="shared" si="140"/>
        <v>1.8913751854622629</v>
      </c>
      <c r="R846" s="92">
        <f t="shared" si="141"/>
        <v>3.1096554081536717E-4</v>
      </c>
      <c r="S846" s="92">
        <f t="shared" si="142"/>
        <v>0.15687355399356578</v>
      </c>
      <c r="T846" s="92">
        <f t="shared" si="145"/>
        <v>108.84549287261683</v>
      </c>
      <c r="U846" s="92">
        <f t="shared" si="143"/>
        <v>2.091647386580877E-4</v>
      </c>
      <c r="V846" s="92">
        <f t="shared" si="146"/>
        <v>0.14512732383015453</v>
      </c>
    </row>
    <row r="847" spans="1:22" x14ac:dyDescent="0.45">
      <c r="A847" s="88">
        <f>MIN('Gearing and Output'!$H$7,(SQRT((A846^2)+2*K846*1)))</f>
        <v>12.056686020767659</v>
      </c>
      <c r="B847" s="90">
        <f t="shared" si="144"/>
        <v>73.164177859673643</v>
      </c>
      <c r="C847" s="90">
        <f>0.5*'Gearing and Output'!$G$15*'Gearing and Output'!$G$16*'Gearing and Output'!$G$14*(A847)^2</f>
        <v>85.473842548384056</v>
      </c>
      <c r="D847" s="90">
        <f>'Gearing and Output'!$G$26</f>
        <v>133.66125</v>
      </c>
      <c r="E847" s="90">
        <f>'Gearing and Output'!$C$14-C847-D847-'Gearing and Output'!$C$20</f>
        <v>-1083.8355124557525</v>
      </c>
      <c r="F847" s="90">
        <f>0.5*'Gearing and Output'!$J$27*A847^2</f>
        <v>41192.43219753119</v>
      </c>
      <c r="G847" s="90">
        <f>A847/('Gearing and Output'!$J$35/1000)</f>
        <v>41.275885041998144</v>
      </c>
      <c r="H847" s="90">
        <f t="shared" si="138"/>
        <v>45.915281856124821</v>
      </c>
      <c r="I847" s="90">
        <f>'Gearing and Output'!$G$38</f>
        <v>631.72977665344956</v>
      </c>
      <c r="J847" s="90">
        <f t="shared" si="139"/>
        <v>-1.7156631719931041</v>
      </c>
      <c r="K847" s="92">
        <f t="shared" si="137"/>
        <v>-0.58286499140637815</v>
      </c>
      <c r="L847" s="92">
        <f>IF(A847&lt;'Gearing and Output'!$H$5,1,IF(A847&lt;'Gearing and Output'!$H$6,2,IF(A847&gt;'Gearing and Output'!$H$6,3)))</f>
        <v>3</v>
      </c>
      <c r="M847" s="92">
        <f>IF(L847=1,_xlfn.XLOOKUP(A847,'Dyno Graph'!$E$2:$E$77,'Dyno Graph'!$A$2:$A$77,,1),IF(L847=2,_xlfn.XLOOKUP(A847,'Dyno Graph'!$F$2:$F$77,'Dyno Graph'!$A$2:$A$77,,1),IF(L847=3,_xlfn.XLOOKUP(A847,'Dyno Graph'!$G$2:$G$77,'Dyno Graph'!$A$2:$A$77,,1))))</f>
        <v>6600</v>
      </c>
      <c r="N847" s="92">
        <f>IF(L847=1,_xlfn.XLOOKUP(A847,'Dyno Graph'!$E$2:$E$77,'Dyno Graph'!$D$2:$D$77,,-1),IF(L847=2,_xlfn.XLOOKUP(A847,'Dyno Graph'!$F$2:$F$77,'Dyno Graph'!$D$2:$D$77,,-1),IF(L847=3,_xlfn.XLOOKUP(A847,'Dyno Graph'!$G$2:$G$77,'Dyno Graph'!$D$2:$D$77,,-1))))</f>
        <v>19.736307692307694</v>
      </c>
      <c r="O847" s="92">
        <f>IF(L847=1,_xlfn.XLOOKUP(A847,'Dyno Graph'!$E$2:$E$77,'Dyno Graph'!$H$2:$H$77,,-1),IF(Forces!L847=2,_xlfn.XLOOKUP(Forces!A847,'Dyno Graph'!$F$2:$F$77,'Dyno Graph'!$H$2:$H$77,,-1),IF(Forces!L847=3,_xlfn.XLOOKUP(Forces!A847,'Dyno Graph'!$G$2:$G$77,'Dyno Graph'!$H$2:$H$77,,-1))))</f>
        <v>13.422600000000001</v>
      </c>
      <c r="P847" s="92" cm="1">
        <f t="array" ref="P847">_xlfn.XLOOKUP(N847,BSFC!$B$3:$B$25,_xlfn.XLOOKUP(M847,BSFC!$C$2:$P$2,BSFC!$C$3:$P$25,,-1),,-1)</f>
        <v>504.47246850000005</v>
      </c>
      <c r="Q847" s="92">
        <f t="shared" si="140"/>
        <v>1.8809255988022502</v>
      </c>
      <c r="R847" s="92">
        <f t="shared" si="141"/>
        <v>3.1049499756723674E-4</v>
      </c>
      <c r="S847" s="92">
        <f t="shared" si="142"/>
        <v>0.15663617787964543</v>
      </c>
      <c r="T847" s="92">
        <f t="shared" si="145"/>
        <v>109.00212905049648</v>
      </c>
      <c r="U847" s="92">
        <f t="shared" si="143"/>
        <v>2.0884823717286056E-4</v>
      </c>
      <c r="V847" s="92">
        <f t="shared" si="146"/>
        <v>0.14533617206732738</v>
      </c>
    </row>
    <row r="848" spans="1:22" x14ac:dyDescent="0.45">
      <c r="A848" s="88">
        <f>MIN('Gearing and Output'!$H$7,(SQRT((A847^2)+2*K847*1)))</f>
        <v>12.00824499336025</v>
      </c>
      <c r="B848" s="90">
        <f t="shared" si="144"/>
        <v>73.247453975421863</v>
      </c>
      <c r="C848" s="90">
        <f>0.5*'Gearing and Output'!$G$15*'Gearing and Output'!$G$16*'Gearing and Output'!$G$14*(A848)^2</f>
        <v>84.788393318490151</v>
      </c>
      <c r="D848" s="90">
        <f>'Gearing and Output'!$G$26</f>
        <v>133.66125</v>
      </c>
      <c r="E848" s="90">
        <f>'Gearing and Output'!$C$14-C848-D848-'Gearing and Output'!$C$20</f>
        <v>-1083.1500632258585</v>
      </c>
      <c r="F848" s="90">
        <f>0.5*'Gearing and Output'!$J$27*A848^2</f>
        <v>40862.093463651625</v>
      </c>
      <c r="G848" s="90">
        <f>A848/('Gearing and Output'!$J$35/1000)</f>
        <v>41.110047906060423</v>
      </c>
      <c r="H848" s="90">
        <f t="shared" si="138"/>
        <v>45.54706868528455</v>
      </c>
      <c r="I848" s="90">
        <f>'Gearing and Output'!$G$38</f>
        <v>631.72977665344956</v>
      </c>
      <c r="J848" s="90">
        <f t="shared" si="139"/>
        <v>-1.7145781364997241</v>
      </c>
      <c r="K848" s="92">
        <f t="shared" si="137"/>
        <v>-0.58323384552277058</v>
      </c>
      <c r="L848" s="92">
        <f>IF(A848&lt;'Gearing and Output'!$H$5,1,IF(A848&lt;'Gearing and Output'!$H$6,2,IF(A848&gt;'Gearing and Output'!$H$6,3)))</f>
        <v>3</v>
      </c>
      <c r="M848" s="92">
        <f>IF(L848=1,_xlfn.XLOOKUP(A848,'Dyno Graph'!$E$2:$E$77,'Dyno Graph'!$A$2:$A$77,,1),IF(L848=2,_xlfn.XLOOKUP(A848,'Dyno Graph'!$F$2:$F$77,'Dyno Graph'!$A$2:$A$77,,1),IF(L848=3,_xlfn.XLOOKUP(A848,'Dyno Graph'!$G$2:$G$77,'Dyno Graph'!$A$2:$A$77,,1))))</f>
        <v>6600</v>
      </c>
      <c r="N848" s="92">
        <f>IF(L848=1,_xlfn.XLOOKUP(A848,'Dyno Graph'!$E$2:$E$77,'Dyno Graph'!$D$2:$D$77,,-1),IF(L848=2,_xlfn.XLOOKUP(A848,'Dyno Graph'!$F$2:$F$77,'Dyno Graph'!$D$2:$D$77,,-1),IF(L848=3,_xlfn.XLOOKUP(A848,'Dyno Graph'!$G$2:$G$77,'Dyno Graph'!$D$2:$D$77,,-1))))</f>
        <v>19.736307692307694</v>
      </c>
      <c r="O848" s="92">
        <f>IF(L848=1,_xlfn.XLOOKUP(A848,'Dyno Graph'!$E$2:$E$77,'Dyno Graph'!$H$2:$H$77,,-1),IF(Forces!L848=2,_xlfn.XLOOKUP(Forces!A848,'Dyno Graph'!$F$2:$F$77,'Dyno Graph'!$H$2:$H$77,,-1),IF(Forces!L848=3,_xlfn.XLOOKUP(Forces!A848,'Dyno Graph'!$G$2:$G$77,'Dyno Graph'!$H$2:$H$77,,-1))))</f>
        <v>13.422600000000001</v>
      </c>
      <c r="P848" s="92" cm="1">
        <f t="array" ref="P848">_xlfn.XLOOKUP(N848,BSFC!$B$3:$B$25,_xlfn.XLOOKUP(M848,BSFC!$C$2:$P$2,BSFC!$C$3:$P$25,,-1),,-1)</f>
        <v>504.47246850000005</v>
      </c>
      <c r="Q848" s="92">
        <f t="shared" si="140"/>
        <v>1.8809255988022502</v>
      </c>
      <c r="R848" s="92">
        <f t="shared" si="141"/>
        <v>3.1175851993984387E-4</v>
      </c>
      <c r="S848" s="92">
        <f t="shared" si="142"/>
        <v>0.15727359012995953</v>
      </c>
      <c r="T848" s="92">
        <f t="shared" si="145"/>
        <v>109.15940264062644</v>
      </c>
      <c r="U848" s="92">
        <f t="shared" si="143"/>
        <v>2.0969812017327937E-4</v>
      </c>
      <c r="V848" s="92">
        <f t="shared" si="146"/>
        <v>0.14554587018750065</v>
      </c>
    </row>
    <row r="849" spans="1:22" x14ac:dyDescent="0.45">
      <c r="A849" s="88">
        <f>MIN('Gearing and Output'!$H$7,(SQRT((A848^2)+2*K848*1)))</f>
        <v>11.959576921008367</v>
      </c>
      <c r="B849" s="90">
        <f t="shared" si="144"/>
        <v>73.331068973394196</v>
      </c>
      <c r="C849" s="90">
        <f>0.5*'Gearing and Output'!$G$15*'Gearing and Output'!$G$16*'Gearing and Output'!$G$14*(A849)^2</f>
        <v>84.10251031615536</v>
      </c>
      <c r="D849" s="90">
        <f>'Gearing and Output'!$G$26</f>
        <v>133.66125</v>
      </c>
      <c r="E849" s="90">
        <f>'Gearing and Output'!$C$14-C849-D849-'Gearing and Output'!$C$20</f>
        <v>-1082.4641802235237</v>
      </c>
      <c r="F849" s="90">
        <f>0.5*'Gearing and Output'!$J$27*A849^2</f>
        <v>40531.545681701587</v>
      </c>
      <c r="G849" s="90">
        <f>A849/('Gearing and Output'!$J$35/1000)</f>
        <v>40.943433485136481</v>
      </c>
      <c r="H849" s="90">
        <f t="shared" si="138"/>
        <v>45.178622498315718</v>
      </c>
      <c r="I849" s="90">
        <f>'Gearing and Output'!$G$38</f>
        <v>631.72977665344956</v>
      </c>
      <c r="J849" s="90">
        <f t="shared" si="139"/>
        <v>-1.7134924143639587</v>
      </c>
      <c r="K849" s="92">
        <f t="shared" si="137"/>
        <v>-0.58360340064370564</v>
      </c>
      <c r="L849" s="92">
        <f>IF(A849&lt;'Gearing and Output'!$H$5,1,IF(A849&lt;'Gearing and Output'!$H$6,2,IF(A849&gt;'Gearing and Output'!$H$6,3)))</f>
        <v>3</v>
      </c>
      <c r="M849" s="92">
        <f>IF(L849=1,_xlfn.XLOOKUP(A849,'Dyno Graph'!$E$2:$E$77,'Dyno Graph'!$A$2:$A$77,,1),IF(L849=2,_xlfn.XLOOKUP(A849,'Dyno Graph'!$F$2:$F$77,'Dyno Graph'!$A$2:$A$77,,1),IF(L849=3,_xlfn.XLOOKUP(A849,'Dyno Graph'!$G$2:$G$77,'Dyno Graph'!$A$2:$A$77,,1))))</f>
        <v>6600</v>
      </c>
      <c r="N849" s="92">
        <f>IF(L849=1,_xlfn.XLOOKUP(A849,'Dyno Graph'!$E$2:$E$77,'Dyno Graph'!$D$2:$D$77,,-1),IF(L849=2,_xlfn.XLOOKUP(A849,'Dyno Graph'!$F$2:$F$77,'Dyno Graph'!$D$2:$D$77,,-1),IF(L849=3,_xlfn.XLOOKUP(A849,'Dyno Graph'!$G$2:$G$77,'Dyno Graph'!$D$2:$D$77,,-1))))</f>
        <v>19.736307692307694</v>
      </c>
      <c r="O849" s="92">
        <f>IF(L849=1,_xlfn.XLOOKUP(A849,'Dyno Graph'!$E$2:$E$77,'Dyno Graph'!$H$2:$H$77,,-1),IF(Forces!L849=2,_xlfn.XLOOKUP(Forces!A849,'Dyno Graph'!$F$2:$F$77,'Dyno Graph'!$H$2:$H$77,,-1),IF(Forces!L849=3,_xlfn.XLOOKUP(Forces!A849,'Dyno Graph'!$G$2:$G$77,'Dyno Graph'!$H$2:$H$77,,-1))))</f>
        <v>13.422600000000001</v>
      </c>
      <c r="P849" s="92" cm="1">
        <f t="array" ref="P849">_xlfn.XLOOKUP(N849,BSFC!$B$3:$B$25,_xlfn.XLOOKUP(M849,BSFC!$C$2:$P$2,BSFC!$C$3:$P$25,,-1),,-1)</f>
        <v>504.47246850000005</v>
      </c>
      <c r="Q849" s="92">
        <f t="shared" si="140"/>
        <v>1.8809255988022502</v>
      </c>
      <c r="R849" s="92">
        <f t="shared" si="141"/>
        <v>3.1303840964862515E-4</v>
      </c>
      <c r="S849" s="92">
        <f t="shared" si="142"/>
        <v>0.15791925925075617</v>
      </c>
      <c r="T849" s="92">
        <f t="shared" si="145"/>
        <v>109.3173218998772</v>
      </c>
      <c r="U849" s="92">
        <f t="shared" si="143"/>
        <v>2.1055901233434156E-4</v>
      </c>
      <c r="V849" s="92">
        <f t="shared" si="146"/>
        <v>0.145756429199835</v>
      </c>
    </row>
    <row r="850" spans="1:22" x14ac:dyDescent="0.45">
      <c r="A850" s="88">
        <f>MIN('Gearing and Output'!$H$7,(SQRT((A849^2)+2*K849*1)))</f>
        <v>11.910678961680922</v>
      </c>
      <c r="B850" s="90">
        <f t="shared" si="144"/>
        <v>73.415027243381758</v>
      </c>
      <c r="C850" s="90">
        <f>0.5*'Gearing and Output'!$G$15*'Gearing and Output'!$G$16*'Gearing and Output'!$G$14*(A850)^2</f>
        <v>83.416192716998353</v>
      </c>
      <c r="D850" s="90">
        <f>'Gearing and Output'!$G$26</f>
        <v>133.66125</v>
      </c>
      <c r="E850" s="90">
        <f>'Gearing and Output'!$C$14-C850-D850-'Gearing and Output'!$C$20</f>
        <v>-1081.7778626243669</v>
      </c>
      <c r="F850" s="90">
        <f>0.5*'Gearing and Output'!$J$27*A850^2</f>
        <v>40200.788454386762</v>
      </c>
      <c r="G850" s="90">
        <f>A850/('Gearing and Output'!$J$35/1000)</f>
        <v>40.776032049575221</v>
      </c>
      <c r="H850" s="90">
        <f t="shared" si="138"/>
        <v>44.809942852372863</v>
      </c>
      <c r="I850" s="90">
        <f>'Gearing and Output'!$G$38</f>
        <v>631.72977665344956</v>
      </c>
      <c r="J850" s="90">
        <f t="shared" si="139"/>
        <v>-1.7124060042808493</v>
      </c>
      <c r="K850" s="92">
        <f t="shared" si="137"/>
        <v>-0.58397365899214138</v>
      </c>
      <c r="L850" s="92">
        <f>IF(A850&lt;'Gearing and Output'!$H$5,1,IF(A850&lt;'Gearing and Output'!$H$6,2,IF(A850&gt;'Gearing and Output'!$H$6,3)))</f>
        <v>3</v>
      </c>
      <c r="M850" s="92">
        <f>IF(L850=1,_xlfn.XLOOKUP(A850,'Dyno Graph'!$E$2:$E$77,'Dyno Graph'!$A$2:$A$77,,1),IF(L850=2,_xlfn.XLOOKUP(A850,'Dyno Graph'!$F$2:$F$77,'Dyno Graph'!$A$2:$A$77,,1),IF(L850=3,_xlfn.XLOOKUP(A850,'Dyno Graph'!$G$2:$G$77,'Dyno Graph'!$A$2:$A$77,,1))))</f>
        <v>6500</v>
      </c>
      <c r="N850" s="92">
        <f>IF(L850=1,_xlfn.XLOOKUP(A850,'Dyno Graph'!$E$2:$E$77,'Dyno Graph'!$D$2:$D$77,,-1),IF(L850=2,_xlfn.XLOOKUP(A850,'Dyno Graph'!$F$2:$F$77,'Dyno Graph'!$D$2:$D$77,,-1),IF(L850=3,_xlfn.XLOOKUP(A850,'Dyno Graph'!$G$2:$G$77,'Dyno Graph'!$D$2:$D$77,,-1))))</f>
        <v>19.933328124999999</v>
      </c>
      <c r="O850" s="92">
        <f>IF(L850=1,_xlfn.XLOOKUP(A850,'Dyno Graph'!$E$2:$E$77,'Dyno Graph'!$H$2:$H$77,,-1),IF(Forces!L850=2,_xlfn.XLOOKUP(Forces!A850,'Dyno Graph'!$F$2:$F$77,'Dyno Graph'!$H$2:$H$77,,-1),IF(Forces!L850=3,_xlfn.XLOOKUP(Forces!A850,'Dyno Graph'!$G$2:$G$77,'Dyno Graph'!$H$2:$H$77,,-1))))</f>
        <v>13.34803</v>
      </c>
      <c r="P850" s="92" cm="1">
        <f t="array" ref="P850">_xlfn.XLOOKUP(N850,BSFC!$B$3:$B$25,_xlfn.XLOOKUP(M850,BSFC!$C$2:$P$2,BSFC!$C$3:$P$25,,-1),,-1)</f>
        <v>504.47246850000005</v>
      </c>
      <c r="Q850" s="92">
        <f t="shared" si="140"/>
        <v>1.8704760121422375</v>
      </c>
      <c r="R850" s="92">
        <f t="shared" si="141"/>
        <v>3.125887147712773E-4</v>
      </c>
      <c r="S850" s="92">
        <f t="shared" si="142"/>
        <v>0.15769240056590869</v>
      </c>
      <c r="T850" s="92">
        <f t="shared" si="145"/>
        <v>109.47501430044311</v>
      </c>
      <c r="U850" s="92">
        <f t="shared" si="143"/>
        <v>2.1025653408787825E-4</v>
      </c>
      <c r="V850" s="92">
        <f t="shared" si="146"/>
        <v>0.14596668573392288</v>
      </c>
    </row>
    <row r="851" spans="1:22" x14ac:dyDescent="0.45">
      <c r="A851" s="88">
        <f>MIN('Gearing and Output'!$H$7,(SQRT((A850^2)+2*K850*1)))</f>
        <v>11.861548213038812</v>
      </c>
      <c r="B851" s="90">
        <f t="shared" si="144"/>
        <v>73.499333270052105</v>
      </c>
      <c r="C851" s="90">
        <f>0.5*'Gearing and Output'!$G$15*'Gearing and Output'!$G$16*'Gearing and Output'!$G$14*(A851)^2</f>
        <v>82.729439694023583</v>
      </c>
      <c r="D851" s="90">
        <f>'Gearing and Output'!$G$26</f>
        <v>133.66125</v>
      </c>
      <c r="E851" s="90">
        <f>'Gearing and Output'!$C$14-C851-D851-'Gearing and Output'!$C$20</f>
        <v>-1081.091109601392</v>
      </c>
      <c r="F851" s="90">
        <f>0.5*'Gearing and Output'!$J$27*A851^2</f>
        <v>39869.821383152957</v>
      </c>
      <c r="G851" s="90">
        <f>A851/('Gearing and Output'!$J$35/1000)</f>
        <v>40.607833663261935</v>
      </c>
      <c r="H851" s="90">
        <f t="shared" si="138"/>
        <v>44.441029303206264</v>
      </c>
      <c r="I851" s="90">
        <f>'Gearing and Output'!$G$38</f>
        <v>631.72977665344956</v>
      </c>
      <c r="J851" s="90">
        <f t="shared" si="139"/>
        <v>-1.7113189049412978</v>
      </c>
      <c r="K851" s="92">
        <f t="shared" si="137"/>
        <v>-0.58434462280091637</v>
      </c>
      <c r="L851" s="92">
        <f>IF(A851&lt;'Gearing and Output'!$H$5,1,IF(A851&lt;'Gearing and Output'!$H$6,2,IF(A851&gt;'Gearing and Output'!$H$6,3)))</f>
        <v>3</v>
      </c>
      <c r="M851" s="92">
        <f>IF(L851=1,_xlfn.XLOOKUP(A851,'Dyno Graph'!$E$2:$E$77,'Dyno Graph'!$A$2:$A$77,,1),IF(L851=2,_xlfn.XLOOKUP(A851,'Dyno Graph'!$F$2:$F$77,'Dyno Graph'!$A$2:$A$77,,1),IF(L851=3,_xlfn.XLOOKUP(A851,'Dyno Graph'!$G$2:$G$77,'Dyno Graph'!$A$2:$A$77,,1))))</f>
        <v>6500</v>
      </c>
      <c r="N851" s="92">
        <f>IF(L851=1,_xlfn.XLOOKUP(A851,'Dyno Graph'!$E$2:$E$77,'Dyno Graph'!$D$2:$D$77,,-1),IF(L851=2,_xlfn.XLOOKUP(A851,'Dyno Graph'!$F$2:$F$77,'Dyno Graph'!$D$2:$D$77,,-1),IF(L851=3,_xlfn.XLOOKUP(A851,'Dyno Graph'!$G$2:$G$77,'Dyno Graph'!$D$2:$D$77,,-1))))</f>
        <v>19.933328124999999</v>
      </c>
      <c r="O851" s="92">
        <f>IF(L851=1,_xlfn.XLOOKUP(A851,'Dyno Graph'!$E$2:$E$77,'Dyno Graph'!$H$2:$H$77,,-1),IF(Forces!L851=2,_xlfn.XLOOKUP(Forces!A851,'Dyno Graph'!$F$2:$F$77,'Dyno Graph'!$H$2:$H$77,,-1),IF(Forces!L851=3,_xlfn.XLOOKUP(Forces!A851,'Dyno Graph'!$G$2:$G$77,'Dyno Graph'!$H$2:$H$77,,-1))))</f>
        <v>13.34803</v>
      </c>
      <c r="P851" s="92" cm="1">
        <f t="array" ref="P851">_xlfn.XLOOKUP(N851,BSFC!$B$3:$B$25,_xlfn.XLOOKUP(M851,BSFC!$C$2:$P$2,BSFC!$C$3:$P$25,,-1),,-1)</f>
        <v>504.47246850000005</v>
      </c>
      <c r="Q851" s="92">
        <f t="shared" si="140"/>
        <v>1.8704760121422375</v>
      </c>
      <c r="R851" s="92">
        <f t="shared" si="141"/>
        <v>3.1389511285442873E-4</v>
      </c>
      <c r="S851" s="92">
        <f t="shared" si="142"/>
        <v>0.15835144243175975</v>
      </c>
      <c r="T851" s="92">
        <f t="shared" si="145"/>
        <v>109.63336574287487</v>
      </c>
      <c r="U851" s="92">
        <f t="shared" si="143"/>
        <v>2.1113525657567967E-4</v>
      </c>
      <c r="V851" s="92">
        <f t="shared" si="146"/>
        <v>0.14617782099049856</v>
      </c>
    </row>
    <row r="852" spans="1:22" x14ac:dyDescent="0.45">
      <c r="A852" s="88">
        <f>MIN('Gearing and Output'!$H$7,(SQRT((A851^2)+2*K851*1)))</f>
        <v>11.812181710617324</v>
      </c>
      <c r="B852" s="90">
        <f t="shared" si="144"/>
        <v>73.583991635839112</v>
      </c>
      <c r="C852" s="90">
        <f>0.5*'Gearing and Output'!$G$15*'Gearing and Output'!$G$16*'Gearing and Output'!$G$14*(A852)^2</f>
        <v>82.042250417609722</v>
      </c>
      <c r="D852" s="90">
        <f>'Gearing and Output'!$G$26</f>
        <v>133.66125</v>
      </c>
      <c r="E852" s="90">
        <f>'Gearing and Output'!$C$14-C852-D852-'Gearing and Output'!$C$20</f>
        <v>-1080.4039203249781</v>
      </c>
      <c r="F852" s="90">
        <f>0.5*'Gearing and Output'!$J$27*A852^2</f>
        <v>39538.64406818054</v>
      </c>
      <c r="G852" s="90">
        <f>A852/('Gearing and Output'!$J$35/1000)</f>
        <v>40.438828177395834</v>
      </c>
      <c r="H852" s="90">
        <f t="shared" si="138"/>
        <v>44.071881405155594</v>
      </c>
      <c r="I852" s="90">
        <f>'Gearing and Output'!$G$38</f>
        <v>631.72977665344956</v>
      </c>
      <c r="J852" s="90">
        <f t="shared" si="139"/>
        <v>-1.7102311150320519</v>
      </c>
      <c r="K852" s="92">
        <f t="shared" si="137"/>
        <v>-0.58471629431280625</v>
      </c>
      <c r="L852" s="92">
        <f>IF(A852&lt;'Gearing and Output'!$H$5,1,IF(A852&lt;'Gearing and Output'!$H$6,2,IF(A852&gt;'Gearing and Output'!$H$6,3)))</f>
        <v>3</v>
      </c>
      <c r="M852" s="92">
        <f>IF(L852=1,_xlfn.XLOOKUP(A852,'Dyno Graph'!$E$2:$E$77,'Dyno Graph'!$A$2:$A$77,,1),IF(L852=2,_xlfn.XLOOKUP(A852,'Dyno Graph'!$F$2:$F$77,'Dyno Graph'!$A$2:$A$77,,1),IF(L852=3,_xlfn.XLOOKUP(A852,'Dyno Graph'!$G$2:$G$77,'Dyno Graph'!$A$2:$A$77,,1))))</f>
        <v>6500</v>
      </c>
      <c r="N852" s="92">
        <f>IF(L852=1,_xlfn.XLOOKUP(A852,'Dyno Graph'!$E$2:$E$77,'Dyno Graph'!$D$2:$D$77,,-1),IF(L852=2,_xlfn.XLOOKUP(A852,'Dyno Graph'!$F$2:$F$77,'Dyno Graph'!$D$2:$D$77,,-1),IF(L852=3,_xlfn.XLOOKUP(A852,'Dyno Graph'!$G$2:$G$77,'Dyno Graph'!$D$2:$D$77,,-1))))</f>
        <v>19.933328124999999</v>
      </c>
      <c r="O852" s="92">
        <f>IF(L852=1,_xlfn.XLOOKUP(A852,'Dyno Graph'!$E$2:$E$77,'Dyno Graph'!$H$2:$H$77,,-1),IF(Forces!L852=2,_xlfn.XLOOKUP(Forces!A852,'Dyno Graph'!$F$2:$F$77,'Dyno Graph'!$H$2:$H$77,,-1),IF(Forces!L852=3,_xlfn.XLOOKUP(Forces!A852,'Dyno Graph'!$G$2:$G$77,'Dyno Graph'!$H$2:$H$77,,-1))))</f>
        <v>13.34803</v>
      </c>
      <c r="P852" s="92" cm="1">
        <f t="array" ref="P852">_xlfn.XLOOKUP(N852,BSFC!$B$3:$B$25,_xlfn.XLOOKUP(M852,BSFC!$C$2:$P$2,BSFC!$C$3:$P$25,,-1),,-1)</f>
        <v>504.47246850000005</v>
      </c>
      <c r="Q852" s="92">
        <f t="shared" si="140"/>
        <v>1.8704760121422375</v>
      </c>
      <c r="R852" s="92">
        <f t="shared" si="141"/>
        <v>3.1521887525721163E-4</v>
      </c>
      <c r="S852" s="92">
        <f t="shared" si="142"/>
        <v>0.15901924411879914</v>
      </c>
      <c r="T852" s="92">
        <f t="shared" si="145"/>
        <v>109.79238498699367</v>
      </c>
      <c r="U852" s="92">
        <f t="shared" si="143"/>
        <v>2.1202565882506551E-4</v>
      </c>
      <c r="V852" s="92">
        <f t="shared" si="146"/>
        <v>0.14638984664932361</v>
      </c>
    </row>
    <row r="853" spans="1:22" x14ac:dyDescent="0.45">
      <c r="A853" s="88">
        <f>MIN('Gearing and Output'!$H$7,(SQRT((A852^2)+2*K852*1)))</f>
        <v>11.762576425937338</v>
      </c>
      <c r="B853" s="90">
        <f t="shared" si="144"/>
        <v>73.669007023947017</v>
      </c>
      <c r="C853" s="90">
        <f>0.5*'Gearing and Output'!$G$15*'Gearing and Output'!$G$16*'Gearing and Output'!$G$14*(A853)^2</f>
        <v>81.354624055497865</v>
      </c>
      <c r="D853" s="90">
        <f>'Gearing and Output'!$G$26</f>
        <v>133.66125</v>
      </c>
      <c r="E853" s="90">
        <f>'Gearing and Output'!$C$14-C853-D853-'Gearing and Output'!$C$20</f>
        <v>-1079.7162939628663</v>
      </c>
      <c r="F853" s="90">
        <f>0.5*'Gearing and Output'!$J$27*A853^2</f>
        <v>39207.256108378766</v>
      </c>
      <c r="G853" s="90">
        <f>A853/('Gearing and Output'!$J$35/1000)</f>
        <v>40.269005224023751</v>
      </c>
      <c r="H853" s="90">
        <f t="shared" si="138"/>
        <v>43.70249871114374</v>
      </c>
      <c r="I853" s="90">
        <f>'Gearing and Output'!$G$38</f>
        <v>631.72977665344956</v>
      </c>
      <c r="J853" s="90">
        <f t="shared" si="139"/>
        <v>-1.7091426332356825</v>
      </c>
      <c r="K853" s="92">
        <f t="shared" si="137"/>
        <v>-0.58508867578058066</v>
      </c>
      <c r="L853" s="92">
        <f>IF(A853&lt;'Gearing and Output'!$H$5,1,IF(A853&lt;'Gearing and Output'!$H$6,2,IF(A853&gt;'Gearing and Output'!$H$6,3)))</f>
        <v>2</v>
      </c>
      <c r="M853" s="92">
        <f>IF(L853=1,_xlfn.XLOOKUP(A853,'Dyno Graph'!$E$2:$E$77,'Dyno Graph'!$A$2:$A$77,,1),IF(L853=2,_xlfn.XLOOKUP(A853,'Dyno Graph'!$F$2:$F$77,'Dyno Graph'!$A$2:$A$77,,1),IF(L853=3,_xlfn.XLOOKUP(A853,'Dyno Graph'!$G$2:$G$77,'Dyno Graph'!$A$2:$A$77,,1))))</f>
        <v>7500</v>
      </c>
      <c r="N853" s="92">
        <f>IF(L853=1,_xlfn.XLOOKUP(A853,'Dyno Graph'!$E$2:$E$77,'Dyno Graph'!$D$2:$D$77,,-1),IF(L853=2,_xlfn.XLOOKUP(A853,'Dyno Graph'!$F$2:$F$77,'Dyno Graph'!$D$2:$D$77,,-1),IF(L853=3,_xlfn.XLOOKUP(A853,'Dyno Graph'!$G$2:$G$77,'Dyno Graph'!$D$2:$D$77,,-1))))</f>
        <v>14.682899148334002</v>
      </c>
      <c r="O853" s="92">
        <f>IF(L853=1,_xlfn.XLOOKUP(A853,'Dyno Graph'!$E$2:$E$77,'Dyno Graph'!$H$2:$H$77,,-1),IF(Forces!L853=2,_xlfn.XLOOKUP(Forces!A853,'Dyno Graph'!$F$2:$F$77,'Dyno Graph'!$H$2:$H$77,,-1),IF(Forces!L853=3,_xlfn.XLOOKUP(Forces!A853,'Dyno Graph'!$G$2:$G$77,'Dyno Graph'!$H$2:$H$77,,-1))))</f>
        <v>11.368441198590393</v>
      </c>
      <c r="P853" s="92" cm="1">
        <f t="array" ref="P853">_xlfn.XLOOKUP(N853,BSFC!$B$3:$B$25,_xlfn.XLOOKUP(M853,BSFC!$C$2:$P$2,BSFC!$C$3:$P$25,,-1),,-1)</f>
        <v>475.44294525000004</v>
      </c>
      <c r="Q853" s="92">
        <f t="shared" si="140"/>
        <v>1.5014014350997935</v>
      </c>
      <c r="R853" s="92">
        <f t="shared" si="141"/>
        <v>2.6961268049640257E-4</v>
      </c>
      <c r="S853" s="92">
        <f t="shared" si="142"/>
        <v>0.12818544689195688</v>
      </c>
      <c r="T853" s="92">
        <f t="shared" si="145"/>
        <v>109.92057043388563</v>
      </c>
      <c r="U853" s="92">
        <f t="shared" si="143"/>
        <v>1.7091392918927584E-4</v>
      </c>
      <c r="V853" s="92">
        <f t="shared" si="146"/>
        <v>0.14656076057851289</v>
      </c>
    </row>
    <row r="854" spans="1:22" x14ac:dyDescent="0.45">
      <c r="A854" s="88">
        <f>MIN('Gearing and Output'!$H$7,(SQRT((A853^2)+2*K853*1)))</f>
        <v>11.712729264541874</v>
      </c>
      <c r="B854" s="90">
        <f t="shared" si="144"/>
        <v>73.754384221474098</v>
      </c>
      <c r="C854" s="90">
        <f>0.5*'Gearing and Output'!$G$15*'Gearing and Output'!$G$16*'Gearing and Output'!$G$14*(A854)^2</f>
        <v>80.666559772779891</v>
      </c>
      <c r="D854" s="90">
        <f>'Gearing and Output'!$G$26</f>
        <v>133.66125</v>
      </c>
      <c r="E854" s="90">
        <f>'Gearing and Output'!$C$14-C854-D854-'Gearing and Output'!$C$20</f>
        <v>-1079.0282296801483</v>
      </c>
      <c r="F854" s="90">
        <f>0.5*'Gearing and Output'!$J$27*A854^2</f>
        <v>38875.657101380108</v>
      </c>
      <c r="G854" s="90">
        <f>A854/('Gearing and Output'!$J$35/1000)</f>
        <v>40.098354209318295</v>
      </c>
      <c r="H854" s="90">
        <f t="shared" si="138"/>
        <v>43.332880772670393</v>
      </c>
      <c r="I854" s="90">
        <f>'Gearing and Output'!$G$38</f>
        <v>631.72977665344956</v>
      </c>
      <c r="J854" s="90">
        <f t="shared" si="139"/>
        <v>-1.7080534582305671</v>
      </c>
      <c r="K854" s="92">
        <f t="shared" si="137"/>
        <v>-0.58546176946706063</v>
      </c>
      <c r="L854" s="92">
        <f>IF(A854&lt;'Gearing and Output'!$H$5,1,IF(A854&lt;'Gearing and Output'!$H$6,2,IF(A854&gt;'Gearing and Output'!$H$6,3)))</f>
        <v>2</v>
      </c>
      <c r="M854" s="92">
        <f>IF(L854=1,_xlfn.XLOOKUP(A854,'Dyno Graph'!$E$2:$E$77,'Dyno Graph'!$A$2:$A$77,,1),IF(L854=2,_xlfn.XLOOKUP(A854,'Dyno Graph'!$F$2:$F$77,'Dyno Graph'!$A$2:$A$77,,1),IF(L854=3,_xlfn.XLOOKUP(A854,'Dyno Graph'!$G$2:$G$77,'Dyno Graph'!$A$2:$A$77,,1))))</f>
        <v>7500</v>
      </c>
      <c r="N854" s="92">
        <f>IF(L854=1,_xlfn.XLOOKUP(A854,'Dyno Graph'!$E$2:$E$77,'Dyno Graph'!$D$2:$D$77,,-1),IF(L854=2,_xlfn.XLOOKUP(A854,'Dyno Graph'!$F$2:$F$77,'Dyno Graph'!$D$2:$D$77,,-1),IF(L854=3,_xlfn.XLOOKUP(A854,'Dyno Graph'!$G$2:$G$77,'Dyno Graph'!$D$2:$D$77,,-1))))</f>
        <v>14.682899148334002</v>
      </c>
      <c r="O854" s="92">
        <f>IF(L854=1,_xlfn.XLOOKUP(A854,'Dyno Graph'!$E$2:$E$77,'Dyno Graph'!$H$2:$H$77,,-1),IF(Forces!L854=2,_xlfn.XLOOKUP(Forces!A854,'Dyno Graph'!$F$2:$F$77,'Dyno Graph'!$H$2:$H$77,,-1),IF(Forces!L854=3,_xlfn.XLOOKUP(Forces!A854,'Dyno Graph'!$G$2:$G$77,'Dyno Graph'!$H$2:$H$77,,-1))))</f>
        <v>11.368441198590393</v>
      </c>
      <c r="P854" s="92" cm="1">
        <f t="array" ref="P854">_xlfn.XLOOKUP(N854,BSFC!$B$3:$B$25,_xlfn.XLOOKUP(M854,BSFC!$C$2:$P$2,BSFC!$C$3:$P$25,,-1),,-1)</f>
        <v>475.44294525000004</v>
      </c>
      <c r="Q854" s="92">
        <f t="shared" si="140"/>
        <v>1.5014014350997935</v>
      </c>
      <c r="R854" s="92">
        <f t="shared" si="141"/>
        <v>2.7077069410844708E-4</v>
      </c>
      <c r="S854" s="92">
        <f t="shared" si="142"/>
        <v>0.12873601629430692</v>
      </c>
      <c r="T854" s="92">
        <f t="shared" si="145"/>
        <v>110.04930645017994</v>
      </c>
      <c r="U854" s="92">
        <f t="shared" si="143"/>
        <v>1.7164802172574256E-4</v>
      </c>
      <c r="V854" s="92">
        <f t="shared" si="146"/>
        <v>0.14673240860023862</v>
      </c>
    </row>
    <row r="855" spans="1:22" x14ac:dyDescent="0.45">
      <c r="A855" s="88">
        <f>MIN('Gearing and Output'!$H$7,(SQRT((A854^2)+2*K854*1)))</f>
        <v>11.662637063954339</v>
      </c>
      <c r="B855" s="90">
        <f t="shared" si="144"/>
        <v>73.840128122661824</v>
      </c>
      <c r="C855" s="90">
        <f>0.5*'Gearing and Output'!$G$15*'Gearing and Output'!$G$16*'Gearing and Output'!$G$14*(A855)^2</f>
        <v>79.97805673188661</v>
      </c>
      <c r="D855" s="90">
        <f>'Gearing and Output'!$G$26</f>
        <v>133.66125</v>
      </c>
      <c r="E855" s="90">
        <f>'Gearing and Output'!$C$14-C855-D855-'Gearing and Output'!$C$20</f>
        <v>-1078.3397266392551</v>
      </c>
      <c r="F855" s="90">
        <f>0.5*'Gearing and Output'!$J$27*A855^2</f>
        <v>38543.846643534649</v>
      </c>
      <c r="G855" s="90">
        <f>A855/('Gearing and Output'!$J$35/1000)</f>
        <v>39.926864306587944</v>
      </c>
      <c r="H855" s="90">
        <f t="shared" si="138"/>
        <v>42.963027139805831</v>
      </c>
      <c r="I855" s="90">
        <f>'Gearing and Output'!$G$38</f>
        <v>631.72977665344956</v>
      </c>
      <c r="J855" s="90">
        <f t="shared" si="139"/>
        <v>-1.7069635886908716</v>
      </c>
      <c r="K855" s="92">
        <f t="shared" si="137"/>
        <v>-0.58583557764517635</v>
      </c>
      <c r="L855" s="92">
        <f>IF(A855&lt;'Gearing and Output'!$H$5,1,IF(A855&lt;'Gearing and Output'!$H$6,2,IF(A855&gt;'Gearing and Output'!$H$6,3)))</f>
        <v>2</v>
      </c>
      <c r="M855" s="92">
        <f>IF(L855=1,_xlfn.XLOOKUP(A855,'Dyno Graph'!$E$2:$E$77,'Dyno Graph'!$A$2:$A$77,,1),IF(L855=2,_xlfn.XLOOKUP(A855,'Dyno Graph'!$F$2:$F$77,'Dyno Graph'!$A$2:$A$77,,1),IF(L855=3,_xlfn.XLOOKUP(A855,'Dyno Graph'!$G$2:$G$77,'Dyno Graph'!$A$2:$A$77,,1))))</f>
        <v>7500</v>
      </c>
      <c r="N855" s="92">
        <f>IF(L855=1,_xlfn.XLOOKUP(A855,'Dyno Graph'!$E$2:$E$77,'Dyno Graph'!$D$2:$D$77,,-1),IF(L855=2,_xlfn.XLOOKUP(A855,'Dyno Graph'!$F$2:$F$77,'Dyno Graph'!$D$2:$D$77,,-1),IF(L855=3,_xlfn.XLOOKUP(A855,'Dyno Graph'!$G$2:$G$77,'Dyno Graph'!$D$2:$D$77,,-1))))</f>
        <v>14.682899148334002</v>
      </c>
      <c r="O855" s="92">
        <f>IF(L855=1,_xlfn.XLOOKUP(A855,'Dyno Graph'!$E$2:$E$77,'Dyno Graph'!$H$2:$H$77,,-1),IF(Forces!L855=2,_xlfn.XLOOKUP(Forces!A855,'Dyno Graph'!$F$2:$F$77,'Dyno Graph'!$H$2:$H$77,,-1),IF(Forces!L855=3,_xlfn.XLOOKUP(Forces!A855,'Dyno Graph'!$G$2:$G$77,'Dyno Graph'!$H$2:$H$77,,-1))))</f>
        <v>11.368441198590393</v>
      </c>
      <c r="P855" s="92" cm="1">
        <f t="array" ref="P855">_xlfn.XLOOKUP(N855,BSFC!$B$3:$B$25,_xlfn.XLOOKUP(M855,BSFC!$C$2:$P$2,BSFC!$C$3:$P$25,,-1),,-1)</f>
        <v>475.44294525000004</v>
      </c>
      <c r="Q855" s="92">
        <f t="shared" si="140"/>
        <v>1.5014014350997935</v>
      </c>
      <c r="R855" s="92">
        <f t="shared" si="141"/>
        <v>2.719445122714382E-4</v>
      </c>
      <c r="S855" s="92">
        <f t="shared" si="142"/>
        <v>0.12929409985890736</v>
      </c>
      <c r="T855" s="92">
        <f t="shared" si="145"/>
        <v>110.17860055003885</v>
      </c>
      <c r="U855" s="92">
        <f t="shared" si="143"/>
        <v>1.7239213314520984E-4</v>
      </c>
      <c r="V855" s="92">
        <f t="shared" si="146"/>
        <v>0.14690480073338383</v>
      </c>
    </row>
    <row r="856" spans="1:22" x14ac:dyDescent="0.45">
      <c r="A856" s="88">
        <f>MIN('Gearing and Output'!$H$7,(SQRT((A855^2)+2*K855*1)))</f>
        <v>11.612296591554625</v>
      </c>
      <c r="B856" s="90">
        <f t="shared" si="144"/>
        <v>73.926243732275793</v>
      </c>
      <c r="C856" s="90">
        <f>0.5*'Gearing and Output'!$G$15*'Gearing and Output'!$G$16*'Gearing and Output'!$G$14*(A856)^2</f>
        <v>79.2891140925759</v>
      </c>
      <c r="D856" s="90">
        <f>'Gearing and Output'!$G$26</f>
        <v>133.66125</v>
      </c>
      <c r="E856" s="90">
        <f>'Gearing and Output'!$C$14-C856-D856-'Gearing and Output'!$C$20</f>
        <v>-1077.6507839999445</v>
      </c>
      <c r="F856" s="90">
        <f>0.5*'Gearing and Output'!$J$27*A856^2</f>
        <v>38211.824329904251</v>
      </c>
      <c r="G856" s="90">
        <f>A856/('Gearing and Output'!$J$35/1000)</f>
        <v>39.754524449005899</v>
      </c>
      <c r="H856" s="90">
        <f t="shared" si="138"/>
        <v>42.592937361184411</v>
      </c>
      <c r="I856" s="90">
        <f>'Gearing and Output'!$G$38</f>
        <v>631.72977665344956</v>
      </c>
      <c r="J856" s="90">
        <f t="shared" si="139"/>
        <v>-1.7058730232865302</v>
      </c>
      <c r="K856" s="92">
        <f t="shared" si="137"/>
        <v>-0.58621010259802508</v>
      </c>
      <c r="L856" s="92">
        <f>IF(A856&lt;'Gearing and Output'!$H$5,1,IF(A856&lt;'Gearing and Output'!$H$6,2,IF(A856&gt;'Gearing and Output'!$H$6,3)))</f>
        <v>2</v>
      </c>
      <c r="M856" s="92">
        <f>IF(L856=1,_xlfn.XLOOKUP(A856,'Dyno Graph'!$E$2:$E$77,'Dyno Graph'!$A$2:$A$77,,1),IF(L856=2,_xlfn.XLOOKUP(A856,'Dyno Graph'!$F$2:$F$77,'Dyno Graph'!$A$2:$A$77,,1),IF(L856=3,_xlfn.XLOOKUP(A856,'Dyno Graph'!$G$2:$G$77,'Dyno Graph'!$A$2:$A$77,,1))))</f>
        <v>7400</v>
      </c>
      <c r="N856" s="92">
        <f>IF(L856=1,_xlfn.XLOOKUP(A856,'Dyno Graph'!$E$2:$E$77,'Dyno Graph'!$D$2:$D$77,,-1),IF(L856=2,_xlfn.XLOOKUP(A856,'Dyno Graph'!$F$2:$F$77,'Dyno Graph'!$D$2:$D$77,,-1),IF(L856=3,_xlfn.XLOOKUP(A856,'Dyno Graph'!$G$2:$G$77,'Dyno Graph'!$D$2:$D$77,,-1))))</f>
        <v>15.161300543962401</v>
      </c>
      <c r="O856" s="92">
        <f>IF(L856=1,_xlfn.XLOOKUP(A856,'Dyno Graph'!$E$2:$E$77,'Dyno Graph'!$H$2:$H$77,,-1),IF(Forces!L856=2,_xlfn.XLOOKUP(Forces!A856,'Dyno Graph'!$F$2:$F$77,'Dyno Graph'!$H$2:$H$77,,-1),IF(Forces!L856=3,_xlfn.XLOOKUP(Forces!A856,'Dyno Graph'!$G$2:$G$77,'Dyno Graph'!$H$2:$H$77,,-1))))</f>
        <v>11.580217097533207</v>
      </c>
      <c r="P856" s="92" cm="1">
        <f t="array" ref="P856">_xlfn.XLOOKUP(N856,BSFC!$B$3:$B$25,_xlfn.XLOOKUP(M856,BSFC!$C$2:$P$2,BSFC!$C$3:$P$25,,-1),,-1)</f>
        <v>482.49827961562505</v>
      </c>
      <c r="Q856" s="92">
        <f t="shared" si="140"/>
        <v>1.552065229759783</v>
      </c>
      <c r="R856" s="92">
        <f t="shared" si="141"/>
        <v>2.7822255444677734E-4</v>
      </c>
      <c r="S856" s="92">
        <f t="shared" si="142"/>
        <v>0.13424190387083465</v>
      </c>
      <c r="T856" s="92">
        <f t="shared" si="145"/>
        <v>110.31284245390968</v>
      </c>
      <c r="U856" s="92">
        <f t="shared" si="143"/>
        <v>1.7898920516111287E-4</v>
      </c>
      <c r="V856" s="92">
        <f t="shared" si="146"/>
        <v>0.14708378993854493</v>
      </c>
    </row>
    <row r="857" spans="1:22" x14ac:dyDescent="0.45">
      <c r="A857" s="88">
        <f>MIN('Gearing and Output'!$H$7,(SQRT((A856^2)+2*K856*1)))</f>
        <v>11.561704542368963</v>
      </c>
      <c r="B857" s="90">
        <f t="shared" si="144"/>
        <v>74.012736169124992</v>
      </c>
      <c r="C857" s="90">
        <f>0.5*'Gearing and Output'!$G$15*'Gearing and Output'!$G$16*'Gearing and Output'!$G$14*(A857)^2</f>
        <v>78.599731011920625</v>
      </c>
      <c r="D857" s="90">
        <f>'Gearing and Output'!$G$26</f>
        <v>133.66125</v>
      </c>
      <c r="E857" s="90">
        <f>'Gearing and Output'!$C$14-C857-D857-'Gearing and Output'!$C$20</f>
        <v>-1076.9614009192892</v>
      </c>
      <c r="F857" s="90">
        <f>0.5*'Gearing and Output'!$J$27*A857^2</f>
        <v>37879.58975425682</v>
      </c>
      <c r="G857" s="90">
        <f>A857/('Gearing and Output'!$J$35/1000)</f>
        <v>39.581323322043687</v>
      </c>
      <c r="H857" s="90">
        <f t="shared" si="138"/>
        <v>42.222610983998159</v>
      </c>
      <c r="I857" s="90">
        <f>'Gearing and Output'!$G$38</f>
        <v>631.72977665344956</v>
      </c>
      <c r="J857" s="90">
        <f t="shared" si="139"/>
        <v>-1.7047817606832265</v>
      </c>
      <c r="K857" s="92">
        <f t="shared" si="137"/>
        <v>-0.58658534661892991</v>
      </c>
      <c r="L857" s="92">
        <f>IF(A857&lt;'Gearing and Output'!$H$5,1,IF(A857&lt;'Gearing and Output'!$H$6,2,IF(A857&gt;'Gearing and Output'!$H$6,3)))</f>
        <v>2</v>
      </c>
      <c r="M857" s="92">
        <f>IF(L857=1,_xlfn.XLOOKUP(A857,'Dyno Graph'!$E$2:$E$77,'Dyno Graph'!$A$2:$A$77,,1),IF(L857=2,_xlfn.XLOOKUP(A857,'Dyno Graph'!$F$2:$F$77,'Dyno Graph'!$A$2:$A$77,,1),IF(L857=3,_xlfn.XLOOKUP(A857,'Dyno Graph'!$G$2:$G$77,'Dyno Graph'!$A$2:$A$77,,1))))</f>
        <v>7400</v>
      </c>
      <c r="N857" s="92">
        <f>IF(L857=1,_xlfn.XLOOKUP(A857,'Dyno Graph'!$E$2:$E$77,'Dyno Graph'!$D$2:$D$77,,-1),IF(L857=2,_xlfn.XLOOKUP(A857,'Dyno Graph'!$F$2:$F$77,'Dyno Graph'!$D$2:$D$77,,-1),IF(L857=3,_xlfn.XLOOKUP(A857,'Dyno Graph'!$G$2:$G$77,'Dyno Graph'!$D$2:$D$77,,-1))))</f>
        <v>15.161300543962401</v>
      </c>
      <c r="O857" s="92">
        <f>IF(L857=1,_xlfn.XLOOKUP(A857,'Dyno Graph'!$E$2:$E$77,'Dyno Graph'!$H$2:$H$77,,-1),IF(Forces!L857=2,_xlfn.XLOOKUP(Forces!A857,'Dyno Graph'!$F$2:$F$77,'Dyno Graph'!$H$2:$H$77,,-1),IF(Forces!L857=3,_xlfn.XLOOKUP(Forces!A857,'Dyno Graph'!$G$2:$G$77,'Dyno Graph'!$H$2:$H$77,,-1))))</f>
        <v>11.580217097533207</v>
      </c>
      <c r="P857" s="92" cm="1">
        <f t="array" ref="P857">_xlfn.XLOOKUP(N857,BSFC!$B$3:$B$25,_xlfn.XLOOKUP(M857,BSFC!$C$2:$P$2,BSFC!$C$3:$P$25,,-1),,-1)</f>
        <v>482.49827961562505</v>
      </c>
      <c r="Q857" s="92">
        <f t="shared" si="140"/>
        <v>1.552065229759783</v>
      </c>
      <c r="R857" s="92">
        <f t="shared" si="141"/>
        <v>2.7945154922313735E-4</v>
      </c>
      <c r="S857" s="92">
        <f t="shared" si="142"/>
        <v>0.13483489173608493</v>
      </c>
      <c r="T857" s="92">
        <f t="shared" si="145"/>
        <v>110.44767734564577</v>
      </c>
      <c r="U857" s="92">
        <f t="shared" si="143"/>
        <v>1.7977985564811324E-4</v>
      </c>
      <c r="V857" s="92">
        <f t="shared" si="146"/>
        <v>0.14726356979419306</v>
      </c>
    </row>
    <row r="858" spans="1:22" x14ac:dyDescent="0.45">
      <c r="A858" s="88">
        <f>MIN('Gearing and Output'!$H$7,(SQRT((A857^2)+2*K857*1)))</f>
        <v>11.51085753676924</v>
      </c>
      <c r="B858" s="90">
        <f t="shared" si="144"/>
        <v>74.099610669726331</v>
      </c>
      <c r="C858" s="90">
        <f>0.5*'Gearing and Output'!$G$15*'Gearing and Output'!$G$16*'Gearing and Output'!$G$14*(A858)^2</f>
        <v>77.909906644296754</v>
      </c>
      <c r="D858" s="90">
        <f>'Gearing and Output'!$G$26</f>
        <v>133.66125</v>
      </c>
      <c r="E858" s="90">
        <f>'Gearing and Output'!$C$14-C858-D858-'Gearing and Output'!$C$20</f>
        <v>-1076.2715765516652</v>
      </c>
      <c r="F858" s="90">
        <f>0.5*'Gearing and Output'!$J$27*A858^2</f>
        <v>37547.142509060541</v>
      </c>
      <c r="G858" s="90">
        <f>A858/('Gearing and Output'!$J$35/1000)</f>
        <v>39.407249355594793</v>
      </c>
      <c r="H858" s="90">
        <f t="shared" si="138"/>
        <v>41.852047553990403</v>
      </c>
      <c r="I858" s="90">
        <f>'Gearing and Output'!$G$38</f>
        <v>631.72977665344956</v>
      </c>
      <c r="J858" s="90">
        <f t="shared" si="139"/>
        <v>-1.7036897995423756</v>
      </c>
      <c r="K858" s="92">
        <f t="shared" ref="K858:K921" si="147">(I858/E858)</f>
        <v>-0.5869613120114987</v>
      </c>
      <c r="L858" s="92">
        <f>IF(A858&lt;'Gearing and Output'!$H$5,1,IF(A858&lt;'Gearing and Output'!$H$6,2,IF(A858&gt;'Gearing and Output'!$H$6,3)))</f>
        <v>2</v>
      </c>
      <c r="M858" s="92">
        <f>IF(L858=1,_xlfn.XLOOKUP(A858,'Dyno Graph'!$E$2:$E$77,'Dyno Graph'!$A$2:$A$77,,1),IF(L858=2,_xlfn.XLOOKUP(A858,'Dyno Graph'!$F$2:$F$77,'Dyno Graph'!$A$2:$A$77,,1),IF(L858=3,_xlfn.XLOOKUP(A858,'Dyno Graph'!$G$2:$G$77,'Dyno Graph'!$A$2:$A$77,,1))))</f>
        <v>7400</v>
      </c>
      <c r="N858" s="92">
        <f>IF(L858=1,_xlfn.XLOOKUP(A858,'Dyno Graph'!$E$2:$E$77,'Dyno Graph'!$D$2:$D$77,,-1),IF(L858=2,_xlfn.XLOOKUP(A858,'Dyno Graph'!$F$2:$F$77,'Dyno Graph'!$D$2:$D$77,,-1),IF(L858=3,_xlfn.XLOOKUP(A858,'Dyno Graph'!$G$2:$G$77,'Dyno Graph'!$D$2:$D$77,,-1))))</f>
        <v>15.161300543962401</v>
      </c>
      <c r="O858" s="92">
        <f>IF(L858=1,_xlfn.XLOOKUP(A858,'Dyno Graph'!$E$2:$E$77,'Dyno Graph'!$H$2:$H$77,,-1),IF(Forces!L858=2,_xlfn.XLOOKUP(Forces!A858,'Dyno Graph'!$F$2:$F$77,'Dyno Graph'!$H$2:$H$77,,-1),IF(Forces!L858=3,_xlfn.XLOOKUP(Forces!A858,'Dyno Graph'!$G$2:$G$77,'Dyno Graph'!$H$2:$H$77,,-1))))</f>
        <v>11.580217097533207</v>
      </c>
      <c r="P858" s="92" cm="1">
        <f t="array" ref="P858">_xlfn.XLOOKUP(N858,BSFC!$B$3:$B$25,_xlfn.XLOOKUP(M858,BSFC!$C$2:$P$2,BSFC!$C$3:$P$25,,-1),,-1)</f>
        <v>482.49827961562505</v>
      </c>
      <c r="Q858" s="92">
        <f t="shared" si="140"/>
        <v>1.552065229759783</v>
      </c>
      <c r="R858" s="92">
        <f t="shared" si="141"/>
        <v>2.8069777935795149E-4</v>
      </c>
      <c r="S858" s="92">
        <f t="shared" si="142"/>
        <v>0.13543619563213791</v>
      </c>
      <c r="T858" s="92">
        <f t="shared" si="145"/>
        <v>110.58311354127791</v>
      </c>
      <c r="U858" s="92">
        <f t="shared" si="143"/>
        <v>1.8058159417618389E-4</v>
      </c>
      <c r="V858" s="92">
        <f t="shared" si="146"/>
        <v>0.14744415138836925</v>
      </c>
    </row>
    <row r="859" spans="1:22" x14ac:dyDescent="0.45">
      <c r="A859" s="88">
        <f>MIN('Gearing and Output'!$H$7,(SQRT((A858^2)+2*K858*1)))</f>
        <v>11.459752118077173</v>
      </c>
      <c r="B859" s="90">
        <f t="shared" si="144"/>
        <v>74.186872592121887</v>
      </c>
      <c r="C859" s="90">
        <f>0.5*'Gearing and Output'!$G$15*'Gearing and Output'!$G$16*'Gearing and Output'!$G$14*(A859)^2</f>
        <v>77.219640141371229</v>
      </c>
      <c r="D859" s="90">
        <f>'Gearing and Output'!$G$26</f>
        <v>133.66125</v>
      </c>
      <c r="E859" s="90">
        <f>'Gearing and Output'!$C$14-C859-D859-'Gearing and Output'!$C$20</f>
        <v>-1075.5813100487399</v>
      </c>
      <c r="F859" s="90">
        <f>0.5*'Gearing and Output'!$J$27*A859^2</f>
        <v>37214.482185478024</v>
      </c>
      <c r="G859" s="90">
        <f>A859/('Gearing and Output'!$J$35/1000)</f>
        <v>39.232290715772585</v>
      </c>
      <c r="H859" s="90">
        <f t="shared" si="138"/>
        <v>41.481246615449159</v>
      </c>
      <c r="I859" s="90">
        <f>'Gearing and Output'!$G$38</f>
        <v>631.72977665344956</v>
      </c>
      <c r="J859" s="90">
        <f t="shared" si="139"/>
        <v>-1.7025971385211047</v>
      </c>
      <c r="K859" s="92">
        <f t="shared" si="147"/>
        <v>-0.58733800108968315</v>
      </c>
      <c r="L859" s="92">
        <f>IF(A859&lt;'Gearing and Output'!$H$5,1,IF(A859&lt;'Gearing and Output'!$H$6,2,IF(A859&gt;'Gearing and Output'!$H$6,3)))</f>
        <v>2</v>
      </c>
      <c r="M859" s="92">
        <f>IF(L859=1,_xlfn.XLOOKUP(A859,'Dyno Graph'!$E$2:$E$77,'Dyno Graph'!$A$2:$A$77,,1),IF(L859=2,_xlfn.XLOOKUP(A859,'Dyno Graph'!$F$2:$F$77,'Dyno Graph'!$A$2:$A$77,,1),IF(L859=3,_xlfn.XLOOKUP(A859,'Dyno Graph'!$G$2:$G$77,'Dyno Graph'!$A$2:$A$77,,1))))</f>
        <v>7400</v>
      </c>
      <c r="N859" s="92">
        <f>IF(L859=1,_xlfn.XLOOKUP(A859,'Dyno Graph'!$E$2:$E$77,'Dyno Graph'!$D$2:$D$77,,-1),IF(L859=2,_xlfn.XLOOKUP(A859,'Dyno Graph'!$F$2:$F$77,'Dyno Graph'!$D$2:$D$77,,-1),IF(L859=3,_xlfn.XLOOKUP(A859,'Dyno Graph'!$G$2:$G$77,'Dyno Graph'!$D$2:$D$77,,-1))))</f>
        <v>15.161300543962401</v>
      </c>
      <c r="O859" s="92">
        <f>IF(L859=1,_xlfn.XLOOKUP(A859,'Dyno Graph'!$E$2:$E$77,'Dyno Graph'!$H$2:$H$77,,-1),IF(Forces!L859=2,_xlfn.XLOOKUP(Forces!A859,'Dyno Graph'!$F$2:$F$77,'Dyno Graph'!$H$2:$H$77,,-1),IF(Forces!L859=3,_xlfn.XLOOKUP(Forces!A859,'Dyno Graph'!$G$2:$G$77,'Dyno Graph'!$H$2:$H$77,,-1))))</f>
        <v>11.580217097533207</v>
      </c>
      <c r="P859" s="92" cm="1">
        <f t="array" ref="P859">_xlfn.XLOOKUP(N859,BSFC!$B$3:$B$25,_xlfn.XLOOKUP(M859,BSFC!$C$2:$P$2,BSFC!$C$3:$P$25,,-1),,-1)</f>
        <v>482.49827961562505</v>
      </c>
      <c r="Q859" s="92">
        <f t="shared" si="140"/>
        <v>1.552065229759783</v>
      </c>
      <c r="R859" s="92">
        <f t="shared" si="141"/>
        <v>2.8196164856008206E-4</v>
      </c>
      <c r="S859" s="92">
        <f t="shared" si="142"/>
        <v>0.13604601034782507</v>
      </c>
      <c r="T859" s="92">
        <f t="shared" si="145"/>
        <v>110.71915955162574</v>
      </c>
      <c r="U859" s="92">
        <f t="shared" si="143"/>
        <v>1.8139468046376677E-4</v>
      </c>
      <c r="V859" s="92">
        <f t="shared" si="146"/>
        <v>0.14762554606883302</v>
      </c>
    </row>
    <row r="860" spans="1:22" x14ac:dyDescent="0.45">
      <c r="A860" s="88">
        <f>MIN('Gearing and Output'!$H$7,(SQRT((A859^2)+2*K859*1)))</f>
        <v>11.408384750068473</v>
      </c>
      <c r="B860" s="90">
        <f t="shared" si="144"/>
        <v>74.274527419856724</v>
      </c>
      <c r="C860" s="90">
        <f>0.5*'Gearing and Output'!$G$15*'Gearing and Output'!$G$16*'Gearing and Output'!$G$14*(A860)^2</f>
        <v>76.52893065208977</v>
      </c>
      <c r="D860" s="90">
        <f>'Gearing and Output'!$G$26</f>
        <v>133.66125</v>
      </c>
      <c r="E860" s="90">
        <f>'Gearing and Output'!$C$14-C860-D860-'Gearing and Output'!$C$20</f>
        <v>-1074.8906005594581</v>
      </c>
      <c r="F860" s="90">
        <f>0.5*'Gearing and Output'!$J$27*A860^2</f>
        <v>36881.608373360454</v>
      </c>
      <c r="G860" s="90">
        <f>A860/('Gearing and Output'!$J$35/1000)</f>
        <v>39.056435296365876</v>
      </c>
      <c r="H860" s="90">
        <f t="shared" si="138"/>
        <v>41.110207711200694</v>
      </c>
      <c r="I860" s="90">
        <f>'Gearing and Output'!$G$38</f>
        <v>631.72977665344956</v>
      </c>
      <c r="J860" s="90">
        <f t="shared" si="139"/>
        <v>-1.701503776272232</v>
      </c>
      <c r="K860" s="92">
        <f t="shared" si="147"/>
        <v>-0.58771541617783929</v>
      </c>
      <c r="L860" s="92">
        <f>IF(A860&lt;'Gearing and Output'!$H$5,1,IF(A860&lt;'Gearing and Output'!$H$6,2,IF(A860&gt;'Gearing and Output'!$H$6,3)))</f>
        <v>2</v>
      </c>
      <c r="M860" s="92">
        <f>IF(L860=1,_xlfn.XLOOKUP(A860,'Dyno Graph'!$E$2:$E$77,'Dyno Graph'!$A$2:$A$77,,1),IF(L860=2,_xlfn.XLOOKUP(A860,'Dyno Graph'!$F$2:$F$77,'Dyno Graph'!$A$2:$A$77,,1),IF(L860=3,_xlfn.XLOOKUP(A860,'Dyno Graph'!$G$2:$G$77,'Dyno Graph'!$A$2:$A$77,,1))))</f>
        <v>7300</v>
      </c>
      <c r="N860" s="92">
        <f>IF(L860=1,_xlfn.XLOOKUP(A860,'Dyno Graph'!$E$2:$E$77,'Dyno Graph'!$D$2:$D$77,,-1),IF(L860=2,_xlfn.XLOOKUP(A860,'Dyno Graph'!$F$2:$F$77,'Dyno Graph'!$D$2:$D$77,,-1),IF(L860=3,_xlfn.XLOOKUP(A860,'Dyno Graph'!$G$2:$G$77,'Dyno Graph'!$D$2:$D$77,,-1))))</f>
        <v>15.729542693797773</v>
      </c>
      <c r="O860" s="92">
        <f>IF(L860=1,_xlfn.XLOOKUP(A860,'Dyno Graph'!$E$2:$E$77,'Dyno Graph'!$H$2:$H$77,,-1),IF(Forces!L860=2,_xlfn.XLOOKUP(Forces!A860,'Dyno Graph'!$F$2:$F$77,'Dyno Graph'!$H$2:$H$77,,-1),IF(Forces!L860=3,_xlfn.XLOOKUP(Forces!A860,'Dyno Graph'!$G$2:$G$77,'Dyno Graph'!$H$2:$H$77,,-1))))</f>
        <v>11.849662397180863</v>
      </c>
      <c r="P860" s="92" cm="1">
        <f t="array" ref="P860">_xlfn.XLOOKUP(N860,BSFC!$B$3:$B$25,_xlfn.XLOOKUP(M860,BSFC!$C$2:$P$2,BSFC!$C$3:$P$25,,-1),,-1)</f>
        <v>482.49827961562505</v>
      </c>
      <c r="Q860" s="92">
        <f t="shared" si="140"/>
        <v>1.5881782557404804</v>
      </c>
      <c r="R860" s="92">
        <f t="shared" si="141"/>
        <v>2.8983400728544605E-4</v>
      </c>
      <c r="S860" s="92">
        <f t="shared" si="142"/>
        <v>0.13984440988933025</v>
      </c>
      <c r="T860" s="92">
        <f t="shared" si="145"/>
        <v>110.85900396151507</v>
      </c>
      <c r="U860" s="92">
        <f t="shared" si="143"/>
        <v>1.8645921318577365E-4</v>
      </c>
      <c r="V860" s="92">
        <f t="shared" si="146"/>
        <v>0.14781200528201879</v>
      </c>
    </row>
    <row r="861" spans="1:22" x14ac:dyDescent="0.45">
      <c r="A861" s="88">
        <f>MIN('Gearing and Output'!$H$7,(SQRT((A860^2)+2*K860*1)))</f>
        <v>11.35675181437189</v>
      </c>
      <c r="B861" s="90">
        <f t="shared" si="144"/>
        <v>74.362580766125546</v>
      </c>
      <c r="C861" s="90">
        <f>0.5*'Gearing and Output'!$G$15*'Gearing and Output'!$G$16*'Gearing and Output'!$G$14*(A861)^2</f>
        <v>75.837777322664635</v>
      </c>
      <c r="D861" s="90">
        <f>'Gearing and Output'!$G$26</f>
        <v>133.66125</v>
      </c>
      <c r="E861" s="90">
        <f>'Gearing and Output'!$C$14-C861-D861-'Gearing and Output'!$C$20</f>
        <v>-1074.199447230033</v>
      </c>
      <c r="F861" s="90">
        <f>0.5*'Gearing and Output'!$J$27*A861^2</f>
        <v>36548.520661241659</v>
      </c>
      <c r="G861" s="90">
        <f>A861/('Gearing and Output'!$J$35/1000)</f>
        <v>38.879670709934572</v>
      </c>
      <c r="H861" s="90">
        <f t="shared" si="138"/>
        <v>40.738930382602874</v>
      </c>
      <c r="I861" s="90">
        <f>'Gearing and Output'!$G$38</f>
        <v>631.72977665344956</v>
      </c>
      <c r="J861" s="90">
        <f t="shared" si="139"/>
        <v>-1.7004097114442505</v>
      </c>
      <c r="K861" s="92">
        <f t="shared" si="147"/>
        <v>-0.58809355961078669</v>
      </c>
      <c r="L861" s="92">
        <f>IF(A861&lt;'Gearing and Output'!$H$5,1,IF(A861&lt;'Gearing and Output'!$H$6,2,IF(A861&gt;'Gearing and Output'!$H$6,3)))</f>
        <v>2</v>
      </c>
      <c r="M861" s="92">
        <f>IF(L861=1,_xlfn.XLOOKUP(A861,'Dyno Graph'!$E$2:$E$77,'Dyno Graph'!$A$2:$A$77,,1),IF(L861=2,_xlfn.XLOOKUP(A861,'Dyno Graph'!$F$2:$F$77,'Dyno Graph'!$A$2:$A$77,,1),IF(L861=3,_xlfn.XLOOKUP(A861,'Dyno Graph'!$G$2:$G$77,'Dyno Graph'!$A$2:$A$77,,1))))</f>
        <v>7300</v>
      </c>
      <c r="N861" s="92">
        <f>IF(L861=1,_xlfn.XLOOKUP(A861,'Dyno Graph'!$E$2:$E$77,'Dyno Graph'!$D$2:$D$77,,-1),IF(L861=2,_xlfn.XLOOKUP(A861,'Dyno Graph'!$F$2:$F$77,'Dyno Graph'!$D$2:$D$77,,-1),IF(L861=3,_xlfn.XLOOKUP(A861,'Dyno Graph'!$G$2:$G$77,'Dyno Graph'!$D$2:$D$77,,-1))))</f>
        <v>15.729542693797773</v>
      </c>
      <c r="O861" s="92">
        <f>IF(L861=1,_xlfn.XLOOKUP(A861,'Dyno Graph'!$E$2:$E$77,'Dyno Graph'!$H$2:$H$77,,-1),IF(Forces!L861=2,_xlfn.XLOOKUP(Forces!A861,'Dyno Graph'!$F$2:$F$77,'Dyno Graph'!$H$2:$H$77,,-1),IF(Forces!L861=3,_xlfn.XLOOKUP(Forces!A861,'Dyno Graph'!$G$2:$G$77,'Dyno Graph'!$H$2:$H$77,,-1))))</f>
        <v>11.849662397180863</v>
      </c>
      <c r="P861" s="92" cm="1">
        <f t="array" ref="P861">_xlfn.XLOOKUP(N861,BSFC!$B$3:$B$25,_xlfn.XLOOKUP(M861,BSFC!$C$2:$P$2,BSFC!$C$3:$P$25,,-1),,-1)</f>
        <v>482.49827961562505</v>
      </c>
      <c r="Q861" s="92">
        <f t="shared" si="140"/>
        <v>1.5881782557404804</v>
      </c>
      <c r="R861" s="92">
        <f t="shared" si="141"/>
        <v>2.9116467731222687E-4</v>
      </c>
      <c r="S861" s="92">
        <f t="shared" si="142"/>
        <v>0.14048645588798808</v>
      </c>
      <c r="T861" s="92">
        <f t="shared" si="145"/>
        <v>110.99949041740307</v>
      </c>
      <c r="U861" s="92">
        <f t="shared" si="143"/>
        <v>1.8731527451731745E-4</v>
      </c>
      <c r="V861" s="92">
        <f t="shared" si="146"/>
        <v>0.14799932055653611</v>
      </c>
    </row>
    <row r="862" spans="1:22" x14ac:dyDescent="0.45">
      <c r="A862" s="88">
        <f>MIN('Gearing and Output'!$H$7,(SQRT((A861^2)+2*K861*1)))</f>
        <v>11.304849607757621</v>
      </c>
      <c r="B862" s="90">
        <f t="shared" si="144"/>
        <v>74.451038378097124</v>
      </c>
      <c r="C862" s="90">
        <f>0.5*'Gearing and Output'!$G$15*'Gearing and Output'!$G$16*'Gearing and Output'!$G$14*(A862)^2</f>
        <v>75.146179296562352</v>
      </c>
      <c r="D862" s="90">
        <f>'Gearing and Output'!$G$26</f>
        <v>133.66125</v>
      </c>
      <c r="E862" s="90">
        <f>'Gearing and Output'!$C$14-C862-D862-'Gearing and Output'!$C$20</f>
        <v>-1073.5078492039308</v>
      </c>
      <c r="F862" s="90">
        <f>0.5*'Gearing and Output'!$J$27*A862^2</f>
        <v>36215.218636332247</v>
      </c>
      <c r="G862" s="90">
        <f>A862/('Gearing and Output'!$J$35/1000)</f>
        <v>38.701984278526602</v>
      </c>
      <c r="H862" s="90">
        <f t="shared" si="138"/>
        <v>40.36741416953862</v>
      </c>
      <c r="I862" s="90">
        <f>'Gearing and Output'!$G$38</f>
        <v>631.72977665344956</v>
      </c>
      <c r="J862" s="90">
        <f t="shared" si="139"/>
        <v>-1.6993149426813059</v>
      </c>
      <c r="K862" s="92">
        <f t="shared" si="147"/>
        <v>-0.58847243373387004</v>
      </c>
      <c r="L862" s="92">
        <f>IF(A862&lt;'Gearing and Output'!$H$5,1,IF(A862&lt;'Gearing and Output'!$H$6,2,IF(A862&gt;'Gearing and Output'!$H$6,3)))</f>
        <v>2</v>
      </c>
      <c r="M862" s="92">
        <f>IF(L862=1,_xlfn.XLOOKUP(A862,'Dyno Graph'!$E$2:$E$77,'Dyno Graph'!$A$2:$A$77,,1),IF(L862=2,_xlfn.XLOOKUP(A862,'Dyno Graph'!$F$2:$F$77,'Dyno Graph'!$A$2:$A$77,,1),IF(L862=3,_xlfn.XLOOKUP(A862,'Dyno Graph'!$G$2:$G$77,'Dyno Graph'!$A$2:$A$77,,1))))</f>
        <v>7300</v>
      </c>
      <c r="N862" s="92">
        <f>IF(L862=1,_xlfn.XLOOKUP(A862,'Dyno Graph'!$E$2:$E$77,'Dyno Graph'!$D$2:$D$77,,-1),IF(L862=2,_xlfn.XLOOKUP(A862,'Dyno Graph'!$F$2:$F$77,'Dyno Graph'!$D$2:$D$77,,-1),IF(L862=3,_xlfn.XLOOKUP(A862,'Dyno Graph'!$G$2:$G$77,'Dyno Graph'!$D$2:$D$77,,-1))))</f>
        <v>15.729542693797773</v>
      </c>
      <c r="O862" s="92">
        <f>IF(L862=1,_xlfn.XLOOKUP(A862,'Dyno Graph'!$E$2:$E$77,'Dyno Graph'!$H$2:$H$77,,-1),IF(Forces!L862=2,_xlfn.XLOOKUP(Forces!A862,'Dyno Graph'!$F$2:$F$77,'Dyno Graph'!$H$2:$H$77,,-1),IF(Forces!L862=3,_xlfn.XLOOKUP(Forces!A862,'Dyno Graph'!$G$2:$G$77,'Dyno Graph'!$H$2:$H$77,,-1))))</f>
        <v>11.849662397180863</v>
      </c>
      <c r="P862" s="92" cm="1">
        <f t="array" ref="P862">_xlfn.XLOOKUP(N862,BSFC!$B$3:$B$25,_xlfn.XLOOKUP(M862,BSFC!$C$2:$P$2,BSFC!$C$3:$P$25,,-1),,-1)</f>
        <v>482.49827961562505</v>
      </c>
      <c r="Q862" s="92">
        <f t="shared" si="140"/>
        <v>1.5881782557404804</v>
      </c>
      <c r="R862" s="92">
        <f t="shared" si="141"/>
        <v>2.9251472039914177E-4</v>
      </c>
      <c r="S862" s="92">
        <f t="shared" si="142"/>
        <v>0.14113784935483148</v>
      </c>
      <c r="T862" s="92">
        <f t="shared" si="145"/>
        <v>111.1406282667579</v>
      </c>
      <c r="U862" s="92">
        <f t="shared" si="143"/>
        <v>1.8818379913977529E-4</v>
      </c>
      <c r="V862" s="92">
        <f t="shared" si="146"/>
        <v>0.14818750435567588</v>
      </c>
    </row>
    <row r="863" spans="1:22" x14ac:dyDescent="0.45">
      <c r="A863" s="88">
        <f>MIN('Gearing and Output'!$H$7,(SQRT((A862^2)+2*K862*1)))</f>
        <v>11.252674339309296</v>
      </c>
      <c r="B863" s="90">
        <f t="shared" si="144"/>
        <v>74.53990614142576</v>
      </c>
      <c r="C863" s="90">
        <f>0.5*'Gearing and Output'!$G$15*'Gearing and Output'!$G$16*'Gearing and Output'!$G$14*(A863)^2</f>
        <v>74.454135714491329</v>
      </c>
      <c r="D863" s="90">
        <f>'Gearing and Output'!$G$26</f>
        <v>133.66125</v>
      </c>
      <c r="E863" s="90">
        <f>'Gearing and Output'!$C$14-C863-D863-'Gearing and Output'!$C$20</f>
        <v>-1072.8158056218599</v>
      </c>
      <c r="F863" s="90">
        <f>0.5*'Gearing and Output'!$J$27*A863^2</f>
        <v>35881.701884513583</v>
      </c>
      <c r="G863" s="90">
        <f>A863/('Gearing and Output'!$J$35/1000)</f>
        <v>38.523363023996218</v>
      </c>
      <c r="H863" s="90">
        <f t="shared" si="138"/>
        <v>39.995658610409222</v>
      </c>
      <c r="I863" s="90">
        <f>'Gearing and Output'!$G$38</f>
        <v>631.72977665344956</v>
      </c>
      <c r="J863" s="90">
        <f t="shared" si="139"/>
        <v>-1.6982194686231777</v>
      </c>
      <c r="K863" s="92">
        <f t="shared" si="147"/>
        <v>-0.58885204090301979</v>
      </c>
      <c r="L863" s="92">
        <f>IF(A863&lt;'Gearing and Output'!$H$5,1,IF(A863&lt;'Gearing and Output'!$H$6,2,IF(A863&gt;'Gearing and Output'!$H$6,3)))</f>
        <v>2</v>
      </c>
      <c r="M863" s="92">
        <f>IF(L863=1,_xlfn.XLOOKUP(A863,'Dyno Graph'!$E$2:$E$77,'Dyno Graph'!$A$2:$A$77,,1),IF(L863=2,_xlfn.XLOOKUP(A863,'Dyno Graph'!$F$2:$F$77,'Dyno Graph'!$A$2:$A$77,,1),IF(L863=3,_xlfn.XLOOKUP(A863,'Dyno Graph'!$G$2:$G$77,'Dyno Graph'!$A$2:$A$77,,1))))</f>
        <v>7200</v>
      </c>
      <c r="N863" s="92">
        <f>IF(L863=1,_xlfn.XLOOKUP(A863,'Dyno Graph'!$E$2:$E$77,'Dyno Graph'!$D$2:$D$77,,-1),IF(L863=2,_xlfn.XLOOKUP(A863,'Dyno Graph'!$F$2:$F$77,'Dyno Graph'!$D$2:$D$77,,-1),IF(L863=3,_xlfn.XLOOKUP(A863,'Dyno Graph'!$G$2:$G$77,'Dyno Graph'!$D$2:$D$77,,-1))))</f>
        <v>16.430236696691239</v>
      </c>
      <c r="O863" s="92">
        <f>IF(L863=1,_xlfn.XLOOKUP(A863,'Dyno Graph'!$E$2:$E$77,'Dyno Graph'!$H$2:$H$77,,-1),IF(Forces!L863=2,_xlfn.XLOOKUP(Forces!A863,'Dyno Graph'!$F$2:$F$77,'Dyno Graph'!$H$2:$H$77,,-1),IF(Forces!L863=3,_xlfn.XLOOKUP(Forces!A863,'Dyno Graph'!$G$2:$G$77,'Dyno Graph'!$H$2:$H$77,,-1))))</f>
        <v>12.205611797885627</v>
      </c>
      <c r="P863" s="92" cm="1">
        <f t="array" ref="P863">_xlfn.XLOOKUP(N863,BSFC!$B$3:$B$25,_xlfn.XLOOKUP(M863,BSFC!$C$2:$P$2,BSFC!$C$3:$P$25,,-1),,-1)</f>
        <v>530.48452275</v>
      </c>
      <c r="Q863" s="92">
        <f t="shared" si="140"/>
        <v>1.798580041520313</v>
      </c>
      <c r="R863" s="92">
        <f t="shared" si="141"/>
        <v>3.0271254293414964E-4</v>
      </c>
      <c r="S863" s="92">
        <f t="shared" si="142"/>
        <v>0.16058431886886126</v>
      </c>
      <c r="T863" s="92">
        <f t="shared" si="145"/>
        <v>111.30121258562676</v>
      </c>
      <c r="U863" s="92">
        <f t="shared" si="143"/>
        <v>2.1411242515848169E-4</v>
      </c>
      <c r="V863" s="92">
        <f t="shared" si="146"/>
        <v>0.14840161678083436</v>
      </c>
    </row>
    <row r="864" spans="1:22" x14ac:dyDescent="0.45">
      <c r="A864" s="88">
        <f>MIN('Gearing and Output'!$H$7,(SQRT((A863^2)+2*K863*1)))</f>
        <v>11.20022212747336</v>
      </c>
      <c r="B864" s="90">
        <f t="shared" si="144"/>
        <v>74.629190084959973</v>
      </c>
      <c r="C864" s="90">
        <f>0.5*'Gearing and Output'!$G$15*'Gearing and Output'!$G$16*'Gearing and Output'!$G$14*(A864)^2</f>
        <v>73.761645714389388</v>
      </c>
      <c r="D864" s="90">
        <f>'Gearing and Output'!$G$26</f>
        <v>133.66125</v>
      </c>
      <c r="E864" s="90">
        <f>'Gearing and Output'!$C$14-C864-D864-'Gearing and Output'!$C$20</f>
        <v>-1072.1233156217579</v>
      </c>
      <c r="F864" s="90">
        <f>0.5*'Gearing and Output'!$J$27*A864^2</f>
        <v>35547.969990331796</v>
      </c>
      <c r="G864" s="90">
        <f>A864/('Gearing and Output'!$J$35/1000)</f>
        <v>38.34379365790263</v>
      </c>
      <c r="H864" s="90">
        <f t="shared" si="138"/>
        <v>39.623663242127627</v>
      </c>
      <c r="I864" s="90">
        <f>'Gearing and Output'!$G$38</f>
        <v>631.72977665344956</v>
      </c>
      <c r="J864" s="90">
        <f t="shared" si="139"/>
        <v>-1.69712328790526</v>
      </c>
      <c r="K864" s="92">
        <f t="shared" si="147"/>
        <v>-0.58923238348481366</v>
      </c>
      <c r="L864" s="92">
        <f>IF(A864&lt;'Gearing and Output'!$H$5,1,IF(A864&lt;'Gearing and Output'!$H$6,2,IF(A864&gt;'Gearing and Output'!$H$6,3)))</f>
        <v>2</v>
      </c>
      <c r="M864" s="92">
        <f>IF(L864=1,_xlfn.XLOOKUP(A864,'Dyno Graph'!$E$2:$E$77,'Dyno Graph'!$A$2:$A$77,,1),IF(L864=2,_xlfn.XLOOKUP(A864,'Dyno Graph'!$F$2:$F$77,'Dyno Graph'!$A$2:$A$77,,1),IF(L864=3,_xlfn.XLOOKUP(A864,'Dyno Graph'!$G$2:$G$77,'Dyno Graph'!$A$2:$A$77,,1))))</f>
        <v>7200</v>
      </c>
      <c r="N864" s="92">
        <f>IF(L864=1,_xlfn.XLOOKUP(A864,'Dyno Graph'!$E$2:$E$77,'Dyno Graph'!$D$2:$D$77,,-1),IF(L864=2,_xlfn.XLOOKUP(A864,'Dyno Graph'!$F$2:$F$77,'Dyno Graph'!$D$2:$D$77,,-1),IF(L864=3,_xlfn.XLOOKUP(A864,'Dyno Graph'!$G$2:$G$77,'Dyno Graph'!$D$2:$D$77,,-1))))</f>
        <v>16.430236696691239</v>
      </c>
      <c r="O864" s="92">
        <f>IF(L864=1,_xlfn.XLOOKUP(A864,'Dyno Graph'!$E$2:$E$77,'Dyno Graph'!$H$2:$H$77,,-1),IF(Forces!L864=2,_xlfn.XLOOKUP(Forces!A864,'Dyno Graph'!$F$2:$F$77,'Dyno Graph'!$H$2:$H$77,,-1),IF(Forces!L864=3,_xlfn.XLOOKUP(Forces!A864,'Dyno Graph'!$G$2:$G$77,'Dyno Graph'!$H$2:$H$77,,-1))))</f>
        <v>12.205611797885627</v>
      </c>
      <c r="P864" s="92" cm="1">
        <f t="array" ref="P864">_xlfn.XLOOKUP(N864,BSFC!$B$3:$B$25,_xlfn.XLOOKUP(M864,BSFC!$C$2:$P$2,BSFC!$C$3:$P$25,,-1),,-1)</f>
        <v>530.48452275</v>
      </c>
      <c r="Q864" s="92">
        <f t="shared" si="140"/>
        <v>1.798580041520313</v>
      </c>
      <c r="R864" s="92">
        <f t="shared" si="141"/>
        <v>3.0414452282066383E-4</v>
      </c>
      <c r="S864" s="92">
        <f t="shared" si="142"/>
        <v>0.16134396203554632</v>
      </c>
      <c r="T864" s="92">
        <f t="shared" si="145"/>
        <v>111.4625565476623</v>
      </c>
      <c r="U864" s="92">
        <f t="shared" si="143"/>
        <v>2.1512528271406175E-4</v>
      </c>
      <c r="V864" s="92">
        <f t="shared" si="146"/>
        <v>0.14861674206354841</v>
      </c>
    </row>
    <row r="865" spans="1:22" x14ac:dyDescent="0.45">
      <c r="A865" s="88">
        <f>MIN('Gearing and Output'!$H$7,(SQRT((A864^2)+2*K864*1)))</f>
        <v>11.147488996979286</v>
      </c>
      <c r="B865" s="90">
        <f t="shared" si="144"/>
        <v>74.718896385658809</v>
      </c>
      <c r="C865" s="90">
        <f>0.5*'Gearing and Output'!$G$15*'Gearing and Output'!$G$16*'Gearing and Output'!$G$14*(A865)^2</f>
        <v>73.068708431411238</v>
      </c>
      <c r="D865" s="90">
        <f>'Gearing and Output'!$G$26</f>
        <v>133.66125</v>
      </c>
      <c r="E865" s="90">
        <f>'Gearing and Output'!$C$14-C865-D865-'Gearing and Output'!$C$20</f>
        <v>-1071.4303783387797</v>
      </c>
      <c r="F865" s="90">
        <f>0.5*'Gearing and Output'!$J$27*A865^2</f>
        <v>35214.022536991775</v>
      </c>
      <c r="G865" s="90">
        <f>A865/('Gearing and Output'!$J$35/1000)</f>
        <v>38.163262570966396</v>
      </c>
      <c r="H865" s="90">
        <f t="shared" si="138"/>
        <v>39.251427600111782</v>
      </c>
      <c r="I865" s="90">
        <f>'Gearing and Output'!$G$38</f>
        <v>631.72977665344956</v>
      </c>
      <c r="J865" s="90">
        <f t="shared" si="139"/>
        <v>-1.6960263991585416</v>
      </c>
      <c r="K865" s="92">
        <f t="shared" si="147"/>
        <v>-0.58961346385653857</v>
      </c>
      <c r="L865" s="92">
        <f>IF(A865&lt;'Gearing and Output'!$H$5,1,IF(A865&lt;'Gearing and Output'!$H$6,2,IF(A865&gt;'Gearing and Output'!$H$6,3)))</f>
        <v>2</v>
      </c>
      <c r="M865" s="92">
        <f>IF(L865=1,_xlfn.XLOOKUP(A865,'Dyno Graph'!$E$2:$E$77,'Dyno Graph'!$A$2:$A$77,,1),IF(L865=2,_xlfn.XLOOKUP(A865,'Dyno Graph'!$F$2:$F$77,'Dyno Graph'!$A$2:$A$77,,1),IF(L865=3,_xlfn.XLOOKUP(A865,'Dyno Graph'!$G$2:$G$77,'Dyno Graph'!$A$2:$A$77,,1))))</f>
        <v>7200</v>
      </c>
      <c r="N865" s="92">
        <f>IF(L865=1,_xlfn.XLOOKUP(A865,'Dyno Graph'!$E$2:$E$77,'Dyno Graph'!$D$2:$D$77,,-1),IF(L865=2,_xlfn.XLOOKUP(A865,'Dyno Graph'!$F$2:$F$77,'Dyno Graph'!$D$2:$D$77,,-1),IF(L865=3,_xlfn.XLOOKUP(A865,'Dyno Graph'!$G$2:$G$77,'Dyno Graph'!$D$2:$D$77,,-1))))</f>
        <v>16.430236696691239</v>
      </c>
      <c r="O865" s="92">
        <f>IF(L865=1,_xlfn.XLOOKUP(A865,'Dyno Graph'!$E$2:$E$77,'Dyno Graph'!$H$2:$H$77,,-1),IF(Forces!L865=2,_xlfn.XLOOKUP(Forces!A865,'Dyno Graph'!$F$2:$F$77,'Dyno Graph'!$H$2:$H$77,,-1),IF(Forces!L865=3,_xlfn.XLOOKUP(Forces!A865,'Dyno Graph'!$G$2:$G$77,'Dyno Graph'!$H$2:$H$77,,-1))))</f>
        <v>12.205611797885627</v>
      </c>
      <c r="P865" s="92" cm="1">
        <f t="array" ref="P865">_xlfn.XLOOKUP(N865,BSFC!$B$3:$B$25,_xlfn.XLOOKUP(M865,BSFC!$C$2:$P$2,BSFC!$C$3:$P$25,,-1),,-1)</f>
        <v>530.48452275</v>
      </c>
      <c r="Q865" s="92">
        <f t="shared" si="140"/>
        <v>1.798580041520313</v>
      </c>
      <c r="R865" s="92">
        <f t="shared" si="141"/>
        <v>3.0559796493623813E-4</v>
      </c>
      <c r="S865" s="92">
        <f t="shared" si="142"/>
        <v>0.16211499058257151</v>
      </c>
      <c r="T865" s="92">
        <f t="shared" si="145"/>
        <v>111.62467153824487</v>
      </c>
      <c r="U865" s="92">
        <f t="shared" si="143"/>
        <v>2.1615332077676199E-4</v>
      </c>
      <c r="V865" s="92">
        <f t="shared" si="146"/>
        <v>0.14883289538432518</v>
      </c>
    </row>
    <row r="866" spans="1:22" x14ac:dyDescent="0.45">
      <c r="A866" s="88">
        <f>MIN('Gearing and Output'!$H$7,(SQRT((A865^2)+2*K865*1)))</f>
        <v>11.094470875623639</v>
      </c>
      <c r="B866" s="90">
        <f t="shared" si="144"/>
        <v>74.809031373727251</v>
      </c>
      <c r="C866" s="90">
        <f>0.5*'Gearing and Output'!$G$15*'Gearing and Output'!$G$16*'Gearing and Output'!$G$14*(A866)^2</f>
        <v>72.375322997915944</v>
      </c>
      <c r="D866" s="90">
        <f>'Gearing and Output'!$G$26</f>
        <v>133.66125</v>
      </c>
      <c r="E866" s="90">
        <f>'Gearing and Output'!$C$14-C866-D866-'Gearing and Output'!$C$20</f>
        <v>-1070.7369929052843</v>
      </c>
      <c r="F866" s="90">
        <f>0.5*'Gearing and Output'!$J$27*A866^2</f>
        <v>34879.859106351083</v>
      </c>
      <c r="G866" s="90">
        <f>A866/('Gearing and Output'!$J$35/1000)</f>
        <v>37.981755822059696</v>
      </c>
      <c r="H866" s="90">
        <f t="shared" si="138"/>
        <v>38.87895121827782</v>
      </c>
      <c r="I866" s="90">
        <f>'Gearing and Output'!$G$38</f>
        <v>631.72977665344956</v>
      </c>
      <c r="J866" s="90">
        <f t="shared" si="139"/>
        <v>-1.6949288010095851</v>
      </c>
      <c r="K866" s="92">
        <f t="shared" si="147"/>
        <v>-0.58999528440625326</v>
      </c>
      <c r="L866" s="92">
        <f>IF(A866&lt;'Gearing and Output'!$H$5,1,IF(A866&lt;'Gearing and Output'!$H$6,2,IF(A866&gt;'Gearing and Output'!$H$6,3)))</f>
        <v>2</v>
      </c>
      <c r="M866" s="92">
        <f>IF(L866=1,_xlfn.XLOOKUP(A866,'Dyno Graph'!$E$2:$E$77,'Dyno Graph'!$A$2:$A$77,,1),IF(L866=2,_xlfn.XLOOKUP(A866,'Dyno Graph'!$F$2:$F$77,'Dyno Graph'!$A$2:$A$77,,1),IF(L866=3,_xlfn.XLOOKUP(A866,'Dyno Graph'!$G$2:$G$77,'Dyno Graph'!$A$2:$A$77,,1))))</f>
        <v>7100</v>
      </c>
      <c r="N866" s="92">
        <f>IF(L866=1,_xlfn.XLOOKUP(A866,'Dyno Graph'!$E$2:$E$77,'Dyno Graph'!$D$2:$D$77,,-1),IF(L866=2,_xlfn.XLOOKUP(A866,'Dyno Graph'!$F$2:$F$77,'Dyno Graph'!$D$2:$D$77,,-1),IF(L866=3,_xlfn.XLOOKUP(A866,'Dyno Graph'!$G$2:$G$77,'Dyno Graph'!$D$2:$D$77,,-1))))</f>
        <v>17.308428571428571</v>
      </c>
      <c r="O866" s="92">
        <f>IF(L866=1,_xlfn.XLOOKUP(A866,'Dyno Graph'!$E$2:$E$77,'Dyno Graph'!$H$2:$H$77,,-1),IF(Forces!L866=2,_xlfn.XLOOKUP(Forces!A866,'Dyno Graph'!$F$2:$F$77,'Dyno Graph'!$H$2:$H$77,,-1),IF(Forces!L866=3,_xlfn.XLOOKUP(Forces!A866,'Dyno Graph'!$G$2:$G$77,'Dyno Graph'!$H$2:$H$77,,-1))))</f>
        <v>12.6769</v>
      </c>
      <c r="P866" s="92" cm="1">
        <f t="array" ref="P866">_xlfn.XLOOKUP(N866,BSFC!$B$3:$B$25,_xlfn.XLOOKUP(M866,BSFC!$C$2:$P$2,BSFC!$C$3:$P$25,,-1),,-1)</f>
        <v>541.22171512499995</v>
      </c>
      <c r="Q866" s="92">
        <f t="shared" si="140"/>
        <v>1.9058371001300312</v>
      </c>
      <c r="R866" s="92">
        <f t="shared" si="141"/>
        <v>3.1893025423604876E-4</v>
      </c>
      <c r="S866" s="92">
        <f t="shared" si="142"/>
        <v>0.1726119792028866</v>
      </c>
      <c r="T866" s="92">
        <f t="shared" si="145"/>
        <v>111.79728351744775</v>
      </c>
      <c r="U866" s="92">
        <f t="shared" si="143"/>
        <v>2.3014930560384878E-4</v>
      </c>
      <c r="V866" s="92">
        <f t="shared" si="146"/>
        <v>0.14906304468992904</v>
      </c>
    </row>
    <row r="867" spans="1:22" x14ac:dyDescent="0.45">
      <c r="A867" s="88">
        <f>MIN('Gearing and Output'!$H$7,(SQRT((A866^2)+2*K866*1)))</f>
        <v>11.041163590910545</v>
      </c>
      <c r="B867" s="90">
        <f t="shared" si="144"/>
        <v>74.89960153798269</v>
      </c>
      <c r="C867" s="90">
        <f>0.5*'Gearing and Output'!$G$15*'Gearing and Output'!$G$16*'Gearing and Output'!$G$14*(A867)^2</f>
        <v>71.681488543454179</v>
      </c>
      <c r="D867" s="90">
        <f>'Gearing and Output'!$G$26</f>
        <v>133.66125</v>
      </c>
      <c r="E867" s="90">
        <f>'Gearing and Output'!$C$14-C867-D867-'Gearing and Output'!$C$20</f>
        <v>-1070.0431584508226</v>
      </c>
      <c r="F867" s="90">
        <f>0.5*'Gearing and Output'!$J$27*A867^2</f>
        <v>34545.47927891383</v>
      </c>
      <c r="G867" s="90">
        <f>A867/('Gearing and Output'!$J$35/1000)</f>
        <v>37.799259126705046</v>
      </c>
      <c r="H867" s="90">
        <f t="shared" si="138"/>
        <v>38.506233629033268</v>
      </c>
      <c r="I867" s="90">
        <f>'Gearing and Output'!$G$38</f>
        <v>631.72977665344956</v>
      </c>
      <c r="J867" s="90">
        <f t="shared" si="139"/>
        <v>-1.6938304920805092</v>
      </c>
      <c r="K867" s="92">
        <f t="shared" si="147"/>
        <v>-0.5903778475328505</v>
      </c>
      <c r="L867" s="92">
        <f>IF(A867&lt;'Gearing and Output'!$H$5,1,IF(A867&lt;'Gearing and Output'!$H$6,2,IF(A867&gt;'Gearing and Output'!$H$6,3)))</f>
        <v>2</v>
      </c>
      <c r="M867" s="92">
        <f>IF(L867=1,_xlfn.XLOOKUP(A867,'Dyno Graph'!$E$2:$E$77,'Dyno Graph'!$A$2:$A$77,,1),IF(L867=2,_xlfn.XLOOKUP(A867,'Dyno Graph'!$F$2:$F$77,'Dyno Graph'!$A$2:$A$77,,1),IF(L867=3,_xlfn.XLOOKUP(A867,'Dyno Graph'!$G$2:$G$77,'Dyno Graph'!$A$2:$A$77,,1))))</f>
        <v>7100</v>
      </c>
      <c r="N867" s="92">
        <f>IF(L867=1,_xlfn.XLOOKUP(A867,'Dyno Graph'!$E$2:$E$77,'Dyno Graph'!$D$2:$D$77,,-1),IF(L867=2,_xlfn.XLOOKUP(A867,'Dyno Graph'!$F$2:$F$77,'Dyno Graph'!$D$2:$D$77,,-1),IF(L867=3,_xlfn.XLOOKUP(A867,'Dyno Graph'!$G$2:$G$77,'Dyno Graph'!$D$2:$D$77,,-1))))</f>
        <v>17.308428571428571</v>
      </c>
      <c r="O867" s="92">
        <f>IF(L867=1,_xlfn.XLOOKUP(A867,'Dyno Graph'!$E$2:$E$77,'Dyno Graph'!$H$2:$H$77,,-1),IF(Forces!L867=2,_xlfn.XLOOKUP(Forces!A867,'Dyno Graph'!$F$2:$F$77,'Dyno Graph'!$H$2:$H$77,,-1),IF(Forces!L867=3,_xlfn.XLOOKUP(Forces!A867,'Dyno Graph'!$G$2:$G$77,'Dyno Graph'!$H$2:$H$77,,-1))))</f>
        <v>12.6769</v>
      </c>
      <c r="P867" s="92" cm="1">
        <f t="array" ref="P867">_xlfn.XLOOKUP(N867,BSFC!$B$3:$B$25,_xlfn.XLOOKUP(M867,BSFC!$C$2:$P$2,BSFC!$C$3:$P$25,,-1),,-1)</f>
        <v>541.22171512499995</v>
      </c>
      <c r="Q867" s="92">
        <f t="shared" si="140"/>
        <v>1.9058371001300312</v>
      </c>
      <c r="R867" s="92">
        <f t="shared" si="141"/>
        <v>3.2048609449456059E-4</v>
      </c>
      <c r="S867" s="92">
        <f t="shared" si="142"/>
        <v>0.17345403373605889</v>
      </c>
      <c r="T867" s="92">
        <f t="shared" si="145"/>
        <v>111.97073755118382</v>
      </c>
      <c r="U867" s="92">
        <f t="shared" si="143"/>
        <v>2.3127204498141186E-4</v>
      </c>
      <c r="V867" s="92">
        <f t="shared" si="146"/>
        <v>0.14929431673491045</v>
      </c>
    </row>
    <row r="868" spans="1:22" x14ac:dyDescent="0.45">
      <c r="A868" s="88">
        <f>MIN('Gearing and Output'!$H$7,(SQRT((A867^2)+2*K867*1)))</f>
        <v>10.987562866540648</v>
      </c>
      <c r="B868" s="90">
        <f t="shared" si="144"/>
        <v>74.990613531465357</v>
      </c>
      <c r="C868" s="90">
        <f>0.5*'Gearing and Output'!$G$15*'Gearing and Output'!$G$16*'Gearing and Output'!$G$14*(A868)^2</f>
        <v>70.987204194755549</v>
      </c>
      <c r="D868" s="90">
        <f>'Gearing and Output'!$G$26</f>
        <v>133.66125</v>
      </c>
      <c r="E868" s="90">
        <f>'Gearing and Output'!$C$14-C868-D868-'Gearing and Output'!$C$20</f>
        <v>-1069.348874102124</v>
      </c>
      <c r="F868" s="90">
        <f>0.5*'Gearing and Output'!$J$27*A868^2</f>
        <v>34210.882633824593</v>
      </c>
      <c r="G868" s="90">
        <f>A868/('Gearing and Output'!$J$35/1000)</f>
        <v>37.615757845055278</v>
      </c>
      <c r="H868" s="90">
        <f t="shared" si="138"/>
        <v>38.133274363270196</v>
      </c>
      <c r="I868" s="90">
        <f>'Gearing and Output'!$G$38</f>
        <v>631.72977665344956</v>
      </c>
      <c r="J868" s="90">
        <f t="shared" si="139"/>
        <v>-1.6927314709889649</v>
      </c>
      <c r="K868" s="92">
        <f t="shared" si="147"/>
        <v>-0.59076115564612142</v>
      </c>
      <c r="L868" s="92">
        <f>IF(A868&lt;'Gearing and Output'!$H$5,1,IF(A868&lt;'Gearing and Output'!$H$6,2,IF(A868&gt;'Gearing and Output'!$H$6,3)))</f>
        <v>2</v>
      </c>
      <c r="M868" s="92">
        <f>IF(L868=1,_xlfn.XLOOKUP(A868,'Dyno Graph'!$E$2:$E$77,'Dyno Graph'!$A$2:$A$77,,1),IF(L868=2,_xlfn.XLOOKUP(A868,'Dyno Graph'!$F$2:$F$77,'Dyno Graph'!$A$2:$A$77,,1),IF(L868=3,_xlfn.XLOOKUP(A868,'Dyno Graph'!$G$2:$G$77,'Dyno Graph'!$A$2:$A$77,,1))))</f>
        <v>7100</v>
      </c>
      <c r="N868" s="92">
        <f>IF(L868=1,_xlfn.XLOOKUP(A868,'Dyno Graph'!$E$2:$E$77,'Dyno Graph'!$D$2:$D$77,,-1),IF(L868=2,_xlfn.XLOOKUP(A868,'Dyno Graph'!$F$2:$F$77,'Dyno Graph'!$D$2:$D$77,,-1),IF(L868=3,_xlfn.XLOOKUP(A868,'Dyno Graph'!$G$2:$G$77,'Dyno Graph'!$D$2:$D$77,,-1))))</f>
        <v>17.308428571428571</v>
      </c>
      <c r="O868" s="92">
        <f>IF(L868=1,_xlfn.XLOOKUP(A868,'Dyno Graph'!$E$2:$E$77,'Dyno Graph'!$H$2:$H$77,,-1),IF(Forces!L868=2,_xlfn.XLOOKUP(Forces!A868,'Dyno Graph'!$F$2:$F$77,'Dyno Graph'!$H$2:$H$77,,-1),IF(Forces!L868=3,_xlfn.XLOOKUP(Forces!A868,'Dyno Graph'!$G$2:$G$77,'Dyno Graph'!$H$2:$H$77,,-1))))</f>
        <v>12.6769</v>
      </c>
      <c r="P868" s="92" cm="1">
        <f t="array" ref="P868">_xlfn.XLOOKUP(N868,BSFC!$B$3:$B$25,_xlfn.XLOOKUP(M868,BSFC!$C$2:$P$2,BSFC!$C$3:$P$25,,-1),,-1)</f>
        <v>541.22171512499995</v>
      </c>
      <c r="Q868" s="92">
        <f t="shared" si="140"/>
        <v>1.9058371001300312</v>
      </c>
      <c r="R868" s="92">
        <f t="shared" si="141"/>
        <v>3.220659614613905E-4</v>
      </c>
      <c r="S868" s="92">
        <f t="shared" si="142"/>
        <v>0.1743090920455159</v>
      </c>
      <c r="T868" s="92">
        <f t="shared" si="145"/>
        <v>112.14504664322934</v>
      </c>
      <c r="U868" s="92">
        <f t="shared" si="143"/>
        <v>2.3241212272735452E-4</v>
      </c>
      <c r="V868" s="92">
        <f t="shared" si="146"/>
        <v>0.14952672885763779</v>
      </c>
    </row>
    <row r="869" spans="1:22" x14ac:dyDescent="0.45">
      <c r="A869" s="88">
        <f>MIN('Gearing and Output'!$H$7,(SQRT((A868^2)+2*K868*1)))</f>
        <v>10.933664318740114</v>
      </c>
      <c r="B869" s="90">
        <f t="shared" si="144"/>
        <v>75.082074177306296</v>
      </c>
      <c r="C869" s="90">
        <f>0.5*'Gearing and Output'!$G$15*'Gearing and Output'!$G$16*'Gearing and Output'!$G$14*(A869)^2</f>
        <v>70.292469075715729</v>
      </c>
      <c r="D869" s="90">
        <f>'Gearing and Output'!$G$26</f>
        <v>133.66125</v>
      </c>
      <c r="E869" s="90">
        <f>'Gearing and Output'!$C$14-C869-D869-'Gearing and Output'!$C$20</f>
        <v>-1068.6541389830841</v>
      </c>
      <c r="F869" s="90">
        <f>0.5*'Gearing and Output'!$J$27*A869^2</f>
        <v>33876.068748862155</v>
      </c>
      <c r="G869" s="90">
        <f>A869/('Gearing and Output'!$J$35/1000)</f>
        <v>37.431236969325958</v>
      </c>
      <c r="H869" s="90">
        <f t="shared" si="138"/>
        <v>37.760072950358342</v>
      </c>
      <c r="I869" s="90">
        <f>'Gearing and Output'!$G$38</f>
        <v>631.72977665344956</v>
      </c>
      <c r="J869" s="90">
        <f t="shared" si="139"/>
        <v>-1.6916317363481186</v>
      </c>
      <c r="K869" s="92">
        <f t="shared" si="147"/>
        <v>-0.59114521116681829</v>
      </c>
      <c r="L869" s="92">
        <f>IF(A869&lt;'Gearing and Output'!$H$5,1,IF(A869&lt;'Gearing and Output'!$H$6,2,IF(A869&gt;'Gearing and Output'!$H$6,3)))</f>
        <v>2</v>
      </c>
      <c r="M869" s="92">
        <f>IF(L869=1,_xlfn.XLOOKUP(A869,'Dyno Graph'!$E$2:$E$77,'Dyno Graph'!$A$2:$A$77,,1),IF(L869=2,_xlfn.XLOOKUP(A869,'Dyno Graph'!$F$2:$F$77,'Dyno Graph'!$A$2:$A$77,,1),IF(L869=3,_xlfn.XLOOKUP(A869,'Dyno Graph'!$G$2:$G$77,'Dyno Graph'!$A$2:$A$77,,1))))</f>
        <v>7000</v>
      </c>
      <c r="N869" s="92">
        <f>IF(L869=1,_xlfn.XLOOKUP(A869,'Dyno Graph'!$E$2:$E$77,'Dyno Graph'!$D$2:$D$77,,-1),IF(L869=2,_xlfn.XLOOKUP(A869,'Dyno Graph'!$F$2:$F$77,'Dyno Graph'!$D$2:$D$77,,-1),IF(L869=3,_xlfn.XLOOKUP(A869,'Dyno Graph'!$G$2:$G$77,'Dyno Graph'!$D$2:$D$77,,-1))))</f>
        <v>18.346330708629118</v>
      </c>
      <c r="O869" s="92">
        <f>IF(L869=1,_xlfn.XLOOKUP(A869,'Dyno Graph'!$E$2:$E$77,'Dyno Graph'!$H$2:$H$77,,-1),IF(Forces!L869=2,_xlfn.XLOOKUP(Forces!A869,'Dyno Graph'!$F$2:$F$77,'Dyno Graph'!$H$2:$H$77,,-1),IF(Forces!L869=3,_xlfn.XLOOKUP(Forces!A869,'Dyno Graph'!$G$2:$G$77,'Dyno Graph'!$H$2:$H$77,,-1))))</f>
        <v>13.245113762456945</v>
      </c>
      <c r="P869" s="92" cm="1">
        <f t="array" ref="P869">_xlfn.XLOOKUP(N869,BSFC!$B$3:$B$25,_xlfn.XLOOKUP(M869,BSFC!$C$2:$P$2,BSFC!$C$3:$P$25,,-1),,-1)</f>
        <v>510.46600000000001</v>
      </c>
      <c r="Q869" s="92">
        <f t="shared" si="140"/>
        <v>1.8781056227406521</v>
      </c>
      <c r="R869" s="92">
        <f t="shared" si="141"/>
        <v>3.3817828272867561E-4</v>
      </c>
      <c r="S869" s="92">
        <f t="shared" si="142"/>
        <v>0.17262851527137613</v>
      </c>
      <c r="T869" s="92">
        <f t="shared" si="145"/>
        <v>112.31767515850071</v>
      </c>
      <c r="U869" s="92">
        <f t="shared" si="143"/>
        <v>2.3017135369516817E-4</v>
      </c>
      <c r="V869" s="92">
        <f t="shared" si="146"/>
        <v>0.14975690021133295</v>
      </c>
    </row>
    <row r="870" spans="1:22" x14ac:dyDescent="0.45">
      <c r="A870" s="88">
        <f>MIN('Gearing and Output'!$H$7,(SQRT((A869^2)+2*K869*1)))</f>
        <v>10.879463452420669</v>
      </c>
      <c r="B870" s="90">
        <f t="shared" si="144"/>
        <v>75.173990474867594</v>
      </c>
      <c r="C870" s="90">
        <f>0.5*'Gearing and Output'!$G$15*'Gearing and Output'!$G$16*'Gearing and Output'!$G$14*(A870)^2</f>
        <v>69.597282307383537</v>
      </c>
      <c r="D870" s="90">
        <f>'Gearing and Output'!$G$26</f>
        <v>133.66125</v>
      </c>
      <c r="E870" s="90">
        <f>'Gearing and Output'!$C$14-C870-D870-'Gearing and Output'!$C$20</f>
        <v>-1067.9589522147521</v>
      </c>
      <c r="F870" s="90">
        <f>0.5*'Gearing and Output'!$J$27*A870^2</f>
        <v>33541.037200433355</v>
      </c>
      <c r="G870" s="90">
        <f>A870/('Gearing and Output'!$J$35/1000)</f>
        <v>37.245681110649329</v>
      </c>
      <c r="H870" s="90">
        <f t="shared" si="138"/>
        <v>37.386628918138172</v>
      </c>
      <c r="I870" s="90">
        <f>'Gearing and Output'!$G$38</f>
        <v>631.72977665344956</v>
      </c>
      <c r="J870" s="90">
        <f t="shared" si="139"/>
        <v>-1.6905312867666304</v>
      </c>
      <c r="K870" s="92">
        <f t="shared" si="147"/>
        <v>-0.59153001652671877</v>
      </c>
      <c r="L870" s="92">
        <f>IF(A870&lt;'Gearing and Output'!$H$5,1,IF(A870&lt;'Gearing and Output'!$H$6,2,IF(A870&gt;'Gearing and Output'!$H$6,3)))</f>
        <v>2</v>
      </c>
      <c r="M870" s="92">
        <f>IF(L870=1,_xlfn.XLOOKUP(A870,'Dyno Graph'!$E$2:$E$77,'Dyno Graph'!$A$2:$A$77,,1),IF(L870=2,_xlfn.XLOOKUP(A870,'Dyno Graph'!$F$2:$F$77,'Dyno Graph'!$A$2:$A$77,,1),IF(L870=3,_xlfn.XLOOKUP(A870,'Dyno Graph'!$G$2:$G$77,'Dyno Graph'!$A$2:$A$77,,1))))</f>
        <v>7000</v>
      </c>
      <c r="N870" s="92">
        <f>IF(L870=1,_xlfn.XLOOKUP(A870,'Dyno Graph'!$E$2:$E$77,'Dyno Graph'!$D$2:$D$77,,-1),IF(L870=2,_xlfn.XLOOKUP(A870,'Dyno Graph'!$F$2:$F$77,'Dyno Graph'!$D$2:$D$77,,-1),IF(L870=3,_xlfn.XLOOKUP(A870,'Dyno Graph'!$G$2:$G$77,'Dyno Graph'!$D$2:$D$77,,-1))))</f>
        <v>18.346330708629118</v>
      </c>
      <c r="O870" s="92">
        <f>IF(L870=1,_xlfn.XLOOKUP(A870,'Dyno Graph'!$E$2:$E$77,'Dyno Graph'!$H$2:$H$77,,-1),IF(Forces!L870=2,_xlfn.XLOOKUP(Forces!A870,'Dyno Graph'!$F$2:$F$77,'Dyno Graph'!$H$2:$H$77,,-1),IF(Forces!L870=3,_xlfn.XLOOKUP(Forces!A870,'Dyno Graph'!$G$2:$G$77,'Dyno Graph'!$H$2:$H$77,,-1))))</f>
        <v>13.245113762456945</v>
      </c>
      <c r="P870" s="92" cm="1">
        <f t="array" ref="P870">_xlfn.XLOOKUP(N870,BSFC!$B$3:$B$25,_xlfn.XLOOKUP(M870,BSFC!$C$2:$P$2,BSFC!$C$3:$P$25,,-1),,-1)</f>
        <v>510.46600000000001</v>
      </c>
      <c r="Q870" s="92">
        <f t="shared" si="140"/>
        <v>1.8781056227406521</v>
      </c>
      <c r="R870" s="92">
        <f t="shared" si="141"/>
        <v>3.3988113982850424E-4</v>
      </c>
      <c r="S870" s="92">
        <f t="shared" si="142"/>
        <v>0.17349776592369726</v>
      </c>
      <c r="T870" s="92">
        <f t="shared" si="145"/>
        <v>112.4911729244244</v>
      </c>
      <c r="U870" s="92">
        <f t="shared" si="143"/>
        <v>2.3133035456492969E-4</v>
      </c>
      <c r="V870" s="92">
        <f t="shared" si="146"/>
        <v>0.14998823056589788</v>
      </c>
    </row>
    <row r="871" spans="1:22" x14ac:dyDescent="0.45">
      <c r="A871" s="88">
        <f>MIN('Gearing and Output'!$H$7,(SQRT((A870^2)+2*K870*1)))</f>
        <v>10.824955657161079</v>
      </c>
      <c r="B871" s="90">
        <f t="shared" si="144"/>
        <v>75.2663696061704</v>
      </c>
      <c r="C871" s="90">
        <f>0.5*'Gearing and Output'!$G$15*'Gearing and Output'!$G$16*'Gearing and Output'!$G$14*(A871)^2</f>
        <v>68.901643007948124</v>
      </c>
      <c r="D871" s="90">
        <f>'Gearing and Output'!$G$26</f>
        <v>133.66125</v>
      </c>
      <c r="E871" s="90">
        <f>'Gearing and Output'!$C$14-C871-D871-'Gearing and Output'!$C$20</f>
        <v>-1067.2633129153166</v>
      </c>
      <c r="F871" s="90">
        <f>0.5*'Gearing and Output'!$J$27*A871^2</f>
        <v>33205.787563566846</v>
      </c>
      <c r="G871" s="90">
        <f>A871/('Gearing and Output'!$J$35/1000)</f>
        <v>37.059074485316941</v>
      </c>
      <c r="H871" s="90">
        <f t="shared" si="138"/>
        <v>37.012941792913935</v>
      </c>
      <c r="I871" s="90">
        <f>'Gearing and Output'!$G$38</f>
        <v>631.72977665344956</v>
      </c>
      <c r="J871" s="90">
        <f t="shared" si="139"/>
        <v>-1.689430120848632</v>
      </c>
      <c r="K871" s="92">
        <f t="shared" si="147"/>
        <v>-0.59191557416869156</v>
      </c>
      <c r="L871" s="92">
        <f>IF(A871&lt;'Gearing and Output'!$H$5,1,IF(A871&lt;'Gearing and Output'!$H$6,2,IF(A871&gt;'Gearing and Output'!$H$6,3)))</f>
        <v>2</v>
      </c>
      <c r="M871" s="92">
        <f>IF(L871=1,_xlfn.XLOOKUP(A871,'Dyno Graph'!$E$2:$E$77,'Dyno Graph'!$A$2:$A$77,,1),IF(L871=2,_xlfn.XLOOKUP(A871,'Dyno Graph'!$F$2:$F$77,'Dyno Graph'!$A$2:$A$77,,1),IF(L871=3,_xlfn.XLOOKUP(A871,'Dyno Graph'!$G$2:$G$77,'Dyno Graph'!$A$2:$A$77,,1))))</f>
        <v>6900</v>
      </c>
      <c r="N871" s="92">
        <f>IF(L871=1,_xlfn.XLOOKUP(A871,'Dyno Graph'!$E$2:$E$77,'Dyno Graph'!$D$2:$D$77,,-1),IF(L871=2,_xlfn.XLOOKUP(A871,'Dyno Graph'!$F$2:$F$77,'Dyno Graph'!$D$2:$D$77,,-1),IF(L871=3,_xlfn.XLOOKUP(A871,'Dyno Graph'!$G$2:$G$77,'Dyno Graph'!$D$2:$D$77,,-1))))</f>
        <v>19.259479497265158</v>
      </c>
      <c r="O871" s="92">
        <f>IF(L871=1,_xlfn.XLOOKUP(A871,'Dyno Graph'!$E$2:$E$77,'Dyno Graph'!$H$2:$H$77,,-1),IF(Forces!L871=2,_xlfn.XLOOKUP(Forces!A871,'Dyno Graph'!$F$2:$F$77,'Dyno Graph'!$H$2:$H$77,,-1),IF(Forces!L871=3,_xlfn.XLOOKUP(Forces!A871,'Dyno Graph'!$G$2:$G$77,'Dyno Graph'!$H$2:$H$77,,-1))))</f>
        <v>13.702848078511614</v>
      </c>
      <c r="P871" s="92" cm="1">
        <f t="array" ref="P871">_xlfn.XLOOKUP(N871,BSFC!$B$3:$B$25,_xlfn.XLOOKUP(M871,BSFC!$C$2:$P$2,BSFC!$C$3:$P$25,,-1),,-1)</f>
        <v>504.47246850000005</v>
      </c>
      <c r="Q871" s="92">
        <f t="shared" si="140"/>
        <v>1.9201971099020101</v>
      </c>
      <c r="R871" s="92">
        <f t="shared" si="141"/>
        <v>3.5341676435021849E-4</v>
      </c>
      <c r="S871" s="92">
        <f t="shared" si="142"/>
        <v>0.17828902752103754</v>
      </c>
      <c r="T871" s="92">
        <f t="shared" si="145"/>
        <v>112.66946195194544</v>
      </c>
      <c r="U871" s="92">
        <f t="shared" si="143"/>
        <v>2.3771870336138339E-4</v>
      </c>
      <c r="V871" s="92">
        <f t="shared" si="146"/>
        <v>0.15022594926925928</v>
      </c>
    </row>
    <row r="872" spans="1:22" x14ac:dyDescent="0.45">
      <c r="A872" s="88">
        <f>MIN('Gearing and Output'!$H$7,(SQRT((A871^2)+2*K871*1)))</f>
        <v>10.770136202999767</v>
      </c>
      <c r="B872" s="90">
        <f t="shared" si="144"/>
        <v>75.359218942627393</v>
      </c>
      <c r="C872" s="90">
        <f>0.5*'Gearing and Output'!$G$15*'Gearing and Output'!$G$16*'Gearing and Output'!$G$14*(A872)^2</f>
        <v>68.205550292725732</v>
      </c>
      <c r="D872" s="90">
        <f>'Gearing and Output'!$G$26</f>
        <v>133.66125</v>
      </c>
      <c r="E872" s="90">
        <f>'Gearing and Output'!$C$14-C872-D872-'Gearing and Output'!$C$20</f>
        <v>-1066.5672202000942</v>
      </c>
      <c r="F872" s="90">
        <f>0.5*'Gearing and Output'!$J$27*A872^2</f>
        <v>32870.319411906734</v>
      </c>
      <c r="G872" s="90">
        <f>A872/('Gearing and Output'!$J$35/1000)</f>
        <v>36.871400900375782</v>
      </c>
      <c r="H872" s="90">
        <f t="shared" si="138"/>
        <v>36.639011099446648</v>
      </c>
      <c r="I872" s="90">
        <f>'Gearing and Output'!$G$38</f>
        <v>631.72977665344956</v>
      </c>
      <c r="J872" s="90">
        <f t="shared" si="139"/>
        <v>-1.6883282371937094</v>
      </c>
      <c r="K872" s="92">
        <f t="shared" si="147"/>
        <v>-0.59230188654676019</v>
      </c>
      <c r="L872" s="92">
        <f>IF(A872&lt;'Gearing and Output'!$H$5,1,IF(A872&lt;'Gearing and Output'!$H$6,2,IF(A872&gt;'Gearing and Output'!$H$6,3)))</f>
        <v>2</v>
      </c>
      <c r="M872" s="92">
        <f>IF(L872=1,_xlfn.XLOOKUP(A872,'Dyno Graph'!$E$2:$E$77,'Dyno Graph'!$A$2:$A$77,,1),IF(L872=2,_xlfn.XLOOKUP(A872,'Dyno Graph'!$F$2:$F$77,'Dyno Graph'!$A$2:$A$77,,1),IF(L872=3,_xlfn.XLOOKUP(A872,'Dyno Graph'!$G$2:$G$77,'Dyno Graph'!$A$2:$A$77,,1))))</f>
        <v>6900</v>
      </c>
      <c r="N872" s="92">
        <f>IF(L872=1,_xlfn.XLOOKUP(A872,'Dyno Graph'!$E$2:$E$77,'Dyno Graph'!$D$2:$D$77,,-1),IF(L872=2,_xlfn.XLOOKUP(A872,'Dyno Graph'!$F$2:$F$77,'Dyno Graph'!$D$2:$D$77,,-1),IF(L872=3,_xlfn.XLOOKUP(A872,'Dyno Graph'!$G$2:$G$77,'Dyno Graph'!$D$2:$D$77,,-1))))</f>
        <v>19.259479497265158</v>
      </c>
      <c r="O872" s="92">
        <f>IF(L872=1,_xlfn.XLOOKUP(A872,'Dyno Graph'!$E$2:$E$77,'Dyno Graph'!$H$2:$H$77,,-1),IF(Forces!L872=2,_xlfn.XLOOKUP(Forces!A872,'Dyno Graph'!$F$2:$F$77,'Dyno Graph'!$H$2:$H$77,,-1),IF(Forces!L872=3,_xlfn.XLOOKUP(Forces!A872,'Dyno Graph'!$G$2:$G$77,'Dyno Graph'!$H$2:$H$77,,-1))))</f>
        <v>13.702848078511614</v>
      </c>
      <c r="P872" s="92" cm="1">
        <f t="array" ref="P872">_xlfn.XLOOKUP(N872,BSFC!$B$3:$B$25,_xlfn.XLOOKUP(M872,BSFC!$C$2:$P$2,BSFC!$C$3:$P$25,,-1),,-1)</f>
        <v>504.47246850000005</v>
      </c>
      <c r="Q872" s="92">
        <f t="shared" si="140"/>
        <v>1.9201971099020101</v>
      </c>
      <c r="R872" s="92">
        <f t="shared" si="141"/>
        <v>3.552353340765381E-4</v>
      </c>
      <c r="S872" s="92">
        <f t="shared" si="142"/>
        <v>0.17920644588001336</v>
      </c>
      <c r="T872" s="92">
        <f t="shared" si="145"/>
        <v>112.84866839782545</v>
      </c>
      <c r="U872" s="92">
        <f t="shared" si="143"/>
        <v>2.3894192784001782E-4</v>
      </c>
      <c r="V872" s="92">
        <f t="shared" si="146"/>
        <v>0.1504648911970993</v>
      </c>
    </row>
    <row r="873" spans="1:22" x14ac:dyDescent="0.45">
      <c r="A873" s="88">
        <f>MIN('Gearing and Output'!$H$7,(SQRT((A872^2)+2*K872*1)))</f>
        <v>10.715000236027656</v>
      </c>
      <c r="B873" s="90">
        <f t="shared" si="144"/>
        <v>75.452546052097503</v>
      </c>
      <c r="C873" s="90">
        <f>0.5*'Gearing and Output'!$G$15*'Gearing and Output'!$G$16*'Gearing and Output'!$G$14*(A873)^2</f>
        <v>67.50900327414675</v>
      </c>
      <c r="D873" s="90">
        <f>'Gearing and Output'!$G$26</f>
        <v>133.66125</v>
      </c>
      <c r="E873" s="90">
        <f>'Gearing and Output'!$C$14-C873-D873-'Gearing and Output'!$C$20</f>
        <v>-1065.8706731815153</v>
      </c>
      <c r="F873" s="90">
        <f>0.5*'Gearing and Output'!$J$27*A873^2</f>
        <v>32534.632317706357</v>
      </c>
      <c r="G873" s="90">
        <f>A873/('Gearing and Output'!$J$35/1000)</f>
        <v>36.682643738540413</v>
      </c>
      <c r="H873" s="90">
        <f t="shared" si="138"/>
        <v>36.264836360947044</v>
      </c>
      <c r="I873" s="90">
        <f>'Gearing and Output'!$G$38</f>
        <v>631.72977665344956</v>
      </c>
      <c r="J873" s="90">
        <f t="shared" si="139"/>
        <v>-1.6872256343968792</v>
      </c>
      <c r="K873" s="92">
        <f t="shared" si="147"/>
        <v>-0.59268895612616923</v>
      </c>
      <c r="L873" s="92">
        <f>IF(A873&lt;'Gearing and Output'!$H$5,1,IF(A873&lt;'Gearing and Output'!$H$6,2,IF(A873&gt;'Gearing and Output'!$H$6,3)))</f>
        <v>2</v>
      </c>
      <c r="M873" s="92">
        <f>IF(L873=1,_xlfn.XLOOKUP(A873,'Dyno Graph'!$E$2:$E$77,'Dyno Graph'!$A$2:$A$77,,1),IF(L873=2,_xlfn.XLOOKUP(A873,'Dyno Graph'!$F$2:$F$77,'Dyno Graph'!$A$2:$A$77,,1),IF(L873=3,_xlfn.XLOOKUP(A873,'Dyno Graph'!$G$2:$G$77,'Dyno Graph'!$A$2:$A$77,,1))))</f>
        <v>6900</v>
      </c>
      <c r="N873" s="92">
        <f>IF(L873=1,_xlfn.XLOOKUP(A873,'Dyno Graph'!$E$2:$E$77,'Dyno Graph'!$D$2:$D$77,,-1),IF(L873=2,_xlfn.XLOOKUP(A873,'Dyno Graph'!$F$2:$F$77,'Dyno Graph'!$D$2:$D$77,,-1),IF(L873=3,_xlfn.XLOOKUP(A873,'Dyno Graph'!$G$2:$G$77,'Dyno Graph'!$D$2:$D$77,,-1))))</f>
        <v>19.259479497265158</v>
      </c>
      <c r="O873" s="92">
        <f>IF(L873=1,_xlfn.XLOOKUP(A873,'Dyno Graph'!$E$2:$E$77,'Dyno Graph'!$H$2:$H$77,,-1),IF(Forces!L873=2,_xlfn.XLOOKUP(Forces!A873,'Dyno Graph'!$F$2:$F$77,'Dyno Graph'!$H$2:$H$77,,-1),IF(Forces!L873=3,_xlfn.XLOOKUP(Forces!A873,'Dyno Graph'!$G$2:$G$77,'Dyno Graph'!$H$2:$H$77,,-1))))</f>
        <v>13.702848078511614</v>
      </c>
      <c r="P873" s="92" cm="1">
        <f t="array" ref="P873">_xlfn.XLOOKUP(N873,BSFC!$B$3:$B$25,_xlfn.XLOOKUP(M873,BSFC!$C$2:$P$2,BSFC!$C$3:$P$25,,-1),,-1)</f>
        <v>504.47246850000005</v>
      </c>
      <c r="Q873" s="92">
        <f t="shared" si="140"/>
        <v>1.9201971099020101</v>
      </c>
      <c r="R873" s="92">
        <f t="shared" si="141"/>
        <v>3.5708348559206163E-4</v>
      </c>
      <c r="S873" s="92">
        <f t="shared" si="142"/>
        <v>0.18013878743721154</v>
      </c>
      <c r="T873" s="92">
        <f t="shared" si="145"/>
        <v>113.02880718526266</v>
      </c>
      <c r="U873" s="92">
        <f t="shared" si="143"/>
        <v>2.4018504991628204E-4</v>
      </c>
      <c r="V873" s="92">
        <f t="shared" si="146"/>
        <v>0.15070507624701557</v>
      </c>
    </row>
    <row r="874" spans="1:22" x14ac:dyDescent="0.45">
      <c r="A874" s="88">
        <f>MIN('Gearing and Output'!$H$7,(SQRT((A873^2)+2*K873*1)))</f>
        <v>10.659542773769445</v>
      </c>
      <c r="B874" s="90">
        <f t="shared" si="144"/>
        <v>75.54635870628195</v>
      </c>
      <c r="C874" s="90">
        <f>0.5*'Gearing and Output'!$G$15*'Gearing and Output'!$G$16*'Gearing and Output'!$G$14*(A874)^2</f>
        <v>66.812001061742379</v>
      </c>
      <c r="D874" s="90">
        <f>'Gearing and Output'!$G$26</f>
        <v>133.66125</v>
      </c>
      <c r="E874" s="90">
        <f>'Gearing and Output'!$C$14-C874-D874-'Gearing and Output'!$C$20</f>
        <v>-1065.1736709691108</v>
      </c>
      <c r="F874" s="90">
        <f>0.5*'Gearing and Output'!$J$27*A874^2</f>
        <v>32198.725851821851</v>
      </c>
      <c r="G874" s="90">
        <f>A874/('Gearing and Output'!$J$35/1000)</f>
        <v>36.492785942380841</v>
      </c>
      <c r="H874" s="90">
        <f t="shared" si="138"/>
        <v>35.8904170990685</v>
      </c>
      <c r="I874" s="90">
        <f>'Gearing and Output'!$G$38</f>
        <v>631.72977665344956</v>
      </c>
      <c r="J874" s="90">
        <f t="shared" si="139"/>
        <v>-1.6861223110485692</v>
      </c>
      <c r="K874" s="92">
        <f t="shared" si="147"/>
        <v>-0.59307678538345054</v>
      </c>
      <c r="L874" s="92">
        <f>IF(A874&lt;'Gearing and Output'!$H$5,1,IF(A874&lt;'Gearing and Output'!$H$6,2,IF(A874&gt;'Gearing and Output'!$H$6,3)))</f>
        <v>2</v>
      </c>
      <c r="M874" s="92">
        <f>IF(L874=1,_xlfn.XLOOKUP(A874,'Dyno Graph'!$E$2:$E$77,'Dyno Graph'!$A$2:$A$77,,1),IF(L874=2,_xlfn.XLOOKUP(A874,'Dyno Graph'!$F$2:$F$77,'Dyno Graph'!$A$2:$A$77,,1),IF(L874=3,_xlfn.XLOOKUP(A874,'Dyno Graph'!$G$2:$G$77,'Dyno Graph'!$A$2:$A$77,,1))))</f>
        <v>6800</v>
      </c>
      <c r="N874" s="92">
        <f>IF(L874=1,_xlfn.XLOOKUP(A874,'Dyno Graph'!$E$2:$E$77,'Dyno Graph'!$D$2:$D$77,,-1),IF(L874=2,_xlfn.XLOOKUP(A874,'Dyno Graph'!$F$2:$F$77,'Dyno Graph'!$D$2:$D$77,,-1),IF(L874=3,_xlfn.XLOOKUP(A874,'Dyno Graph'!$G$2:$G$77,'Dyno Graph'!$D$2:$D$77,,-1))))</f>
        <v>19.679029850746268</v>
      </c>
      <c r="O874" s="92">
        <f>IF(L874=1,_xlfn.XLOOKUP(A874,'Dyno Graph'!$E$2:$E$77,'Dyno Graph'!$H$2:$H$77,,-1),IF(Forces!L874=2,_xlfn.XLOOKUP(Forces!A874,'Dyno Graph'!$F$2:$F$77,'Dyno Graph'!$H$2:$H$77,,-1),IF(Forces!L874=3,_xlfn.XLOOKUP(Forces!A874,'Dyno Graph'!$G$2:$G$77,'Dyno Graph'!$H$2:$H$77,,-1))))</f>
        <v>13.795450000000001</v>
      </c>
      <c r="P874" s="92" cm="1">
        <f t="array" ref="P874">_xlfn.XLOOKUP(N874,BSFC!$B$3:$B$25,_xlfn.XLOOKUP(M874,BSFC!$C$2:$P$2,BSFC!$C$3:$P$25,,-1),,-1)</f>
        <v>504.47246850000005</v>
      </c>
      <c r="Q874" s="92">
        <f t="shared" si="140"/>
        <v>1.9331735321023127</v>
      </c>
      <c r="R874" s="92">
        <f t="shared" si="141"/>
        <v>3.6138783923110444E-4</v>
      </c>
      <c r="S874" s="92">
        <f t="shared" si="142"/>
        <v>0.18231021534279643</v>
      </c>
      <c r="T874" s="92">
        <f t="shared" si="145"/>
        <v>113.21111740060546</v>
      </c>
      <c r="U874" s="92">
        <f t="shared" si="143"/>
        <v>2.4308028712372856E-4</v>
      </c>
      <c r="V874" s="92">
        <f t="shared" si="146"/>
        <v>0.15094815653413929</v>
      </c>
    </row>
    <row r="875" spans="1:22" x14ac:dyDescent="0.45">
      <c r="A875" s="88">
        <f>MIN('Gearing and Output'!$H$7,(SQRT((A874^2)+2*K874*1)))</f>
        <v>10.603758700340812</v>
      </c>
      <c r="B875" s="90">
        <f t="shared" si="144"/>
        <v>75.640664888482021</v>
      </c>
      <c r="C875" s="90">
        <f>0.5*'Gearing and Output'!$G$15*'Gearing and Output'!$G$16*'Gearing and Output'!$G$14*(A875)^2</f>
        <v>66.114542762131421</v>
      </c>
      <c r="D875" s="90">
        <f>'Gearing and Output'!$G$26</f>
        <v>133.66125</v>
      </c>
      <c r="E875" s="90">
        <f>'Gearing and Output'!$C$14-C875-D875-'Gearing and Output'!$C$20</f>
        <v>-1064.4762126695</v>
      </c>
      <c r="F875" s="90">
        <f>0.5*'Gearing and Output'!$J$27*A875^2</f>
        <v>31862.599583705778</v>
      </c>
      <c r="G875" s="90">
        <f>A875/('Gearing and Output'!$J$35/1000)</f>
        <v>36.301809997743277</v>
      </c>
      <c r="H875" s="90">
        <f t="shared" si="138"/>
        <v>35.51575283389986</v>
      </c>
      <c r="I875" s="90">
        <f>'Gearing and Output'!$G$38</f>
        <v>631.72977665344956</v>
      </c>
      <c r="J875" s="90">
        <f t="shared" si="139"/>
        <v>-1.6850182657345971</v>
      </c>
      <c r="K875" s="92">
        <f t="shared" si="147"/>
        <v>-0.59346537680648936</v>
      </c>
      <c r="L875" s="92">
        <f>IF(A875&lt;'Gearing and Output'!$H$5,1,IF(A875&lt;'Gearing and Output'!$H$6,2,IF(A875&gt;'Gearing and Output'!$H$6,3)))</f>
        <v>2</v>
      </c>
      <c r="M875" s="92">
        <f>IF(L875=1,_xlfn.XLOOKUP(A875,'Dyno Graph'!$E$2:$E$77,'Dyno Graph'!$A$2:$A$77,,1),IF(L875=2,_xlfn.XLOOKUP(A875,'Dyno Graph'!$F$2:$F$77,'Dyno Graph'!$A$2:$A$77,,1),IF(L875=3,_xlfn.XLOOKUP(A875,'Dyno Graph'!$G$2:$G$77,'Dyno Graph'!$A$2:$A$77,,1))))</f>
        <v>6800</v>
      </c>
      <c r="N875" s="92">
        <f>IF(L875=1,_xlfn.XLOOKUP(A875,'Dyno Graph'!$E$2:$E$77,'Dyno Graph'!$D$2:$D$77,,-1),IF(L875=2,_xlfn.XLOOKUP(A875,'Dyno Graph'!$F$2:$F$77,'Dyno Graph'!$D$2:$D$77,,-1),IF(L875=3,_xlfn.XLOOKUP(A875,'Dyno Graph'!$G$2:$G$77,'Dyno Graph'!$D$2:$D$77,,-1))))</f>
        <v>19.679029850746268</v>
      </c>
      <c r="O875" s="92">
        <f>IF(L875=1,_xlfn.XLOOKUP(A875,'Dyno Graph'!$E$2:$E$77,'Dyno Graph'!$H$2:$H$77,,-1),IF(Forces!L875=2,_xlfn.XLOOKUP(Forces!A875,'Dyno Graph'!$F$2:$F$77,'Dyno Graph'!$H$2:$H$77,,-1),IF(Forces!L875=3,_xlfn.XLOOKUP(Forces!A875,'Dyno Graph'!$G$2:$G$77,'Dyno Graph'!$H$2:$H$77,,-1))))</f>
        <v>13.795450000000001</v>
      </c>
      <c r="P875" s="92" cm="1">
        <f t="array" ref="P875">_xlfn.XLOOKUP(N875,BSFC!$B$3:$B$25,_xlfn.XLOOKUP(M875,BSFC!$C$2:$P$2,BSFC!$C$3:$P$25,,-1),,-1)</f>
        <v>504.47246850000005</v>
      </c>
      <c r="Q875" s="92">
        <f t="shared" si="140"/>
        <v>1.9331735321023127</v>
      </c>
      <c r="R875" s="92">
        <f t="shared" si="141"/>
        <v>3.6331050748891736E-4</v>
      </c>
      <c r="S875" s="92">
        <f t="shared" si="142"/>
        <v>0.18328014854492189</v>
      </c>
      <c r="T875" s="92">
        <f t="shared" si="145"/>
        <v>113.39439754915038</v>
      </c>
      <c r="U875" s="92">
        <f t="shared" si="143"/>
        <v>2.4437353139322916E-4</v>
      </c>
      <c r="V875" s="92">
        <f t="shared" si="146"/>
        <v>0.15119253006553252</v>
      </c>
    </row>
    <row r="876" spans="1:22" x14ac:dyDescent="0.45">
      <c r="A876" s="88">
        <f>MIN('Gearing and Output'!$H$7,(SQRT((A875^2)+2*K875*1)))</f>
        <v>10.547642761368081</v>
      </c>
      <c r="B876" s="90">
        <f t="shared" si="144"/>
        <v>75.735472801740386</v>
      </c>
      <c r="C876" s="90">
        <f>0.5*'Gearing and Output'!$G$15*'Gearing and Output'!$G$16*'Gearing and Output'!$G$14*(A876)^2</f>
        <v>65.416627479006991</v>
      </c>
      <c r="D876" s="90">
        <f>'Gearing and Output'!$G$26</f>
        <v>133.66125</v>
      </c>
      <c r="E876" s="90">
        <f>'Gearing and Output'!$C$14-C876-D876-'Gearing and Output'!$C$20</f>
        <v>-1063.7782973863755</v>
      </c>
      <c r="F876" s="90">
        <f>0.5*'Gearing and Output'!$J$27*A876^2</f>
        <v>31526.253081400697</v>
      </c>
      <c r="G876" s="90">
        <f>A876/('Gearing and Output'!$J$35/1000)</f>
        <v>36.109697916357689</v>
      </c>
      <c r="H876" s="90">
        <f t="shared" si="138"/>
        <v>35.140843083958337</v>
      </c>
      <c r="I876" s="90">
        <f>'Gearing and Output'!$G$38</f>
        <v>631.72977665344956</v>
      </c>
      <c r="J876" s="90">
        <f t="shared" si="139"/>
        <v>-1.6839134970361487</v>
      </c>
      <c r="K876" s="92">
        <f t="shared" si="147"/>
        <v>-0.59385473289459167</v>
      </c>
      <c r="L876" s="92">
        <f>IF(A876&lt;'Gearing and Output'!$H$5,1,IF(A876&lt;'Gearing and Output'!$H$6,2,IF(A876&gt;'Gearing and Output'!$H$6,3)))</f>
        <v>2</v>
      </c>
      <c r="M876" s="92">
        <f>IF(L876=1,_xlfn.XLOOKUP(A876,'Dyno Graph'!$E$2:$E$77,'Dyno Graph'!$A$2:$A$77,,1),IF(L876=2,_xlfn.XLOOKUP(A876,'Dyno Graph'!$F$2:$F$77,'Dyno Graph'!$A$2:$A$77,,1),IF(L876=3,_xlfn.XLOOKUP(A876,'Dyno Graph'!$G$2:$G$77,'Dyno Graph'!$A$2:$A$77,,1))))</f>
        <v>6800</v>
      </c>
      <c r="N876" s="92">
        <f>IF(L876=1,_xlfn.XLOOKUP(A876,'Dyno Graph'!$E$2:$E$77,'Dyno Graph'!$D$2:$D$77,,-1),IF(L876=2,_xlfn.XLOOKUP(A876,'Dyno Graph'!$F$2:$F$77,'Dyno Graph'!$D$2:$D$77,,-1),IF(L876=3,_xlfn.XLOOKUP(A876,'Dyno Graph'!$G$2:$G$77,'Dyno Graph'!$D$2:$D$77,,-1))))</f>
        <v>19.679029850746268</v>
      </c>
      <c r="O876" s="92">
        <f>IF(L876=1,_xlfn.XLOOKUP(A876,'Dyno Graph'!$E$2:$E$77,'Dyno Graph'!$H$2:$H$77,,-1),IF(Forces!L876=2,_xlfn.XLOOKUP(Forces!A876,'Dyno Graph'!$F$2:$F$77,'Dyno Graph'!$H$2:$H$77,,-1),IF(Forces!L876=3,_xlfn.XLOOKUP(Forces!A876,'Dyno Graph'!$G$2:$G$77,'Dyno Graph'!$H$2:$H$77,,-1))))</f>
        <v>13.795450000000001</v>
      </c>
      <c r="P876" s="92" cm="1">
        <f t="array" ref="P876">_xlfn.XLOOKUP(N876,BSFC!$B$3:$B$25,_xlfn.XLOOKUP(M876,BSFC!$C$2:$P$2,BSFC!$C$3:$P$25,,-1),,-1)</f>
        <v>504.47246850000005</v>
      </c>
      <c r="Q876" s="92">
        <f t="shared" si="140"/>
        <v>1.9331735321023127</v>
      </c>
      <c r="R876" s="92">
        <f t="shared" si="141"/>
        <v>3.65265485197793E-4</v>
      </c>
      <c r="S876" s="92">
        <f t="shared" si="142"/>
        <v>0.18426638097558087</v>
      </c>
      <c r="T876" s="92">
        <f t="shared" si="145"/>
        <v>113.57866393012597</v>
      </c>
      <c r="U876" s="92">
        <f t="shared" si="143"/>
        <v>2.4568850796744115E-4</v>
      </c>
      <c r="V876" s="92">
        <f t="shared" si="146"/>
        <v>0.15143821857349996</v>
      </c>
    </row>
    <row r="877" spans="1:22" x14ac:dyDescent="0.45">
      <c r="A877" s="88">
        <f>MIN('Gearing and Output'!$H$7,(SQRT((A876^2)+2*K876*1)))</f>
        <v>10.491189558655934</v>
      </c>
      <c r="B877" s="90">
        <f t="shared" si="144"/>
        <v>75.83079087738939</v>
      </c>
      <c r="C877" s="90">
        <f>0.5*'Gearing and Output'!$G$15*'Gearing and Output'!$G$16*'Gearing and Output'!$G$14*(A877)^2</f>
        <v>64.718254313122955</v>
      </c>
      <c r="D877" s="90">
        <f>'Gearing and Output'!$G$26</f>
        <v>133.66125</v>
      </c>
      <c r="E877" s="90">
        <f>'Gearing and Output'!$C$14-C877-D877-'Gearing and Output'!$C$20</f>
        <v>-1063.0799242204914</v>
      </c>
      <c r="F877" s="90">
        <f>0.5*'Gearing and Output'!$J$27*A877^2</f>
        <v>31189.685911532688</v>
      </c>
      <c r="G877" s="90">
        <f>A877/('Gearing and Output'!$J$35/1000)</f>
        <v>35.91643121758279</v>
      </c>
      <c r="H877" s="90">
        <f t="shared" si="138"/>
        <v>34.765687366182249</v>
      </c>
      <c r="I877" s="90">
        <f>'Gearing and Output'!$G$38</f>
        <v>631.72977665344956</v>
      </c>
      <c r="J877" s="90">
        <f t="shared" si="139"/>
        <v>-1.6828080035297581</v>
      </c>
      <c r="K877" s="92">
        <f t="shared" si="147"/>
        <v>-0.59424485615855127</v>
      </c>
      <c r="L877" s="92">
        <f>IF(A877&lt;'Gearing and Output'!$H$5,1,IF(A877&lt;'Gearing and Output'!$H$6,2,IF(A877&gt;'Gearing and Output'!$H$6,3)))</f>
        <v>2</v>
      </c>
      <c r="M877" s="92">
        <f>IF(L877=1,_xlfn.XLOOKUP(A877,'Dyno Graph'!$E$2:$E$77,'Dyno Graph'!$A$2:$A$77,,1),IF(L877=2,_xlfn.XLOOKUP(A877,'Dyno Graph'!$F$2:$F$77,'Dyno Graph'!$A$2:$A$77,,1),IF(L877=3,_xlfn.XLOOKUP(A877,'Dyno Graph'!$G$2:$G$77,'Dyno Graph'!$A$2:$A$77,,1))))</f>
        <v>6700</v>
      </c>
      <c r="N877" s="92">
        <f>IF(L877=1,_xlfn.XLOOKUP(A877,'Dyno Graph'!$E$2:$E$77,'Dyno Graph'!$D$2:$D$77,,-1),IF(L877=2,_xlfn.XLOOKUP(A877,'Dyno Graph'!$F$2:$F$77,'Dyno Graph'!$D$2:$D$77,,-1),IF(L877=3,_xlfn.XLOOKUP(A877,'Dyno Graph'!$G$2:$G$77,'Dyno Graph'!$D$2:$D$77,,-1))))</f>
        <v>19.545257575757578</v>
      </c>
      <c r="O877" s="92">
        <f>IF(L877=1,_xlfn.XLOOKUP(A877,'Dyno Graph'!$E$2:$E$77,'Dyno Graph'!$H$2:$H$77,,-1),IF(Forces!L877=2,_xlfn.XLOOKUP(Forces!A877,'Dyno Graph'!$F$2:$F$77,'Dyno Graph'!$H$2:$H$77,,-1),IF(Forces!L877=3,_xlfn.XLOOKUP(Forces!A877,'Dyno Graph'!$G$2:$G$77,'Dyno Graph'!$H$2:$H$77,,-1))))</f>
        <v>13.497170000000002</v>
      </c>
      <c r="P877" s="92" cm="1">
        <f t="array" ref="P877">_xlfn.XLOOKUP(N877,BSFC!$B$3:$B$25,_xlfn.XLOOKUP(M877,BSFC!$C$2:$P$2,BSFC!$C$3:$P$25,,-1),,-1)</f>
        <v>504.47246850000005</v>
      </c>
      <c r="Q877" s="92">
        <f t="shared" si="140"/>
        <v>1.8913751854622629</v>
      </c>
      <c r="R877" s="92">
        <f t="shared" si="141"/>
        <v>3.5931306145083693E-4</v>
      </c>
      <c r="S877" s="92">
        <f t="shared" si="142"/>
        <v>0.1812635470743959</v>
      </c>
      <c r="T877" s="92">
        <f t="shared" si="145"/>
        <v>113.75992747720036</v>
      </c>
      <c r="U877" s="92">
        <f t="shared" si="143"/>
        <v>2.4168472943252787E-4</v>
      </c>
      <c r="V877" s="92">
        <f t="shared" si="146"/>
        <v>0.15167990330293249</v>
      </c>
    </row>
    <row r="878" spans="1:22" x14ac:dyDescent="0.45">
      <c r="A878" s="88">
        <f>MIN('Gearing and Output'!$H$7,(SQRT((A877^2)+2*K877*1)))</f>
        <v>10.434393544587735</v>
      </c>
      <c r="B878" s="90">
        <f t="shared" si="144"/>
        <v>75.926627784031524</v>
      </c>
      <c r="C878" s="90">
        <f>0.5*'Gearing and Output'!$G$15*'Gearing and Output'!$G$16*'Gearing and Output'!$G$14*(A878)^2</f>
        <v>64.019422362280494</v>
      </c>
      <c r="D878" s="90">
        <f>'Gearing and Output'!$G$26</f>
        <v>133.66125</v>
      </c>
      <c r="E878" s="90">
        <f>'Gearing and Output'!$C$14-C878-D878-'Gearing and Output'!$C$20</f>
        <v>-1062.3810922696489</v>
      </c>
      <c r="F878" s="90">
        <f>0.5*'Gearing and Output'!$J$27*A878^2</f>
        <v>30852.897639304829</v>
      </c>
      <c r="G878" s="90">
        <f>A878/('Gearing and Output'!$J$35/1000)</f>
        <v>35.72199090923565</v>
      </c>
      <c r="H878" s="90">
        <f t="shared" si="138"/>
        <v>34.390285195923738</v>
      </c>
      <c r="I878" s="90">
        <f>'Gearing and Output'!$G$38</f>
        <v>631.72977665344956</v>
      </c>
      <c r="J878" s="90">
        <f t="shared" si="139"/>
        <v>-1.6817017837872843</v>
      </c>
      <c r="K878" s="92">
        <f t="shared" si="147"/>
        <v>-0.59463574912071826</v>
      </c>
      <c r="L878" s="92">
        <f>IF(A878&lt;'Gearing and Output'!$H$5,1,IF(A878&lt;'Gearing and Output'!$H$6,2,IF(A878&gt;'Gearing and Output'!$H$6,3)))</f>
        <v>2</v>
      </c>
      <c r="M878" s="92">
        <f>IF(L878=1,_xlfn.XLOOKUP(A878,'Dyno Graph'!$E$2:$E$77,'Dyno Graph'!$A$2:$A$77,,1),IF(L878=2,_xlfn.XLOOKUP(A878,'Dyno Graph'!$F$2:$F$77,'Dyno Graph'!$A$2:$A$77,,1),IF(L878=3,_xlfn.XLOOKUP(A878,'Dyno Graph'!$G$2:$G$77,'Dyno Graph'!$A$2:$A$77,,1))))</f>
        <v>6700</v>
      </c>
      <c r="N878" s="92">
        <f>IF(L878=1,_xlfn.XLOOKUP(A878,'Dyno Graph'!$E$2:$E$77,'Dyno Graph'!$D$2:$D$77,,-1),IF(L878=2,_xlfn.XLOOKUP(A878,'Dyno Graph'!$F$2:$F$77,'Dyno Graph'!$D$2:$D$77,,-1),IF(L878=3,_xlfn.XLOOKUP(A878,'Dyno Graph'!$G$2:$G$77,'Dyno Graph'!$D$2:$D$77,,-1))))</f>
        <v>19.545257575757578</v>
      </c>
      <c r="O878" s="92">
        <f>IF(L878=1,_xlfn.XLOOKUP(A878,'Dyno Graph'!$E$2:$E$77,'Dyno Graph'!$H$2:$H$77,,-1),IF(Forces!L878=2,_xlfn.XLOOKUP(Forces!A878,'Dyno Graph'!$F$2:$F$77,'Dyno Graph'!$H$2:$H$77,,-1),IF(Forces!L878=3,_xlfn.XLOOKUP(Forces!A878,'Dyno Graph'!$G$2:$G$77,'Dyno Graph'!$H$2:$H$77,,-1))))</f>
        <v>13.497170000000002</v>
      </c>
      <c r="P878" s="92" cm="1">
        <f t="array" ref="P878">_xlfn.XLOOKUP(N878,BSFC!$B$3:$B$25,_xlfn.XLOOKUP(M878,BSFC!$C$2:$P$2,BSFC!$C$3:$P$25,,-1),,-1)</f>
        <v>504.47246850000005</v>
      </c>
      <c r="Q878" s="92">
        <f t="shared" si="140"/>
        <v>1.8913751854622629</v>
      </c>
      <c r="R878" s="92">
        <f t="shared" si="141"/>
        <v>3.6129169522872449E-4</v>
      </c>
      <c r="S878" s="92">
        <f t="shared" si="142"/>
        <v>0.18226171334058433</v>
      </c>
      <c r="T878" s="92">
        <f t="shared" si="145"/>
        <v>113.94218919054094</v>
      </c>
      <c r="U878" s="92">
        <f t="shared" si="143"/>
        <v>2.4301561778744576E-4</v>
      </c>
      <c r="V878" s="92">
        <f t="shared" si="146"/>
        <v>0.15192291892071993</v>
      </c>
    </row>
    <row r="879" spans="1:22" x14ac:dyDescent="0.45">
      <c r="A879" s="88">
        <f>MIN('Gearing and Output'!$H$7,(SQRT((A878^2)+2*K878*1)))</f>
        <v>10.377249016241866</v>
      </c>
      <c r="B879" s="90">
        <f t="shared" si="144"/>
        <v>76.022992436979024</v>
      </c>
      <c r="C879" s="90">
        <f>0.5*'Gearing and Output'!$G$15*'Gearing and Output'!$G$16*'Gearing and Output'!$G$14*(A879)^2</f>
        <v>63.320130721314534</v>
      </c>
      <c r="D879" s="90">
        <f>'Gearing and Output'!$G$26</f>
        <v>133.66125</v>
      </c>
      <c r="E879" s="90">
        <f>'Gearing and Output'!$C$14-C879-D879-'Gearing and Output'!$C$20</f>
        <v>-1061.681800628683</v>
      </c>
      <c r="F879" s="90">
        <f>0.5*'Gearing and Output'!$J$27*A879^2</f>
        <v>30515.887828490664</v>
      </c>
      <c r="G879" s="90">
        <f>A879/('Gearing and Output'!$J$35/1000)</f>
        <v>35.526357467449039</v>
      </c>
      <c r="H879" s="90">
        <f t="shared" si="138"/>
        <v>34.014636086941557</v>
      </c>
      <c r="I879" s="90">
        <f>'Gearing and Output'!$G$38</f>
        <v>631.72977665344956</v>
      </c>
      <c r="J879" s="90">
        <f t="shared" si="139"/>
        <v>-1.6805948363758922</v>
      </c>
      <c r="K879" s="92">
        <f t="shared" si="147"/>
        <v>-0.59502741431506678</v>
      </c>
      <c r="L879" s="92">
        <f>IF(A879&lt;'Gearing and Output'!$H$5,1,IF(A879&lt;'Gearing and Output'!$H$6,2,IF(A879&gt;'Gearing and Output'!$H$6,3)))</f>
        <v>2</v>
      </c>
      <c r="M879" s="92">
        <f>IF(L879=1,_xlfn.XLOOKUP(A879,'Dyno Graph'!$E$2:$E$77,'Dyno Graph'!$A$2:$A$77,,1),IF(L879=2,_xlfn.XLOOKUP(A879,'Dyno Graph'!$F$2:$F$77,'Dyno Graph'!$A$2:$A$77,,1),IF(L879=3,_xlfn.XLOOKUP(A879,'Dyno Graph'!$G$2:$G$77,'Dyno Graph'!$A$2:$A$77,,1))))</f>
        <v>6700</v>
      </c>
      <c r="N879" s="92">
        <f>IF(L879=1,_xlfn.XLOOKUP(A879,'Dyno Graph'!$E$2:$E$77,'Dyno Graph'!$D$2:$D$77,,-1),IF(L879=2,_xlfn.XLOOKUP(A879,'Dyno Graph'!$F$2:$F$77,'Dyno Graph'!$D$2:$D$77,,-1),IF(L879=3,_xlfn.XLOOKUP(A879,'Dyno Graph'!$G$2:$G$77,'Dyno Graph'!$D$2:$D$77,,-1))))</f>
        <v>19.545257575757578</v>
      </c>
      <c r="O879" s="92">
        <f>IF(L879=1,_xlfn.XLOOKUP(A879,'Dyno Graph'!$E$2:$E$77,'Dyno Graph'!$H$2:$H$77,,-1),IF(Forces!L879=2,_xlfn.XLOOKUP(Forces!A879,'Dyno Graph'!$F$2:$F$77,'Dyno Graph'!$H$2:$H$77,,-1),IF(Forces!L879=3,_xlfn.XLOOKUP(Forces!A879,'Dyno Graph'!$G$2:$G$77,'Dyno Graph'!$H$2:$H$77,,-1))))</f>
        <v>13.497170000000002</v>
      </c>
      <c r="P879" s="92" cm="1">
        <f t="array" ref="P879">_xlfn.XLOOKUP(N879,BSFC!$B$3:$B$25,_xlfn.XLOOKUP(M879,BSFC!$C$2:$P$2,BSFC!$C$3:$P$25,,-1),,-1)</f>
        <v>504.47246850000005</v>
      </c>
      <c r="Q879" s="92">
        <f t="shared" si="140"/>
        <v>1.8913751854622629</v>
      </c>
      <c r="R879" s="92">
        <f t="shared" si="141"/>
        <v>3.6330471660781291E-4</v>
      </c>
      <c r="S879" s="92">
        <f t="shared" si="142"/>
        <v>0.18327722720483636</v>
      </c>
      <c r="T879" s="92">
        <f t="shared" si="145"/>
        <v>114.12546641774578</v>
      </c>
      <c r="U879" s="92">
        <f t="shared" si="143"/>
        <v>2.4436963627311512E-4</v>
      </c>
      <c r="V879" s="92">
        <f t="shared" si="146"/>
        <v>0.15216728855699305</v>
      </c>
    </row>
    <row r="880" spans="1:22" x14ac:dyDescent="0.45">
      <c r="A880" s="88">
        <f>MIN('Gearing and Output'!$H$7,(SQRT((A879^2)+2*K879*1)))</f>
        <v>10.319750109206261</v>
      </c>
      <c r="B880" s="90">
        <f t="shared" si="144"/>
        <v>76.119894008181589</v>
      </c>
      <c r="C880" s="90">
        <f>0.5*'Gearing and Output'!$G$15*'Gearing and Output'!$G$16*'Gearing and Output'!$G$14*(A880)^2</f>
        <v>62.620378482080014</v>
      </c>
      <c r="D880" s="90">
        <f>'Gearing and Output'!$G$26</f>
        <v>133.66125</v>
      </c>
      <c r="E880" s="90">
        <f>'Gearing and Output'!$C$14-C880-D880-'Gearing and Output'!$C$20</f>
        <v>-1060.9820483894484</v>
      </c>
      <c r="F880" s="90">
        <f>0.5*'Gearing and Output'!$J$27*A880^2</f>
        <v>30178.656041427599</v>
      </c>
      <c r="G880" s="90">
        <f>A880/('Gearing and Output'!$J$35/1000)</f>
        <v>35.329510815495581</v>
      </c>
      <c r="H880" s="90">
        <f t="shared" si="138"/>
        <v>33.63873955139362</v>
      </c>
      <c r="I880" s="90">
        <f>'Gearing and Output'!$G$38</f>
        <v>631.72977665344956</v>
      </c>
      <c r="J880" s="90">
        <f t="shared" si="139"/>
        <v>-1.6794871598580281</v>
      </c>
      <c r="K880" s="92">
        <f t="shared" si="147"/>
        <v>-0.59541985428726518</v>
      </c>
      <c r="L880" s="92">
        <f>IF(A880&lt;'Gearing and Output'!$H$5,1,IF(A880&lt;'Gearing and Output'!$H$6,2,IF(A880&gt;'Gearing and Output'!$H$6,3)))</f>
        <v>2</v>
      </c>
      <c r="M880" s="92">
        <f>IF(L880=1,_xlfn.XLOOKUP(A880,'Dyno Graph'!$E$2:$E$77,'Dyno Graph'!$A$2:$A$77,,1),IF(L880=2,_xlfn.XLOOKUP(A880,'Dyno Graph'!$F$2:$F$77,'Dyno Graph'!$A$2:$A$77,,1),IF(L880=3,_xlfn.XLOOKUP(A880,'Dyno Graph'!$G$2:$G$77,'Dyno Graph'!$A$2:$A$77,,1))))</f>
        <v>6600</v>
      </c>
      <c r="N880" s="92">
        <f>IF(L880=1,_xlfn.XLOOKUP(A880,'Dyno Graph'!$E$2:$E$77,'Dyno Graph'!$D$2:$D$77,,-1),IF(L880=2,_xlfn.XLOOKUP(A880,'Dyno Graph'!$F$2:$F$77,'Dyno Graph'!$D$2:$D$77,,-1),IF(L880=3,_xlfn.XLOOKUP(A880,'Dyno Graph'!$G$2:$G$77,'Dyno Graph'!$D$2:$D$77,,-1))))</f>
        <v>19.736307692307694</v>
      </c>
      <c r="O880" s="92">
        <f>IF(L880=1,_xlfn.XLOOKUP(A880,'Dyno Graph'!$E$2:$E$77,'Dyno Graph'!$H$2:$H$77,,-1),IF(Forces!L880=2,_xlfn.XLOOKUP(Forces!A880,'Dyno Graph'!$F$2:$F$77,'Dyno Graph'!$H$2:$H$77,,-1),IF(Forces!L880=3,_xlfn.XLOOKUP(Forces!A880,'Dyno Graph'!$G$2:$G$77,'Dyno Graph'!$H$2:$H$77,,-1))))</f>
        <v>13.422600000000001</v>
      </c>
      <c r="P880" s="92" cm="1">
        <f t="array" ref="P880">_xlfn.XLOOKUP(N880,BSFC!$B$3:$B$25,_xlfn.XLOOKUP(M880,BSFC!$C$2:$P$2,BSFC!$C$3:$P$25,,-1),,-1)</f>
        <v>504.47246850000005</v>
      </c>
      <c r="Q880" s="92">
        <f t="shared" si="140"/>
        <v>1.8809255988022502</v>
      </c>
      <c r="R880" s="92">
        <f t="shared" si="141"/>
        <v>3.6333460138200646E-4</v>
      </c>
      <c r="S880" s="92">
        <f t="shared" si="142"/>
        <v>0.18329230325064433</v>
      </c>
      <c r="T880" s="92">
        <f t="shared" si="145"/>
        <v>114.30875872099642</v>
      </c>
      <c r="U880" s="92">
        <f t="shared" si="143"/>
        <v>2.4438973766752577E-4</v>
      </c>
      <c r="V880" s="92">
        <f t="shared" si="146"/>
        <v>0.15241167829466057</v>
      </c>
    </row>
    <row r="881" spans="1:22" x14ac:dyDescent="0.45">
      <c r="A881" s="88">
        <f>MIN('Gearing and Output'!$H$7,(SQRT((A880^2)+2*K880*1)))</f>
        <v>10.261890791071989</v>
      </c>
      <c r="B881" s="90">
        <f t="shared" si="144"/>
        <v>76.217341936673478</v>
      </c>
      <c r="C881" s="90">
        <f>0.5*'Gearing and Output'!$G$15*'Gearing and Output'!$G$16*'Gearing and Output'!$G$14*(A881)^2</f>
        <v>61.920164733438192</v>
      </c>
      <c r="D881" s="90">
        <f>'Gearing and Output'!$G$26</f>
        <v>133.66125</v>
      </c>
      <c r="E881" s="90">
        <f>'Gearing and Output'!$C$14-C881-D881-'Gearing and Output'!$C$20</f>
        <v>-1060.2818346408067</v>
      </c>
      <c r="F881" s="90">
        <f>0.5*'Gearing and Output'!$J$27*A881^2</f>
        <v>29841.201839010289</v>
      </c>
      <c r="G881" s="90">
        <f>A881/('Gearing and Output'!$J$35/1000)</f>
        <v>35.131430301513142</v>
      </c>
      <c r="H881" s="90">
        <f t="shared" si="138"/>
        <v>33.262595099829696</v>
      </c>
      <c r="I881" s="90">
        <f>'Gearing and Output'!$G$38</f>
        <v>631.72977665344956</v>
      </c>
      <c r="J881" s="90">
        <f t="shared" si="139"/>
        <v>-1.6783787527914005</v>
      </c>
      <c r="K881" s="92">
        <f t="shared" si="147"/>
        <v>-0.59581307159474406</v>
      </c>
      <c r="L881" s="92">
        <f>IF(A881&lt;'Gearing and Output'!$H$5,1,IF(A881&lt;'Gearing and Output'!$H$6,2,IF(A881&gt;'Gearing and Output'!$H$6,3)))</f>
        <v>2</v>
      </c>
      <c r="M881" s="92">
        <f>IF(L881=1,_xlfn.XLOOKUP(A881,'Dyno Graph'!$E$2:$E$77,'Dyno Graph'!$A$2:$A$77,,1),IF(L881=2,_xlfn.XLOOKUP(A881,'Dyno Graph'!$F$2:$F$77,'Dyno Graph'!$A$2:$A$77,,1),IF(L881=3,_xlfn.XLOOKUP(A881,'Dyno Graph'!$G$2:$G$77,'Dyno Graph'!$A$2:$A$77,,1))))</f>
        <v>6600</v>
      </c>
      <c r="N881" s="92">
        <f>IF(L881=1,_xlfn.XLOOKUP(A881,'Dyno Graph'!$E$2:$E$77,'Dyno Graph'!$D$2:$D$77,,-1),IF(L881=2,_xlfn.XLOOKUP(A881,'Dyno Graph'!$F$2:$F$77,'Dyno Graph'!$D$2:$D$77,,-1),IF(L881=3,_xlfn.XLOOKUP(A881,'Dyno Graph'!$G$2:$G$77,'Dyno Graph'!$D$2:$D$77,,-1))))</f>
        <v>19.736307692307694</v>
      </c>
      <c r="O881" s="92">
        <f>IF(L881=1,_xlfn.XLOOKUP(A881,'Dyno Graph'!$E$2:$E$77,'Dyno Graph'!$H$2:$H$77,,-1),IF(Forces!L881=2,_xlfn.XLOOKUP(Forces!A881,'Dyno Graph'!$F$2:$F$77,'Dyno Graph'!$H$2:$H$77,,-1),IF(Forces!L881=3,_xlfn.XLOOKUP(Forces!A881,'Dyno Graph'!$G$2:$G$77,'Dyno Graph'!$H$2:$H$77,,-1))))</f>
        <v>13.422600000000001</v>
      </c>
      <c r="P881" s="92" cm="1">
        <f t="array" ref="P881">_xlfn.XLOOKUP(N881,BSFC!$B$3:$B$25,_xlfn.XLOOKUP(M881,BSFC!$C$2:$P$2,BSFC!$C$3:$P$25,,-1),,-1)</f>
        <v>504.47246850000005</v>
      </c>
      <c r="Q881" s="92">
        <f t="shared" si="140"/>
        <v>1.8809255988022502</v>
      </c>
      <c r="R881" s="92">
        <f t="shared" si="141"/>
        <v>3.6540792481285449E-4</v>
      </c>
      <c r="S881" s="92">
        <f t="shared" si="142"/>
        <v>0.18433823783980313</v>
      </c>
      <c r="T881" s="92">
        <f t="shared" si="145"/>
        <v>114.49309695883622</v>
      </c>
      <c r="U881" s="92">
        <f t="shared" si="143"/>
        <v>2.4578431711973751E-4</v>
      </c>
      <c r="V881" s="92">
        <f t="shared" si="146"/>
        <v>0.15265746261178031</v>
      </c>
    </row>
    <row r="882" spans="1:22" x14ac:dyDescent="0.45">
      <c r="A882" s="88">
        <f>MIN('Gearing and Output'!$H$7,(SQRT((A881^2)+2*K881*1)))</f>
        <v>10.20366485458527</v>
      </c>
      <c r="B882" s="90">
        <f t="shared" si="144"/>
        <v>76.315345939573533</v>
      </c>
      <c r="C882" s="90">
        <f>0.5*'Gearing and Output'!$G$15*'Gearing and Output'!$G$16*'Gearing and Output'!$G$14*(A882)^2</f>
        <v>61.219488561242784</v>
      </c>
      <c r="D882" s="90">
        <f>'Gearing and Output'!$G$26</f>
        <v>133.66125</v>
      </c>
      <c r="E882" s="90">
        <f>'Gearing and Output'!$C$14-C882-D882-'Gearing and Output'!$C$20</f>
        <v>-1059.5811584686112</v>
      </c>
      <c r="F882" s="90">
        <f>0.5*'Gearing and Output'!$J$27*A882^2</f>
        <v>29503.524780683976</v>
      </c>
      <c r="G882" s="90">
        <f>A882/('Gearing and Output'!$J$35/1000)</f>
        <v>34.932094675060831</v>
      </c>
      <c r="H882" s="90">
        <f t="shared" si="138"/>
        <v>32.886202241183952</v>
      </c>
      <c r="I882" s="90">
        <f>'Gearing and Output'!$G$38</f>
        <v>631.72977665344956</v>
      </c>
      <c r="J882" s="90">
        <f t="shared" si="139"/>
        <v>-1.6772696137289562</v>
      </c>
      <c r="K882" s="92">
        <f t="shared" si="147"/>
        <v>-0.59620706880676733</v>
      </c>
      <c r="L882" s="92">
        <f>IF(A882&lt;'Gearing and Output'!$H$5,1,IF(A882&lt;'Gearing and Output'!$H$6,2,IF(A882&gt;'Gearing and Output'!$H$6,3)))</f>
        <v>2</v>
      </c>
      <c r="M882" s="92">
        <f>IF(L882=1,_xlfn.XLOOKUP(A882,'Dyno Graph'!$E$2:$E$77,'Dyno Graph'!$A$2:$A$77,,1),IF(L882=2,_xlfn.XLOOKUP(A882,'Dyno Graph'!$F$2:$F$77,'Dyno Graph'!$A$2:$A$77,,1),IF(L882=3,_xlfn.XLOOKUP(A882,'Dyno Graph'!$G$2:$G$77,'Dyno Graph'!$A$2:$A$77,,1))))</f>
        <v>6600</v>
      </c>
      <c r="N882" s="92">
        <f>IF(L882=1,_xlfn.XLOOKUP(A882,'Dyno Graph'!$E$2:$E$77,'Dyno Graph'!$D$2:$D$77,,-1),IF(L882=2,_xlfn.XLOOKUP(A882,'Dyno Graph'!$F$2:$F$77,'Dyno Graph'!$D$2:$D$77,,-1),IF(L882=3,_xlfn.XLOOKUP(A882,'Dyno Graph'!$G$2:$G$77,'Dyno Graph'!$D$2:$D$77,,-1))))</f>
        <v>19.736307692307694</v>
      </c>
      <c r="O882" s="92">
        <f>IF(L882=1,_xlfn.XLOOKUP(A882,'Dyno Graph'!$E$2:$E$77,'Dyno Graph'!$H$2:$H$77,,-1),IF(Forces!L882=2,_xlfn.XLOOKUP(Forces!A882,'Dyno Graph'!$F$2:$F$77,'Dyno Graph'!$H$2:$H$77,,-1),IF(Forces!L882=3,_xlfn.XLOOKUP(Forces!A882,'Dyno Graph'!$G$2:$G$77,'Dyno Graph'!$H$2:$H$77,,-1))))</f>
        <v>13.422600000000001</v>
      </c>
      <c r="P882" s="92" cm="1">
        <f t="array" ref="P882">_xlfn.XLOOKUP(N882,BSFC!$B$3:$B$25,_xlfn.XLOOKUP(M882,BSFC!$C$2:$P$2,BSFC!$C$3:$P$25,,-1),,-1)</f>
        <v>504.47246850000005</v>
      </c>
      <c r="Q882" s="92">
        <f t="shared" si="140"/>
        <v>1.8809255988022502</v>
      </c>
      <c r="R882" s="92">
        <f t="shared" si="141"/>
        <v>3.6751855856988474E-4</v>
      </c>
      <c r="S882" s="92">
        <f t="shared" si="142"/>
        <v>0.18540299446131159</v>
      </c>
      <c r="T882" s="92">
        <f t="shared" si="145"/>
        <v>114.67849995329753</v>
      </c>
      <c r="U882" s="92">
        <f t="shared" si="143"/>
        <v>2.4720399261508213E-4</v>
      </c>
      <c r="V882" s="92">
        <f t="shared" si="146"/>
        <v>0.15290466660439539</v>
      </c>
    </row>
    <row r="883" spans="1:22" x14ac:dyDescent="0.45">
      <c r="A883" s="88">
        <f>MIN('Gearing and Output'!$H$7,(SQRT((A882^2)+2*K882*1)))</f>
        <v>10.145065910435727</v>
      </c>
      <c r="B883" s="90">
        <f t="shared" si="144"/>
        <v>76.413916023674346</v>
      </c>
      <c r="C883" s="90">
        <f>0.5*'Gearing and Output'!$G$15*'Gearing and Output'!$G$16*'Gearing and Output'!$G$14*(A883)^2</f>
        <v>60.518349048326023</v>
      </c>
      <c r="D883" s="90">
        <f>'Gearing and Output'!$G$26</f>
        <v>133.66125</v>
      </c>
      <c r="E883" s="90">
        <f>'Gearing and Output'!$C$14-C883-D883-'Gearing and Output'!$C$20</f>
        <v>-1058.8800189556946</v>
      </c>
      <c r="F883" s="90">
        <f>0.5*'Gearing and Output'!$J$27*A883^2</f>
        <v>29165.624424437738</v>
      </c>
      <c r="G883" s="90">
        <f>A883/('Gearing and Output'!$J$35/1000)</f>
        <v>34.731482062429741</v>
      </c>
      <c r="H883" s="90">
        <f t="shared" si="138"/>
        <v>32.509560482767441</v>
      </c>
      <c r="I883" s="90">
        <f>'Gearing and Output'!$G$38</f>
        <v>631.72977665344956</v>
      </c>
      <c r="J883" s="90">
        <f t="shared" si="139"/>
        <v>-1.6761597412188605</v>
      </c>
      <c r="K883" s="92">
        <f t="shared" si="147"/>
        <v>-0.59660184850450204</v>
      </c>
      <c r="L883" s="92">
        <f>IF(A883&lt;'Gearing and Output'!$H$5,1,IF(A883&lt;'Gearing and Output'!$H$6,2,IF(A883&gt;'Gearing and Output'!$H$6,3)))</f>
        <v>2</v>
      </c>
      <c r="M883" s="92">
        <f>IF(L883=1,_xlfn.XLOOKUP(A883,'Dyno Graph'!$E$2:$E$77,'Dyno Graph'!$A$2:$A$77,,1),IF(L883=2,_xlfn.XLOOKUP(A883,'Dyno Graph'!$F$2:$F$77,'Dyno Graph'!$A$2:$A$77,,1),IF(L883=3,_xlfn.XLOOKUP(A883,'Dyno Graph'!$G$2:$G$77,'Dyno Graph'!$A$2:$A$77,,1))))</f>
        <v>6500</v>
      </c>
      <c r="N883" s="92">
        <f>IF(L883=1,_xlfn.XLOOKUP(A883,'Dyno Graph'!$E$2:$E$77,'Dyno Graph'!$D$2:$D$77,,-1),IF(L883=2,_xlfn.XLOOKUP(A883,'Dyno Graph'!$F$2:$F$77,'Dyno Graph'!$D$2:$D$77,,-1),IF(L883=3,_xlfn.XLOOKUP(A883,'Dyno Graph'!$G$2:$G$77,'Dyno Graph'!$D$2:$D$77,,-1))))</f>
        <v>19.933328124999999</v>
      </c>
      <c r="O883" s="92">
        <f>IF(L883=1,_xlfn.XLOOKUP(A883,'Dyno Graph'!$E$2:$E$77,'Dyno Graph'!$H$2:$H$77,,-1),IF(Forces!L883=2,_xlfn.XLOOKUP(Forces!A883,'Dyno Graph'!$F$2:$F$77,'Dyno Graph'!$H$2:$H$77,,-1),IF(Forces!L883=3,_xlfn.XLOOKUP(Forces!A883,'Dyno Graph'!$G$2:$G$77,'Dyno Graph'!$H$2:$H$77,,-1))))</f>
        <v>13.34803</v>
      </c>
      <c r="P883" s="92" cm="1">
        <f t="array" ref="P883">_xlfn.XLOOKUP(N883,BSFC!$B$3:$B$25,_xlfn.XLOOKUP(M883,BSFC!$C$2:$P$2,BSFC!$C$3:$P$25,,-1),,-1)</f>
        <v>504.47246850000005</v>
      </c>
      <c r="Q883" s="92">
        <f t="shared" si="140"/>
        <v>1.8704760121422375</v>
      </c>
      <c r="R883" s="92">
        <f t="shared" si="141"/>
        <v>3.6761391920812393E-4</v>
      </c>
      <c r="S883" s="92">
        <f t="shared" si="142"/>
        <v>0.18545110127788186</v>
      </c>
      <c r="T883" s="92">
        <f t="shared" si="145"/>
        <v>114.86395105457541</v>
      </c>
      <c r="U883" s="92">
        <f t="shared" si="143"/>
        <v>2.4726813503717581E-4</v>
      </c>
      <c r="V883" s="92">
        <f t="shared" si="146"/>
        <v>0.15315193473943256</v>
      </c>
    </row>
    <row r="884" spans="1:22" x14ac:dyDescent="0.45">
      <c r="A884" s="88">
        <f>MIN('Gearing and Output'!$H$7,(SQRT((A883^2)+2*K883*1)))</f>
        <v>10.086087379656995</v>
      </c>
      <c r="B884" s="90">
        <f t="shared" si="144"/>
        <v>76.51306249765959</v>
      </c>
      <c r="C884" s="90">
        <f>0.5*'Gearing and Output'!$G$15*'Gearing and Output'!$G$16*'Gearing and Output'!$G$14*(A884)^2</f>
        <v>59.816745274484731</v>
      </c>
      <c r="D884" s="90">
        <f>'Gearing and Output'!$G$26</f>
        <v>133.66125</v>
      </c>
      <c r="E884" s="90">
        <f>'Gearing and Output'!$C$14-C884-D884-'Gearing and Output'!$C$20</f>
        <v>-1058.1784151818533</v>
      </c>
      <c r="F884" s="90">
        <f>0.5*'Gearing and Output'!$J$27*A884^2</f>
        <v>28827.500326797814</v>
      </c>
      <c r="G884" s="90">
        <f>A884/('Gearing and Output'!$J$35/1000)</f>
        <v>34.52956994062648</v>
      </c>
      <c r="H884" s="90">
        <f t="shared" si="138"/>
        <v>32.132669330260661</v>
      </c>
      <c r="I884" s="90">
        <f>'Gearing and Output'!$G$38</f>
        <v>631.72977665344956</v>
      </c>
      <c r="J884" s="90">
        <f t="shared" si="139"/>
        <v>-1.6750491338044722</v>
      </c>
      <c r="K884" s="92">
        <f t="shared" si="147"/>
        <v>-0.59699741328108979</v>
      </c>
      <c r="L884" s="92">
        <f>IF(A884&lt;'Gearing and Output'!$H$5,1,IF(A884&lt;'Gearing and Output'!$H$6,2,IF(A884&gt;'Gearing and Output'!$H$6,3)))</f>
        <v>2</v>
      </c>
      <c r="M884" s="92">
        <f>IF(L884=1,_xlfn.XLOOKUP(A884,'Dyno Graph'!$E$2:$E$77,'Dyno Graph'!$A$2:$A$77,,1),IF(L884=2,_xlfn.XLOOKUP(A884,'Dyno Graph'!$F$2:$F$77,'Dyno Graph'!$A$2:$A$77,,1),IF(L884=3,_xlfn.XLOOKUP(A884,'Dyno Graph'!$G$2:$G$77,'Dyno Graph'!$A$2:$A$77,,1))))</f>
        <v>6500</v>
      </c>
      <c r="N884" s="92">
        <f>IF(L884=1,_xlfn.XLOOKUP(A884,'Dyno Graph'!$E$2:$E$77,'Dyno Graph'!$D$2:$D$77,,-1),IF(L884=2,_xlfn.XLOOKUP(A884,'Dyno Graph'!$F$2:$F$77,'Dyno Graph'!$D$2:$D$77,,-1),IF(L884=3,_xlfn.XLOOKUP(A884,'Dyno Graph'!$G$2:$G$77,'Dyno Graph'!$D$2:$D$77,,-1))))</f>
        <v>19.933328124999999</v>
      </c>
      <c r="O884" s="92">
        <f>IF(L884=1,_xlfn.XLOOKUP(A884,'Dyno Graph'!$E$2:$E$77,'Dyno Graph'!$H$2:$H$77,,-1),IF(Forces!L884=2,_xlfn.XLOOKUP(Forces!A884,'Dyno Graph'!$F$2:$F$77,'Dyno Graph'!$H$2:$H$77,,-1),IF(Forces!L884=3,_xlfn.XLOOKUP(Forces!A884,'Dyno Graph'!$G$2:$G$77,'Dyno Graph'!$H$2:$H$77,,-1))))</f>
        <v>13.34803</v>
      </c>
      <c r="P884" s="92" cm="1">
        <f t="array" ref="P884">_xlfn.XLOOKUP(N884,BSFC!$B$3:$B$25,_xlfn.XLOOKUP(M884,BSFC!$C$2:$P$2,BSFC!$C$3:$P$25,,-1),,-1)</f>
        <v>504.47246850000005</v>
      </c>
      <c r="Q884" s="92">
        <f t="shared" si="140"/>
        <v>1.8704760121422375</v>
      </c>
      <c r="R884" s="92">
        <f t="shared" si="141"/>
        <v>3.6979043914211796E-4</v>
      </c>
      <c r="S884" s="92">
        <f t="shared" si="142"/>
        <v>0.18654909566172329</v>
      </c>
      <c r="T884" s="92">
        <f t="shared" si="145"/>
        <v>115.05050015023713</v>
      </c>
      <c r="U884" s="92">
        <f t="shared" si="143"/>
        <v>2.4873212754896438E-4</v>
      </c>
      <c r="V884" s="92">
        <f t="shared" si="146"/>
        <v>0.15340066686698153</v>
      </c>
    </row>
    <row r="885" spans="1:22" x14ac:dyDescent="0.45">
      <c r="A885" s="88">
        <f>MIN('Gearing and Output'!$H$7,(SQRT((A884^2)+2*K884*1)))</f>
        <v>10.026722485613828</v>
      </c>
      <c r="B885" s="90">
        <f t="shared" si="144"/>
        <v>76.61279598499155</v>
      </c>
      <c r="C885" s="90">
        <f>0.5*'Gearing and Output'!$G$15*'Gearing and Output'!$G$16*'Gearing and Output'!$G$14*(A885)^2</f>
        <v>59.114676316466181</v>
      </c>
      <c r="D885" s="90">
        <f>'Gearing and Output'!$G$26</f>
        <v>133.66125</v>
      </c>
      <c r="E885" s="90">
        <f>'Gearing and Output'!$C$14-C885-D885-'Gearing and Output'!$C$20</f>
        <v>-1057.4763462238348</v>
      </c>
      <c r="F885" s="90">
        <f>0.5*'Gearing and Output'!$J$27*A885^2</f>
        <v>28489.152042820762</v>
      </c>
      <c r="G885" s="90">
        <f>A885/('Gearing and Output'!$J$35/1000)</f>
        <v>34.326335109941205</v>
      </c>
      <c r="H885" s="90">
        <f t="shared" si="138"/>
        <v>31.755528287705914</v>
      </c>
      <c r="I885" s="90">
        <f>'Gearing and Output'!$G$38</f>
        <v>631.72977665344956</v>
      </c>
      <c r="J885" s="90">
        <f t="shared" si="139"/>
        <v>-1.6739377900243233</v>
      </c>
      <c r="K885" s="92">
        <f t="shared" si="147"/>
        <v>-0.5973937657417181</v>
      </c>
      <c r="L885" s="92">
        <f>IF(A885&lt;'Gearing and Output'!$H$5,1,IF(A885&lt;'Gearing and Output'!$H$6,2,IF(A885&gt;'Gearing and Output'!$H$6,3)))</f>
        <v>2</v>
      </c>
      <c r="M885" s="92">
        <f>IF(L885=1,_xlfn.XLOOKUP(A885,'Dyno Graph'!$E$2:$E$77,'Dyno Graph'!$A$2:$A$77,,1),IF(L885=2,_xlfn.XLOOKUP(A885,'Dyno Graph'!$F$2:$F$77,'Dyno Graph'!$A$2:$A$77,,1),IF(L885=3,_xlfn.XLOOKUP(A885,'Dyno Graph'!$G$2:$G$77,'Dyno Graph'!$A$2:$A$77,,1))))</f>
        <v>6400</v>
      </c>
      <c r="N885" s="92">
        <f>IF(L885=1,_xlfn.XLOOKUP(A885,'Dyno Graph'!$E$2:$E$77,'Dyno Graph'!$D$2:$D$77,,-1),IF(L885=2,_xlfn.XLOOKUP(A885,'Dyno Graph'!$F$2:$F$77,'Dyno Graph'!$D$2:$D$77,,-1),IF(L885=3,_xlfn.XLOOKUP(A885,'Dyno Graph'!$G$2:$G$77,'Dyno Graph'!$D$2:$D$77,,-1))))</f>
        <v>19.797222222222221</v>
      </c>
      <c r="O885" s="92">
        <f>IF(L885=1,_xlfn.XLOOKUP(A885,'Dyno Graph'!$E$2:$E$77,'Dyno Graph'!$H$2:$H$77,,-1),IF(Forces!L885=2,_xlfn.XLOOKUP(Forces!A885,'Dyno Graph'!$F$2:$F$77,'Dyno Graph'!$H$2:$H$77,,-1),IF(Forces!L885=3,_xlfn.XLOOKUP(Forces!A885,'Dyno Graph'!$G$2:$G$77,'Dyno Graph'!$H$2:$H$77,,-1))))</f>
        <v>13.049750000000001</v>
      </c>
      <c r="P885" s="92" cm="1">
        <f t="array" ref="P885">_xlfn.XLOOKUP(N885,BSFC!$B$3:$B$25,_xlfn.XLOOKUP(M885,BSFC!$C$2:$P$2,BSFC!$C$3:$P$25,,-1),,-1)</f>
        <v>457.16661900000008</v>
      </c>
      <c r="Q885" s="92">
        <f t="shared" si="140"/>
        <v>1.6571972461931255</v>
      </c>
      <c r="R885" s="92">
        <f t="shared" si="141"/>
        <v>3.6369454793366618E-4</v>
      </c>
      <c r="S885" s="92">
        <f t="shared" si="142"/>
        <v>0.16626900682756762</v>
      </c>
      <c r="T885" s="92">
        <f t="shared" si="145"/>
        <v>115.21676915706469</v>
      </c>
      <c r="U885" s="92">
        <f t="shared" si="143"/>
        <v>2.216920091034235E-4</v>
      </c>
      <c r="V885" s="92">
        <f t="shared" si="146"/>
        <v>0.15362235887608497</v>
      </c>
    </row>
    <row r="886" spans="1:22" x14ac:dyDescent="0.45">
      <c r="A886" s="88">
        <f>MIN('Gearing and Output'!$H$7,(SQRT((A885^2)+2*K885*1)))</f>
        <v>9.9669642455479135</v>
      </c>
      <c r="B886" s="90">
        <f t="shared" si="144"/>
        <v>76.713127437514487</v>
      </c>
      <c r="C886" s="90">
        <f>0.5*'Gearing and Output'!$G$15*'Gearing and Output'!$G$16*'Gearing and Output'!$G$14*(A886)^2</f>
        <v>58.412141247953912</v>
      </c>
      <c r="D886" s="90">
        <f>'Gearing and Output'!$G$26</f>
        <v>133.66125</v>
      </c>
      <c r="E886" s="90">
        <f>'Gearing and Output'!$C$14-C886-D886-'Gearing and Output'!$C$20</f>
        <v>-1056.7738111553224</v>
      </c>
      <c r="F886" s="90">
        <f>0.5*'Gearing and Output'!$J$27*A886^2</f>
        <v>28150.579126086639</v>
      </c>
      <c r="G886" s="90">
        <f>A886/('Gearing and Output'!$J$35/1000)</f>
        <v>34.121753665004839</v>
      </c>
      <c r="H886" s="90">
        <f t="shared" si="138"/>
        <v>31.378136857499729</v>
      </c>
      <c r="I886" s="90">
        <f>'Gearing and Output'!$G$38</f>
        <v>631.72977665344956</v>
      </c>
      <c r="J886" s="90">
        <f t="shared" si="139"/>
        <v>-1.6728257084120968</v>
      </c>
      <c r="K886" s="92">
        <f t="shared" si="147"/>
        <v>-0.59779090850369232</v>
      </c>
      <c r="L886" s="92">
        <f>IF(A886&lt;'Gearing and Output'!$H$5,1,IF(A886&lt;'Gearing and Output'!$H$6,2,IF(A886&gt;'Gearing and Output'!$H$6,3)))</f>
        <v>2</v>
      </c>
      <c r="M886" s="92">
        <f>IF(L886=1,_xlfn.XLOOKUP(A886,'Dyno Graph'!$E$2:$E$77,'Dyno Graph'!$A$2:$A$77,,1),IF(L886=2,_xlfn.XLOOKUP(A886,'Dyno Graph'!$F$2:$F$77,'Dyno Graph'!$A$2:$A$77,,1),IF(L886=3,_xlfn.XLOOKUP(A886,'Dyno Graph'!$G$2:$G$77,'Dyno Graph'!$A$2:$A$77,,1))))</f>
        <v>6400</v>
      </c>
      <c r="N886" s="92">
        <f>IF(L886=1,_xlfn.XLOOKUP(A886,'Dyno Graph'!$E$2:$E$77,'Dyno Graph'!$D$2:$D$77,,-1),IF(L886=2,_xlfn.XLOOKUP(A886,'Dyno Graph'!$F$2:$F$77,'Dyno Graph'!$D$2:$D$77,,-1),IF(L886=3,_xlfn.XLOOKUP(A886,'Dyno Graph'!$G$2:$G$77,'Dyno Graph'!$D$2:$D$77,,-1))))</f>
        <v>19.797222222222221</v>
      </c>
      <c r="O886" s="92">
        <f>IF(L886=1,_xlfn.XLOOKUP(A886,'Dyno Graph'!$E$2:$E$77,'Dyno Graph'!$H$2:$H$77,,-1),IF(Forces!L886=2,_xlfn.XLOOKUP(Forces!A886,'Dyno Graph'!$F$2:$F$77,'Dyno Graph'!$H$2:$H$77,,-1),IF(Forces!L886=3,_xlfn.XLOOKUP(Forces!A886,'Dyno Graph'!$G$2:$G$77,'Dyno Graph'!$H$2:$H$77,,-1))))</f>
        <v>13.049750000000001</v>
      </c>
      <c r="P886" s="92" cm="1">
        <f t="array" ref="P886">_xlfn.XLOOKUP(N886,BSFC!$B$3:$B$25,_xlfn.XLOOKUP(M886,BSFC!$C$2:$P$2,BSFC!$C$3:$P$25,,-1),,-1)</f>
        <v>457.16661900000008</v>
      </c>
      <c r="Q886" s="92">
        <f t="shared" si="140"/>
        <v>1.6571972461931255</v>
      </c>
      <c r="R886" s="92">
        <f t="shared" si="141"/>
        <v>3.6590307234626304E-4</v>
      </c>
      <c r="S886" s="92">
        <f t="shared" si="142"/>
        <v>0.1672786704662535</v>
      </c>
      <c r="T886" s="92">
        <f t="shared" si="145"/>
        <v>115.38404782753095</v>
      </c>
      <c r="U886" s="92">
        <f t="shared" si="143"/>
        <v>2.2303822728833797E-4</v>
      </c>
      <c r="V886" s="92">
        <f t="shared" si="146"/>
        <v>0.1538453971033733</v>
      </c>
    </row>
    <row r="887" spans="1:22" x14ac:dyDescent="0.45">
      <c r="A887" s="88">
        <f>MIN('Gearing and Output'!$H$7,(SQRT((A886^2)+2*K886*1)))</f>
        <v>9.9068054616522634</v>
      </c>
      <c r="B887" s="90">
        <f t="shared" si="144"/>
        <v>76.814068149822887</v>
      </c>
      <c r="C887" s="90">
        <f>0.5*'Gearing and Output'!$G$15*'Gearing and Output'!$G$16*'Gearing and Output'!$G$14*(A887)^2</f>
        <v>57.709139139553578</v>
      </c>
      <c r="D887" s="90">
        <f>'Gearing and Output'!$G$26</f>
        <v>133.66125</v>
      </c>
      <c r="E887" s="90">
        <f>'Gearing and Output'!$C$14-C887-D887-'Gearing and Output'!$C$20</f>
        <v>-1056.070809046922</v>
      </c>
      <c r="F887" s="90">
        <f>0.5*'Gearing and Output'!$J$27*A887^2</f>
        <v>27811.781128692175</v>
      </c>
      <c r="G887" s="90">
        <f>A887/('Gearing and Output'!$J$35/1000)</f>
        <v>33.915800964232325</v>
      </c>
      <c r="H887" s="90">
        <f t="shared" si="138"/>
        <v>31.000494540385237</v>
      </c>
      <c r="I887" s="90">
        <f>'Gearing and Output'!$G$38</f>
        <v>631.72977665344956</v>
      </c>
      <c r="J887" s="90">
        <f t="shared" si="139"/>
        <v>-1.6717128874966025</v>
      </c>
      <c r="K887" s="92">
        <f t="shared" si="147"/>
        <v>-0.5981888441965082</v>
      </c>
      <c r="L887" s="92">
        <f>IF(A887&lt;'Gearing and Output'!$H$5,1,IF(A887&lt;'Gearing and Output'!$H$6,2,IF(A887&gt;'Gearing and Output'!$H$6,3)))</f>
        <v>2</v>
      </c>
      <c r="M887" s="92">
        <f>IF(L887=1,_xlfn.XLOOKUP(A887,'Dyno Graph'!$E$2:$E$77,'Dyno Graph'!$A$2:$A$77,,1),IF(L887=2,_xlfn.XLOOKUP(A887,'Dyno Graph'!$F$2:$F$77,'Dyno Graph'!$A$2:$A$77,,1),IF(L887=3,_xlfn.XLOOKUP(A887,'Dyno Graph'!$G$2:$G$77,'Dyno Graph'!$A$2:$A$77,,1))))</f>
        <v>6400</v>
      </c>
      <c r="N887" s="92">
        <f>IF(L887=1,_xlfn.XLOOKUP(A887,'Dyno Graph'!$E$2:$E$77,'Dyno Graph'!$D$2:$D$77,,-1),IF(L887=2,_xlfn.XLOOKUP(A887,'Dyno Graph'!$F$2:$F$77,'Dyno Graph'!$D$2:$D$77,,-1),IF(L887=3,_xlfn.XLOOKUP(A887,'Dyno Graph'!$G$2:$G$77,'Dyno Graph'!$D$2:$D$77,,-1))))</f>
        <v>19.797222222222221</v>
      </c>
      <c r="O887" s="92">
        <f>IF(L887=1,_xlfn.XLOOKUP(A887,'Dyno Graph'!$E$2:$E$77,'Dyno Graph'!$H$2:$H$77,,-1),IF(Forces!L887=2,_xlfn.XLOOKUP(Forces!A887,'Dyno Graph'!$F$2:$F$77,'Dyno Graph'!$H$2:$H$77,,-1),IF(Forces!L887=3,_xlfn.XLOOKUP(Forces!A887,'Dyno Graph'!$G$2:$G$77,'Dyno Graph'!$H$2:$H$77,,-1))))</f>
        <v>13.049750000000001</v>
      </c>
      <c r="P887" s="92" cm="1">
        <f t="array" ref="P887">_xlfn.XLOOKUP(N887,BSFC!$B$3:$B$25,_xlfn.XLOOKUP(M887,BSFC!$C$2:$P$2,BSFC!$C$3:$P$25,,-1),,-1)</f>
        <v>457.16661900000008</v>
      </c>
      <c r="Q887" s="92">
        <f t="shared" si="140"/>
        <v>1.6571972461931255</v>
      </c>
      <c r="R887" s="92">
        <f t="shared" si="141"/>
        <v>3.6815383637504845E-4</v>
      </c>
      <c r="S887" s="92">
        <f t="shared" si="142"/>
        <v>0.16830764464746015</v>
      </c>
      <c r="T887" s="92">
        <f t="shared" si="145"/>
        <v>115.55235547217841</v>
      </c>
      <c r="U887" s="92">
        <f t="shared" si="143"/>
        <v>2.244101928632802E-4</v>
      </c>
      <c r="V887" s="92">
        <f t="shared" si="146"/>
        <v>0.15406980729623659</v>
      </c>
    </row>
    <row r="888" spans="1:22" x14ac:dyDescent="0.45">
      <c r="A888" s="88">
        <f>MIN('Gearing and Output'!$H$7,(SQRT((A887^2)+2*K887*1)))</f>
        <v>9.8462387116416235</v>
      </c>
      <c r="B888" s="90">
        <f t="shared" si="144"/>
        <v>76.915629774447893</v>
      </c>
      <c r="C888" s="90">
        <f>0.5*'Gearing and Output'!$G$15*'Gearing and Output'!$G$16*'Gearing and Output'!$G$14*(A888)^2</f>
        <v>57.005669058778487</v>
      </c>
      <c r="D888" s="90">
        <f>'Gearing and Output'!$G$26</f>
        <v>133.66125</v>
      </c>
      <c r="E888" s="90">
        <f>'Gearing and Output'!$C$14-C888-D888-'Gearing and Output'!$C$20</f>
        <v>-1055.3673389661469</v>
      </c>
      <c r="F888" s="90">
        <f>0.5*'Gearing and Output'!$J$27*A888^2</f>
        <v>27472.757601243804</v>
      </c>
      <c r="G888" s="90">
        <f>A888/('Gearing and Output'!$J$35/1000)</f>
        <v>33.708451597540645</v>
      </c>
      <c r="H888" s="90">
        <f t="shared" si="138"/>
        <v>30.622600835444391</v>
      </c>
      <c r="I888" s="90">
        <f>'Gearing and Output'!$G$38</f>
        <v>631.72977665344956</v>
      </c>
      <c r="J888" s="90">
        <f t="shared" si="139"/>
        <v>-1.6705993258017562</v>
      </c>
      <c r="K888" s="92">
        <f t="shared" si="147"/>
        <v>-0.59858757546192509</v>
      </c>
      <c r="L888" s="92">
        <f>IF(A888&lt;'Gearing and Output'!$H$5,1,IF(A888&lt;'Gearing and Output'!$H$6,2,IF(A888&gt;'Gearing and Output'!$H$6,3)))</f>
        <v>2</v>
      </c>
      <c r="M888" s="92">
        <f>IF(L888=1,_xlfn.XLOOKUP(A888,'Dyno Graph'!$E$2:$E$77,'Dyno Graph'!$A$2:$A$77,,1),IF(L888=2,_xlfn.XLOOKUP(A888,'Dyno Graph'!$F$2:$F$77,'Dyno Graph'!$A$2:$A$77,,1),IF(L888=3,_xlfn.XLOOKUP(A888,'Dyno Graph'!$G$2:$G$77,'Dyno Graph'!$A$2:$A$77,,1))))</f>
        <v>6300</v>
      </c>
      <c r="N888" s="92">
        <f>IF(L888=1,_xlfn.XLOOKUP(A888,'Dyno Graph'!$E$2:$E$77,'Dyno Graph'!$D$2:$D$77,,-1),IF(L888=2,_xlfn.XLOOKUP(A888,'Dyno Graph'!$F$2:$F$77,'Dyno Graph'!$D$2:$D$77,,-1),IF(L888=3,_xlfn.XLOOKUP(A888,'Dyno Graph'!$G$2:$G$77,'Dyno Graph'!$D$2:$D$77,,-1))))</f>
        <v>19.742442419128313</v>
      </c>
      <c r="O888" s="92">
        <f>IF(L888=1,_xlfn.XLOOKUP(A888,'Dyno Graph'!$E$2:$E$77,'Dyno Graph'!$H$2:$H$77,,-1),IF(Forces!L888=2,_xlfn.XLOOKUP(Forces!A888,'Dyno Graph'!$F$2:$F$77,'Dyno Graph'!$H$2:$H$77,,-1),IF(Forces!L888=3,_xlfn.XLOOKUP(Forces!A888,'Dyno Graph'!$G$2:$G$77,'Dyno Graph'!$H$2:$H$77,,-1))))</f>
        <v>12.807075029332497</v>
      </c>
      <c r="P888" s="92" cm="1">
        <f t="array" ref="P888">_xlfn.XLOOKUP(N888,BSFC!$B$3:$B$25,_xlfn.XLOOKUP(M888,BSFC!$C$2:$P$2,BSFC!$C$3:$P$25,,-1),,-1)</f>
        <v>457.16661900000008</v>
      </c>
      <c r="Q888" s="92">
        <f t="shared" si="140"/>
        <v>1.6263797751220179</v>
      </c>
      <c r="R888" s="92">
        <f t="shared" si="141"/>
        <v>3.635592894363931E-4</v>
      </c>
      <c r="S888" s="92">
        <f t="shared" si="142"/>
        <v>0.16620717115767827</v>
      </c>
      <c r="T888" s="92">
        <f t="shared" si="145"/>
        <v>115.71856264333609</v>
      </c>
      <c r="U888" s="92">
        <f t="shared" si="143"/>
        <v>2.2160956154357105E-4</v>
      </c>
      <c r="V888" s="92">
        <f t="shared" si="146"/>
        <v>0.15429141685778017</v>
      </c>
    </row>
    <row r="889" spans="1:22" x14ac:dyDescent="0.45">
      <c r="A889" s="88">
        <f>MIN('Gearing and Output'!$H$7,(SQRT((A888^2)+2*K888*1)))</f>
        <v>9.7852563387836824</v>
      </c>
      <c r="B889" s="90">
        <f t="shared" si="144"/>
        <v>77.017824337919521</v>
      </c>
      <c r="C889" s="90">
        <f>0.5*'Gearing and Output'!$G$15*'Gearing and Output'!$G$16*'Gearing and Output'!$G$14*(A889)^2</f>
        <v>56.301730070035255</v>
      </c>
      <c r="D889" s="90">
        <f>'Gearing and Output'!$G$26</f>
        <v>133.66125</v>
      </c>
      <c r="E889" s="90">
        <f>'Gearing and Output'!$C$14-C889-D889-'Gearing and Output'!$C$20</f>
        <v>-1054.6633999774037</v>
      </c>
      <c r="F889" s="90">
        <f>0.5*'Gearing and Output'!$J$27*A889^2</f>
        <v>27133.508092850756</v>
      </c>
      <c r="G889" s="90">
        <f>A889/('Gearing and Output'!$J$35/1000)</f>
        <v>33.499679352220753</v>
      </c>
      <c r="H889" s="90">
        <f t="shared" si="138"/>
        <v>30.244455240090293</v>
      </c>
      <c r="I889" s="90">
        <f>'Gearing and Output'!$G$38</f>
        <v>631.72977665344956</v>
      </c>
      <c r="J889" s="90">
        <f t="shared" si="139"/>
        <v>-1.6694850218465553</v>
      </c>
      <c r="K889" s="92">
        <f t="shared" si="147"/>
        <v>-0.59898710495403973</v>
      </c>
      <c r="L889" s="92">
        <f>IF(A889&lt;'Gearing and Output'!$H$5,1,IF(A889&lt;'Gearing and Output'!$H$6,2,IF(A889&gt;'Gearing and Output'!$H$6,3)))</f>
        <v>2</v>
      </c>
      <c r="M889" s="92">
        <f>IF(L889=1,_xlfn.XLOOKUP(A889,'Dyno Graph'!$E$2:$E$77,'Dyno Graph'!$A$2:$A$77,,1),IF(L889=2,_xlfn.XLOOKUP(A889,'Dyno Graph'!$F$2:$F$77,'Dyno Graph'!$A$2:$A$77,,1),IF(L889=3,_xlfn.XLOOKUP(A889,'Dyno Graph'!$G$2:$G$77,'Dyno Graph'!$A$2:$A$77,,1))))</f>
        <v>6300</v>
      </c>
      <c r="N889" s="92">
        <f>IF(L889=1,_xlfn.XLOOKUP(A889,'Dyno Graph'!$E$2:$E$77,'Dyno Graph'!$D$2:$D$77,,-1),IF(L889=2,_xlfn.XLOOKUP(A889,'Dyno Graph'!$F$2:$F$77,'Dyno Graph'!$D$2:$D$77,,-1),IF(L889=3,_xlfn.XLOOKUP(A889,'Dyno Graph'!$G$2:$G$77,'Dyno Graph'!$D$2:$D$77,,-1))))</f>
        <v>19.742442419128313</v>
      </c>
      <c r="O889" s="92">
        <f>IF(L889=1,_xlfn.XLOOKUP(A889,'Dyno Graph'!$E$2:$E$77,'Dyno Graph'!$H$2:$H$77,,-1),IF(Forces!L889=2,_xlfn.XLOOKUP(Forces!A889,'Dyno Graph'!$F$2:$F$77,'Dyno Graph'!$H$2:$H$77,,-1),IF(Forces!L889=3,_xlfn.XLOOKUP(Forces!A889,'Dyno Graph'!$G$2:$G$77,'Dyno Graph'!$H$2:$H$77,,-1))))</f>
        <v>12.807075029332497</v>
      </c>
      <c r="P889" s="92" cm="1">
        <f t="array" ref="P889">_xlfn.XLOOKUP(N889,BSFC!$B$3:$B$25,_xlfn.XLOOKUP(M889,BSFC!$C$2:$P$2,BSFC!$C$3:$P$25,,-1),,-1)</f>
        <v>457.16661900000008</v>
      </c>
      <c r="Q889" s="92">
        <f t="shared" si="140"/>
        <v>1.6263797751220179</v>
      </c>
      <c r="R889" s="92">
        <f t="shared" si="141"/>
        <v>3.6585515819454129E-4</v>
      </c>
      <c r="S889" s="92">
        <f t="shared" si="142"/>
        <v>0.16725676571550863</v>
      </c>
      <c r="T889" s="92">
        <f t="shared" si="145"/>
        <v>115.88581940905159</v>
      </c>
      <c r="U889" s="92">
        <f t="shared" si="143"/>
        <v>2.2300902095401148E-4</v>
      </c>
      <c r="V889" s="92">
        <f t="shared" si="146"/>
        <v>0.15451442587873418</v>
      </c>
    </row>
    <row r="890" spans="1:22" x14ac:dyDescent="0.45">
      <c r="A890" s="88">
        <f>MIN('Gearing and Output'!$H$7,(SQRT((A889^2)+2*K889*1)))</f>
        <v>9.723850441352857</v>
      </c>
      <c r="B890" s="90">
        <f t="shared" si="144"/>
        <v>77.120664257767245</v>
      </c>
      <c r="C890" s="90">
        <f>0.5*'Gearing and Output'!$G$15*'Gearing and Output'!$G$16*'Gearing and Output'!$G$14*(A890)^2</f>
        <v>55.597321234609304</v>
      </c>
      <c r="D890" s="90">
        <f>'Gearing and Output'!$G$26</f>
        <v>133.66125</v>
      </c>
      <c r="E890" s="90">
        <f>'Gearing and Output'!$C$14-C890-D890</f>
        <v>294.84845772086737</v>
      </c>
      <c r="F890" s="90">
        <f>0.5*'Gearing and Output'!$J$27*A890^2</f>
        <v>26794.032151118052</v>
      </c>
      <c r="G890" s="90">
        <f>A890/('Gearing and Output'!$J$35/1000)</f>
        <v>33.289457176832784</v>
      </c>
      <c r="H890" s="90">
        <f t="shared" si="138"/>
        <v>29.866057250059381</v>
      </c>
      <c r="I890" s="90">
        <f>'Gearing and Output'!$G$38</f>
        <v>631.72977665344956</v>
      </c>
      <c r="J890" s="90">
        <f t="shared" si="139"/>
        <v>0.46673192972287819</v>
      </c>
      <c r="K890" s="92">
        <f t="shared" si="147"/>
        <v>2.1425575074620444</v>
      </c>
      <c r="L890" s="92">
        <f>IF(A890&lt;'Gearing and Output'!$H$5,1,IF(A890&lt;'Gearing and Output'!$H$6,2,IF(A890&gt;'Gearing and Output'!$H$6,3)))</f>
        <v>2</v>
      </c>
      <c r="M890" s="92">
        <f>IF(L890=1,_xlfn.XLOOKUP(A890,'Dyno Graph'!$E$2:$E$77,'Dyno Graph'!$A$2:$A$77,,1),IF(L890=2,_xlfn.XLOOKUP(A890,'Dyno Graph'!$F$2:$F$77,'Dyno Graph'!$A$2:$A$77,,1),IF(L890=3,_xlfn.XLOOKUP(A890,'Dyno Graph'!$G$2:$G$77,'Dyno Graph'!$A$2:$A$77,,1))))</f>
        <v>6200</v>
      </c>
      <c r="N890" s="92">
        <f>IF(L890=1,_xlfn.XLOOKUP(A890,'Dyno Graph'!$E$2:$E$77,'Dyno Graph'!$D$2:$D$77,,-1),IF(L890=2,_xlfn.XLOOKUP(A890,'Dyno Graph'!$F$2:$F$77,'Dyno Graph'!$D$2:$D$77,,-1),IF(L890=3,_xlfn.XLOOKUP(A890,'Dyno Graph'!$G$2:$G$77,'Dyno Graph'!$D$2:$D$77,,-1))))</f>
        <v>19.866703817568183</v>
      </c>
      <c r="O890" s="92">
        <f>IF(L890=1,_xlfn.XLOOKUP(A890,'Dyno Graph'!$E$2:$E$77,'Dyno Graph'!$H$2:$H$77,,-1),IF(Forces!L890=2,_xlfn.XLOOKUP(Forces!A890,'Dyno Graph'!$F$2:$F$77,'Dyno Graph'!$H$2:$H$77,,-1),IF(Forces!L890=3,_xlfn.XLOOKUP(Forces!A890,'Dyno Graph'!$G$2:$G$77,'Dyno Graph'!$H$2:$H$77,,-1))))</f>
        <v>12.67981848242453</v>
      </c>
      <c r="P890" s="92" cm="1">
        <f t="array" ref="P890">_xlfn.XLOOKUP(N890,BSFC!$B$3:$B$25,_xlfn.XLOOKUP(M890,BSFC!$C$2:$P$2,BSFC!$C$3:$P$25,,-1),,-1)</f>
        <v>457.16661900000008</v>
      </c>
      <c r="Q890" s="92">
        <f t="shared" si="140"/>
        <v>1.6102193736510373</v>
      </c>
      <c r="R890" s="92">
        <f t="shared" si="141"/>
        <v>3.5428088518491712E-4</v>
      </c>
      <c r="S890" s="92">
        <f t="shared" si="142"/>
        <v>0.16196539445631578</v>
      </c>
      <c r="T890" s="92">
        <f t="shared" si="145"/>
        <v>116.04778480350791</v>
      </c>
      <c r="U890" s="92">
        <f t="shared" si="143"/>
        <v>2.159538592750877E-4</v>
      </c>
      <c r="V890" s="92">
        <f t="shared" si="146"/>
        <v>0.15473037973800927</v>
      </c>
    </row>
    <row r="891" spans="1:22" x14ac:dyDescent="0.45">
      <c r="A891" s="88">
        <f>MIN('Gearing and Output'!$H$7,(SQRT((A890^2)+2*K890*1)))</f>
        <v>9.9417494647935207</v>
      </c>
      <c r="B891" s="90">
        <f t="shared" si="144"/>
        <v>77.22125017612511</v>
      </c>
      <c r="C891" s="90">
        <f>0.5*'Gearing and Output'!$G$15*'Gearing and Output'!$G$16*'Gearing and Output'!$G$14*(A891)^2</f>
        <v>58.11696886338467</v>
      </c>
      <c r="D891" s="90">
        <f>'Gearing and Output'!$G$26</f>
        <v>133.66125</v>
      </c>
      <c r="E891" s="90">
        <f>'Gearing and Output'!$C$14-C891-D891</f>
        <v>292.328810092092</v>
      </c>
      <c r="F891" s="90">
        <f>0.5*'Gearing and Output'!$J$27*A891^2</f>
        <v>28008.326618472169</v>
      </c>
      <c r="G891" s="90">
        <f>A891/('Gearing and Output'!$J$35/1000)</f>
        <v>34.035431238594725</v>
      </c>
      <c r="H891" s="90">
        <f t="shared" si="138"/>
        <v>31.219574625715552</v>
      </c>
      <c r="I891" s="90">
        <f>'Gearing and Output'!$G$38</f>
        <v>631.72977665344956</v>
      </c>
      <c r="J891" s="90">
        <f t="shared" si="139"/>
        <v>0.46274344014728302</v>
      </c>
      <c r="K891" s="92">
        <f t="shared" si="147"/>
        <v>2.1610246915260816</v>
      </c>
      <c r="L891" s="92">
        <f>IF(A891&lt;'Gearing and Output'!$H$5,1,IF(A891&lt;'Gearing and Output'!$H$6,2,IF(A891&gt;'Gearing and Output'!$H$6,3)))</f>
        <v>2</v>
      </c>
      <c r="M891" s="92">
        <f>IF(L891=1,_xlfn.XLOOKUP(A891,'Dyno Graph'!$E$2:$E$77,'Dyno Graph'!$A$2:$A$77,,1),IF(L891=2,_xlfn.XLOOKUP(A891,'Dyno Graph'!$F$2:$F$77,'Dyno Graph'!$A$2:$A$77,,1),IF(L891=3,_xlfn.XLOOKUP(A891,'Dyno Graph'!$G$2:$G$77,'Dyno Graph'!$A$2:$A$77,,1))))</f>
        <v>6400</v>
      </c>
      <c r="N891" s="92">
        <f>IF(L891=1,_xlfn.XLOOKUP(A891,'Dyno Graph'!$E$2:$E$77,'Dyno Graph'!$D$2:$D$77,,-1),IF(L891=2,_xlfn.XLOOKUP(A891,'Dyno Graph'!$F$2:$F$77,'Dyno Graph'!$D$2:$D$77,,-1),IF(L891=3,_xlfn.XLOOKUP(A891,'Dyno Graph'!$G$2:$G$77,'Dyno Graph'!$D$2:$D$77,,-1))))</f>
        <v>19.797222222222221</v>
      </c>
      <c r="O891" s="92">
        <f>IF(L891=1,_xlfn.XLOOKUP(A891,'Dyno Graph'!$E$2:$E$77,'Dyno Graph'!$H$2:$H$77,,-1),IF(Forces!L891=2,_xlfn.XLOOKUP(Forces!A891,'Dyno Graph'!$F$2:$F$77,'Dyno Graph'!$H$2:$H$77,,-1),IF(Forces!L891=3,_xlfn.XLOOKUP(Forces!A891,'Dyno Graph'!$G$2:$G$77,'Dyno Graph'!$H$2:$H$77,,-1))))</f>
        <v>13.049750000000001</v>
      </c>
      <c r="P891" s="92" cm="1">
        <f t="array" ref="P891">_xlfn.XLOOKUP(N891,BSFC!$B$3:$B$25,_xlfn.XLOOKUP(M891,BSFC!$C$2:$P$2,BSFC!$C$3:$P$25,,-1),,-1)</f>
        <v>457.16661900000008</v>
      </c>
      <c r="Q891" s="92">
        <f t="shared" si="140"/>
        <v>1.6571972461931255</v>
      </c>
      <c r="R891" s="92">
        <f t="shared" si="141"/>
        <v>3.568971791217655E-4</v>
      </c>
      <c r="S891" s="92">
        <f t="shared" si="142"/>
        <v>0.16316147670973494</v>
      </c>
      <c r="T891" s="92">
        <f t="shared" si="145"/>
        <v>116.21094628021764</v>
      </c>
      <c r="U891" s="92">
        <f t="shared" si="143"/>
        <v>2.1754863561297992E-4</v>
      </c>
      <c r="V891" s="92">
        <f t="shared" si="146"/>
        <v>0.15494792837362226</v>
      </c>
    </row>
    <row r="892" spans="1:22" x14ac:dyDescent="0.45">
      <c r="A892" s="88">
        <f>MIN('Gearing and Output'!$H$7,(SQRT((A891^2)+2*K891*1)))</f>
        <v>10.156792397394682</v>
      </c>
      <c r="B892" s="90">
        <f t="shared" si="144"/>
        <v>77.319706456501237</v>
      </c>
      <c r="C892" s="90">
        <f>0.5*'Gearing and Output'!$G$15*'Gearing and Output'!$G$16*'Gearing and Output'!$G$14*(A892)^2</f>
        <v>60.65833390061934</v>
      </c>
      <c r="D892" s="90">
        <f>'Gearing and Output'!$G$26</f>
        <v>133.66125</v>
      </c>
      <c r="E892" s="90">
        <f>'Gearing and Output'!$C$14-C892-D892</f>
        <v>289.78744505485736</v>
      </c>
      <c r="F892" s="90">
        <f>0.5*'Gearing and Output'!$J$27*A892^2</f>
        <v>29233.087362394574</v>
      </c>
      <c r="G892" s="90">
        <f>A892/('Gearing and Output'!$J$35/1000)</f>
        <v>34.771627515900995</v>
      </c>
      <c r="H892" s="90">
        <f t="shared" si="138"/>
        <v>32.584758271435909</v>
      </c>
      <c r="I892" s="90">
        <f>'Gearing and Output'!$G$38</f>
        <v>631.72977665344956</v>
      </c>
      <c r="J892" s="90">
        <f t="shared" si="139"/>
        <v>0.45872057288480034</v>
      </c>
      <c r="K892" s="92">
        <f t="shared" si="147"/>
        <v>2.1799763496788547</v>
      </c>
      <c r="L892" s="92">
        <f>IF(A892&lt;'Gearing and Output'!$H$5,1,IF(A892&lt;'Gearing and Output'!$H$6,2,IF(A892&gt;'Gearing and Output'!$H$6,3)))</f>
        <v>2</v>
      </c>
      <c r="M892" s="92">
        <f>IF(L892=1,_xlfn.XLOOKUP(A892,'Dyno Graph'!$E$2:$E$77,'Dyno Graph'!$A$2:$A$77,,1),IF(L892=2,_xlfn.XLOOKUP(A892,'Dyno Graph'!$F$2:$F$77,'Dyno Graph'!$A$2:$A$77,,1),IF(L892=3,_xlfn.XLOOKUP(A892,'Dyno Graph'!$G$2:$G$77,'Dyno Graph'!$A$2:$A$77,,1))))</f>
        <v>6500</v>
      </c>
      <c r="N892" s="92">
        <f>IF(L892=1,_xlfn.XLOOKUP(A892,'Dyno Graph'!$E$2:$E$77,'Dyno Graph'!$D$2:$D$77,,-1),IF(L892=2,_xlfn.XLOOKUP(A892,'Dyno Graph'!$F$2:$F$77,'Dyno Graph'!$D$2:$D$77,,-1),IF(L892=3,_xlfn.XLOOKUP(A892,'Dyno Graph'!$G$2:$G$77,'Dyno Graph'!$D$2:$D$77,,-1))))</f>
        <v>19.933328124999999</v>
      </c>
      <c r="O892" s="92">
        <f>IF(L892=1,_xlfn.XLOOKUP(A892,'Dyno Graph'!$E$2:$E$77,'Dyno Graph'!$H$2:$H$77,,-1),IF(Forces!L892=2,_xlfn.XLOOKUP(Forces!A892,'Dyno Graph'!$F$2:$F$77,'Dyno Graph'!$H$2:$H$77,,-1),IF(Forces!L892=3,_xlfn.XLOOKUP(Forces!A892,'Dyno Graph'!$G$2:$G$77,'Dyno Graph'!$H$2:$H$77,,-1))))</f>
        <v>13.34803</v>
      </c>
      <c r="P892" s="92" cm="1">
        <f t="array" ref="P892">_xlfn.XLOOKUP(N892,BSFC!$B$3:$B$25,_xlfn.XLOOKUP(M892,BSFC!$C$2:$P$2,BSFC!$C$3:$P$25,,-1),,-1)</f>
        <v>504.47246850000005</v>
      </c>
      <c r="Q892" s="92">
        <f t="shared" si="140"/>
        <v>1.8704760121422375</v>
      </c>
      <c r="R892" s="92">
        <f t="shared" si="141"/>
        <v>3.5757674681364648E-4</v>
      </c>
      <c r="S892" s="92">
        <f t="shared" si="142"/>
        <v>0.18038762414327977</v>
      </c>
      <c r="T892" s="92">
        <f t="shared" si="145"/>
        <v>116.39133390436092</v>
      </c>
      <c r="U892" s="92">
        <f t="shared" si="143"/>
        <v>2.4051683219103968E-4</v>
      </c>
      <c r="V892" s="92">
        <f t="shared" si="146"/>
        <v>0.15518844520581329</v>
      </c>
    </row>
    <row r="893" spans="1:22" x14ac:dyDescent="0.45">
      <c r="A893" s="88">
        <f>MIN('Gearing and Output'!$H$7,(SQRT((A892^2)+2*K892*1)))</f>
        <v>10.369203658098925</v>
      </c>
      <c r="B893" s="90">
        <f t="shared" si="144"/>
        <v>77.416145877788807</v>
      </c>
      <c r="C893" s="90">
        <f>0.5*'Gearing and Output'!$G$15*'Gearing and Output'!$G$16*'Gearing and Output'!$G$14*(A893)^2</f>
        <v>63.221986087841678</v>
      </c>
      <c r="D893" s="90">
        <f>'Gearing and Output'!$G$26</f>
        <v>133.66125</v>
      </c>
      <c r="E893" s="90">
        <f>'Gearing and Output'!$C$14-C893-D893</f>
        <v>287.22379286763498</v>
      </c>
      <c r="F893" s="90">
        <f>0.5*'Gearing and Output'!$J$27*A893^2</f>
        <v>30468.58895857507</v>
      </c>
      <c r="G893" s="90">
        <f>A893/('Gearing and Output'!$J$35/1000)</f>
        <v>35.498814303659444</v>
      </c>
      <c r="H893" s="90">
        <f t="shared" si="138"/>
        <v>33.961914243928341</v>
      </c>
      <c r="I893" s="90">
        <f>'Gearing and Output'!$G$38</f>
        <v>631.72977665344956</v>
      </c>
      <c r="J893" s="90">
        <f t="shared" si="139"/>
        <v>0.45466242606005647</v>
      </c>
      <c r="K893" s="92">
        <f t="shared" si="147"/>
        <v>2.1994340035213504</v>
      </c>
      <c r="L893" s="92">
        <f>IF(A893&lt;'Gearing and Output'!$H$5,1,IF(A893&lt;'Gearing and Output'!$H$6,2,IF(A893&gt;'Gearing and Output'!$H$6,3)))</f>
        <v>2</v>
      </c>
      <c r="M893" s="92">
        <f>IF(L893=1,_xlfn.XLOOKUP(A893,'Dyno Graph'!$E$2:$E$77,'Dyno Graph'!$A$2:$A$77,,1),IF(L893=2,_xlfn.XLOOKUP(A893,'Dyno Graph'!$F$2:$F$77,'Dyno Graph'!$A$2:$A$77,,1),IF(L893=3,_xlfn.XLOOKUP(A893,'Dyno Graph'!$G$2:$G$77,'Dyno Graph'!$A$2:$A$77,,1))))</f>
        <v>6700</v>
      </c>
      <c r="N893" s="92">
        <f>IF(L893=1,_xlfn.XLOOKUP(A893,'Dyno Graph'!$E$2:$E$77,'Dyno Graph'!$D$2:$D$77,,-1),IF(L893=2,_xlfn.XLOOKUP(A893,'Dyno Graph'!$F$2:$F$77,'Dyno Graph'!$D$2:$D$77,,-1),IF(L893=3,_xlfn.XLOOKUP(A893,'Dyno Graph'!$G$2:$G$77,'Dyno Graph'!$D$2:$D$77,,-1))))</f>
        <v>19.545257575757578</v>
      </c>
      <c r="O893" s="92">
        <f>IF(L893=1,_xlfn.XLOOKUP(A893,'Dyno Graph'!$E$2:$E$77,'Dyno Graph'!$H$2:$H$77,,-1),IF(Forces!L893=2,_xlfn.XLOOKUP(Forces!A893,'Dyno Graph'!$F$2:$F$77,'Dyno Graph'!$H$2:$H$77,,-1),IF(Forces!L893=3,_xlfn.XLOOKUP(Forces!A893,'Dyno Graph'!$G$2:$G$77,'Dyno Graph'!$H$2:$H$77,,-1))))</f>
        <v>13.497170000000002</v>
      </c>
      <c r="P893" s="92" cm="1">
        <f t="array" ref="P893">_xlfn.XLOOKUP(N893,BSFC!$B$3:$B$25,_xlfn.XLOOKUP(M893,BSFC!$C$2:$P$2,BSFC!$C$3:$P$25,,-1),,-1)</f>
        <v>504.47246850000005</v>
      </c>
      <c r="Q893" s="92">
        <f t="shared" si="140"/>
        <v>1.8913751854622629</v>
      </c>
      <c r="R893" s="92">
        <f t="shared" si="141"/>
        <v>3.5439518829227936E-4</v>
      </c>
      <c r="S893" s="92">
        <f t="shared" si="142"/>
        <v>0.17878261546232849</v>
      </c>
      <c r="T893" s="92">
        <f t="shared" si="145"/>
        <v>116.57011651982324</v>
      </c>
      <c r="U893" s="92">
        <f t="shared" si="143"/>
        <v>2.3837682061643797E-4</v>
      </c>
      <c r="V893" s="92">
        <f t="shared" si="146"/>
        <v>0.15542682202642974</v>
      </c>
    </row>
    <row r="894" spans="1:22" x14ac:dyDescent="0.45">
      <c r="A894" s="88">
        <f>MIN('Gearing and Output'!$H$7,(SQRT((A893^2)+2*K893*1)))</f>
        <v>10.57918959609737</v>
      </c>
      <c r="B894" s="90">
        <f t="shared" si="144"/>
        <v>77.510671076615836</v>
      </c>
      <c r="C894" s="90">
        <f>0.5*'Gearing and Output'!$G$15*'Gearing and Output'!$G$16*'Gearing and Output'!$G$14*(A894)^2</f>
        <v>65.808520475982789</v>
      </c>
      <c r="D894" s="90">
        <f>'Gearing and Output'!$G$26</f>
        <v>133.66125</v>
      </c>
      <c r="E894" s="90">
        <f>'Gearing and Output'!$C$14-C894-D894</f>
        <v>284.63725847949388</v>
      </c>
      <c r="F894" s="90">
        <f>0.5*'Gearing and Output'!$J$27*A894^2</f>
        <v>31715.118180070796</v>
      </c>
      <c r="G894" s="90">
        <f>A894/('Gearing and Output'!$J$35/1000)</f>
        <v>36.217698035252887</v>
      </c>
      <c r="H894" s="90">
        <f t="shared" si="138"/>
        <v>35.35136219573689</v>
      </c>
      <c r="I894" s="90">
        <f>'Gearing and Output'!$G$38</f>
        <v>631.72977665344956</v>
      </c>
      <c r="J894" s="90">
        <f t="shared" si="139"/>
        <v>0.45056805773402453</v>
      </c>
      <c r="K894" s="92">
        <f t="shared" si="147"/>
        <v>2.2194205355549448</v>
      </c>
      <c r="L894" s="92">
        <f>IF(A894&lt;'Gearing and Output'!$H$5,1,IF(A894&lt;'Gearing and Output'!$H$6,2,IF(A894&gt;'Gearing and Output'!$H$6,3)))</f>
        <v>2</v>
      </c>
      <c r="M894" s="92">
        <f>IF(L894=1,_xlfn.XLOOKUP(A894,'Dyno Graph'!$E$2:$E$77,'Dyno Graph'!$A$2:$A$77,,1),IF(L894=2,_xlfn.XLOOKUP(A894,'Dyno Graph'!$F$2:$F$77,'Dyno Graph'!$A$2:$A$77,,1),IF(L894=3,_xlfn.XLOOKUP(A894,'Dyno Graph'!$G$2:$G$77,'Dyno Graph'!$A$2:$A$77,,1))))</f>
        <v>6800</v>
      </c>
      <c r="N894" s="92">
        <f>IF(L894=1,_xlfn.XLOOKUP(A894,'Dyno Graph'!$E$2:$E$77,'Dyno Graph'!$D$2:$D$77,,-1),IF(L894=2,_xlfn.XLOOKUP(A894,'Dyno Graph'!$F$2:$F$77,'Dyno Graph'!$D$2:$D$77,,-1),IF(L894=3,_xlfn.XLOOKUP(A894,'Dyno Graph'!$G$2:$G$77,'Dyno Graph'!$D$2:$D$77,,-1))))</f>
        <v>19.679029850746268</v>
      </c>
      <c r="O894" s="92">
        <f>IF(L894=1,_xlfn.XLOOKUP(A894,'Dyno Graph'!$E$2:$E$77,'Dyno Graph'!$H$2:$H$77,,-1),IF(Forces!L894=2,_xlfn.XLOOKUP(Forces!A894,'Dyno Graph'!$F$2:$F$77,'Dyno Graph'!$H$2:$H$77,,-1),IF(Forces!L894=3,_xlfn.XLOOKUP(Forces!A894,'Dyno Graph'!$G$2:$G$77,'Dyno Graph'!$H$2:$H$77,,-1))))</f>
        <v>13.795450000000001</v>
      </c>
      <c r="P894" s="92" cm="1">
        <f t="array" ref="P894">_xlfn.XLOOKUP(N894,BSFC!$B$3:$B$25,_xlfn.XLOOKUP(M894,BSFC!$C$2:$P$2,BSFC!$C$3:$P$25,,-1),,-1)</f>
        <v>504.47246850000005</v>
      </c>
      <c r="Q894" s="92">
        <f t="shared" si="140"/>
        <v>1.9331735321023127</v>
      </c>
      <c r="R894" s="92">
        <f t="shared" si="141"/>
        <v>3.5525080618651971E-4</v>
      </c>
      <c r="S894" s="92">
        <f t="shared" si="142"/>
        <v>0.17921425113352868</v>
      </c>
      <c r="T894" s="92">
        <f t="shared" si="145"/>
        <v>116.74933077095677</v>
      </c>
      <c r="U894" s="92">
        <f t="shared" si="143"/>
        <v>2.389523348447049E-4</v>
      </c>
      <c r="V894" s="92">
        <f t="shared" si="146"/>
        <v>0.15566577436127443</v>
      </c>
    </row>
    <row r="895" spans="1:22" x14ac:dyDescent="0.45">
      <c r="A895" s="88">
        <f>MIN('Gearing and Output'!$H$7,(SQRT((A894^2)+2*K894*1)))</f>
        <v>10.78694088151431</v>
      </c>
      <c r="B895" s="90">
        <f t="shared" si="144"/>
        <v>77.603375765645296</v>
      </c>
      <c r="C895" s="90">
        <f>0.5*'Gearing and Output'!$G$15*'Gearing and Output'!$G$16*'Gearing and Output'!$G$14*(A895)^2</f>
        <v>68.418559025795403</v>
      </c>
      <c r="D895" s="90">
        <f>'Gearing and Output'!$G$26</f>
        <v>133.66125</v>
      </c>
      <c r="E895" s="90">
        <f>'Gearing and Output'!$C$14-C895-D895</f>
        <v>282.02721992968128</v>
      </c>
      <c r="F895" s="90">
        <f>0.5*'Gearing and Output'!$J$27*A895^2</f>
        <v>32972.974768596556</v>
      </c>
      <c r="G895" s="90">
        <f>A895/('Gearing and Output'!$J$35/1000)</f>
        <v>36.928931467012355</v>
      </c>
      <c r="H895" s="90">
        <f t="shared" si="138"/>
        <v>36.75343623496309</v>
      </c>
      <c r="I895" s="90">
        <f>'Gearing and Output'!$G$38</f>
        <v>631.72977665344956</v>
      </c>
      <c r="J895" s="90">
        <f t="shared" si="139"/>
        <v>0.44643648337063274</v>
      </c>
      <c r="K895" s="92">
        <f t="shared" si="147"/>
        <v>2.2399603017430754</v>
      </c>
      <c r="L895" s="92">
        <f>IF(A895&lt;'Gearing and Output'!$H$5,1,IF(A895&lt;'Gearing and Output'!$H$6,2,IF(A895&gt;'Gearing and Output'!$H$6,3)))</f>
        <v>2</v>
      </c>
      <c r="M895" s="92">
        <f>IF(L895=1,_xlfn.XLOOKUP(A895,'Dyno Graph'!$E$2:$E$77,'Dyno Graph'!$A$2:$A$77,,1),IF(L895=2,_xlfn.XLOOKUP(A895,'Dyno Graph'!$F$2:$F$77,'Dyno Graph'!$A$2:$A$77,,1),IF(L895=3,_xlfn.XLOOKUP(A895,'Dyno Graph'!$G$2:$G$77,'Dyno Graph'!$A$2:$A$77,,1))))</f>
        <v>6900</v>
      </c>
      <c r="N895" s="92">
        <f>IF(L895=1,_xlfn.XLOOKUP(A895,'Dyno Graph'!$E$2:$E$77,'Dyno Graph'!$D$2:$D$77,,-1),IF(L895=2,_xlfn.XLOOKUP(A895,'Dyno Graph'!$F$2:$F$77,'Dyno Graph'!$D$2:$D$77,,-1),IF(L895=3,_xlfn.XLOOKUP(A895,'Dyno Graph'!$G$2:$G$77,'Dyno Graph'!$D$2:$D$77,,-1))))</f>
        <v>19.259479497265158</v>
      </c>
      <c r="O895" s="92">
        <f>IF(L895=1,_xlfn.XLOOKUP(A895,'Dyno Graph'!$E$2:$E$77,'Dyno Graph'!$H$2:$H$77,,-1),IF(Forces!L895=2,_xlfn.XLOOKUP(Forces!A895,'Dyno Graph'!$F$2:$F$77,'Dyno Graph'!$H$2:$H$77,,-1),IF(Forces!L895=3,_xlfn.XLOOKUP(Forces!A895,'Dyno Graph'!$G$2:$G$77,'Dyno Graph'!$H$2:$H$77,,-1))))</f>
        <v>13.702848078511614</v>
      </c>
      <c r="P895" s="92" cm="1">
        <f t="array" ref="P895">_xlfn.XLOOKUP(N895,BSFC!$B$3:$B$25,_xlfn.XLOOKUP(M895,BSFC!$C$2:$P$2,BSFC!$C$3:$P$25,,-1),,-1)</f>
        <v>504.47246850000005</v>
      </c>
      <c r="Q895" s="92">
        <f t="shared" si="140"/>
        <v>1.9201971099020101</v>
      </c>
      <c r="R895" s="92">
        <f t="shared" si="141"/>
        <v>3.4626337060168354E-4</v>
      </c>
      <c r="S895" s="92">
        <f t="shared" si="142"/>
        <v>0.17468033731856164</v>
      </c>
      <c r="T895" s="92">
        <f t="shared" si="145"/>
        <v>116.92401110827534</v>
      </c>
      <c r="U895" s="92">
        <f t="shared" si="143"/>
        <v>2.3290711642474885E-4</v>
      </c>
      <c r="V895" s="92">
        <f t="shared" si="146"/>
        <v>0.15589868147769917</v>
      </c>
    </row>
    <row r="896" spans="1:22" x14ac:dyDescent="0.45">
      <c r="A896" s="88">
        <f>MIN('Gearing and Output'!$H$7,(SQRT((A895^2)+2*K895*1)))</f>
        <v>10.992634542491206</v>
      </c>
      <c r="B896" s="90">
        <f t="shared" si="144"/>
        <v>77.694345768890159</v>
      </c>
      <c r="C896" s="90">
        <f>0.5*'Gearing and Output'!$G$15*'Gearing and Output'!$G$16*'Gearing and Output'!$G$14*(A896)^2</f>
        <v>71.052752340645242</v>
      </c>
      <c r="D896" s="90">
        <f>'Gearing and Output'!$G$26</f>
        <v>133.66125</v>
      </c>
      <c r="E896" s="90">
        <f>'Gearing and Output'!$C$14-C896-D896</f>
        <v>279.39302661483146</v>
      </c>
      <c r="F896" s="90">
        <f>0.5*'Gearing and Output'!$J$27*A896^2</f>
        <v>34242.47226960944</v>
      </c>
      <c r="G896" s="90">
        <f>A896/('Gearing and Output'!$J$35/1000)</f>
        <v>37.633120652143802</v>
      </c>
      <c r="H896" s="90">
        <f t="shared" si="138"/>
        <v>38.168485856095828</v>
      </c>
      <c r="I896" s="90">
        <f>'Gearing and Output'!$G$38</f>
        <v>631.72977665344956</v>
      </c>
      <c r="J896" s="90">
        <f t="shared" si="139"/>
        <v>0.44226667309383322</v>
      </c>
      <c r="K896" s="92">
        <f t="shared" si="147"/>
        <v>2.2610792556549599</v>
      </c>
      <c r="L896" s="92">
        <f>IF(A896&lt;'Gearing and Output'!$H$5,1,IF(A896&lt;'Gearing and Output'!$H$6,2,IF(A896&gt;'Gearing and Output'!$H$6,3)))</f>
        <v>2</v>
      </c>
      <c r="M896" s="92">
        <f>IF(L896=1,_xlfn.XLOOKUP(A896,'Dyno Graph'!$E$2:$E$77,'Dyno Graph'!$A$2:$A$77,,1),IF(L896=2,_xlfn.XLOOKUP(A896,'Dyno Graph'!$F$2:$F$77,'Dyno Graph'!$A$2:$A$77,,1),IF(L896=3,_xlfn.XLOOKUP(A896,'Dyno Graph'!$G$2:$G$77,'Dyno Graph'!$A$2:$A$77,,1))))</f>
        <v>7100</v>
      </c>
      <c r="N896" s="92">
        <f>IF(L896=1,_xlfn.XLOOKUP(A896,'Dyno Graph'!$E$2:$E$77,'Dyno Graph'!$D$2:$D$77,,-1),IF(L896=2,_xlfn.XLOOKUP(A896,'Dyno Graph'!$F$2:$F$77,'Dyno Graph'!$D$2:$D$77,,-1),IF(L896=3,_xlfn.XLOOKUP(A896,'Dyno Graph'!$G$2:$G$77,'Dyno Graph'!$D$2:$D$77,,-1))))</f>
        <v>17.308428571428571</v>
      </c>
      <c r="O896" s="92">
        <f>IF(L896=1,_xlfn.XLOOKUP(A896,'Dyno Graph'!$E$2:$E$77,'Dyno Graph'!$H$2:$H$77,,-1),IF(Forces!L896=2,_xlfn.XLOOKUP(Forces!A896,'Dyno Graph'!$F$2:$F$77,'Dyno Graph'!$H$2:$H$77,,-1),IF(Forces!L896=3,_xlfn.XLOOKUP(Forces!A896,'Dyno Graph'!$G$2:$G$77,'Dyno Graph'!$H$2:$H$77,,-1))))</f>
        <v>12.6769</v>
      </c>
      <c r="P896" s="92" cm="1">
        <f t="array" ref="P896">_xlfn.XLOOKUP(N896,BSFC!$B$3:$B$25,_xlfn.XLOOKUP(M896,BSFC!$C$2:$P$2,BSFC!$C$3:$P$25,,-1),,-1)</f>
        <v>541.22171512499995</v>
      </c>
      <c r="Q896" s="92">
        <f t="shared" si="140"/>
        <v>1.9058371001300312</v>
      </c>
      <c r="R896" s="92">
        <f t="shared" si="141"/>
        <v>3.1450733082236701E-4</v>
      </c>
      <c r="S896" s="92">
        <f t="shared" si="142"/>
        <v>0.17021819700706722</v>
      </c>
      <c r="T896" s="92">
        <f t="shared" si="145"/>
        <v>117.09422930528241</v>
      </c>
      <c r="U896" s="92">
        <f t="shared" si="143"/>
        <v>2.2695759600942296E-4</v>
      </c>
      <c r="V896" s="92">
        <f t="shared" si="146"/>
        <v>0.15612563907370861</v>
      </c>
    </row>
    <row r="897" spans="1:22" x14ac:dyDescent="0.45">
      <c r="A897" s="88">
        <f>MIN('Gearing and Output'!$H$7,(SQRT((A896^2)+2*K896*1)))</f>
        <v>11.196435713926141</v>
      </c>
      <c r="B897" s="90">
        <f t="shared" si="144"/>
        <v>77.783659906491664</v>
      </c>
      <c r="C897" s="90">
        <f>0.5*'Gearing and Output'!$G$15*'Gearing and Output'!$G$16*'Gearing and Output'!$G$14*(A897)^2</f>
        <v>73.711781545295466</v>
      </c>
      <c r="D897" s="90">
        <f>'Gearing and Output'!$G$26</f>
        <v>133.66125</v>
      </c>
      <c r="E897" s="90">
        <f>'Gearing and Output'!$C$14-C897-D897</f>
        <v>276.73399741018119</v>
      </c>
      <c r="F897" s="90">
        <f>0.5*'Gearing and Output'!$J$27*A897^2</f>
        <v>35523.938937751889</v>
      </c>
      <c r="G897" s="90">
        <f>A897/('Gearing and Output'!$J$35/1000)</f>
        <v>38.330830927511606</v>
      </c>
      <c r="H897" s="90">
        <f t="shared" si="138"/>
        <v>39.596876949266488</v>
      </c>
      <c r="I897" s="90">
        <f>'Gearing and Output'!$G$38</f>
        <v>631.72977665344956</v>
      </c>
      <c r="J897" s="90">
        <f t="shared" si="139"/>
        <v>0.43805754871357</v>
      </c>
      <c r="K897" s="92">
        <f t="shared" si="147"/>
        <v>2.2828050856255504</v>
      </c>
      <c r="L897" s="92">
        <f>IF(A897&lt;'Gearing and Output'!$H$5,1,IF(A897&lt;'Gearing and Output'!$H$6,2,IF(A897&gt;'Gearing and Output'!$H$6,3)))</f>
        <v>2</v>
      </c>
      <c r="M897" s="92">
        <f>IF(L897=1,_xlfn.XLOOKUP(A897,'Dyno Graph'!$E$2:$E$77,'Dyno Graph'!$A$2:$A$77,,1),IF(L897=2,_xlfn.XLOOKUP(A897,'Dyno Graph'!$F$2:$F$77,'Dyno Graph'!$A$2:$A$77,,1),IF(L897=3,_xlfn.XLOOKUP(A897,'Dyno Graph'!$G$2:$G$77,'Dyno Graph'!$A$2:$A$77,,1))))</f>
        <v>7200</v>
      </c>
      <c r="N897" s="92">
        <f>IF(L897=1,_xlfn.XLOOKUP(A897,'Dyno Graph'!$E$2:$E$77,'Dyno Graph'!$D$2:$D$77,,-1),IF(L897=2,_xlfn.XLOOKUP(A897,'Dyno Graph'!$F$2:$F$77,'Dyno Graph'!$D$2:$D$77,,-1),IF(L897=3,_xlfn.XLOOKUP(A897,'Dyno Graph'!$G$2:$G$77,'Dyno Graph'!$D$2:$D$77,,-1))))</f>
        <v>16.430236696691239</v>
      </c>
      <c r="O897" s="92">
        <f>IF(L897=1,_xlfn.XLOOKUP(A897,'Dyno Graph'!$E$2:$E$77,'Dyno Graph'!$H$2:$H$77,,-1),IF(Forces!L897=2,_xlfn.XLOOKUP(Forces!A897,'Dyno Graph'!$F$2:$F$77,'Dyno Graph'!$H$2:$H$77,,-1),IF(Forces!L897=3,_xlfn.XLOOKUP(Forces!A897,'Dyno Graph'!$G$2:$G$77,'Dyno Graph'!$H$2:$H$77,,-1))))</f>
        <v>12.205611797885627</v>
      </c>
      <c r="P897" s="92" cm="1">
        <f t="array" ref="P897">_xlfn.XLOOKUP(N897,BSFC!$B$3:$B$25,_xlfn.XLOOKUP(M897,BSFC!$C$2:$P$2,BSFC!$C$3:$P$25,,-1),,-1)</f>
        <v>530.48452275</v>
      </c>
      <c r="Q897" s="92">
        <f t="shared" si="140"/>
        <v>1.798580041520313</v>
      </c>
      <c r="R897" s="92">
        <f t="shared" si="141"/>
        <v>2.9744685480833722E-4</v>
      </c>
      <c r="S897" s="92">
        <f t="shared" si="142"/>
        <v>0.1577909528164893</v>
      </c>
      <c r="T897" s="92">
        <f t="shared" si="145"/>
        <v>117.2520202580989</v>
      </c>
      <c r="U897" s="92">
        <f t="shared" si="143"/>
        <v>2.1038793708865239E-4</v>
      </c>
      <c r="V897" s="92">
        <f t="shared" si="146"/>
        <v>0.15633602701079727</v>
      </c>
    </row>
    <row r="898" spans="1:22" x14ac:dyDescent="0.45">
      <c r="A898" s="88">
        <f>MIN('Gearing and Output'!$H$7,(SQRT((A897^2)+2*K897*1)))</f>
        <v>11.398499149771073</v>
      </c>
      <c r="B898" s="90">
        <f t="shared" si="144"/>
        <v>77.871390754813049</v>
      </c>
      <c r="C898" s="90">
        <f>0.5*'Gearing and Output'!$G$15*'Gearing and Output'!$G$16*'Gearing and Output'!$G$14*(A898)^2</f>
        <v>76.396360325991111</v>
      </c>
      <c r="D898" s="90">
        <f>'Gearing and Output'!$G$26</f>
        <v>133.66125</v>
      </c>
      <c r="E898" s="90">
        <f>'Gearing and Output'!$C$14-C898-D898</f>
        <v>274.04941862948556</v>
      </c>
      <c r="F898" s="90">
        <f>0.5*'Gearing and Output'!$J$27*A898^2</f>
        <v>36817.718720030163</v>
      </c>
      <c r="G898" s="90">
        <f>A898/('Gearing and Output'!$J$35/1000)</f>
        <v>39.022592090965667</v>
      </c>
      <c r="H898" s="90">
        <f t="shared" ref="H898:H961" si="148">(0.5*I898*A898^2)/1000</f>
        <v>41.038992896152074</v>
      </c>
      <c r="I898" s="90">
        <f>'Gearing and Output'!$G$38</f>
        <v>631.72977665344956</v>
      </c>
      <c r="J898" s="90">
        <f t="shared" ref="J898:J961" si="149">E898/I898</f>
        <v>0.43380798049641706</v>
      </c>
      <c r="K898" s="92">
        <f t="shared" si="147"/>
        <v>2.3051673665746666</v>
      </c>
      <c r="L898" s="92">
        <f>IF(A898&lt;'Gearing and Output'!$H$5,1,IF(A898&lt;'Gearing and Output'!$H$6,2,IF(A898&gt;'Gearing and Output'!$H$6,3)))</f>
        <v>2</v>
      </c>
      <c r="M898" s="92">
        <f>IF(L898=1,_xlfn.XLOOKUP(A898,'Dyno Graph'!$E$2:$E$77,'Dyno Graph'!$A$2:$A$77,,1),IF(L898=2,_xlfn.XLOOKUP(A898,'Dyno Graph'!$F$2:$F$77,'Dyno Graph'!$A$2:$A$77,,1),IF(L898=3,_xlfn.XLOOKUP(A898,'Dyno Graph'!$G$2:$G$77,'Dyno Graph'!$A$2:$A$77,,1))))</f>
        <v>7300</v>
      </c>
      <c r="N898" s="92">
        <f>IF(L898=1,_xlfn.XLOOKUP(A898,'Dyno Graph'!$E$2:$E$77,'Dyno Graph'!$D$2:$D$77,,-1),IF(L898=2,_xlfn.XLOOKUP(A898,'Dyno Graph'!$F$2:$F$77,'Dyno Graph'!$D$2:$D$77,,-1),IF(L898=3,_xlfn.XLOOKUP(A898,'Dyno Graph'!$G$2:$G$77,'Dyno Graph'!$D$2:$D$77,,-1))))</f>
        <v>15.729542693797773</v>
      </c>
      <c r="O898" s="92">
        <f>IF(L898=1,_xlfn.XLOOKUP(A898,'Dyno Graph'!$E$2:$E$77,'Dyno Graph'!$H$2:$H$77,,-1),IF(Forces!L898=2,_xlfn.XLOOKUP(Forces!A898,'Dyno Graph'!$F$2:$F$77,'Dyno Graph'!$H$2:$H$77,,-1),IF(Forces!L898=3,_xlfn.XLOOKUP(Forces!A898,'Dyno Graph'!$G$2:$G$77,'Dyno Graph'!$H$2:$H$77,,-1))))</f>
        <v>11.849662397180863</v>
      </c>
      <c r="P898" s="92" cm="1">
        <f t="array" ref="P898">_xlfn.XLOOKUP(N898,BSFC!$B$3:$B$25,_xlfn.XLOOKUP(M898,BSFC!$C$2:$P$2,BSFC!$C$3:$P$25,,-1),,-1)</f>
        <v>482.49827961562505</v>
      </c>
      <c r="Q898" s="92">
        <f t="shared" si="140"/>
        <v>1.5881782557404804</v>
      </c>
      <c r="R898" s="92">
        <f t="shared" si="141"/>
        <v>2.8378146807075364E-4</v>
      </c>
      <c r="S898" s="92">
        <f t="shared" si="142"/>
        <v>0.13692407013093505</v>
      </c>
      <c r="T898" s="92">
        <f t="shared" si="145"/>
        <v>117.38894432822983</v>
      </c>
      <c r="U898" s="92">
        <f t="shared" si="143"/>
        <v>1.8256542684124671E-4</v>
      </c>
      <c r="V898" s="92">
        <f t="shared" si="146"/>
        <v>0.15651859243763852</v>
      </c>
    </row>
    <row r="899" spans="1:22" x14ac:dyDescent="0.45">
      <c r="A899" s="88">
        <f>MIN('Gearing and Output'!$H$7,(SQRT((A898^2)+2*K898*1)))</f>
        <v>11.598970540547173</v>
      </c>
      <c r="B899" s="90">
        <f t="shared" si="144"/>
        <v>77.957605302604534</v>
      </c>
      <c r="C899" s="90">
        <f>0.5*'Gearing and Output'!$G$15*'Gearing and Output'!$G$16*'Gearing and Output'!$G$14*(A899)^2</f>
        <v>79.107237149082906</v>
      </c>
      <c r="D899" s="90">
        <f>'Gearing and Output'!$G$26</f>
        <v>133.66125</v>
      </c>
      <c r="E899" s="90">
        <f>'Gearing and Output'!$C$14-C899-D899</f>
        <v>271.33854180639378</v>
      </c>
      <c r="F899" s="90">
        <f>0.5*'Gearing and Output'!$J$27*A899^2</f>
        <v>38124.17232503635</v>
      </c>
      <c r="G899" s="90">
        <f>A899/('Gearing and Output'!$J$35/1000)</f>
        <v>39.708902911835573</v>
      </c>
      <c r="H899" s="90">
        <f t="shared" si="148"/>
        <v>42.495235761787093</v>
      </c>
      <c r="I899" s="90">
        <f>'Gearing and Output'!$G$38</f>
        <v>631.72977665344956</v>
      </c>
      <c r="J899" s="90">
        <f t="shared" si="149"/>
        <v>0.4295167836535953</v>
      </c>
      <c r="K899" s="92">
        <f t="shared" si="147"/>
        <v>2.3281977283721202</v>
      </c>
      <c r="L899" s="92">
        <f>IF(A899&lt;'Gearing and Output'!$H$5,1,IF(A899&lt;'Gearing and Output'!$H$6,2,IF(A899&gt;'Gearing and Output'!$H$6,3)))</f>
        <v>2</v>
      </c>
      <c r="M899" s="92">
        <f>IF(L899=1,_xlfn.XLOOKUP(A899,'Dyno Graph'!$E$2:$E$77,'Dyno Graph'!$A$2:$A$77,,1),IF(L899=2,_xlfn.XLOOKUP(A899,'Dyno Graph'!$F$2:$F$77,'Dyno Graph'!$A$2:$A$77,,1),IF(L899=3,_xlfn.XLOOKUP(A899,'Dyno Graph'!$G$2:$G$77,'Dyno Graph'!$A$2:$A$77,,1))))</f>
        <v>7400</v>
      </c>
      <c r="N899" s="92">
        <f>IF(L899=1,_xlfn.XLOOKUP(A899,'Dyno Graph'!$E$2:$E$77,'Dyno Graph'!$D$2:$D$77,,-1),IF(L899=2,_xlfn.XLOOKUP(A899,'Dyno Graph'!$F$2:$F$77,'Dyno Graph'!$D$2:$D$77,,-1),IF(L899=3,_xlfn.XLOOKUP(A899,'Dyno Graph'!$G$2:$G$77,'Dyno Graph'!$D$2:$D$77,,-1))))</f>
        <v>15.161300543962401</v>
      </c>
      <c r="O899" s="92">
        <f>IF(L899=1,_xlfn.XLOOKUP(A899,'Dyno Graph'!$E$2:$E$77,'Dyno Graph'!$H$2:$H$77,,-1),IF(Forces!L899=2,_xlfn.XLOOKUP(Forces!A899,'Dyno Graph'!$F$2:$F$77,'Dyno Graph'!$H$2:$H$77,,-1),IF(Forces!L899=3,_xlfn.XLOOKUP(Forces!A899,'Dyno Graph'!$G$2:$G$77,'Dyno Graph'!$H$2:$H$77,,-1))))</f>
        <v>11.580217097533207</v>
      </c>
      <c r="P899" s="92" cm="1">
        <f t="array" ref="P899">_xlfn.XLOOKUP(N899,BSFC!$B$3:$B$25,_xlfn.XLOOKUP(M899,BSFC!$C$2:$P$2,BSFC!$C$3:$P$25,,-1),,-1)</f>
        <v>482.49827961562505</v>
      </c>
      <c r="Q899" s="92">
        <f t="shared" ref="Q899:Q962" si="150">(O899*P899)/(60*60)</f>
        <v>1.552065229759783</v>
      </c>
      <c r="R899" s="92">
        <f t="shared" ref="R899:R962" si="151">((B900-B899)/3600)*O899</f>
        <v>2.7265047748486441E-4</v>
      </c>
      <c r="S899" s="92">
        <f t="shared" ref="S899:S962" si="152">R899*P899</f>
        <v>0.13155338632282579</v>
      </c>
      <c r="T899" s="92">
        <f t="shared" si="145"/>
        <v>117.52049771455265</v>
      </c>
      <c r="U899" s="92">
        <f t="shared" ref="U899:U962" si="153">((R899*P899)/1000)/0.75</f>
        <v>1.7540451509710106E-4</v>
      </c>
      <c r="V899" s="92">
        <f t="shared" si="146"/>
        <v>0.15669399695273561</v>
      </c>
    </row>
    <row r="900" spans="1:22" x14ac:dyDescent="0.45">
      <c r="A900" s="88">
        <f>MIN('Gearing and Output'!$H$7,(SQRT((A899^2)+2*K899*1)))</f>
        <v>11.797987669820028</v>
      </c>
      <c r="B900" s="90">
        <f t="shared" si="144"/>
        <v>78.04236552002348</v>
      </c>
      <c r="C900" s="90">
        <f>0.5*'Gearing and Output'!$G$15*'Gearing and Output'!$G$16*'Gearing and Output'!$G$14*(A900)^2</f>
        <v>81.845197677648514</v>
      </c>
      <c r="D900" s="90">
        <f>'Gearing and Output'!$G$26</f>
        <v>133.66125</v>
      </c>
      <c r="E900" s="90">
        <f>'Gearing and Output'!$C$14-C900-D900</f>
        <v>268.60058127782816</v>
      </c>
      <c r="F900" s="90">
        <f>0.5*'Gearing and Output'!$J$27*A900^2</f>
        <v>39443.678387591244</v>
      </c>
      <c r="G900" s="90">
        <f>A900/('Gearing and Output'!$J$35/1000)</f>
        <v>40.390235090106216</v>
      </c>
      <c r="H900" s="90">
        <f t="shared" si="148"/>
        <v>43.96602759273668</v>
      </c>
      <c r="I900" s="90">
        <f>'Gearing and Output'!$G$38</f>
        <v>631.72977665344956</v>
      </c>
      <c r="J900" s="90">
        <f t="shared" si="149"/>
        <v>0.42518271451556955</v>
      </c>
      <c r="K900" s="92">
        <f t="shared" si="147"/>
        <v>2.3519300429213041</v>
      </c>
      <c r="L900" s="92">
        <f>IF(A900&lt;'Gearing and Output'!$H$5,1,IF(A900&lt;'Gearing and Output'!$H$6,2,IF(A900&gt;'Gearing and Output'!$H$6,3)))</f>
        <v>3</v>
      </c>
      <c r="M900" s="92">
        <f>IF(L900=1,_xlfn.XLOOKUP(A900,'Dyno Graph'!$E$2:$E$77,'Dyno Graph'!$A$2:$A$77,,1),IF(L900=2,_xlfn.XLOOKUP(A900,'Dyno Graph'!$F$2:$F$77,'Dyno Graph'!$A$2:$A$77,,1),IF(L900=3,_xlfn.XLOOKUP(A900,'Dyno Graph'!$G$2:$G$77,'Dyno Graph'!$A$2:$A$77,,1))))</f>
        <v>6500</v>
      </c>
      <c r="N900" s="92">
        <f>IF(L900=1,_xlfn.XLOOKUP(A900,'Dyno Graph'!$E$2:$E$77,'Dyno Graph'!$D$2:$D$77,,-1),IF(L900=2,_xlfn.XLOOKUP(A900,'Dyno Graph'!$F$2:$F$77,'Dyno Graph'!$D$2:$D$77,,-1),IF(L900=3,_xlfn.XLOOKUP(A900,'Dyno Graph'!$G$2:$G$77,'Dyno Graph'!$D$2:$D$77,,-1))))</f>
        <v>19.933328124999999</v>
      </c>
      <c r="O900" s="92">
        <f>IF(L900=1,_xlfn.XLOOKUP(A900,'Dyno Graph'!$E$2:$E$77,'Dyno Graph'!$H$2:$H$77,,-1),IF(Forces!L900=2,_xlfn.XLOOKUP(Forces!A900,'Dyno Graph'!$F$2:$F$77,'Dyno Graph'!$H$2:$H$77,,-1),IF(Forces!L900=3,_xlfn.XLOOKUP(Forces!A900,'Dyno Graph'!$G$2:$G$77,'Dyno Graph'!$H$2:$H$77,,-1))))</f>
        <v>13.34803</v>
      </c>
      <c r="P900" s="92" cm="1">
        <f t="array" ref="P900">_xlfn.XLOOKUP(N900,BSFC!$B$3:$B$25,_xlfn.XLOOKUP(M900,BSFC!$C$2:$P$2,BSFC!$C$3:$P$25,,-1),,-1)</f>
        <v>504.47246850000005</v>
      </c>
      <c r="Q900" s="92">
        <f t="shared" si="150"/>
        <v>1.8704760121422375</v>
      </c>
      <c r="R900" s="92">
        <f t="shared" si="151"/>
        <v>3.0909341253504679E-4</v>
      </c>
      <c r="S900" s="92">
        <f t="shared" si="152"/>
        <v>0.15592911681864391</v>
      </c>
      <c r="T900" s="92">
        <f t="shared" si="145"/>
        <v>117.67642683137129</v>
      </c>
      <c r="U900" s="92">
        <f t="shared" si="153"/>
        <v>2.0790548909152521E-4</v>
      </c>
      <c r="V900" s="92">
        <f t="shared" si="146"/>
        <v>0.15690190244182714</v>
      </c>
    </row>
    <row r="901" spans="1:22" x14ac:dyDescent="0.45">
      <c r="A901" s="88">
        <f>MIN('Gearing and Output'!$H$7,(SQRT((A900^2)+2*K900*1)))</f>
        <v>11.995681437211811</v>
      </c>
      <c r="B901" s="90">
        <f t="shared" ref="B901:B964" si="154">(1/A901)+B900</f>
        <v>78.125728854172877</v>
      </c>
      <c r="C901" s="90">
        <f>0.5*'Gearing and Output'!$G$15*'Gearing and Output'!$G$16*'Gearing and Output'!$G$14*(A901)^2</f>
        <v>84.611067408123972</v>
      </c>
      <c r="D901" s="90">
        <f>'Gearing and Output'!$G$26</f>
        <v>133.66125</v>
      </c>
      <c r="E901" s="90">
        <f>'Gearing and Output'!$C$14-C901-D901</f>
        <v>265.8347115473527</v>
      </c>
      <c r="F901" s="90">
        <f>0.5*'Gearing and Output'!$J$27*A901^2</f>
        <v>40776.634739416899</v>
      </c>
      <c r="G901" s="90">
        <f>A901/('Gearing and Output'!$J$35/1000)</f>
        <v>41.067036758684729</v>
      </c>
      <c r="H901" s="90">
        <f t="shared" si="148"/>
        <v>45.451811833455899</v>
      </c>
      <c r="I901" s="90">
        <f>'Gearing and Output'!$G$38</f>
        <v>631.72977665344956</v>
      </c>
      <c r="J901" s="90">
        <f t="shared" si="149"/>
        <v>0.42080446635837887</v>
      </c>
      <c r="K901" s="92">
        <f t="shared" si="147"/>
        <v>2.3764006324694003</v>
      </c>
      <c r="L901" s="92">
        <f>IF(A901&lt;'Gearing and Output'!$H$5,1,IF(A901&lt;'Gearing and Output'!$H$6,2,IF(A901&gt;'Gearing and Output'!$H$6,3)))</f>
        <v>3</v>
      </c>
      <c r="M901" s="92">
        <f>IF(L901=1,_xlfn.XLOOKUP(A901,'Dyno Graph'!$E$2:$E$77,'Dyno Graph'!$A$2:$A$77,,1),IF(L901=2,_xlfn.XLOOKUP(A901,'Dyno Graph'!$F$2:$F$77,'Dyno Graph'!$A$2:$A$77,,1),IF(L901=3,_xlfn.XLOOKUP(A901,'Dyno Graph'!$G$2:$G$77,'Dyno Graph'!$A$2:$A$77,,1))))</f>
        <v>6600</v>
      </c>
      <c r="N901" s="92">
        <f>IF(L901=1,_xlfn.XLOOKUP(A901,'Dyno Graph'!$E$2:$E$77,'Dyno Graph'!$D$2:$D$77,,-1),IF(L901=2,_xlfn.XLOOKUP(A901,'Dyno Graph'!$F$2:$F$77,'Dyno Graph'!$D$2:$D$77,,-1),IF(L901=3,_xlfn.XLOOKUP(A901,'Dyno Graph'!$G$2:$G$77,'Dyno Graph'!$D$2:$D$77,,-1))))</f>
        <v>19.736307692307694</v>
      </c>
      <c r="O901" s="92">
        <f>IF(L901=1,_xlfn.XLOOKUP(A901,'Dyno Graph'!$E$2:$E$77,'Dyno Graph'!$H$2:$H$77,,-1),IF(Forces!L901=2,_xlfn.XLOOKUP(Forces!A901,'Dyno Graph'!$F$2:$F$77,'Dyno Graph'!$H$2:$H$77,,-1),IF(Forces!L901=3,_xlfn.XLOOKUP(Forces!A901,'Dyno Graph'!$G$2:$G$77,'Dyno Graph'!$H$2:$H$77,,-1))))</f>
        <v>13.422600000000001</v>
      </c>
      <c r="P901" s="92" cm="1">
        <f t="array" ref="P901">_xlfn.XLOOKUP(N901,BSFC!$B$3:$B$25,_xlfn.XLOOKUP(M901,BSFC!$C$2:$P$2,BSFC!$C$3:$P$25,,-1),,-1)</f>
        <v>504.47246850000005</v>
      </c>
      <c r="Q901" s="92">
        <f t="shared" si="150"/>
        <v>1.8809255988022502</v>
      </c>
      <c r="R901" s="92">
        <f t="shared" si="151"/>
        <v>3.058108547900964E-4</v>
      </c>
      <c r="S901" s="92">
        <f t="shared" si="152"/>
        <v>0.15427315681005499</v>
      </c>
      <c r="T901" s="92">
        <f t="shared" ref="T901:T964" si="155">S901+T900</f>
        <v>117.83069998818134</v>
      </c>
      <c r="U901" s="92">
        <f t="shared" si="153"/>
        <v>2.0569754241340664E-4</v>
      </c>
      <c r="V901" s="92">
        <f t="shared" ref="V901:V964" si="156">U901+V900</f>
        <v>0.15710759998424054</v>
      </c>
    </row>
    <row r="902" spans="1:22" x14ac:dyDescent="0.45">
      <c r="A902" s="88">
        <f>MIN('Gearing and Output'!$H$7,(SQRT((A901^2)+2*K901*1)))</f>
        <v>12.192176770700415</v>
      </c>
      <c r="B902" s="90">
        <f t="shared" si="154"/>
        <v>78.207748662350454</v>
      </c>
      <c r="C902" s="90">
        <f>0.5*'Gearing and Output'!$G$15*'Gearing and Output'!$G$16*'Gearing and Output'!$G$14*(A902)^2</f>
        <v>87.405714551907991</v>
      </c>
      <c r="D902" s="90">
        <f>'Gearing and Output'!$G$26</f>
        <v>133.66125</v>
      </c>
      <c r="E902" s="90">
        <f>'Gearing and Output'!$C$14-C902-D902</f>
        <v>263.04006440356869</v>
      </c>
      <c r="F902" s="90">
        <f>0.5*'Gearing and Output'!$J$27*A902^2</f>
        <v>42123.459797868934</v>
      </c>
      <c r="G902" s="90">
        <f>A902/('Gearing and Output'!$J$35/1000)</f>
        <v>41.739735606642981</v>
      </c>
      <c r="H902" s="90">
        <f t="shared" si="148"/>
        <v>46.953054874244913</v>
      </c>
      <c r="I902" s="90">
        <f>'Gearing and Output'!$G$38</f>
        <v>631.72977665344956</v>
      </c>
      <c r="J902" s="90">
        <f t="shared" si="149"/>
        <v>0.4163806648421855</v>
      </c>
      <c r="K902" s="92">
        <f t="shared" si="147"/>
        <v>2.4016485020480358</v>
      </c>
      <c r="L902" s="92">
        <f>IF(A902&lt;'Gearing and Output'!$H$5,1,IF(A902&lt;'Gearing and Output'!$H$6,2,IF(A902&gt;'Gearing and Output'!$H$6,3)))</f>
        <v>3</v>
      </c>
      <c r="M902" s="92">
        <f>IF(L902=1,_xlfn.XLOOKUP(A902,'Dyno Graph'!$E$2:$E$77,'Dyno Graph'!$A$2:$A$77,,1),IF(L902=2,_xlfn.XLOOKUP(A902,'Dyno Graph'!$F$2:$F$77,'Dyno Graph'!$A$2:$A$77,,1),IF(L902=3,_xlfn.XLOOKUP(A902,'Dyno Graph'!$G$2:$G$77,'Dyno Graph'!$A$2:$A$77,,1))))</f>
        <v>6700</v>
      </c>
      <c r="N902" s="92">
        <f>IF(L902=1,_xlfn.XLOOKUP(A902,'Dyno Graph'!$E$2:$E$77,'Dyno Graph'!$D$2:$D$77,,-1),IF(L902=2,_xlfn.XLOOKUP(A902,'Dyno Graph'!$F$2:$F$77,'Dyno Graph'!$D$2:$D$77,,-1),IF(L902=3,_xlfn.XLOOKUP(A902,'Dyno Graph'!$G$2:$G$77,'Dyno Graph'!$D$2:$D$77,,-1))))</f>
        <v>19.545257575757578</v>
      </c>
      <c r="O902" s="92">
        <f>IF(L902=1,_xlfn.XLOOKUP(A902,'Dyno Graph'!$E$2:$E$77,'Dyno Graph'!$H$2:$H$77,,-1),IF(Forces!L902=2,_xlfn.XLOOKUP(Forces!A902,'Dyno Graph'!$F$2:$F$77,'Dyno Graph'!$H$2:$H$77,,-1),IF(Forces!L902=3,_xlfn.XLOOKUP(Forces!A902,'Dyno Graph'!$G$2:$G$77,'Dyno Graph'!$H$2:$H$77,,-1))))</f>
        <v>13.497170000000002</v>
      </c>
      <c r="P902" s="92" cm="1">
        <f t="array" ref="P902">_xlfn.XLOOKUP(N902,BSFC!$B$3:$B$25,_xlfn.XLOOKUP(M902,BSFC!$C$2:$P$2,BSFC!$C$3:$P$25,,-1),,-1)</f>
        <v>504.47246850000005</v>
      </c>
      <c r="Q902" s="92">
        <f t="shared" si="150"/>
        <v>1.8913751854622629</v>
      </c>
      <c r="R902" s="92">
        <f t="shared" si="151"/>
        <v>3.0265877750037845E-4</v>
      </c>
      <c r="S902" s="92">
        <f t="shared" si="152"/>
        <v>0.1526830205988082</v>
      </c>
      <c r="T902" s="92">
        <f t="shared" si="155"/>
        <v>117.98338300878015</v>
      </c>
      <c r="U902" s="92">
        <f t="shared" si="153"/>
        <v>2.0357736079841093E-4</v>
      </c>
      <c r="V902" s="92">
        <f t="shared" si="156"/>
        <v>0.15731117734503894</v>
      </c>
    </row>
    <row r="903" spans="1:22" x14ac:dyDescent="0.45">
      <c r="A903" s="88">
        <f>MIN('Gearing and Output'!$H$7,(SQRT((A902^2)+2*K902*1)))</f>
        <v>12.387593447159254</v>
      </c>
      <c r="B903" s="90">
        <f t="shared" si="154"/>
        <v>78.288474592230671</v>
      </c>
      <c r="C903" s="90">
        <f>0.5*'Gearing and Output'!$G$15*'Gearing and Output'!$G$16*'Gearing and Output'!$G$14*(A903)^2</f>
        <v>90.230053190316482</v>
      </c>
      <c r="D903" s="90">
        <f>'Gearing and Output'!$G$26</f>
        <v>133.66125</v>
      </c>
      <c r="E903" s="90">
        <f>'Gearing and Output'!$C$14-C903-D903</f>
        <v>260.21572576516019</v>
      </c>
      <c r="F903" s="90">
        <f>0.5*'Gearing and Output'!$J$27*A903^2</f>
        <v>43484.594086404664</v>
      </c>
      <c r="G903" s="90">
        <f>A903/('Gearing and Output'!$J$35/1000)</f>
        <v>42.40874168832336</v>
      </c>
      <c r="H903" s="90">
        <f t="shared" si="148"/>
        <v>48.47024774604381</v>
      </c>
      <c r="I903" s="90">
        <f>'Gearing and Output'!$G$38</f>
        <v>631.72977665344956</v>
      </c>
      <c r="J903" s="90">
        <f t="shared" si="149"/>
        <v>0.41190986301712312</v>
      </c>
      <c r="K903" s="92">
        <f t="shared" si="147"/>
        <v>2.4277155994160546</v>
      </c>
      <c r="L903" s="92">
        <f>IF(A903&lt;'Gearing and Output'!$H$5,1,IF(A903&lt;'Gearing and Output'!$H$6,2,IF(A903&gt;'Gearing and Output'!$H$6,3)))</f>
        <v>3</v>
      </c>
      <c r="M903" s="92">
        <f>IF(L903=1,_xlfn.XLOOKUP(A903,'Dyno Graph'!$E$2:$E$77,'Dyno Graph'!$A$2:$A$77,,1),IF(L903=2,_xlfn.XLOOKUP(A903,'Dyno Graph'!$F$2:$F$77,'Dyno Graph'!$A$2:$A$77,,1),IF(L903=3,_xlfn.XLOOKUP(A903,'Dyno Graph'!$G$2:$G$77,'Dyno Graph'!$A$2:$A$77,,1))))</f>
        <v>6800</v>
      </c>
      <c r="N903" s="92">
        <f>IF(L903=1,_xlfn.XLOOKUP(A903,'Dyno Graph'!$E$2:$E$77,'Dyno Graph'!$D$2:$D$77,,-1),IF(L903=2,_xlfn.XLOOKUP(A903,'Dyno Graph'!$F$2:$F$77,'Dyno Graph'!$D$2:$D$77,,-1),IF(L903=3,_xlfn.XLOOKUP(A903,'Dyno Graph'!$G$2:$G$77,'Dyno Graph'!$D$2:$D$77,,-1))))</f>
        <v>19.679029850746268</v>
      </c>
      <c r="O903" s="92">
        <f>IF(L903=1,_xlfn.XLOOKUP(A903,'Dyno Graph'!$E$2:$E$77,'Dyno Graph'!$H$2:$H$77,,-1),IF(Forces!L903=2,_xlfn.XLOOKUP(Forces!A903,'Dyno Graph'!$F$2:$F$77,'Dyno Graph'!$H$2:$H$77,,-1),IF(Forces!L903=3,_xlfn.XLOOKUP(Forces!A903,'Dyno Graph'!$G$2:$G$77,'Dyno Graph'!$H$2:$H$77,,-1))))</f>
        <v>13.795450000000001</v>
      </c>
      <c r="P903" s="92" cm="1">
        <f t="array" ref="P903">_xlfn.XLOOKUP(N903,BSFC!$B$3:$B$25,_xlfn.XLOOKUP(M903,BSFC!$C$2:$P$2,BSFC!$C$3:$P$25,,-1),,-1)</f>
        <v>504.47246850000005</v>
      </c>
      <c r="Q903" s="92">
        <f t="shared" si="150"/>
        <v>1.9331735321023127</v>
      </c>
      <c r="R903" s="92">
        <f t="shared" si="151"/>
        <v>3.0456645838782329E-4</v>
      </c>
      <c r="S903" s="92">
        <f t="shared" si="152"/>
        <v>0.15364539308520775</v>
      </c>
      <c r="T903" s="92">
        <f t="shared" si="155"/>
        <v>118.13702840186536</v>
      </c>
      <c r="U903" s="92">
        <f t="shared" si="153"/>
        <v>2.0486052411361033E-4</v>
      </c>
      <c r="V903" s="92">
        <f t="shared" si="156"/>
        <v>0.15751603786915255</v>
      </c>
    </row>
    <row r="904" spans="1:22" x14ac:dyDescent="0.45">
      <c r="A904" s="88">
        <f>MIN('Gearing and Output'!$H$7,(SQRT((A903^2)+2*K903*1)))</f>
        <v>12.582046837098288</v>
      </c>
      <c r="B904" s="90">
        <f t="shared" si="154"/>
        <v>78.367952916619956</v>
      </c>
      <c r="C904" s="90">
        <f>0.5*'Gearing and Output'!$G$15*'Gearing and Output'!$G$16*'Gearing and Output'!$G$14*(A904)^2</f>
        <v>93.085046735229781</v>
      </c>
      <c r="D904" s="90">
        <f>'Gearing and Output'!$G$26</f>
        <v>133.66125</v>
      </c>
      <c r="E904" s="90">
        <f>'Gearing and Output'!$C$14-C904-D904</f>
        <v>257.36073222024686</v>
      </c>
      <c r="F904" s="90">
        <f>0.5*'Gearing and Output'!$J$27*A904^2</f>
        <v>44860.501902373711</v>
      </c>
      <c r="G904" s="90">
        <f>A904/('Gearing and Output'!$J$35/1000)</f>
        <v>43.074449972948599</v>
      </c>
      <c r="H904" s="90">
        <f t="shared" si="148"/>
        <v>50.003907979441017</v>
      </c>
      <c r="I904" s="90">
        <f>'Gearing and Output'!$G$38</f>
        <v>631.72977665344956</v>
      </c>
      <c r="J904" s="90">
        <f t="shared" si="149"/>
        <v>0.40739053584524676</v>
      </c>
      <c r="K904" s="92">
        <f t="shared" si="147"/>
        <v>2.4546471064312221</v>
      </c>
      <c r="L904" s="92">
        <f>IF(A904&lt;'Gearing and Output'!$H$5,1,IF(A904&lt;'Gearing and Output'!$H$6,2,IF(A904&gt;'Gearing and Output'!$H$6,3)))</f>
        <v>3</v>
      </c>
      <c r="M904" s="92">
        <f>IF(L904=1,_xlfn.XLOOKUP(A904,'Dyno Graph'!$E$2:$E$77,'Dyno Graph'!$A$2:$A$77,,1),IF(L904=2,_xlfn.XLOOKUP(A904,'Dyno Graph'!$F$2:$F$77,'Dyno Graph'!$A$2:$A$77,,1),IF(L904=3,_xlfn.XLOOKUP(A904,'Dyno Graph'!$G$2:$G$77,'Dyno Graph'!$A$2:$A$77,,1))))</f>
        <v>6900</v>
      </c>
      <c r="N904" s="92">
        <f>IF(L904=1,_xlfn.XLOOKUP(A904,'Dyno Graph'!$E$2:$E$77,'Dyno Graph'!$D$2:$D$77,,-1),IF(L904=2,_xlfn.XLOOKUP(A904,'Dyno Graph'!$F$2:$F$77,'Dyno Graph'!$D$2:$D$77,,-1),IF(L904=3,_xlfn.XLOOKUP(A904,'Dyno Graph'!$G$2:$G$77,'Dyno Graph'!$D$2:$D$77,,-1))))</f>
        <v>19.259479497265158</v>
      </c>
      <c r="O904" s="92">
        <f>IF(L904=1,_xlfn.XLOOKUP(A904,'Dyno Graph'!$E$2:$E$77,'Dyno Graph'!$H$2:$H$77,,-1),IF(Forces!L904=2,_xlfn.XLOOKUP(Forces!A904,'Dyno Graph'!$F$2:$F$77,'Dyno Graph'!$H$2:$H$77,,-1),IF(Forces!L904=3,_xlfn.XLOOKUP(Forces!A904,'Dyno Graph'!$G$2:$G$77,'Dyno Graph'!$H$2:$H$77,,-1))))</f>
        <v>13.702848078511614</v>
      </c>
      <c r="P904" s="92" cm="1">
        <f t="array" ref="P904">_xlfn.XLOOKUP(N904,BSFC!$B$3:$B$25,_xlfn.XLOOKUP(M904,BSFC!$C$2:$P$2,BSFC!$C$3:$P$25,,-1),,-1)</f>
        <v>504.47246850000005</v>
      </c>
      <c r="Q904" s="92">
        <f t="shared" si="150"/>
        <v>1.9201971099020101</v>
      </c>
      <c r="R904" s="92">
        <f t="shared" si="151"/>
        <v>2.9793764774390513E-4</v>
      </c>
      <c r="S904" s="92">
        <f t="shared" si="152"/>
        <v>0.15030134061645128</v>
      </c>
      <c r="T904" s="92">
        <f t="shared" si="155"/>
        <v>118.28732974248182</v>
      </c>
      <c r="U904" s="92">
        <f t="shared" si="153"/>
        <v>2.0040178748860171E-4</v>
      </c>
      <c r="V904" s="92">
        <f t="shared" si="156"/>
        <v>0.15771643965664114</v>
      </c>
    </row>
    <row r="905" spans="1:22" x14ac:dyDescent="0.45">
      <c r="A905" s="88">
        <f>MIN('Gearing and Output'!$H$7,(SQRT((A904^2)+2*K904*1)))</f>
        <v>12.775648587206737</v>
      </c>
      <c r="B905" s="90">
        <f t="shared" si="154"/>
        <v>78.446226829147676</v>
      </c>
      <c r="C905" s="90">
        <f>0.5*'Gearing and Output'!$G$15*'Gearing and Output'!$G$16*'Gearing and Output'!$G$14*(A905)^2</f>
        <v>95.97171173239289</v>
      </c>
      <c r="D905" s="90">
        <f>'Gearing and Output'!$G$26</f>
        <v>133.66125</v>
      </c>
      <c r="E905" s="90">
        <f>'Gearing and Output'!$C$14-C905-D905</f>
        <v>254.47406722308381</v>
      </c>
      <c r="F905" s="90">
        <f>0.5*'Gearing and Output'!$J$27*A905^2</f>
        <v>46251.673149943614</v>
      </c>
      <c r="G905" s="90">
        <f>A905/('Gearing and Output'!$J$35/1000)</f>
        <v>43.7372426812966</v>
      </c>
      <c r="H905" s="90">
        <f t="shared" si="148"/>
        <v>51.554581647749849</v>
      </c>
      <c r="I905" s="90">
        <f>'Gearing and Output'!$G$38</f>
        <v>631.72977665344956</v>
      </c>
      <c r="J905" s="90">
        <f t="shared" si="149"/>
        <v>0.40282107418007879</v>
      </c>
      <c r="K905" s="92">
        <f t="shared" si="147"/>
        <v>2.4824917664386046</v>
      </c>
      <c r="L905" s="92">
        <f>IF(A905&lt;'Gearing and Output'!$H$5,1,IF(A905&lt;'Gearing and Output'!$H$6,2,IF(A905&gt;'Gearing and Output'!$H$6,3)))</f>
        <v>3</v>
      </c>
      <c r="M905" s="92">
        <f>IF(L905=1,_xlfn.XLOOKUP(A905,'Dyno Graph'!$E$2:$E$77,'Dyno Graph'!$A$2:$A$77,,1),IF(L905=2,_xlfn.XLOOKUP(A905,'Dyno Graph'!$F$2:$F$77,'Dyno Graph'!$A$2:$A$77,,1),IF(L905=3,_xlfn.XLOOKUP(A905,'Dyno Graph'!$G$2:$G$77,'Dyno Graph'!$A$2:$A$77,,1))))</f>
        <v>7000</v>
      </c>
      <c r="N905" s="92">
        <f>IF(L905=1,_xlfn.XLOOKUP(A905,'Dyno Graph'!$E$2:$E$77,'Dyno Graph'!$D$2:$D$77,,-1),IF(L905=2,_xlfn.XLOOKUP(A905,'Dyno Graph'!$F$2:$F$77,'Dyno Graph'!$D$2:$D$77,,-1),IF(L905=3,_xlfn.XLOOKUP(A905,'Dyno Graph'!$G$2:$G$77,'Dyno Graph'!$D$2:$D$77,,-1))))</f>
        <v>18.346330708629118</v>
      </c>
      <c r="O905" s="92">
        <f>IF(L905=1,_xlfn.XLOOKUP(A905,'Dyno Graph'!$E$2:$E$77,'Dyno Graph'!$H$2:$H$77,,-1),IF(Forces!L905=2,_xlfn.XLOOKUP(Forces!A905,'Dyno Graph'!$F$2:$F$77,'Dyno Graph'!$H$2:$H$77,,-1),IF(Forces!L905=3,_xlfn.XLOOKUP(Forces!A905,'Dyno Graph'!$G$2:$G$77,'Dyno Graph'!$H$2:$H$77,,-1))))</f>
        <v>13.245113762456945</v>
      </c>
      <c r="P905" s="92" cm="1">
        <f t="array" ref="P905">_xlfn.XLOOKUP(N905,BSFC!$B$3:$B$25,_xlfn.XLOOKUP(M905,BSFC!$C$2:$P$2,BSFC!$C$3:$P$25,,-1),,-1)</f>
        <v>510.46600000000001</v>
      </c>
      <c r="Q905" s="92">
        <f t="shared" si="150"/>
        <v>1.8781056227406521</v>
      </c>
      <c r="R905" s="92">
        <f t="shared" si="151"/>
        <v>2.8370252610653799E-4</v>
      </c>
      <c r="S905" s="92">
        <f t="shared" si="152"/>
        <v>0.14482049369150002</v>
      </c>
      <c r="T905" s="92">
        <f t="shared" si="155"/>
        <v>118.43215023617331</v>
      </c>
      <c r="U905" s="92">
        <f t="shared" si="153"/>
        <v>1.930939915886667E-4</v>
      </c>
      <c r="V905" s="92">
        <f t="shared" si="156"/>
        <v>0.15790953364822982</v>
      </c>
    </row>
    <row r="906" spans="1:22" x14ac:dyDescent="0.45">
      <c r="A906" s="88">
        <f>MIN('Gearing and Output'!$H$7,(SQRT((A905^2)+2*K905*1)))</f>
        <v>12.968507252443308</v>
      </c>
      <c r="B906" s="90">
        <f t="shared" si="154"/>
        <v>78.523336706216341</v>
      </c>
      <c r="C906" s="90">
        <f>0.5*'Gearing and Output'!$G$15*'Gearing and Output'!$G$16*'Gearing and Output'!$G$14*(A906)^2</f>
        <v>98.891122049724686</v>
      </c>
      <c r="D906" s="90">
        <f>'Gearing and Output'!$G$26</f>
        <v>133.66125</v>
      </c>
      <c r="E906" s="90">
        <f>'Gearing and Output'!$C$14-C906-D906</f>
        <v>251.55465690575198</v>
      </c>
      <c r="F906" s="90">
        <f>0.5*'Gearing and Output'!$J$27*A906^2</f>
        <v>47658.625358572688</v>
      </c>
      <c r="G906" s="90">
        <f>A906/('Gearing and Output'!$J$35/1000)</f>
        <v>44.397491449651852</v>
      </c>
      <c r="H906" s="90">
        <f t="shared" si="148"/>
        <v>53.122845616906133</v>
      </c>
      <c r="I906" s="90">
        <f>'Gearing and Output'!$G$38</f>
        <v>631.72977665344956</v>
      </c>
      <c r="J906" s="90">
        <f t="shared" si="149"/>
        <v>0.3981997781367021</v>
      </c>
      <c r="K906" s="92">
        <f t="shared" si="147"/>
        <v>2.5113022530532394</v>
      </c>
      <c r="L906" s="92">
        <f>IF(A906&lt;'Gearing and Output'!$H$5,1,IF(A906&lt;'Gearing and Output'!$H$6,2,IF(A906&gt;'Gearing and Output'!$H$6,3)))</f>
        <v>3</v>
      </c>
      <c r="M906" s="92">
        <f>IF(L906=1,_xlfn.XLOOKUP(A906,'Dyno Graph'!$E$2:$E$77,'Dyno Graph'!$A$2:$A$77,,1),IF(L906=2,_xlfn.XLOOKUP(A906,'Dyno Graph'!$F$2:$F$77,'Dyno Graph'!$A$2:$A$77,,1),IF(L906=3,_xlfn.XLOOKUP(A906,'Dyno Graph'!$G$2:$G$77,'Dyno Graph'!$A$2:$A$77,,1))))</f>
        <v>7100</v>
      </c>
      <c r="N906" s="92">
        <f>IF(L906=1,_xlfn.XLOOKUP(A906,'Dyno Graph'!$E$2:$E$77,'Dyno Graph'!$D$2:$D$77,,-1),IF(L906=2,_xlfn.XLOOKUP(A906,'Dyno Graph'!$F$2:$F$77,'Dyno Graph'!$D$2:$D$77,,-1),IF(L906=3,_xlfn.XLOOKUP(A906,'Dyno Graph'!$G$2:$G$77,'Dyno Graph'!$D$2:$D$77,,-1))))</f>
        <v>17.308428571428571</v>
      </c>
      <c r="O906" s="92">
        <f>IF(L906=1,_xlfn.XLOOKUP(A906,'Dyno Graph'!$E$2:$E$77,'Dyno Graph'!$H$2:$H$77,,-1),IF(Forces!L906=2,_xlfn.XLOOKUP(Forces!A906,'Dyno Graph'!$F$2:$F$77,'Dyno Graph'!$H$2:$H$77,,-1),IF(Forces!L906=3,_xlfn.XLOOKUP(Forces!A906,'Dyno Graph'!$G$2:$G$77,'Dyno Graph'!$H$2:$H$77,,-1))))</f>
        <v>12.6769</v>
      </c>
      <c r="P906" s="92" cm="1">
        <f t="array" ref="P906">_xlfn.XLOOKUP(N906,BSFC!$B$3:$B$25,_xlfn.XLOOKUP(M906,BSFC!$C$2:$P$2,BSFC!$C$3:$P$25,,-1),,-1)</f>
        <v>541.22171512499995</v>
      </c>
      <c r="Q906" s="92">
        <f t="shared" si="150"/>
        <v>1.9058371001300312</v>
      </c>
      <c r="R906" s="92">
        <f t="shared" si="151"/>
        <v>2.6756581197633284E-4</v>
      </c>
      <c r="S906" s="92">
        <f t="shared" si="152"/>
        <v>0.14481242766664412</v>
      </c>
      <c r="T906" s="92">
        <f t="shared" si="155"/>
        <v>118.57696266383996</v>
      </c>
      <c r="U906" s="92">
        <f t="shared" si="153"/>
        <v>1.9308323688885882E-4</v>
      </c>
      <c r="V906" s="92">
        <f t="shared" si="156"/>
        <v>0.15810261688511867</v>
      </c>
    </row>
    <row r="907" spans="1:22" x14ac:dyDescent="0.45">
      <c r="A907" s="88">
        <f>MIN('Gearing and Output'!$H$7,(SQRT((A906^2)+2*K906*1)))</f>
        <v>13.160728887975056</v>
      </c>
      <c r="B907" s="90">
        <f t="shared" si="154"/>
        <v>78.599320339684681</v>
      </c>
      <c r="C907" s="90">
        <f>0.5*'Gearing and Output'!$G$15*'Gearing and Output'!$G$16*'Gearing and Output'!$G$14*(A907)^2</f>
        <v>101.84441349931528</v>
      </c>
      <c r="D907" s="90">
        <f>'Gearing and Output'!$G$26</f>
        <v>133.66125</v>
      </c>
      <c r="E907" s="90">
        <f>'Gearing and Output'!$C$14-C907-D907</f>
        <v>248.60136545616137</v>
      </c>
      <c r="F907" s="90">
        <f>0.5*'Gearing and Output'!$J$27*A907^2</f>
        <v>49081.905910490605</v>
      </c>
      <c r="G907" s="90">
        <f>A907/('Gearing and Output'!$J$35/1000)</f>
        <v>45.055559356299398</v>
      </c>
      <c r="H907" s="90">
        <f t="shared" si="148"/>
        <v>54.709310028336752</v>
      </c>
      <c r="I907" s="90">
        <f>'Gearing and Output'!$G$38</f>
        <v>631.72977665344956</v>
      </c>
      <c r="J907" s="90">
        <f t="shared" si="149"/>
        <v>0.39352484977534563</v>
      </c>
      <c r="K907" s="92">
        <f t="shared" si="147"/>
        <v>2.5411355866621315</v>
      </c>
      <c r="L907" s="92">
        <f>IF(A907&lt;'Gearing and Output'!$H$5,1,IF(A907&lt;'Gearing and Output'!$H$6,2,IF(A907&gt;'Gearing and Output'!$H$6,3)))</f>
        <v>3</v>
      </c>
      <c r="M907" s="92">
        <f>IF(L907=1,_xlfn.XLOOKUP(A907,'Dyno Graph'!$E$2:$E$77,'Dyno Graph'!$A$2:$A$77,,1),IF(L907=2,_xlfn.XLOOKUP(A907,'Dyno Graph'!$F$2:$F$77,'Dyno Graph'!$A$2:$A$77,,1),IF(L907=3,_xlfn.XLOOKUP(A907,'Dyno Graph'!$G$2:$G$77,'Dyno Graph'!$A$2:$A$77,,1))))</f>
        <v>7200</v>
      </c>
      <c r="N907" s="92">
        <f>IF(L907=1,_xlfn.XLOOKUP(A907,'Dyno Graph'!$E$2:$E$77,'Dyno Graph'!$D$2:$D$77,,-1),IF(L907=2,_xlfn.XLOOKUP(A907,'Dyno Graph'!$F$2:$F$77,'Dyno Graph'!$D$2:$D$77,,-1),IF(L907=3,_xlfn.XLOOKUP(A907,'Dyno Graph'!$G$2:$G$77,'Dyno Graph'!$D$2:$D$77,,-1))))</f>
        <v>16.430236696691239</v>
      </c>
      <c r="O907" s="92">
        <f>IF(L907=1,_xlfn.XLOOKUP(A907,'Dyno Graph'!$E$2:$E$77,'Dyno Graph'!$H$2:$H$77,,-1),IF(Forces!L907=2,_xlfn.XLOOKUP(Forces!A907,'Dyno Graph'!$F$2:$F$77,'Dyno Graph'!$H$2:$H$77,,-1),IF(Forces!L907=3,_xlfn.XLOOKUP(Forces!A907,'Dyno Graph'!$G$2:$G$77,'Dyno Graph'!$H$2:$H$77,,-1))))</f>
        <v>12.205611797885627</v>
      </c>
      <c r="P907" s="92" cm="1">
        <f t="array" ref="P907">_xlfn.XLOOKUP(N907,BSFC!$B$3:$B$25,_xlfn.XLOOKUP(M907,BSFC!$C$2:$P$2,BSFC!$C$3:$P$25,,-1),,-1)</f>
        <v>530.48452275</v>
      </c>
      <c r="Q907" s="92">
        <f t="shared" si="150"/>
        <v>1.798580041520313</v>
      </c>
      <c r="R907" s="92">
        <f t="shared" si="151"/>
        <v>2.5392013795726208E-4</v>
      </c>
      <c r="S907" s="92">
        <f t="shared" si="152"/>
        <v>0.13470070320087232</v>
      </c>
      <c r="T907" s="92">
        <f t="shared" si="155"/>
        <v>118.71166336704084</v>
      </c>
      <c r="U907" s="92">
        <f t="shared" si="153"/>
        <v>1.7960093760116311E-4</v>
      </c>
      <c r="V907" s="92">
        <f t="shared" si="156"/>
        <v>0.15828221782271984</v>
      </c>
    </row>
    <row r="908" spans="1:22" x14ac:dyDescent="0.45">
      <c r="A908" s="88">
        <f>MIN('Gearing and Output'!$H$7,(SQRT((A907^2)+2*K907*1)))</f>
        <v>13.352417610159796</v>
      </c>
      <c r="B908" s="90">
        <f t="shared" si="154"/>
        <v>78.674213144058854</v>
      </c>
      <c r="C908" s="90">
        <f>0.5*'Gearing and Output'!$G$15*'Gearing and Output'!$G$16*'Gearing and Output'!$G$14*(A908)^2</f>
        <v>104.83278894922998</v>
      </c>
      <c r="D908" s="90">
        <f>'Gearing and Output'!$G$26</f>
        <v>133.66125</v>
      </c>
      <c r="E908" s="90">
        <f>'Gearing and Output'!$C$14-C908-D908</f>
        <v>245.61299000624672</v>
      </c>
      <c r="F908" s="90">
        <f>0.5*'Gearing and Output'!$J$27*A908^2</f>
        <v>50522.094504231376</v>
      </c>
      <c r="G908" s="90">
        <f>A908/('Gearing and Output'!$J$35/1000)</f>
        <v>45.711802842039695</v>
      </c>
      <c r="H908" s="90">
        <f t="shared" si="148"/>
        <v>56.314621044944971</v>
      </c>
      <c r="I908" s="90">
        <f>'Gearing and Output'!$G$38</f>
        <v>631.72977665344956</v>
      </c>
      <c r="J908" s="90">
        <f t="shared" si="149"/>
        <v>0.38879438500962665</v>
      </c>
      <c r="K908" s="92">
        <f t="shared" si="147"/>
        <v>2.5720536061117234</v>
      </c>
      <c r="L908" s="92">
        <f>IF(A908&lt;'Gearing and Output'!$H$5,1,IF(A908&lt;'Gearing and Output'!$H$6,2,IF(A908&gt;'Gearing and Output'!$H$6,3)))</f>
        <v>3</v>
      </c>
      <c r="M908" s="92">
        <f>IF(L908=1,_xlfn.XLOOKUP(A908,'Dyno Graph'!$E$2:$E$77,'Dyno Graph'!$A$2:$A$77,,1),IF(L908=2,_xlfn.XLOOKUP(A908,'Dyno Graph'!$F$2:$F$77,'Dyno Graph'!$A$2:$A$77,,1),IF(L908=3,_xlfn.XLOOKUP(A908,'Dyno Graph'!$G$2:$G$77,'Dyno Graph'!$A$2:$A$77,,1))))</f>
        <v>7300</v>
      </c>
      <c r="N908" s="92">
        <f>IF(L908=1,_xlfn.XLOOKUP(A908,'Dyno Graph'!$E$2:$E$77,'Dyno Graph'!$D$2:$D$77,,-1),IF(L908=2,_xlfn.XLOOKUP(A908,'Dyno Graph'!$F$2:$F$77,'Dyno Graph'!$D$2:$D$77,,-1),IF(L908=3,_xlfn.XLOOKUP(A908,'Dyno Graph'!$G$2:$G$77,'Dyno Graph'!$D$2:$D$77,,-1))))</f>
        <v>15.729542693797773</v>
      </c>
      <c r="O908" s="92">
        <f>IF(L908=1,_xlfn.XLOOKUP(A908,'Dyno Graph'!$E$2:$E$77,'Dyno Graph'!$H$2:$H$77,,-1),IF(Forces!L908=2,_xlfn.XLOOKUP(Forces!A908,'Dyno Graph'!$F$2:$F$77,'Dyno Graph'!$H$2:$H$77,,-1),IF(Forces!L908=3,_xlfn.XLOOKUP(Forces!A908,'Dyno Graph'!$G$2:$G$77,'Dyno Graph'!$H$2:$H$77,,-1))))</f>
        <v>11.849662397180863</v>
      </c>
      <c r="P908" s="92" cm="1">
        <f t="array" ref="P908">_xlfn.XLOOKUP(N908,BSFC!$B$3:$B$25,_xlfn.XLOOKUP(M908,BSFC!$C$2:$P$2,BSFC!$C$3:$P$25,,-1),,-1)</f>
        <v>482.49827961562505</v>
      </c>
      <c r="Q908" s="92">
        <f t="shared" si="150"/>
        <v>1.5881782557404804</v>
      </c>
      <c r="R908" s="92">
        <f t="shared" si="151"/>
        <v>2.4303393372001911E-4</v>
      </c>
      <c r="S908" s="92">
        <f t="shared" si="152"/>
        <v>0.11726345490812706</v>
      </c>
      <c r="T908" s="92">
        <f t="shared" si="155"/>
        <v>118.82892682194897</v>
      </c>
      <c r="U908" s="92">
        <f t="shared" si="153"/>
        <v>1.5635127321083608E-4</v>
      </c>
      <c r="V908" s="92">
        <f t="shared" si="156"/>
        <v>0.15843856909593068</v>
      </c>
    </row>
    <row r="909" spans="1:22" x14ac:dyDescent="0.45">
      <c r="A909" s="88">
        <f>MIN('Gearing and Output'!$H$7,(SQRT((A908^2)+2*K908*1)))</f>
        <v>13.543676134946852</v>
      </c>
      <c r="B909" s="90">
        <f t="shared" si="154"/>
        <v>78.748048341389051</v>
      </c>
      <c r="C909" s="90">
        <f>0.5*'Gearing and Output'!$G$15*'Gearing and Output'!$G$16*'Gearing and Output'!$G$14*(A909)^2</f>
        <v>107.85752399001736</v>
      </c>
      <c r="D909" s="90">
        <f>'Gearing and Output'!$G$26</f>
        <v>133.66125</v>
      </c>
      <c r="E909" s="90">
        <f>'Gearing and Output'!$C$14-C909-D909</f>
        <v>242.58825496545933</v>
      </c>
      <c r="F909" s="90">
        <f>0.5*'Gearing and Output'!$J$27*A909^2</f>
        <v>51979.805885495196</v>
      </c>
      <c r="G909" s="90">
        <f>A909/('Gearing and Output'!$J$35/1000)</f>
        <v>46.366573553395583</v>
      </c>
      <c r="H909" s="90">
        <f t="shared" si="148"/>
        <v>57.939463895074624</v>
      </c>
      <c r="I909" s="90">
        <f>'Gearing and Output'!$G$38</f>
        <v>631.72977665344956</v>
      </c>
      <c r="J909" s="90">
        <f t="shared" si="149"/>
        <v>0.38400636463672172</v>
      </c>
      <c r="K909" s="92">
        <f t="shared" si="147"/>
        <v>2.6041235044268642</v>
      </c>
      <c r="L909" s="92">
        <f>IF(A909&lt;'Gearing and Output'!$H$5,1,IF(A909&lt;'Gearing and Output'!$H$6,2,IF(A909&gt;'Gearing and Output'!$H$6,3)))</f>
        <v>3</v>
      </c>
      <c r="M909" s="92">
        <f>IF(L909=1,_xlfn.XLOOKUP(A909,'Dyno Graph'!$E$2:$E$77,'Dyno Graph'!$A$2:$A$77,,1),IF(L909=2,_xlfn.XLOOKUP(A909,'Dyno Graph'!$F$2:$F$77,'Dyno Graph'!$A$2:$A$77,,1),IF(L909=3,_xlfn.XLOOKUP(A909,'Dyno Graph'!$G$2:$G$77,'Dyno Graph'!$A$2:$A$77,,1))))</f>
        <v>7400</v>
      </c>
      <c r="N909" s="92">
        <f>IF(L909=1,_xlfn.XLOOKUP(A909,'Dyno Graph'!$E$2:$E$77,'Dyno Graph'!$D$2:$D$77,,-1),IF(L909=2,_xlfn.XLOOKUP(A909,'Dyno Graph'!$F$2:$F$77,'Dyno Graph'!$D$2:$D$77,,-1),IF(L909=3,_xlfn.XLOOKUP(A909,'Dyno Graph'!$G$2:$G$77,'Dyno Graph'!$D$2:$D$77,,-1))))</f>
        <v>15.161300543962401</v>
      </c>
      <c r="O909" s="92">
        <f>IF(L909=1,_xlfn.XLOOKUP(A909,'Dyno Graph'!$E$2:$E$77,'Dyno Graph'!$H$2:$H$77,,-1),IF(Forces!L909=2,_xlfn.XLOOKUP(Forces!A909,'Dyno Graph'!$F$2:$F$77,'Dyno Graph'!$H$2:$H$77,,-1),IF(Forces!L909=3,_xlfn.XLOOKUP(Forces!A909,'Dyno Graph'!$G$2:$G$77,'Dyno Graph'!$H$2:$H$77,,-1))))</f>
        <v>11.580217097533207</v>
      </c>
      <c r="P909" s="92" cm="1">
        <f t="array" ref="P909">_xlfn.XLOOKUP(N909,BSFC!$B$3:$B$25,_xlfn.XLOOKUP(M909,BSFC!$C$2:$P$2,BSFC!$C$3:$P$25,,-1),,-1)</f>
        <v>482.49827961562505</v>
      </c>
      <c r="Q909" s="92">
        <f t="shared" si="150"/>
        <v>1.552065229759783</v>
      </c>
      <c r="R909" s="92">
        <f t="shared" si="151"/>
        <v>2.3420598311479102E-4</v>
      </c>
      <c r="S909" s="92">
        <f t="shared" si="152"/>
        <v>0.11300398392857279</v>
      </c>
      <c r="T909" s="92">
        <f t="shared" si="155"/>
        <v>118.94193080587755</v>
      </c>
      <c r="U909" s="92">
        <f t="shared" si="153"/>
        <v>1.5067197857143038E-4</v>
      </c>
      <c r="V909" s="92">
        <f t="shared" si="156"/>
        <v>0.15858924107450212</v>
      </c>
    </row>
    <row r="910" spans="1:22" x14ac:dyDescent="0.45">
      <c r="A910" s="88">
        <f>MIN('Gearing and Output'!$H$7,(SQRT((A909^2)+2*K909*1)))</f>
        <v>13.734606301499239</v>
      </c>
      <c r="B910" s="90">
        <f t="shared" si="154"/>
        <v>78.820857126588152</v>
      </c>
      <c r="C910" s="90">
        <f>0.5*'Gearing and Output'!$G$15*'Gearing and Output'!$G$16*'Gearing and Output'!$G$14*(A910)^2</f>
        <v>110.91997323122335</v>
      </c>
      <c r="D910" s="90">
        <f>'Gearing and Output'!$G$26</f>
        <v>133.66125</v>
      </c>
      <c r="E910" s="90">
        <f>'Gearing and Output'!$C$14-C910-D910</f>
        <v>239.5258057242533</v>
      </c>
      <c r="F910" s="90">
        <f>0.5*'Gearing and Output'!$J$27*A910^2</f>
        <v>53455.692881629126</v>
      </c>
      <c r="G910" s="90">
        <f>A910/('Gearing and Output'!$J$35/1000)</f>
        <v>47.020220135225053</v>
      </c>
      <c r="H910" s="90">
        <f t="shared" si="148"/>
        <v>59.58456625490421</v>
      </c>
      <c r="I910" s="90">
        <f>'Gearing and Output'!$G$38</f>
        <v>631.72977665344956</v>
      </c>
      <c r="J910" s="90">
        <f t="shared" si="149"/>
        <v>0.3791586443702667</v>
      </c>
      <c r="K910" s="92">
        <f t="shared" si="147"/>
        <v>2.6374184390833819</v>
      </c>
      <c r="L910" s="92">
        <f>IF(A910&lt;'Gearing and Output'!$H$5,1,IF(A910&lt;'Gearing and Output'!$H$6,2,IF(A910&gt;'Gearing and Output'!$H$6,3)))</f>
        <v>3</v>
      </c>
      <c r="M910" s="92">
        <f>IF(L910=1,_xlfn.XLOOKUP(A910,'Dyno Graph'!$E$2:$E$77,'Dyno Graph'!$A$2:$A$77,,1),IF(L910=2,_xlfn.XLOOKUP(A910,'Dyno Graph'!$F$2:$F$77,'Dyno Graph'!$A$2:$A$77,,1),IF(L910=3,_xlfn.XLOOKUP(A910,'Dyno Graph'!$G$2:$G$77,'Dyno Graph'!$A$2:$A$77,,1))))</f>
        <v>7500</v>
      </c>
      <c r="N910" s="92">
        <f>IF(L910=1,_xlfn.XLOOKUP(A910,'Dyno Graph'!$E$2:$E$77,'Dyno Graph'!$D$2:$D$77,,-1),IF(L910=2,_xlfn.XLOOKUP(A910,'Dyno Graph'!$F$2:$F$77,'Dyno Graph'!$D$2:$D$77,,-1),IF(L910=3,_xlfn.XLOOKUP(A910,'Dyno Graph'!$G$2:$G$77,'Dyno Graph'!$D$2:$D$77,,-1))))</f>
        <v>14.682899148334002</v>
      </c>
      <c r="O910" s="92">
        <f>IF(L910=1,_xlfn.XLOOKUP(A910,'Dyno Graph'!$E$2:$E$77,'Dyno Graph'!$H$2:$H$77,,-1),IF(Forces!L910=2,_xlfn.XLOOKUP(Forces!A910,'Dyno Graph'!$F$2:$F$77,'Dyno Graph'!$H$2:$H$77,,-1),IF(Forces!L910=3,_xlfn.XLOOKUP(Forces!A910,'Dyno Graph'!$G$2:$G$77,'Dyno Graph'!$H$2:$H$77,,-1))))</f>
        <v>11.368441198590393</v>
      </c>
      <c r="P910" s="92" cm="1">
        <f t="array" ref="P910">_xlfn.XLOOKUP(N910,BSFC!$B$3:$B$25,_xlfn.XLOOKUP(M910,BSFC!$C$2:$P$2,BSFC!$C$3:$P$25,,-1),,-1)</f>
        <v>475.44294525000004</v>
      </c>
      <c r="Q910" s="92">
        <f t="shared" si="150"/>
        <v>1.5014014350997935</v>
      </c>
      <c r="R910" s="92">
        <f t="shared" si="151"/>
        <v>2.2962558848706828E-4</v>
      </c>
      <c r="S910" s="92">
        <f t="shared" si="152"/>
        <v>0.10917386609505624</v>
      </c>
      <c r="T910" s="92">
        <f t="shared" si="155"/>
        <v>119.05110467197261</v>
      </c>
      <c r="U910" s="92">
        <f t="shared" si="153"/>
        <v>1.4556515479340832E-4</v>
      </c>
      <c r="V910" s="92">
        <f t="shared" si="156"/>
        <v>0.15873480622929553</v>
      </c>
    </row>
    <row r="911" spans="1:22" x14ac:dyDescent="0.45">
      <c r="A911" s="88">
        <f>MIN('Gearing and Output'!$H$7,(SQRT((A910^2)+2*K910*1)))</f>
        <v>13.752388632941413</v>
      </c>
      <c r="B911" s="90">
        <f t="shared" si="154"/>
        <v>78.893571767418237</v>
      </c>
      <c r="C911" s="90">
        <f>0.5*'Gearing and Output'!$G$15*'Gearing and Output'!$G$16*'Gearing and Output'!$G$14*(A911)^2</f>
        <v>111.2073775495362</v>
      </c>
      <c r="D911" s="90">
        <f>'Gearing and Output'!$G$26</f>
        <v>133.66125</v>
      </c>
      <c r="E911" s="90">
        <f>'Gearing and Output'!$C$14-C911-D911</f>
        <v>239.23840140594046</v>
      </c>
      <c r="F911" s="90">
        <f>0.5*'Gearing and Output'!$J$27*A911^2</f>
        <v>53594.201722958889</v>
      </c>
      <c r="G911" s="90">
        <f>A911/('Gearing and Output'!$J$35/1000)</f>
        <v>47.081097682100008</v>
      </c>
      <c r="H911" s="90">
        <f t="shared" si="148"/>
        <v>59.738955596585342</v>
      </c>
      <c r="I911" s="90">
        <f>'Gearing and Output'!$G$38</f>
        <v>631.72977665344956</v>
      </c>
      <c r="J911" s="90">
        <f t="shared" si="149"/>
        <v>0.37870369618049587</v>
      </c>
      <c r="K911" s="92">
        <f t="shared" si="147"/>
        <v>2.6405868495230767</v>
      </c>
      <c r="L911" s="92">
        <f>IF(A911&lt;'Gearing and Output'!$H$5,1,IF(A911&lt;'Gearing and Output'!$H$6,2,IF(A911&gt;'Gearing and Output'!$H$6,3)))</f>
        <v>3</v>
      </c>
      <c r="M911" s="92">
        <f>IF(L911=1,_xlfn.XLOOKUP(A911,'Dyno Graph'!$E$2:$E$77,'Dyno Graph'!$A$2:$A$77,,1),IF(L911=2,_xlfn.XLOOKUP(A911,'Dyno Graph'!$F$2:$F$77,'Dyno Graph'!$A$2:$A$77,,1),IF(L911=3,_xlfn.XLOOKUP(A911,'Dyno Graph'!$G$2:$G$77,'Dyno Graph'!$A$2:$A$77,,1))))</f>
        <v>7500</v>
      </c>
      <c r="N911" s="92">
        <f>IF(L911=1,_xlfn.XLOOKUP(A911,'Dyno Graph'!$E$2:$E$77,'Dyno Graph'!$D$2:$D$77,,-1),IF(L911=2,_xlfn.XLOOKUP(A911,'Dyno Graph'!$F$2:$F$77,'Dyno Graph'!$D$2:$D$77,,-1),IF(L911=3,_xlfn.XLOOKUP(A911,'Dyno Graph'!$G$2:$G$77,'Dyno Graph'!$D$2:$D$77,,-1))))</f>
        <v>14.254</v>
      </c>
      <c r="O911" s="92">
        <f>IF(L911=1,_xlfn.XLOOKUP(A911,'Dyno Graph'!$E$2:$E$77,'Dyno Graph'!$H$2:$H$77,,-1),IF(Forces!L911=2,_xlfn.XLOOKUP(Forces!A911,'Dyno Graph'!$F$2:$F$77,'Dyno Graph'!$H$2:$H$77,,-1),IF(Forces!L911=3,_xlfn.XLOOKUP(Forces!A911,'Dyno Graph'!$G$2:$G$77,'Dyno Graph'!$H$2:$H$77,,-1))))</f>
        <v>11.185500000000001</v>
      </c>
      <c r="P911" s="92" cm="1">
        <f t="array" ref="P911">_xlfn.XLOOKUP(N911,BSFC!$B$3:$B$25,_xlfn.XLOOKUP(M911,BSFC!$C$2:$P$2,BSFC!$C$3:$P$25,,-1),,-1)</f>
        <v>475.44294525000004</v>
      </c>
      <c r="Q911" s="92">
        <f t="shared" si="150"/>
        <v>1.4772408511371877</v>
      </c>
      <c r="R911" s="92">
        <f t="shared" si="151"/>
        <v>2.2593044861247781E-4</v>
      </c>
      <c r="S911" s="92">
        <f t="shared" si="152"/>
        <v>0.10741703790997023</v>
      </c>
      <c r="T911" s="92">
        <f t="shared" si="155"/>
        <v>119.15852170988258</v>
      </c>
      <c r="U911" s="92">
        <f t="shared" si="153"/>
        <v>1.4322271721329364E-4</v>
      </c>
      <c r="V911" s="92">
        <f t="shared" si="156"/>
        <v>0.15887802894650882</v>
      </c>
    </row>
    <row r="912" spans="1:22" x14ac:dyDescent="0.45">
      <c r="A912" s="88">
        <f>MIN('Gearing and Output'!$H$7,(SQRT((A911^2)+2*K911*1)))</f>
        <v>13.752388632941413</v>
      </c>
      <c r="B912" s="90">
        <f t="shared" si="154"/>
        <v>78.966286408248322</v>
      </c>
      <c r="C912" s="90">
        <f>0.5*'Gearing and Output'!$G$15*'Gearing and Output'!$G$16*'Gearing and Output'!$G$14*(A912)^2</f>
        <v>111.2073775495362</v>
      </c>
      <c r="D912" s="90">
        <f>'Gearing and Output'!$G$26</f>
        <v>133.66125</v>
      </c>
      <c r="E912" s="90">
        <f>'Gearing and Output'!$C$14-C912-D912</f>
        <v>239.23840140594046</v>
      </c>
      <c r="F912" s="90">
        <f>0.5*'Gearing and Output'!$J$27*A912^2</f>
        <v>53594.201722958889</v>
      </c>
      <c r="G912" s="90">
        <f>A912/('Gearing and Output'!$J$35/1000)</f>
        <v>47.081097682100008</v>
      </c>
      <c r="H912" s="90">
        <f t="shared" si="148"/>
        <v>59.738955596585342</v>
      </c>
      <c r="I912" s="90">
        <f>'Gearing and Output'!$G$38</f>
        <v>631.72977665344956</v>
      </c>
      <c r="J912" s="90">
        <f t="shared" si="149"/>
        <v>0.37870369618049587</v>
      </c>
      <c r="K912" s="92">
        <f t="shared" si="147"/>
        <v>2.6405868495230767</v>
      </c>
      <c r="L912" s="92">
        <f>IF(A912&lt;'Gearing and Output'!$H$5,1,IF(A912&lt;'Gearing and Output'!$H$6,2,IF(A912&gt;'Gearing and Output'!$H$6,3)))</f>
        <v>3</v>
      </c>
      <c r="M912" s="92">
        <f>IF(L912=1,_xlfn.XLOOKUP(A912,'Dyno Graph'!$E$2:$E$77,'Dyno Graph'!$A$2:$A$77,,1),IF(L912=2,_xlfn.XLOOKUP(A912,'Dyno Graph'!$F$2:$F$77,'Dyno Graph'!$A$2:$A$77,,1),IF(L912=3,_xlfn.XLOOKUP(A912,'Dyno Graph'!$G$2:$G$77,'Dyno Graph'!$A$2:$A$77,,1))))</f>
        <v>7500</v>
      </c>
      <c r="N912" s="92">
        <f>IF(L912=1,_xlfn.XLOOKUP(A912,'Dyno Graph'!$E$2:$E$77,'Dyno Graph'!$D$2:$D$77,,-1),IF(L912=2,_xlfn.XLOOKUP(A912,'Dyno Graph'!$F$2:$F$77,'Dyno Graph'!$D$2:$D$77,,-1),IF(L912=3,_xlfn.XLOOKUP(A912,'Dyno Graph'!$G$2:$G$77,'Dyno Graph'!$D$2:$D$77,,-1))))</f>
        <v>14.254</v>
      </c>
      <c r="O912" s="92">
        <f>IF(L912=1,_xlfn.XLOOKUP(A912,'Dyno Graph'!$E$2:$E$77,'Dyno Graph'!$H$2:$H$77,,-1),IF(Forces!L912=2,_xlfn.XLOOKUP(Forces!A912,'Dyno Graph'!$F$2:$F$77,'Dyno Graph'!$H$2:$H$77,,-1),IF(Forces!L912=3,_xlfn.XLOOKUP(Forces!A912,'Dyno Graph'!$G$2:$G$77,'Dyno Graph'!$H$2:$H$77,,-1))))</f>
        <v>11.185500000000001</v>
      </c>
      <c r="P912" s="92" cm="1">
        <f t="array" ref="P912">_xlfn.XLOOKUP(N912,BSFC!$B$3:$B$25,_xlfn.XLOOKUP(M912,BSFC!$C$2:$P$2,BSFC!$C$3:$P$25,,-1),,-1)</f>
        <v>475.44294525000004</v>
      </c>
      <c r="Q912" s="92">
        <f t="shared" si="150"/>
        <v>1.4772408511371877</v>
      </c>
      <c r="R912" s="92">
        <f t="shared" si="151"/>
        <v>2.2593044861247781E-4</v>
      </c>
      <c r="S912" s="92">
        <f t="shared" si="152"/>
        <v>0.10741703790997023</v>
      </c>
      <c r="T912" s="92">
        <f t="shared" si="155"/>
        <v>119.26593874779255</v>
      </c>
      <c r="U912" s="92">
        <f t="shared" si="153"/>
        <v>1.4322271721329364E-4</v>
      </c>
      <c r="V912" s="92">
        <f t="shared" si="156"/>
        <v>0.15902125166372211</v>
      </c>
    </row>
    <row r="913" spans="1:22" x14ac:dyDescent="0.45">
      <c r="A913" s="88">
        <f>MIN('Gearing and Output'!$H$7,(SQRT((A912^2)+2*K912*1)))</f>
        <v>13.752388632941413</v>
      </c>
      <c r="B913" s="90">
        <f t="shared" si="154"/>
        <v>79.039001049078408</v>
      </c>
      <c r="C913" s="90">
        <f>0.5*'Gearing and Output'!$G$15*'Gearing and Output'!$G$16*'Gearing and Output'!$G$14*(A913)^2</f>
        <v>111.2073775495362</v>
      </c>
      <c r="D913" s="90">
        <f>'Gearing and Output'!$G$26</f>
        <v>133.66125</v>
      </c>
      <c r="E913" s="90">
        <f>'Gearing and Output'!$C$14-C913-D913</f>
        <v>239.23840140594046</v>
      </c>
      <c r="F913" s="90">
        <f>0.5*'Gearing and Output'!$J$27*A913^2</f>
        <v>53594.201722958889</v>
      </c>
      <c r="G913" s="90">
        <f>A913/('Gearing and Output'!$J$35/1000)</f>
        <v>47.081097682100008</v>
      </c>
      <c r="H913" s="90">
        <f t="shared" si="148"/>
        <v>59.738955596585342</v>
      </c>
      <c r="I913" s="90">
        <f>'Gearing and Output'!$G$38</f>
        <v>631.72977665344956</v>
      </c>
      <c r="J913" s="90">
        <f t="shared" si="149"/>
        <v>0.37870369618049587</v>
      </c>
      <c r="K913" s="92">
        <f t="shared" si="147"/>
        <v>2.6405868495230767</v>
      </c>
      <c r="L913" s="92">
        <f>IF(A913&lt;'Gearing and Output'!$H$5,1,IF(A913&lt;'Gearing and Output'!$H$6,2,IF(A913&gt;'Gearing and Output'!$H$6,3)))</f>
        <v>3</v>
      </c>
      <c r="M913" s="92">
        <f>IF(L913=1,_xlfn.XLOOKUP(A913,'Dyno Graph'!$E$2:$E$77,'Dyno Graph'!$A$2:$A$77,,1),IF(L913=2,_xlfn.XLOOKUP(A913,'Dyno Graph'!$F$2:$F$77,'Dyno Graph'!$A$2:$A$77,,1),IF(L913=3,_xlfn.XLOOKUP(A913,'Dyno Graph'!$G$2:$G$77,'Dyno Graph'!$A$2:$A$77,,1))))</f>
        <v>7500</v>
      </c>
      <c r="N913" s="92">
        <f>IF(L913=1,_xlfn.XLOOKUP(A913,'Dyno Graph'!$E$2:$E$77,'Dyno Graph'!$D$2:$D$77,,-1),IF(L913=2,_xlfn.XLOOKUP(A913,'Dyno Graph'!$F$2:$F$77,'Dyno Graph'!$D$2:$D$77,,-1),IF(L913=3,_xlfn.XLOOKUP(A913,'Dyno Graph'!$G$2:$G$77,'Dyno Graph'!$D$2:$D$77,,-1))))</f>
        <v>14.254</v>
      </c>
      <c r="O913" s="92">
        <f>IF(L913=1,_xlfn.XLOOKUP(A913,'Dyno Graph'!$E$2:$E$77,'Dyno Graph'!$H$2:$H$77,,-1),IF(Forces!L913=2,_xlfn.XLOOKUP(Forces!A913,'Dyno Graph'!$F$2:$F$77,'Dyno Graph'!$H$2:$H$77,,-1),IF(Forces!L913=3,_xlfn.XLOOKUP(Forces!A913,'Dyno Graph'!$G$2:$G$77,'Dyno Graph'!$H$2:$H$77,,-1))))</f>
        <v>11.185500000000001</v>
      </c>
      <c r="P913" s="92" cm="1">
        <f t="array" ref="P913">_xlfn.XLOOKUP(N913,BSFC!$B$3:$B$25,_xlfn.XLOOKUP(M913,BSFC!$C$2:$P$2,BSFC!$C$3:$P$25,,-1),,-1)</f>
        <v>475.44294525000004</v>
      </c>
      <c r="Q913" s="92">
        <f t="shared" si="150"/>
        <v>1.4772408511371877</v>
      </c>
      <c r="R913" s="92">
        <f t="shared" si="151"/>
        <v>2.2593044861247781E-4</v>
      </c>
      <c r="S913" s="92">
        <f t="shared" si="152"/>
        <v>0.10741703790997023</v>
      </c>
      <c r="T913" s="92">
        <f t="shared" si="155"/>
        <v>119.37335578570251</v>
      </c>
      <c r="U913" s="92">
        <f t="shared" si="153"/>
        <v>1.4322271721329364E-4</v>
      </c>
      <c r="V913" s="92">
        <f t="shared" si="156"/>
        <v>0.15916447438093539</v>
      </c>
    </row>
    <row r="914" spans="1:22" x14ac:dyDescent="0.45">
      <c r="A914" s="88">
        <f>MIN('Gearing and Output'!$H$7,(SQRT((A913^2)+2*K913*1)))</f>
        <v>13.752388632941413</v>
      </c>
      <c r="B914" s="90">
        <f t="shared" si="154"/>
        <v>79.111715689908493</v>
      </c>
      <c r="C914" s="90">
        <f>0.5*'Gearing and Output'!$G$15*'Gearing and Output'!$G$16*'Gearing and Output'!$G$14*(A914)^2</f>
        <v>111.2073775495362</v>
      </c>
      <c r="D914" s="90">
        <f>'Gearing and Output'!$G$26</f>
        <v>133.66125</v>
      </c>
      <c r="E914" s="90">
        <f>'Gearing and Output'!$C$14-C914-D914</f>
        <v>239.23840140594046</v>
      </c>
      <c r="F914" s="90">
        <f>0.5*'Gearing and Output'!$J$27*A914^2</f>
        <v>53594.201722958889</v>
      </c>
      <c r="G914" s="90">
        <f>A914/('Gearing and Output'!$J$35/1000)</f>
        <v>47.081097682100008</v>
      </c>
      <c r="H914" s="90">
        <f t="shared" si="148"/>
        <v>59.738955596585342</v>
      </c>
      <c r="I914" s="90">
        <f>'Gearing and Output'!$G$38</f>
        <v>631.72977665344956</v>
      </c>
      <c r="J914" s="90">
        <f t="shared" si="149"/>
        <v>0.37870369618049587</v>
      </c>
      <c r="K914" s="92">
        <f t="shared" si="147"/>
        <v>2.6405868495230767</v>
      </c>
      <c r="L914" s="92">
        <f>IF(A914&lt;'Gearing and Output'!$H$5,1,IF(A914&lt;'Gearing and Output'!$H$6,2,IF(A914&gt;'Gearing and Output'!$H$6,3)))</f>
        <v>3</v>
      </c>
      <c r="M914" s="92">
        <f>IF(L914=1,_xlfn.XLOOKUP(A914,'Dyno Graph'!$E$2:$E$77,'Dyno Graph'!$A$2:$A$77,,1),IF(L914=2,_xlfn.XLOOKUP(A914,'Dyno Graph'!$F$2:$F$77,'Dyno Graph'!$A$2:$A$77,,1),IF(L914=3,_xlfn.XLOOKUP(A914,'Dyno Graph'!$G$2:$G$77,'Dyno Graph'!$A$2:$A$77,,1))))</f>
        <v>7500</v>
      </c>
      <c r="N914" s="92">
        <f>IF(L914=1,_xlfn.XLOOKUP(A914,'Dyno Graph'!$E$2:$E$77,'Dyno Graph'!$D$2:$D$77,,-1),IF(L914=2,_xlfn.XLOOKUP(A914,'Dyno Graph'!$F$2:$F$77,'Dyno Graph'!$D$2:$D$77,,-1),IF(L914=3,_xlfn.XLOOKUP(A914,'Dyno Graph'!$G$2:$G$77,'Dyno Graph'!$D$2:$D$77,,-1))))</f>
        <v>14.254</v>
      </c>
      <c r="O914" s="92">
        <f>IF(L914=1,_xlfn.XLOOKUP(A914,'Dyno Graph'!$E$2:$E$77,'Dyno Graph'!$H$2:$H$77,,-1),IF(Forces!L914=2,_xlfn.XLOOKUP(Forces!A914,'Dyno Graph'!$F$2:$F$77,'Dyno Graph'!$H$2:$H$77,,-1),IF(Forces!L914=3,_xlfn.XLOOKUP(Forces!A914,'Dyno Graph'!$G$2:$G$77,'Dyno Graph'!$H$2:$H$77,,-1))))</f>
        <v>11.185500000000001</v>
      </c>
      <c r="P914" s="92" cm="1">
        <f t="array" ref="P914">_xlfn.XLOOKUP(N914,BSFC!$B$3:$B$25,_xlfn.XLOOKUP(M914,BSFC!$C$2:$P$2,BSFC!$C$3:$P$25,,-1),,-1)</f>
        <v>475.44294525000004</v>
      </c>
      <c r="Q914" s="92">
        <f t="shared" si="150"/>
        <v>1.4772408511371877</v>
      </c>
      <c r="R914" s="92">
        <f t="shared" si="151"/>
        <v>2.2593044861247781E-4</v>
      </c>
      <c r="S914" s="92">
        <f t="shared" si="152"/>
        <v>0.10741703790997023</v>
      </c>
      <c r="T914" s="92">
        <f t="shared" si="155"/>
        <v>119.48077282361248</v>
      </c>
      <c r="U914" s="92">
        <f t="shared" si="153"/>
        <v>1.4322271721329364E-4</v>
      </c>
      <c r="V914" s="92">
        <f t="shared" si="156"/>
        <v>0.15930769709814868</v>
      </c>
    </row>
    <row r="915" spans="1:22" x14ac:dyDescent="0.45">
      <c r="A915" s="88">
        <f>MIN('Gearing and Output'!$H$7,(SQRT((A914^2)+2*K914*1)))</f>
        <v>13.752388632941413</v>
      </c>
      <c r="B915" s="90">
        <f t="shared" si="154"/>
        <v>79.184430330738579</v>
      </c>
      <c r="C915" s="90">
        <f>0.5*'Gearing and Output'!$G$15*'Gearing and Output'!$G$16*'Gearing and Output'!$G$14*(A915)^2</f>
        <v>111.2073775495362</v>
      </c>
      <c r="D915" s="90">
        <f>'Gearing and Output'!$G$26</f>
        <v>133.66125</v>
      </c>
      <c r="E915" s="90">
        <f>'Gearing and Output'!$C$14-C915-D915</f>
        <v>239.23840140594046</v>
      </c>
      <c r="F915" s="90">
        <f>0.5*'Gearing and Output'!$J$27*A915^2</f>
        <v>53594.201722958889</v>
      </c>
      <c r="G915" s="90">
        <f>A915/('Gearing and Output'!$J$35/1000)</f>
        <v>47.081097682100008</v>
      </c>
      <c r="H915" s="90">
        <f t="shared" si="148"/>
        <v>59.738955596585342</v>
      </c>
      <c r="I915" s="90">
        <f>'Gearing and Output'!$G$38</f>
        <v>631.72977665344956</v>
      </c>
      <c r="J915" s="90">
        <f t="shared" si="149"/>
        <v>0.37870369618049587</v>
      </c>
      <c r="K915" s="92">
        <f t="shared" si="147"/>
        <v>2.6405868495230767</v>
      </c>
      <c r="L915" s="92">
        <f>IF(A915&lt;'Gearing and Output'!$H$5,1,IF(A915&lt;'Gearing and Output'!$H$6,2,IF(A915&gt;'Gearing and Output'!$H$6,3)))</f>
        <v>3</v>
      </c>
      <c r="M915" s="92">
        <f>IF(L915=1,_xlfn.XLOOKUP(A915,'Dyno Graph'!$E$2:$E$77,'Dyno Graph'!$A$2:$A$77,,1),IF(L915=2,_xlfn.XLOOKUP(A915,'Dyno Graph'!$F$2:$F$77,'Dyno Graph'!$A$2:$A$77,,1),IF(L915=3,_xlfn.XLOOKUP(A915,'Dyno Graph'!$G$2:$G$77,'Dyno Graph'!$A$2:$A$77,,1))))</f>
        <v>7500</v>
      </c>
      <c r="N915" s="92">
        <f>IF(L915=1,_xlfn.XLOOKUP(A915,'Dyno Graph'!$E$2:$E$77,'Dyno Graph'!$D$2:$D$77,,-1),IF(L915=2,_xlfn.XLOOKUP(A915,'Dyno Graph'!$F$2:$F$77,'Dyno Graph'!$D$2:$D$77,,-1),IF(L915=3,_xlfn.XLOOKUP(A915,'Dyno Graph'!$G$2:$G$77,'Dyno Graph'!$D$2:$D$77,,-1))))</f>
        <v>14.254</v>
      </c>
      <c r="O915" s="92">
        <f>IF(L915=1,_xlfn.XLOOKUP(A915,'Dyno Graph'!$E$2:$E$77,'Dyno Graph'!$H$2:$H$77,,-1),IF(Forces!L915=2,_xlfn.XLOOKUP(Forces!A915,'Dyno Graph'!$F$2:$F$77,'Dyno Graph'!$H$2:$H$77,,-1),IF(Forces!L915=3,_xlfn.XLOOKUP(Forces!A915,'Dyno Graph'!$G$2:$G$77,'Dyno Graph'!$H$2:$H$77,,-1))))</f>
        <v>11.185500000000001</v>
      </c>
      <c r="P915" s="92" cm="1">
        <f t="array" ref="P915">_xlfn.XLOOKUP(N915,BSFC!$B$3:$B$25,_xlfn.XLOOKUP(M915,BSFC!$C$2:$P$2,BSFC!$C$3:$P$25,,-1),,-1)</f>
        <v>475.44294525000004</v>
      </c>
      <c r="Q915" s="92">
        <f t="shared" si="150"/>
        <v>1.4772408511371877</v>
      </c>
      <c r="R915" s="92">
        <f t="shared" si="151"/>
        <v>2.2593044861247781E-4</v>
      </c>
      <c r="S915" s="92">
        <f t="shared" si="152"/>
        <v>0.10741703790997023</v>
      </c>
      <c r="T915" s="92">
        <f t="shared" si="155"/>
        <v>119.58818986152245</v>
      </c>
      <c r="U915" s="92">
        <f t="shared" si="153"/>
        <v>1.4322271721329364E-4</v>
      </c>
      <c r="V915" s="92">
        <f t="shared" si="156"/>
        <v>0.15945091981536197</v>
      </c>
    </row>
    <row r="916" spans="1:22" x14ac:dyDescent="0.45">
      <c r="A916" s="88">
        <f>MIN('Gearing and Output'!$H$7,(SQRT((A915^2)+2*K915*1)))</f>
        <v>13.752388632941413</v>
      </c>
      <c r="B916" s="90">
        <f t="shared" si="154"/>
        <v>79.257144971568664</v>
      </c>
      <c r="C916" s="90">
        <f>0.5*'Gearing and Output'!$G$15*'Gearing and Output'!$G$16*'Gearing and Output'!$G$14*(A916)^2</f>
        <v>111.2073775495362</v>
      </c>
      <c r="D916" s="90">
        <f>'Gearing and Output'!$G$26</f>
        <v>133.66125</v>
      </c>
      <c r="E916" s="90">
        <f>'Gearing and Output'!$C$14-C916-D916</f>
        <v>239.23840140594046</v>
      </c>
      <c r="F916" s="90">
        <f>0.5*'Gearing and Output'!$J$27*A916^2</f>
        <v>53594.201722958889</v>
      </c>
      <c r="G916" s="90">
        <f>A916/('Gearing and Output'!$J$35/1000)</f>
        <v>47.081097682100008</v>
      </c>
      <c r="H916" s="90">
        <f t="shared" si="148"/>
        <v>59.738955596585342</v>
      </c>
      <c r="I916" s="90">
        <f>'Gearing and Output'!$G$38</f>
        <v>631.72977665344956</v>
      </c>
      <c r="J916" s="90">
        <f t="shared" si="149"/>
        <v>0.37870369618049587</v>
      </c>
      <c r="K916" s="92">
        <f t="shared" si="147"/>
        <v>2.6405868495230767</v>
      </c>
      <c r="L916" s="92">
        <f>IF(A916&lt;'Gearing and Output'!$H$5,1,IF(A916&lt;'Gearing and Output'!$H$6,2,IF(A916&gt;'Gearing and Output'!$H$6,3)))</f>
        <v>3</v>
      </c>
      <c r="M916" s="92">
        <f>IF(L916=1,_xlfn.XLOOKUP(A916,'Dyno Graph'!$E$2:$E$77,'Dyno Graph'!$A$2:$A$77,,1),IF(L916=2,_xlfn.XLOOKUP(A916,'Dyno Graph'!$F$2:$F$77,'Dyno Graph'!$A$2:$A$77,,1),IF(L916=3,_xlfn.XLOOKUP(A916,'Dyno Graph'!$G$2:$G$77,'Dyno Graph'!$A$2:$A$77,,1))))</f>
        <v>7500</v>
      </c>
      <c r="N916" s="92">
        <f>IF(L916=1,_xlfn.XLOOKUP(A916,'Dyno Graph'!$E$2:$E$77,'Dyno Graph'!$D$2:$D$77,,-1),IF(L916=2,_xlfn.XLOOKUP(A916,'Dyno Graph'!$F$2:$F$77,'Dyno Graph'!$D$2:$D$77,,-1),IF(L916=3,_xlfn.XLOOKUP(A916,'Dyno Graph'!$G$2:$G$77,'Dyno Graph'!$D$2:$D$77,,-1))))</f>
        <v>14.254</v>
      </c>
      <c r="O916" s="92">
        <f>IF(L916=1,_xlfn.XLOOKUP(A916,'Dyno Graph'!$E$2:$E$77,'Dyno Graph'!$H$2:$H$77,,-1),IF(Forces!L916=2,_xlfn.XLOOKUP(Forces!A916,'Dyno Graph'!$F$2:$F$77,'Dyno Graph'!$H$2:$H$77,,-1),IF(Forces!L916=3,_xlfn.XLOOKUP(Forces!A916,'Dyno Graph'!$G$2:$G$77,'Dyno Graph'!$H$2:$H$77,,-1))))</f>
        <v>11.185500000000001</v>
      </c>
      <c r="P916" s="92" cm="1">
        <f t="array" ref="P916">_xlfn.XLOOKUP(N916,BSFC!$B$3:$B$25,_xlfn.XLOOKUP(M916,BSFC!$C$2:$P$2,BSFC!$C$3:$P$25,,-1),,-1)</f>
        <v>475.44294525000004</v>
      </c>
      <c r="Q916" s="92">
        <f t="shared" si="150"/>
        <v>1.4772408511371877</v>
      </c>
      <c r="R916" s="92">
        <f t="shared" si="151"/>
        <v>2.2593044861247781E-4</v>
      </c>
      <c r="S916" s="92">
        <f t="shared" si="152"/>
        <v>0.10741703790997023</v>
      </c>
      <c r="T916" s="92">
        <f t="shared" si="155"/>
        <v>119.69560689943242</v>
      </c>
      <c r="U916" s="92">
        <f t="shared" si="153"/>
        <v>1.4322271721329364E-4</v>
      </c>
      <c r="V916" s="92">
        <f t="shared" si="156"/>
        <v>0.15959414253257526</v>
      </c>
    </row>
    <row r="917" spans="1:22" x14ac:dyDescent="0.45">
      <c r="A917" s="88">
        <f>MIN('Gearing and Output'!$H$7,(SQRT((A916^2)+2*K916*1)))</f>
        <v>13.752388632941413</v>
      </c>
      <c r="B917" s="90">
        <f t="shared" si="154"/>
        <v>79.329859612398749</v>
      </c>
      <c r="C917" s="90">
        <f>0.5*'Gearing and Output'!$G$15*'Gearing and Output'!$G$16*'Gearing and Output'!$G$14*(A917)^2</f>
        <v>111.2073775495362</v>
      </c>
      <c r="D917" s="90">
        <f>'Gearing and Output'!$G$26</f>
        <v>133.66125</v>
      </c>
      <c r="E917" s="90">
        <f>'Gearing and Output'!$C$14-C917-D917</f>
        <v>239.23840140594046</v>
      </c>
      <c r="F917" s="90">
        <f>0.5*'Gearing and Output'!$J$27*A917^2</f>
        <v>53594.201722958889</v>
      </c>
      <c r="G917" s="90">
        <f>A917/('Gearing and Output'!$J$35/1000)</f>
        <v>47.081097682100008</v>
      </c>
      <c r="H917" s="90">
        <f t="shared" si="148"/>
        <v>59.738955596585342</v>
      </c>
      <c r="I917" s="90">
        <f>'Gearing and Output'!$G$38</f>
        <v>631.72977665344956</v>
      </c>
      <c r="J917" s="90">
        <f t="shared" si="149"/>
        <v>0.37870369618049587</v>
      </c>
      <c r="K917" s="92">
        <f t="shared" si="147"/>
        <v>2.6405868495230767</v>
      </c>
      <c r="L917" s="92">
        <f>IF(A917&lt;'Gearing and Output'!$H$5,1,IF(A917&lt;'Gearing and Output'!$H$6,2,IF(A917&gt;'Gearing and Output'!$H$6,3)))</f>
        <v>3</v>
      </c>
      <c r="M917" s="92">
        <f>IF(L917=1,_xlfn.XLOOKUP(A917,'Dyno Graph'!$E$2:$E$77,'Dyno Graph'!$A$2:$A$77,,1),IF(L917=2,_xlfn.XLOOKUP(A917,'Dyno Graph'!$F$2:$F$77,'Dyno Graph'!$A$2:$A$77,,1),IF(L917=3,_xlfn.XLOOKUP(A917,'Dyno Graph'!$G$2:$G$77,'Dyno Graph'!$A$2:$A$77,,1))))</f>
        <v>7500</v>
      </c>
      <c r="N917" s="92">
        <f>IF(L917=1,_xlfn.XLOOKUP(A917,'Dyno Graph'!$E$2:$E$77,'Dyno Graph'!$D$2:$D$77,,-1),IF(L917=2,_xlfn.XLOOKUP(A917,'Dyno Graph'!$F$2:$F$77,'Dyno Graph'!$D$2:$D$77,,-1),IF(L917=3,_xlfn.XLOOKUP(A917,'Dyno Graph'!$G$2:$G$77,'Dyno Graph'!$D$2:$D$77,,-1))))</f>
        <v>14.254</v>
      </c>
      <c r="O917" s="92">
        <f>IF(L917=1,_xlfn.XLOOKUP(A917,'Dyno Graph'!$E$2:$E$77,'Dyno Graph'!$H$2:$H$77,,-1),IF(Forces!L917=2,_xlfn.XLOOKUP(Forces!A917,'Dyno Graph'!$F$2:$F$77,'Dyno Graph'!$H$2:$H$77,,-1),IF(Forces!L917=3,_xlfn.XLOOKUP(Forces!A917,'Dyno Graph'!$G$2:$G$77,'Dyno Graph'!$H$2:$H$77,,-1))))</f>
        <v>11.185500000000001</v>
      </c>
      <c r="P917" s="92" cm="1">
        <f t="array" ref="P917">_xlfn.XLOOKUP(N917,BSFC!$B$3:$B$25,_xlfn.XLOOKUP(M917,BSFC!$C$2:$P$2,BSFC!$C$3:$P$25,,-1),,-1)</f>
        <v>475.44294525000004</v>
      </c>
      <c r="Q917" s="92">
        <f t="shared" si="150"/>
        <v>1.4772408511371877</v>
      </c>
      <c r="R917" s="92">
        <f t="shared" si="151"/>
        <v>2.2593044861247781E-4</v>
      </c>
      <c r="S917" s="92">
        <f t="shared" si="152"/>
        <v>0.10741703790997023</v>
      </c>
      <c r="T917" s="92">
        <f t="shared" si="155"/>
        <v>119.80302393734239</v>
      </c>
      <c r="U917" s="92">
        <f t="shared" si="153"/>
        <v>1.4322271721329364E-4</v>
      </c>
      <c r="V917" s="92">
        <f t="shared" si="156"/>
        <v>0.15973736524978854</v>
      </c>
    </row>
    <row r="918" spans="1:22" x14ac:dyDescent="0.45">
      <c r="A918" s="88">
        <f>MIN('Gearing and Output'!$H$7,(SQRT((A917^2)+2*K917*1)))</f>
        <v>13.752388632941413</v>
      </c>
      <c r="B918" s="90">
        <f t="shared" si="154"/>
        <v>79.402574253228835</v>
      </c>
      <c r="C918" s="90">
        <f>0.5*'Gearing and Output'!$G$15*'Gearing and Output'!$G$16*'Gearing and Output'!$G$14*(A918)^2</f>
        <v>111.2073775495362</v>
      </c>
      <c r="D918" s="90">
        <f>'Gearing and Output'!$G$26</f>
        <v>133.66125</v>
      </c>
      <c r="E918" s="90">
        <f>'Gearing and Output'!$C$14-C918-D918</f>
        <v>239.23840140594046</v>
      </c>
      <c r="F918" s="90">
        <f>0.5*'Gearing and Output'!$J$27*A918^2</f>
        <v>53594.201722958889</v>
      </c>
      <c r="G918" s="90">
        <f>A918/('Gearing and Output'!$J$35/1000)</f>
        <v>47.081097682100008</v>
      </c>
      <c r="H918" s="90">
        <f t="shared" si="148"/>
        <v>59.738955596585342</v>
      </c>
      <c r="I918" s="90">
        <f>'Gearing and Output'!$G$38</f>
        <v>631.72977665344956</v>
      </c>
      <c r="J918" s="90">
        <f t="shared" si="149"/>
        <v>0.37870369618049587</v>
      </c>
      <c r="K918" s="92">
        <f t="shared" si="147"/>
        <v>2.6405868495230767</v>
      </c>
      <c r="L918" s="92">
        <f>IF(A918&lt;'Gearing and Output'!$H$5,1,IF(A918&lt;'Gearing and Output'!$H$6,2,IF(A918&gt;'Gearing and Output'!$H$6,3)))</f>
        <v>3</v>
      </c>
      <c r="M918" s="92">
        <f>IF(L918=1,_xlfn.XLOOKUP(A918,'Dyno Graph'!$E$2:$E$77,'Dyno Graph'!$A$2:$A$77,,1),IF(L918=2,_xlfn.XLOOKUP(A918,'Dyno Graph'!$F$2:$F$77,'Dyno Graph'!$A$2:$A$77,,1),IF(L918=3,_xlfn.XLOOKUP(A918,'Dyno Graph'!$G$2:$G$77,'Dyno Graph'!$A$2:$A$77,,1))))</f>
        <v>7500</v>
      </c>
      <c r="N918" s="92">
        <f>IF(L918=1,_xlfn.XLOOKUP(A918,'Dyno Graph'!$E$2:$E$77,'Dyno Graph'!$D$2:$D$77,,-1),IF(L918=2,_xlfn.XLOOKUP(A918,'Dyno Graph'!$F$2:$F$77,'Dyno Graph'!$D$2:$D$77,,-1),IF(L918=3,_xlfn.XLOOKUP(A918,'Dyno Graph'!$G$2:$G$77,'Dyno Graph'!$D$2:$D$77,,-1))))</f>
        <v>14.254</v>
      </c>
      <c r="O918" s="92">
        <f>IF(L918=1,_xlfn.XLOOKUP(A918,'Dyno Graph'!$E$2:$E$77,'Dyno Graph'!$H$2:$H$77,,-1),IF(Forces!L918=2,_xlfn.XLOOKUP(Forces!A918,'Dyno Graph'!$F$2:$F$77,'Dyno Graph'!$H$2:$H$77,,-1),IF(Forces!L918=3,_xlfn.XLOOKUP(Forces!A918,'Dyno Graph'!$G$2:$G$77,'Dyno Graph'!$H$2:$H$77,,-1))))</f>
        <v>11.185500000000001</v>
      </c>
      <c r="P918" s="92" cm="1">
        <f t="array" ref="P918">_xlfn.XLOOKUP(N918,BSFC!$B$3:$B$25,_xlfn.XLOOKUP(M918,BSFC!$C$2:$P$2,BSFC!$C$3:$P$25,,-1),,-1)</f>
        <v>475.44294525000004</v>
      </c>
      <c r="Q918" s="92">
        <f t="shared" si="150"/>
        <v>1.4772408511371877</v>
      </c>
      <c r="R918" s="92">
        <f t="shared" si="151"/>
        <v>2.2593044861247781E-4</v>
      </c>
      <c r="S918" s="92">
        <f t="shared" si="152"/>
        <v>0.10741703790997023</v>
      </c>
      <c r="T918" s="92">
        <f t="shared" si="155"/>
        <v>119.91044097525236</v>
      </c>
      <c r="U918" s="92">
        <f t="shared" si="153"/>
        <v>1.4322271721329364E-4</v>
      </c>
      <c r="V918" s="92">
        <f t="shared" si="156"/>
        <v>0.15988058796700183</v>
      </c>
    </row>
    <row r="919" spans="1:22" x14ac:dyDescent="0.45">
      <c r="A919" s="88">
        <f>MIN('Gearing and Output'!$H$7,(SQRT((A918^2)+2*K918*1)))</f>
        <v>13.752388632941413</v>
      </c>
      <c r="B919" s="90">
        <f t="shared" si="154"/>
        <v>79.47528889405892</v>
      </c>
      <c r="C919" s="90">
        <f>0.5*'Gearing and Output'!$G$15*'Gearing and Output'!$G$16*'Gearing and Output'!$G$14*(A919)^2</f>
        <v>111.2073775495362</v>
      </c>
      <c r="D919" s="90">
        <f>'Gearing and Output'!$G$26</f>
        <v>133.66125</v>
      </c>
      <c r="E919" s="90">
        <f>'Gearing and Output'!$C$14-C919-D919</f>
        <v>239.23840140594046</v>
      </c>
      <c r="F919" s="90">
        <f>0.5*'Gearing and Output'!$J$27*A919^2</f>
        <v>53594.201722958889</v>
      </c>
      <c r="G919" s="90">
        <f>A919/('Gearing and Output'!$J$35/1000)</f>
        <v>47.081097682100008</v>
      </c>
      <c r="H919" s="90">
        <f t="shared" si="148"/>
        <v>59.738955596585342</v>
      </c>
      <c r="I919" s="90">
        <f>'Gearing and Output'!$G$38</f>
        <v>631.72977665344956</v>
      </c>
      <c r="J919" s="90">
        <f t="shared" si="149"/>
        <v>0.37870369618049587</v>
      </c>
      <c r="K919" s="92">
        <f t="shared" si="147"/>
        <v>2.6405868495230767</v>
      </c>
      <c r="L919" s="92">
        <f>IF(A919&lt;'Gearing and Output'!$H$5,1,IF(A919&lt;'Gearing and Output'!$H$6,2,IF(A919&gt;'Gearing and Output'!$H$6,3)))</f>
        <v>3</v>
      </c>
      <c r="M919" s="92">
        <f>IF(L919=1,_xlfn.XLOOKUP(A919,'Dyno Graph'!$E$2:$E$77,'Dyno Graph'!$A$2:$A$77,,1),IF(L919=2,_xlfn.XLOOKUP(A919,'Dyno Graph'!$F$2:$F$77,'Dyno Graph'!$A$2:$A$77,,1),IF(L919=3,_xlfn.XLOOKUP(A919,'Dyno Graph'!$G$2:$G$77,'Dyno Graph'!$A$2:$A$77,,1))))</f>
        <v>7500</v>
      </c>
      <c r="N919" s="92">
        <f>IF(L919=1,_xlfn.XLOOKUP(A919,'Dyno Graph'!$E$2:$E$77,'Dyno Graph'!$D$2:$D$77,,-1),IF(L919=2,_xlfn.XLOOKUP(A919,'Dyno Graph'!$F$2:$F$77,'Dyno Graph'!$D$2:$D$77,,-1),IF(L919=3,_xlfn.XLOOKUP(A919,'Dyno Graph'!$G$2:$G$77,'Dyno Graph'!$D$2:$D$77,,-1))))</f>
        <v>14.254</v>
      </c>
      <c r="O919" s="92">
        <f>IF(L919=1,_xlfn.XLOOKUP(A919,'Dyno Graph'!$E$2:$E$77,'Dyno Graph'!$H$2:$H$77,,-1),IF(Forces!L919=2,_xlfn.XLOOKUP(Forces!A919,'Dyno Graph'!$F$2:$F$77,'Dyno Graph'!$H$2:$H$77,,-1),IF(Forces!L919=3,_xlfn.XLOOKUP(Forces!A919,'Dyno Graph'!$G$2:$G$77,'Dyno Graph'!$H$2:$H$77,,-1))))</f>
        <v>11.185500000000001</v>
      </c>
      <c r="P919" s="92" cm="1">
        <f t="array" ref="P919">_xlfn.XLOOKUP(N919,BSFC!$B$3:$B$25,_xlfn.XLOOKUP(M919,BSFC!$C$2:$P$2,BSFC!$C$3:$P$25,,-1),,-1)</f>
        <v>475.44294525000004</v>
      </c>
      <c r="Q919" s="92">
        <f t="shared" si="150"/>
        <v>1.4772408511371877</v>
      </c>
      <c r="R919" s="92">
        <f t="shared" si="151"/>
        <v>2.2593044861247781E-4</v>
      </c>
      <c r="S919" s="92">
        <f t="shared" si="152"/>
        <v>0.10741703790997023</v>
      </c>
      <c r="T919" s="92">
        <f t="shared" si="155"/>
        <v>120.01785801316232</v>
      </c>
      <c r="U919" s="92">
        <f t="shared" si="153"/>
        <v>1.4322271721329364E-4</v>
      </c>
      <c r="V919" s="92">
        <f t="shared" si="156"/>
        <v>0.16002381068421512</v>
      </c>
    </row>
    <row r="920" spans="1:22" x14ac:dyDescent="0.45">
      <c r="A920" s="88">
        <f>MIN('Gearing and Output'!$H$7,(SQRT((A919^2)+2*K919*1)))</f>
        <v>13.752388632941413</v>
      </c>
      <c r="B920" s="90">
        <f t="shared" si="154"/>
        <v>79.548003534889006</v>
      </c>
      <c r="C920" s="90">
        <f>0.5*'Gearing and Output'!$G$15*'Gearing and Output'!$G$16*'Gearing and Output'!$G$14*(A920)^2</f>
        <v>111.2073775495362</v>
      </c>
      <c r="D920" s="90">
        <f>'Gearing and Output'!$G$26</f>
        <v>133.66125</v>
      </c>
      <c r="E920" s="90">
        <f>'Gearing and Output'!$C$14-C920-D920</f>
        <v>239.23840140594046</v>
      </c>
      <c r="F920" s="90">
        <f>0.5*'Gearing and Output'!$J$27*A920^2</f>
        <v>53594.201722958889</v>
      </c>
      <c r="G920" s="90">
        <f>A920/('Gearing and Output'!$J$35/1000)</f>
        <v>47.081097682100008</v>
      </c>
      <c r="H920" s="90">
        <f t="shared" si="148"/>
        <v>59.738955596585342</v>
      </c>
      <c r="I920" s="90">
        <f>'Gearing and Output'!$G$38</f>
        <v>631.72977665344956</v>
      </c>
      <c r="J920" s="90">
        <f t="shared" si="149"/>
        <v>0.37870369618049587</v>
      </c>
      <c r="K920" s="92">
        <f t="shared" si="147"/>
        <v>2.6405868495230767</v>
      </c>
      <c r="L920" s="92">
        <f>IF(A920&lt;'Gearing and Output'!$H$5,1,IF(A920&lt;'Gearing and Output'!$H$6,2,IF(A920&gt;'Gearing and Output'!$H$6,3)))</f>
        <v>3</v>
      </c>
      <c r="M920" s="92">
        <f>IF(L920=1,_xlfn.XLOOKUP(A920,'Dyno Graph'!$E$2:$E$77,'Dyno Graph'!$A$2:$A$77,,1),IF(L920=2,_xlfn.XLOOKUP(A920,'Dyno Graph'!$F$2:$F$77,'Dyno Graph'!$A$2:$A$77,,1),IF(L920=3,_xlfn.XLOOKUP(A920,'Dyno Graph'!$G$2:$G$77,'Dyno Graph'!$A$2:$A$77,,1))))</f>
        <v>7500</v>
      </c>
      <c r="N920" s="92">
        <f>IF(L920=1,_xlfn.XLOOKUP(A920,'Dyno Graph'!$E$2:$E$77,'Dyno Graph'!$D$2:$D$77,,-1),IF(L920=2,_xlfn.XLOOKUP(A920,'Dyno Graph'!$F$2:$F$77,'Dyno Graph'!$D$2:$D$77,,-1),IF(L920=3,_xlfn.XLOOKUP(A920,'Dyno Graph'!$G$2:$G$77,'Dyno Graph'!$D$2:$D$77,,-1))))</f>
        <v>14.254</v>
      </c>
      <c r="O920" s="92">
        <f>IF(L920=1,_xlfn.XLOOKUP(A920,'Dyno Graph'!$E$2:$E$77,'Dyno Graph'!$H$2:$H$77,,-1),IF(Forces!L920=2,_xlfn.XLOOKUP(Forces!A920,'Dyno Graph'!$F$2:$F$77,'Dyno Graph'!$H$2:$H$77,,-1),IF(Forces!L920=3,_xlfn.XLOOKUP(Forces!A920,'Dyno Graph'!$G$2:$G$77,'Dyno Graph'!$H$2:$H$77,,-1))))</f>
        <v>11.185500000000001</v>
      </c>
      <c r="P920" s="92" cm="1">
        <f t="array" ref="P920">_xlfn.XLOOKUP(N920,BSFC!$B$3:$B$25,_xlfn.XLOOKUP(M920,BSFC!$C$2:$P$2,BSFC!$C$3:$P$25,,-1),,-1)</f>
        <v>475.44294525000004</v>
      </c>
      <c r="Q920" s="92">
        <f t="shared" si="150"/>
        <v>1.4772408511371877</v>
      </c>
      <c r="R920" s="92">
        <f t="shared" si="151"/>
        <v>2.2593044861247781E-4</v>
      </c>
      <c r="S920" s="92">
        <f t="shared" si="152"/>
        <v>0.10741703790997023</v>
      </c>
      <c r="T920" s="92">
        <f t="shared" si="155"/>
        <v>120.12527505107229</v>
      </c>
      <c r="U920" s="92">
        <f t="shared" si="153"/>
        <v>1.4322271721329364E-4</v>
      </c>
      <c r="V920" s="92">
        <f t="shared" si="156"/>
        <v>0.1601670334014284</v>
      </c>
    </row>
    <row r="921" spans="1:22" x14ac:dyDescent="0.45">
      <c r="A921" s="88">
        <f>MIN('Gearing and Output'!$H$7,(SQRT((A920^2)+2*K920*1)))</f>
        <v>13.752388632941413</v>
      </c>
      <c r="B921" s="90">
        <f t="shared" si="154"/>
        <v>79.620718175719091</v>
      </c>
      <c r="C921" s="90">
        <f>0.5*'Gearing and Output'!$G$15*'Gearing and Output'!$G$16*'Gearing and Output'!$G$14*(A921)^2</f>
        <v>111.2073775495362</v>
      </c>
      <c r="D921" s="90">
        <f>'Gearing and Output'!$G$26</f>
        <v>133.66125</v>
      </c>
      <c r="E921" s="90">
        <f>'Gearing and Output'!$C$14-C921-D921</f>
        <v>239.23840140594046</v>
      </c>
      <c r="F921" s="90">
        <f>0.5*'Gearing and Output'!$J$27*A921^2</f>
        <v>53594.201722958889</v>
      </c>
      <c r="G921" s="90">
        <f>A921/('Gearing and Output'!$J$35/1000)</f>
        <v>47.081097682100008</v>
      </c>
      <c r="H921" s="90">
        <f t="shared" si="148"/>
        <v>59.738955596585342</v>
      </c>
      <c r="I921" s="90">
        <f>'Gearing and Output'!$G$38</f>
        <v>631.72977665344956</v>
      </c>
      <c r="J921" s="90">
        <f t="shared" si="149"/>
        <v>0.37870369618049587</v>
      </c>
      <c r="K921" s="92">
        <f t="shared" si="147"/>
        <v>2.6405868495230767</v>
      </c>
      <c r="L921" s="92">
        <f>IF(A921&lt;'Gearing and Output'!$H$5,1,IF(A921&lt;'Gearing and Output'!$H$6,2,IF(A921&gt;'Gearing and Output'!$H$6,3)))</f>
        <v>3</v>
      </c>
      <c r="M921" s="92">
        <f>IF(L921=1,_xlfn.XLOOKUP(A921,'Dyno Graph'!$E$2:$E$77,'Dyno Graph'!$A$2:$A$77,,1),IF(L921=2,_xlfn.XLOOKUP(A921,'Dyno Graph'!$F$2:$F$77,'Dyno Graph'!$A$2:$A$77,,1),IF(L921=3,_xlfn.XLOOKUP(A921,'Dyno Graph'!$G$2:$G$77,'Dyno Graph'!$A$2:$A$77,,1))))</f>
        <v>7500</v>
      </c>
      <c r="N921" s="92">
        <f>IF(L921=1,_xlfn.XLOOKUP(A921,'Dyno Graph'!$E$2:$E$77,'Dyno Graph'!$D$2:$D$77,,-1),IF(L921=2,_xlfn.XLOOKUP(A921,'Dyno Graph'!$F$2:$F$77,'Dyno Graph'!$D$2:$D$77,,-1),IF(L921=3,_xlfn.XLOOKUP(A921,'Dyno Graph'!$G$2:$G$77,'Dyno Graph'!$D$2:$D$77,,-1))))</f>
        <v>14.254</v>
      </c>
      <c r="O921" s="92">
        <f>IF(L921=1,_xlfn.XLOOKUP(A921,'Dyno Graph'!$E$2:$E$77,'Dyno Graph'!$H$2:$H$77,,-1),IF(Forces!L921=2,_xlfn.XLOOKUP(Forces!A921,'Dyno Graph'!$F$2:$F$77,'Dyno Graph'!$H$2:$H$77,,-1),IF(Forces!L921=3,_xlfn.XLOOKUP(Forces!A921,'Dyno Graph'!$G$2:$G$77,'Dyno Graph'!$H$2:$H$77,,-1))))</f>
        <v>11.185500000000001</v>
      </c>
      <c r="P921" s="92" cm="1">
        <f t="array" ref="P921">_xlfn.XLOOKUP(N921,BSFC!$B$3:$B$25,_xlfn.XLOOKUP(M921,BSFC!$C$2:$P$2,BSFC!$C$3:$P$25,,-1),,-1)</f>
        <v>475.44294525000004</v>
      </c>
      <c r="Q921" s="92">
        <f t="shared" si="150"/>
        <v>1.4772408511371877</v>
      </c>
      <c r="R921" s="92">
        <f t="shared" si="151"/>
        <v>2.2593044861247781E-4</v>
      </c>
      <c r="S921" s="92">
        <f t="shared" si="152"/>
        <v>0.10741703790997023</v>
      </c>
      <c r="T921" s="92">
        <f t="shared" si="155"/>
        <v>120.23269208898226</v>
      </c>
      <c r="U921" s="92">
        <f t="shared" si="153"/>
        <v>1.4322271721329364E-4</v>
      </c>
      <c r="V921" s="92">
        <f t="shared" si="156"/>
        <v>0.16031025611864169</v>
      </c>
    </row>
    <row r="922" spans="1:22" x14ac:dyDescent="0.45">
      <c r="A922" s="88">
        <f>MIN('Gearing and Output'!$H$7,(SQRT((A921^2)+2*K921*1)))</f>
        <v>13.752388632941413</v>
      </c>
      <c r="B922" s="90">
        <f t="shared" si="154"/>
        <v>79.693432816549176</v>
      </c>
      <c r="C922" s="90">
        <f>0.5*'Gearing and Output'!$G$15*'Gearing and Output'!$G$16*'Gearing and Output'!$G$14*(A922)^2</f>
        <v>111.2073775495362</v>
      </c>
      <c r="D922" s="90">
        <f>'Gearing and Output'!$G$26</f>
        <v>133.66125</v>
      </c>
      <c r="E922" s="90">
        <f>'Gearing and Output'!$C$14-C922-D922</f>
        <v>239.23840140594046</v>
      </c>
      <c r="F922" s="90">
        <f>0.5*'Gearing and Output'!$J$27*A922^2</f>
        <v>53594.201722958889</v>
      </c>
      <c r="G922" s="90">
        <f>A922/('Gearing and Output'!$J$35/1000)</f>
        <v>47.081097682100008</v>
      </c>
      <c r="H922" s="90">
        <f t="shared" si="148"/>
        <v>59.738955596585342</v>
      </c>
      <c r="I922" s="90">
        <f>'Gearing and Output'!$G$38</f>
        <v>631.72977665344956</v>
      </c>
      <c r="J922" s="90">
        <f t="shared" si="149"/>
        <v>0.37870369618049587</v>
      </c>
      <c r="K922" s="92">
        <f t="shared" ref="K922:K985" si="157">(I922/E922)</f>
        <v>2.6405868495230767</v>
      </c>
      <c r="L922" s="92">
        <f>IF(A922&lt;'Gearing and Output'!$H$5,1,IF(A922&lt;'Gearing and Output'!$H$6,2,IF(A922&gt;'Gearing and Output'!$H$6,3)))</f>
        <v>3</v>
      </c>
      <c r="M922" s="92">
        <f>IF(L922=1,_xlfn.XLOOKUP(A922,'Dyno Graph'!$E$2:$E$77,'Dyno Graph'!$A$2:$A$77,,1),IF(L922=2,_xlfn.XLOOKUP(A922,'Dyno Graph'!$F$2:$F$77,'Dyno Graph'!$A$2:$A$77,,1),IF(L922=3,_xlfn.XLOOKUP(A922,'Dyno Graph'!$G$2:$G$77,'Dyno Graph'!$A$2:$A$77,,1))))</f>
        <v>7500</v>
      </c>
      <c r="N922" s="92">
        <f>IF(L922=1,_xlfn.XLOOKUP(A922,'Dyno Graph'!$E$2:$E$77,'Dyno Graph'!$D$2:$D$77,,-1),IF(L922=2,_xlfn.XLOOKUP(A922,'Dyno Graph'!$F$2:$F$77,'Dyno Graph'!$D$2:$D$77,,-1),IF(L922=3,_xlfn.XLOOKUP(A922,'Dyno Graph'!$G$2:$G$77,'Dyno Graph'!$D$2:$D$77,,-1))))</f>
        <v>14.254</v>
      </c>
      <c r="O922" s="92">
        <f>IF(L922=1,_xlfn.XLOOKUP(A922,'Dyno Graph'!$E$2:$E$77,'Dyno Graph'!$H$2:$H$77,,-1),IF(Forces!L922=2,_xlfn.XLOOKUP(Forces!A922,'Dyno Graph'!$F$2:$F$77,'Dyno Graph'!$H$2:$H$77,,-1),IF(Forces!L922=3,_xlfn.XLOOKUP(Forces!A922,'Dyno Graph'!$G$2:$G$77,'Dyno Graph'!$H$2:$H$77,,-1))))</f>
        <v>11.185500000000001</v>
      </c>
      <c r="P922" s="92" cm="1">
        <f t="array" ref="P922">_xlfn.XLOOKUP(N922,BSFC!$B$3:$B$25,_xlfn.XLOOKUP(M922,BSFC!$C$2:$P$2,BSFC!$C$3:$P$25,,-1),,-1)</f>
        <v>475.44294525000004</v>
      </c>
      <c r="Q922" s="92">
        <f t="shared" si="150"/>
        <v>1.4772408511371877</v>
      </c>
      <c r="R922" s="92">
        <f t="shared" si="151"/>
        <v>2.2593044861247781E-4</v>
      </c>
      <c r="S922" s="92">
        <f t="shared" si="152"/>
        <v>0.10741703790997023</v>
      </c>
      <c r="T922" s="92">
        <f t="shared" si="155"/>
        <v>120.34010912689223</v>
      </c>
      <c r="U922" s="92">
        <f t="shared" si="153"/>
        <v>1.4322271721329364E-4</v>
      </c>
      <c r="V922" s="92">
        <f t="shared" si="156"/>
        <v>0.16045347883585498</v>
      </c>
    </row>
    <row r="923" spans="1:22" x14ac:dyDescent="0.45">
      <c r="A923" s="88">
        <f>MIN('Gearing and Output'!$H$7,(SQRT((A922^2)+2*K922*1)))</f>
        <v>13.752388632941413</v>
      </c>
      <c r="B923" s="90">
        <f t="shared" si="154"/>
        <v>79.766147457379262</v>
      </c>
      <c r="C923" s="90">
        <f>0.5*'Gearing and Output'!$G$15*'Gearing and Output'!$G$16*'Gearing and Output'!$G$14*(A923)^2</f>
        <v>111.2073775495362</v>
      </c>
      <c r="D923" s="90">
        <f>'Gearing and Output'!$G$26</f>
        <v>133.66125</v>
      </c>
      <c r="E923" s="90">
        <f>'Gearing and Output'!$C$14-C923-D923</f>
        <v>239.23840140594046</v>
      </c>
      <c r="F923" s="90">
        <f>0.5*'Gearing and Output'!$J$27*A923^2</f>
        <v>53594.201722958889</v>
      </c>
      <c r="G923" s="90">
        <f>A923/('Gearing and Output'!$J$35/1000)</f>
        <v>47.081097682100008</v>
      </c>
      <c r="H923" s="90">
        <f t="shared" si="148"/>
        <v>59.738955596585342</v>
      </c>
      <c r="I923" s="90">
        <f>'Gearing and Output'!$G$38</f>
        <v>631.72977665344956</v>
      </c>
      <c r="J923" s="90">
        <f t="shared" si="149"/>
        <v>0.37870369618049587</v>
      </c>
      <c r="K923" s="92">
        <f t="shared" si="157"/>
        <v>2.6405868495230767</v>
      </c>
      <c r="L923" s="92">
        <f>IF(A923&lt;'Gearing and Output'!$H$5,1,IF(A923&lt;'Gearing and Output'!$H$6,2,IF(A923&gt;'Gearing and Output'!$H$6,3)))</f>
        <v>3</v>
      </c>
      <c r="M923" s="92">
        <f>IF(L923=1,_xlfn.XLOOKUP(A923,'Dyno Graph'!$E$2:$E$77,'Dyno Graph'!$A$2:$A$77,,1),IF(L923=2,_xlfn.XLOOKUP(A923,'Dyno Graph'!$F$2:$F$77,'Dyno Graph'!$A$2:$A$77,,1),IF(L923=3,_xlfn.XLOOKUP(A923,'Dyno Graph'!$G$2:$G$77,'Dyno Graph'!$A$2:$A$77,,1))))</f>
        <v>7500</v>
      </c>
      <c r="N923" s="92">
        <f>IF(L923=1,_xlfn.XLOOKUP(A923,'Dyno Graph'!$E$2:$E$77,'Dyno Graph'!$D$2:$D$77,,-1),IF(L923=2,_xlfn.XLOOKUP(A923,'Dyno Graph'!$F$2:$F$77,'Dyno Graph'!$D$2:$D$77,,-1),IF(L923=3,_xlfn.XLOOKUP(A923,'Dyno Graph'!$G$2:$G$77,'Dyno Graph'!$D$2:$D$77,,-1))))</f>
        <v>14.254</v>
      </c>
      <c r="O923" s="92">
        <f>IF(L923=1,_xlfn.XLOOKUP(A923,'Dyno Graph'!$E$2:$E$77,'Dyno Graph'!$H$2:$H$77,,-1),IF(Forces!L923=2,_xlfn.XLOOKUP(Forces!A923,'Dyno Graph'!$F$2:$F$77,'Dyno Graph'!$H$2:$H$77,,-1),IF(Forces!L923=3,_xlfn.XLOOKUP(Forces!A923,'Dyno Graph'!$G$2:$G$77,'Dyno Graph'!$H$2:$H$77,,-1))))</f>
        <v>11.185500000000001</v>
      </c>
      <c r="P923" s="92" cm="1">
        <f t="array" ref="P923">_xlfn.XLOOKUP(N923,BSFC!$B$3:$B$25,_xlfn.XLOOKUP(M923,BSFC!$C$2:$P$2,BSFC!$C$3:$P$25,,-1),,-1)</f>
        <v>475.44294525000004</v>
      </c>
      <c r="Q923" s="92">
        <f t="shared" si="150"/>
        <v>1.4772408511371877</v>
      </c>
      <c r="R923" s="92">
        <f t="shared" si="151"/>
        <v>2.2593044861247781E-4</v>
      </c>
      <c r="S923" s="92">
        <f t="shared" si="152"/>
        <v>0.10741703790997023</v>
      </c>
      <c r="T923" s="92">
        <f t="shared" si="155"/>
        <v>120.4475261648022</v>
      </c>
      <c r="U923" s="92">
        <f t="shared" si="153"/>
        <v>1.4322271721329364E-4</v>
      </c>
      <c r="V923" s="92">
        <f t="shared" si="156"/>
        <v>0.16059670155306827</v>
      </c>
    </row>
    <row r="924" spans="1:22" x14ac:dyDescent="0.45">
      <c r="A924" s="88">
        <f>MIN('Gearing and Output'!$H$7,(SQRT((A923^2)+2*K923*1)))</f>
        <v>13.752388632941413</v>
      </c>
      <c r="B924" s="90">
        <f t="shared" si="154"/>
        <v>79.838862098209347</v>
      </c>
      <c r="C924" s="90">
        <f>0.5*'Gearing and Output'!$G$15*'Gearing and Output'!$G$16*'Gearing and Output'!$G$14*(A924)^2</f>
        <v>111.2073775495362</v>
      </c>
      <c r="D924" s="90">
        <f>'Gearing and Output'!$G$26</f>
        <v>133.66125</v>
      </c>
      <c r="E924" s="90">
        <f>'Gearing and Output'!$C$14-C924-D924</f>
        <v>239.23840140594046</v>
      </c>
      <c r="F924" s="90">
        <f>0.5*'Gearing and Output'!$J$27*A924^2</f>
        <v>53594.201722958889</v>
      </c>
      <c r="G924" s="90">
        <f>A924/('Gearing and Output'!$J$35/1000)</f>
        <v>47.081097682100008</v>
      </c>
      <c r="H924" s="90">
        <f t="shared" si="148"/>
        <v>59.738955596585342</v>
      </c>
      <c r="I924" s="90">
        <f>'Gearing and Output'!$G$38</f>
        <v>631.72977665344956</v>
      </c>
      <c r="J924" s="90">
        <f t="shared" si="149"/>
        <v>0.37870369618049587</v>
      </c>
      <c r="K924" s="92">
        <f t="shared" si="157"/>
        <v>2.6405868495230767</v>
      </c>
      <c r="L924" s="92">
        <f>IF(A924&lt;'Gearing and Output'!$H$5,1,IF(A924&lt;'Gearing and Output'!$H$6,2,IF(A924&gt;'Gearing and Output'!$H$6,3)))</f>
        <v>3</v>
      </c>
      <c r="M924" s="92">
        <f>IF(L924=1,_xlfn.XLOOKUP(A924,'Dyno Graph'!$E$2:$E$77,'Dyno Graph'!$A$2:$A$77,,1),IF(L924=2,_xlfn.XLOOKUP(A924,'Dyno Graph'!$F$2:$F$77,'Dyno Graph'!$A$2:$A$77,,1),IF(L924=3,_xlfn.XLOOKUP(A924,'Dyno Graph'!$G$2:$G$77,'Dyno Graph'!$A$2:$A$77,,1))))</f>
        <v>7500</v>
      </c>
      <c r="N924" s="92">
        <f>IF(L924=1,_xlfn.XLOOKUP(A924,'Dyno Graph'!$E$2:$E$77,'Dyno Graph'!$D$2:$D$77,,-1),IF(L924=2,_xlfn.XLOOKUP(A924,'Dyno Graph'!$F$2:$F$77,'Dyno Graph'!$D$2:$D$77,,-1),IF(L924=3,_xlfn.XLOOKUP(A924,'Dyno Graph'!$G$2:$G$77,'Dyno Graph'!$D$2:$D$77,,-1))))</f>
        <v>14.254</v>
      </c>
      <c r="O924" s="92">
        <f>IF(L924=1,_xlfn.XLOOKUP(A924,'Dyno Graph'!$E$2:$E$77,'Dyno Graph'!$H$2:$H$77,,-1),IF(Forces!L924=2,_xlfn.XLOOKUP(Forces!A924,'Dyno Graph'!$F$2:$F$77,'Dyno Graph'!$H$2:$H$77,,-1),IF(Forces!L924=3,_xlfn.XLOOKUP(Forces!A924,'Dyno Graph'!$G$2:$G$77,'Dyno Graph'!$H$2:$H$77,,-1))))</f>
        <v>11.185500000000001</v>
      </c>
      <c r="P924" s="92" cm="1">
        <f t="array" ref="P924">_xlfn.XLOOKUP(N924,BSFC!$B$3:$B$25,_xlfn.XLOOKUP(M924,BSFC!$C$2:$P$2,BSFC!$C$3:$P$25,,-1),,-1)</f>
        <v>475.44294525000004</v>
      </c>
      <c r="Q924" s="92">
        <f t="shared" si="150"/>
        <v>1.4772408511371877</v>
      </c>
      <c r="R924" s="92">
        <f t="shared" si="151"/>
        <v>2.2593044861247781E-4</v>
      </c>
      <c r="S924" s="92">
        <f t="shared" si="152"/>
        <v>0.10741703790997023</v>
      </c>
      <c r="T924" s="92">
        <f t="shared" si="155"/>
        <v>120.55494320271217</v>
      </c>
      <c r="U924" s="92">
        <f t="shared" si="153"/>
        <v>1.4322271721329364E-4</v>
      </c>
      <c r="V924" s="92">
        <f t="shared" si="156"/>
        <v>0.16073992427028155</v>
      </c>
    </row>
    <row r="925" spans="1:22" x14ac:dyDescent="0.45">
      <c r="A925" s="88">
        <f>MIN('Gearing and Output'!$H$7,(SQRT((A924^2)+2*K924*1)))</f>
        <v>13.752388632941413</v>
      </c>
      <c r="B925" s="90">
        <f t="shared" si="154"/>
        <v>79.911576739039432</v>
      </c>
      <c r="C925" s="90">
        <f>0.5*'Gearing and Output'!$G$15*'Gearing and Output'!$G$16*'Gearing and Output'!$G$14*(A925)^2</f>
        <v>111.2073775495362</v>
      </c>
      <c r="D925" s="90">
        <f>'Gearing and Output'!$G$26</f>
        <v>133.66125</v>
      </c>
      <c r="E925" s="90">
        <f>'Gearing and Output'!$C$14-C925-D925</f>
        <v>239.23840140594046</v>
      </c>
      <c r="F925" s="90">
        <f>0.5*'Gearing and Output'!$J$27*A925^2</f>
        <v>53594.201722958889</v>
      </c>
      <c r="G925" s="90">
        <f>A925/('Gearing and Output'!$J$35/1000)</f>
        <v>47.081097682100008</v>
      </c>
      <c r="H925" s="90">
        <f t="shared" si="148"/>
        <v>59.738955596585342</v>
      </c>
      <c r="I925" s="90">
        <f>'Gearing and Output'!$G$38</f>
        <v>631.72977665344956</v>
      </c>
      <c r="J925" s="90">
        <f t="shared" si="149"/>
        <v>0.37870369618049587</v>
      </c>
      <c r="K925" s="92">
        <f t="shared" si="157"/>
        <v>2.6405868495230767</v>
      </c>
      <c r="L925" s="92">
        <f>IF(A925&lt;'Gearing and Output'!$H$5,1,IF(A925&lt;'Gearing and Output'!$H$6,2,IF(A925&gt;'Gearing and Output'!$H$6,3)))</f>
        <v>3</v>
      </c>
      <c r="M925" s="92">
        <f>IF(L925=1,_xlfn.XLOOKUP(A925,'Dyno Graph'!$E$2:$E$77,'Dyno Graph'!$A$2:$A$77,,1),IF(L925=2,_xlfn.XLOOKUP(A925,'Dyno Graph'!$F$2:$F$77,'Dyno Graph'!$A$2:$A$77,,1),IF(L925=3,_xlfn.XLOOKUP(A925,'Dyno Graph'!$G$2:$G$77,'Dyno Graph'!$A$2:$A$77,,1))))</f>
        <v>7500</v>
      </c>
      <c r="N925" s="92">
        <f>IF(L925=1,_xlfn.XLOOKUP(A925,'Dyno Graph'!$E$2:$E$77,'Dyno Graph'!$D$2:$D$77,,-1),IF(L925=2,_xlfn.XLOOKUP(A925,'Dyno Graph'!$F$2:$F$77,'Dyno Graph'!$D$2:$D$77,,-1),IF(L925=3,_xlfn.XLOOKUP(A925,'Dyno Graph'!$G$2:$G$77,'Dyno Graph'!$D$2:$D$77,,-1))))</f>
        <v>14.254</v>
      </c>
      <c r="O925" s="92">
        <f>IF(L925=1,_xlfn.XLOOKUP(A925,'Dyno Graph'!$E$2:$E$77,'Dyno Graph'!$H$2:$H$77,,-1),IF(Forces!L925=2,_xlfn.XLOOKUP(Forces!A925,'Dyno Graph'!$F$2:$F$77,'Dyno Graph'!$H$2:$H$77,,-1),IF(Forces!L925=3,_xlfn.XLOOKUP(Forces!A925,'Dyno Graph'!$G$2:$G$77,'Dyno Graph'!$H$2:$H$77,,-1))))</f>
        <v>11.185500000000001</v>
      </c>
      <c r="P925" s="92" cm="1">
        <f t="array" ref="P925">_xlfn.XLOOKUP(N925,BSFC!$B$3:$B$25,_xlfn.XLOOKUP(M925,BSFC!$C$2:$P$2,BSFC!$C$3:$P$25,,-1),,-1)</f>
        <v>475.44294525000004</v>
      </c>
      <c r="Q925" s="92">
        <f t="shared" si="150"/>
        <v>1.4772408511371877</v>
      </c>
      <c r="R925" s="92">
        <f t="shared" si="151"/>
        <v>2.2593044861247781E-4</v>
      </c>
      <c r="S925" s="92">
        <f t="shared" si="152"/>
        <v>0.10741703790997023</v>
      </c>
      <c r="T925" s="92">
        <f t="shared" si="155"/>
        <v>120.66236024062214</v>
      </c>
      <c r="U925" s="92">
        <f t="shared" si="153"/>
        <v>1.4322271721329364E-4</v>
      </c>
      <c r="V925" s="92">
        <f t="shared" si="156"/>
        <v>0.16088314698749484</v>
      </c>
    </row>
    <row r="926" spans="1:22" x14ac:dyDescent="0.45">
      <c r="A926" s="88">
        <f>MIN('Gearing and Output'!$H$7,(SQRT((A925^2)+2*K925*1)))</f>
        <v>13.752388632941413</v>
      </c>
      <c r="B926" s="90">
        <f t="shared" si="154"/>
        <v>79.984291379869518</v>
      </c>
      <c r="C926" s="90">
        <f>0.5*'Gearing and Output'!$G$15*'Gearing and Output'!$G$16*'Gearing and Output'!$G$14*(A926)^2</f>
        <v>111.2073775495362</v>
      </c>
      <c r="D926" s="90">
        <f>'Gearing and Output'!$G$26</f>
        <v>133.66125</v>
      </c>
      <c r="E926" s="90">
        <f>'Gearing and Output'!$C$14-C926-D926</f>
        <v>239.23840140594046</v>
      </c>
      <c r="F926" s="90">
        <f>0.5*'Gearing and Output'!$J$27*A926^2</f>
        <v>53594.201722958889</v>
      </c>
      <c r="G926" s="90">
        <f>A926/('Gearing and Output'!$J$35/1000)</f>
        <v>47.081097682100008</v>
      </c>
      <c r="H926" s="90">
        <f t="shared" si="148"/>
        <v>59.738955596585342</v>
      </c>
      <c r="I926" s="90">
        <f>'Gearing and Output'!$G$38</f>
        <v>631.72977665344956</v>
      </c>
      <c r="J926" s="90">
        <f t="shared" si="149"/>
        <v>0.37870369618049587</v>
      </c>
      <c r="K926" s="92">
        <f t="shared" si="157"/>
        <v>2.6405868495230767</v>
      </c>
      <c r="L926" s="92">
        <f>IF(A926&lt;'Gearing and Output'!$H$5,1,IF(A926&lt;'Gearing and Output'!$H$6,2,IF(A926&gt;'Gearing and Output'!$H$6,3)))</f>
        <v>3</v>
      </c>
      <c r="M926" s="92">
        <f>IF(L926=1,_xlfn.XLOOKUP(A926,'Dyno Graph'!$E$2:$E$77,'Dyno Graph'!$A$2:$A$77,,1),IF(L926=2,_xlfn.XLOOKUP(A926,'Dyno Graph'!$F$2:$F$77,'Dyno Graph'!$A$2:$A$77,,1),IF(L926=3,_xlfn.XLOOKUP(A926,'Dyno Graph'!$G$2:$G$77,'Dyno Graph'!$A$2:$A$77,,1))))</f>
        <v>7500</v>
      </c>
      <c r="N926" s="92">
        <f>IF(L926=1,_xlfn.XLOOKUP(A926,'Dyno Graph'!$E$2:$E$77,'Dyno Graph'!$D$2:$D$77,,-1),IF(L926=2,_xlfn.XLOOKUP(A926,'Dyno Graph'!$F$2:$F$77,'Dyno Graph'!$D$2:$D$77,,-1),IF(L926=3,_xlfn.XLOOKUP(A926,'Dyno Graph'!$G$2:$G$77,'Dyno Graph'!$D$2:$D$77,,-1))))</f>
        <v>14.254</v>
      </c>
      <c r="O926" s="92">
        <f>IF(L926=1,_xlfn.XLOOKUP(A926,'Dyno Graph'!$E$2:$E$77,'Dyno Graph'!$H$2:$H$77,,-1),IF(Forces!L926=2,_xlfn.XLOOKUP(Forces!A926,'Dyno Graph'!$F$2:$F$77,'Dyno Graph'!$H$2:$H$77,,-1),IF(Forces!L926=3,_xlfn.XLOOKUP(Forces!A926,'Dyno Graph'!$G$2:$G$77,'Dyno Graph'!$H$2:$H$77,,-1))))</f>
        <v>11.185500000000001</v>
      </c>
      <c r="P926" s="92" cm="1">
        <f t="array" ref="P926">_xlfn.XLOOKUP(N926,BSFC!$B$3:$B$25,_xlfn.XLOOKUP(M926,BSFC!$C$2:$P$2,BSFC!$C$3:$P$25,,-1),,-1)</f>
        <v>475.44294525000004</v>
      </c>
      <c r="Q926" s="92">
        <f t="shared" si="150"/>
        <v>1.4772408511371877</v>
      </c>
      <c r="R926" s="92">
        <f t="shared" si="151"/>
        <v>2.2593044861247781E-4</v>
      </c>
      <c r="S926" s="92">
        <f t="shared" si="152"/>
        <v>0.10741703790997023</v>
      </c>
      <c r="T926" s="92">
        <f t="shared" si="155"/>
        <v>120.7697772785321</v>
      </c>
      <c r="U926" s="92">
        <f t="shared" si="153"/>
        <v>1.4322271721329364E-4</v>
      </c>
      <c r="V926" s="92">
        <f t="shared" si="156"/>
        <v>0.16102636970470813</v>
      </c>
    </row>
    <row r="927" spans="1:22" x14ac:dyDescent="0.45">
      <c r="A927" s="88">
        <f>MIN('Gearing and Output'!$H$7,(SQRT((A926^2)+2*K926*1)))</f>
        <v>13.752388632941413</v>
      </c>
      <c r="B927" s="90">
        <f t="shared" si="154"/>
        <v>80.057006020699603</v>
      </c>
      <c r="C927" s="90">
        <f>0.5*'Gearing and Output'!$G$15*'Gearing and Output'!$G$16*'Gearing and Output'!$G$14*(A927)^2</f>
        <v>111.2073775495362</v>
      </c>
      <c r="D927" s="90">
        <f>'Gearing and Output'!$G$26</f>
        <v>133.66125</v>
      </c>
      <c r="E927" s="90">
        <f>'Gearing and Output'!$C$14-C927-D927</f>
        <v>239.23840140594046</v>
      </c>
      <c r="F927" s="90">
        <f>0.5*'Gearing and Output'!$J$27*A927^2</f>
        <v>53594.201722958889</v>
      </c>
      <c r="G927" s="90">
        <f>A927/('Gearing and Output'!$J$35/1000)</f>
        <v>47.081097682100008</v>
      </c>
      <c r="H927" s="90">
        <f t="shared" si="148"/>
        <v>59.738955596585342</v>
      </c>
      <c r="I927" s="90">
        <f>'Gearing and Output'!$G$38</f>
        <v>631.72977665344956</v>
      </c>
      <c r="J927" s="90">
        <f t="shared" si="149"/>
        <v>0.37870369618049587</v>
      </c>
      <c r="K927" s="92">
        <f t="shared" si="157"/>
        <v>2.6405868495230767</v>
      </c>
      <c r="L927" s="92">
        <f>IF(A927&lt;'Gearing and Output'!$H$5,1,IF(A927&lt;'Gearing and Output'!$H$6,2,IF(A927&gt;'Gearing and Output'!$H$6,3)))</f>
        <v>3</v>
      </c>
      <c r="M927" s="92">
        <f>IF(L927=1,_xlfn.XLOOKUP(A927,'Dyno Graph'!$E$2:$E$77,'Dyno Graph'!$A$2:$A$77,,1),IF(L927=2,_xlfn.XLOOKUP(A927,'Dyno Graph'!$F$2:$F$77,'Dyno Graph'!$A$2:$A$77,,1),IF(L927=3,_xlfn.XLOOKUP(A927,'Dyno Graph'!$G$2:$G$77,'Dyno Graph'!$A$2:$A$77,,1))))</f>
        <v>7500</v>
      </c>
      <c r="N927" s="92">
        <f>IF(L927=1,_xlfn.XLOOKUP(A927,'Dyno Graph'!$E$2:$E$77,'Dyno Graph'!$D$2:$D$77,,-1),IF(L927=2,_xlfn.XLOOKUP(A927,'Dyno Graph'!$F$2:$F$77,'Dyno Graph'!$D$2:$D$77,,-1),IF(L927=3,_xlfn.XLOOKUP(A927,'Dyno Graph'!$G$2:$G$77,'Dyno Graph'!$D$2:$D$77,,-1))))</f>
        <v>14.254</v>
      </c>
      <c r="O927" s="92">
        <f>IF(L927=1,_xlfn.XLOOKUP(A927,'Dyno Graph'!$E$2:$E$77,'Dyno Graph'!$H$2:$H$77,,-1),IF(Forces!L927=2,_xlfn.XLOOKUP(Forces!A927,'Dyno Graph'!$F$2:$F$77,'Dyno Graph'!$H$2:$H$77,,-1),IF(Forces!L927=3,_xlfn.XLOOKUP(Forces!A927,'Dyno Graph'!$G$2:$G$77,'Dyno Graph'!$H$2:$H$77,,-1))))</f>
        <v>11.185500000000001</v>
      </c>
      <c r="P927" s="92" cm="1">
        <f t="array" ref="P927">_xlfn.XLOOKUP(N927,BSFC!$B$3:$B$25,_xlfn.XLOOKUP(M927,BSFC!$C$2:$P$2,BSFC!$C$3:$P$25,,-1),,-1)</f>
        <v>475.44294525000004</v>
      </c>
      <c r="Q927" s="92">
        <f t="shared" si="150"/>
        <v>1.4772408511371877</v>
      </c>
      <c r="R927" s="92">
        <f t="shared" si="151"/>
        <v>2.2593044861247781E-4</v>
      </c>
      <c r="S927" s="92">
        <f t="shared" si="152"/>
        <v>0.10741703790997023</v>
      </c>
      <c r="T927" s="92">
        <f t="shared" si="155"/>
        <v>120.87719431644207</v>
      </c>
      <c r="U927" s="92">
        <f t="shared" si="153"/>
        <v>1.4322271721329364E-4</v>
      </c>
      <c r="V927" s="92">
        <f t="shared" si="156"/>
        <v>0.16116959242192141</v>
      </c>
    </row>
    <row r="928" spans="1:22" x14ac:dyDescent="0.45">
      <c r="A928" s="88">
        <f>MIN('Gearing and Output'!$H$7,(SQRT((A927^2)+2*K927*1)))</f>
        <v>13.752388632941413</v>
      </c>
      <c r="B928" s="90">
        <f t="shared" si="154"/>
        <v>80.129720661529689</v>
      </c>
      <c r="C928" s="90">
        <f>0.5*'Gearing and Output'!$G$15*'Gearing and Output'!$G$16*'Gearing and Output'!$G$14*(A928)^2</f>
        <v>111.2073775495362</v>
      </c>
      <c r="D928" s="90">
        <f>'Gearing and Output'!$G$26</f>
        <v>133.66125</v>
      </c>
      <c r="E928" s="90">
        <f>'Gearing and Output'!$C$14-C928-D928</f>
        <v>239.23840140594046</v>
      </c>
      <c r="F928" s="90">
        <f>0.5*'Gearing and Output'!$J$27*A928^2</f>
        <v>53594.201722958889</v>
      </c>
      <c r="G928" s="90">
        <f>A928/('Gearing and Output'!$J$35/1000)</f>
        <v>47.081097682100008</v>
      </c>
      <c r="H928" s="90">
        <f t="shared" si="148"/>
        <v>59.738955596585342</v>
      </c>
      <c r="I928" s="90">
        <f>'Gearing and Output'!$G$38</f>
        <v>631.72977665344956</v>
      </c>
      <c r="J928" s="90">
        <f t="shared" si="149"/>
        <v>0.37870369618049587</v>
      </c>
      <c r="K928" s="92">
        <f t="shared" si="157"/>
        <v>2.6405868495230767</v>
      </c>
      <c r="L928" s="92">
        <f>IF(A928&lt;'Gearing and Output'!$H$5,1,IF(A928&lt;'Gearing and Output'!$H$6,2,IF(A928&gt;'Gearing and Output'!$H$6,3)))</f>
        <v>3</v>
      </c>
      <c r="M928" s="92">
        <f>IF(L928=1,_xlfn.XLOOKUP(A928,'Dyno Graph'!$E$2:$E$77,'Dyno Graph'!$A$2:$A$77,,1),IF(L928=2,_xlfn.XLOOKUP(A928,'Dyno Graph'!$F$2:$F$77,'Dyno Graph'!$A$2:$A$77,,1),IF(L928=3,_xlfn.XLOOKUP(A928,'Dyno Graph'!$G$2:$G$77,'Dyno Graph'!$A$2:$A$77,,1))))</f>
        <v>7500</v>
      </c>
      <c r="N928" s="92">
        <f>IF(L928=1,_xlfn.XLOOKUP(A928,'Dyno Graph'!$E$2:$E$77,'Dyno Graph'!$D$2:$D$77,,-1),IF(L928=2,_xlfn.XLOOKUP(A928,'Dyno Graph'!$F$2:$F$77,'Dyno Graph'!$D$2:$D$77,,-1),IF(L928=3,_xlfn.XLOOKUP(A928,'Dyno Graph'!$G$2:$G$77,'Dyno Graph'!$D$2:$D$77,,-1))))</f>
        <v>14.254</v>
      </c>
      <c r="O928" s="92">
        <f>IF(L928=1,_xlfn.XLOOKUP(A928,'Dyno Graph'!$E$2:$E$77,'Dyno Graph'!$H$2:$H$77,,-1),IF(Forces!L928=2,_xlfn.XLOOKUP(Forces!A928,'Dyno Graph'!$F$2:$F$77,'Dyno Graph'!$H$2:$H$77,,-1),IF(Forces!L928=3,_xlfn.XLOOKUP(Forces!A928,'Dyno Graph'!$G$2:$G$77,'Dyno Graph'!$H$2:$H$77,,-1))))</f>
        <v>11.185500000000001</v>
      </c>
      <c r="P928" s="92" cm="1">
        <f t="array" ref="P928">_xlfn.XLOOKUP(N928,BSFC!$B$3:$B$25,_xlfn.XLOOKUP(M928,BSFC!$C$2:$P$2,BSFC!$C$3:$P$25,,-1),,-1)</f>
        <v>475.44294525000004</v>
      </c>
      <c r="Q928" s="92">
        <f t="shared" si="150"/>
        <v>1.4772408511371877</v>
      </c>
      <c r="R928" s="92">
        <f t="shared" si="151"/>
        <v>2.2593044861247781E-4</v>
      </c>
      <c r="S928" s="92">
        <f t="shared" si="152"/>
        <v>0.10741703790997023</v>
      </c>
      <c r="T928" s="92">
        <f t="shared" si="155"/>
        <v>120.98461135435204</v>
      </c>
      <c r="U928" s="92">
        <f t="shared" si="153"/>
        <v>1.4322271721329364E-4</v>
      </c>
      <c r="V928" s="92">
        <f t="shared" si="156"/>
        <v>0.1613128151391347</v>
      </c>
    </row>
    <row r="929" spans="1:22" x14ac:dyDescent="0.45">
      <c r="A929" s="88">
        <f>MIN('Gearing and Output'!$H$7,(SQRT((A928^2)+2*K928*1)))</f>
        <v>13.752388632941413</v>
      </c>
      <c r="B929" s="90">
        <f t="shared" si="154"/>
        <v>80.202435302359774</v>
      </c>
      <c r="C929" s="90">
        <f>0.5*'Gearing and Output'!$G$15*'Gearing and Output'!$G$16*'Gearing and Output'!$G$14*(A929)^2</f>
        <v>111.2073775495362</v>
      </c>
      <c r="D929" s="90">
        <f>'Gearing and Output'!$G$26</f>
        <v>133.66125</v>
      </c>
      <c r="E929" s="90">
        <f>'Gearing and Output'!$C$14-C929-D929</f>
        <v>239.23840140594046</v>
      </c>
      <c r="F929" s="90">
        <f>0.5*'Gearing and Output'!$J$27*A929^2</f>
        <v>53594.201722958889</v>
      </c>
      <c r="G929" s="90">
        <f>A929/('Gearing and Output'!$J$35/1000)</f>
        <v>47.081097682100008</v>
      </c>
      <c r="H929" s="90">
        <f t="shared" si="148"/>
        <v>59.738955596585342</v>
      </c>
      <c r="I929" s="90">
        <f>'Gearing and Output'!$G$38</f>
        <v>631.72977665344956</v>
      </c>
      <c r="J929" s="90">
        <f t="shared" si="149"/>
        <v>0.37870369618049587</v>
      </c>
      <c r="K929" s="92">
        <f t="shared" si="157"/>
        <v>2.6405868495230767</v>
      </c>
      <c r="L929" s="92">
        <f>IF(A929&lt;'Gearing and Output'!$H$5,1,IF(A929&lt;'Gearing and Output'!$H$6,2,IF(A929&gt;'Gearing and Output'!$H$6,3)))</f>
        <v>3</v>
      </c>
      <c r="M929" s="92">
        <f>IF(L929=1,_xlfn.XLOOKUP(A929,'Dyno Graph'!$E$2:$E$77,'Dyno Graph'!$A$2:$A$77,,1),IF(L929=2,_xlfn.XLOOKUP(A929,'Dyno Graph'!$F$2:$F$77,'Dyno Graph'!$A$2:$A$77,,1),IF(L929=3,_xlfn.XLOOKUP(A929,'Dyno Graph'!$G$2:$G$77,'Dyno Graph'!$A$2:$A$77,,1))))</f>
        <v>7500</v>
      </c>
      <c r="N929" s="92">
        <f>IF(L929=1,_xlfn.XLOOKUP(A929,'Dyno Graph'!$E$2:$E$77,'Dyno Graph'!$D$2:$D$77,,-1),IF(L929=2,_xlfn.XLOOKUP(A929,'Dyno Graph'!$F$2:$F$77,'Dyno Graph'!$D$2:$D$77,,-1),IF(L929=3,_xlfn.XLOOKUP(A929,'Dyno Graph'!$G$2:$G$77,'Dyno Graph'!$D$2:$D$77,,-1))))</f>
        <v>14.254</v>
      </c>
      <c r="O929" s="92">
        <f>IF(L929=1,_xlfn.XLOOKUP(A929,'Dyno Graph'!$E$2:$E$77,'Dyno Graph'!$H$2:$H$77,,-1),IF(Forces!L929=2,_xlfn.XLOOKUP(Forces!A929,'Dyno Graph'!$F$2:$F$77,'Dyno Graph'!$H$2:$H$77,,-1),IF(Forces!L929=3,_xlfn.XLOOKUP(Forces!A929,'Dyno Graph'!$G$2:$G$77,'Dyno Graph'!$H$2:$H$77,,-1))))</f>
        <v>11.185500000000001</v>
      </c>
      <c r="P929" s="92" cm="1">
        <f t="array" ref="P929">_xlfn.XLOOKUP(N929,BSFC!$B$3:$B$25,_xlfn.XLOOKUP(M929,BSFC!$C$2:$P$2,BSFC!$C$3:$P$25,,-1),,-1)</f>
        <v>475.44294525000004</v>
      </c>
      <c r="Q929" s="92">
        <f t="shared" si="150"/>
        <v>1.4772408511371877</v>
      </c>
      <c r="R929" s="92">
        <f t="shared" si="151"/>
        <v>2.2593044861247781E-4</v>
      </c>
      <c r="S929" s="92">
        <f t="shared" si="152"/>
        <v>0.10741703790997023</v>
      </c>
      <c r="T929" s="92">
        <f t="shared" si="155"/>
        <v>121.09202839226201</v>
      </c>
      <c r="U929" s="92">
        <f t="shared" si="153"/>
        <v>1.4322271721329364E-4</v>
      </c>
      <c r="V929" s="92">
        <f t="shared" si="156"/>
        <v>0.16145603785634799</v>
      </c>
    </row>
    <row r="930" spans="1:22" x14ac:dyDescent="0.45">
      <c r="A930" s="88">
        <f>MIN('Gearing and Output'!$H$7,(SQRT((A929^2)+2*K929*1)))</f>
        <v>13.752388632941413</v>
      </c>
      <c r="B930" s="90">
        <f t="shared" si="154"/>
        <v>80.275149943189859</v>
      </c>
      <c r="C930" s="90">
        <f>0.5*'Gearing and Output'!$G$15*'Gearing and Output'!$G$16*'Gearing and Output'!$G$14*(A930)^2</f>
        <v>111.2073775495362</v>
      </c>
      <c r="D930" s="90">
        <f>'Gearing and Output'!$G$26</f>
        <v>133.66125</v>
      </c>
      <c r="E930" s="90">
        <f>'Gearing and Output'!$C$14-C930-D930</f>
        <v>239.23840140594046</v>
      </c>
      <c r="F930" s="90">
        <f>0.5*'Gearing and Output'!$J$27*A930^2</f>
        <v>53594.201722958889</v>
      </c>
      <c r="G930" s="90">
        <f>A930/('Gearing and Output'!$J$35/1000)</f>
        <v>47.081097682100008</v>
      </c>
      <c r="H930" s="90">
        <f t="shared" si="148"/>
        <v>59.738955596585342</v>
      </c>
      <c r="I930" s="90">
        <f>'Gearing and Output'!$G$38</f>
        <v>631.72977665344956</v>
      </c>
      <c r="J930" s="90">
        <f t="shared" si="149"/>
        <v>0.37870369618049587</v>
      </c>
      <c r="K930" s="92">
        <f t="shared" si="157"/>
        <v>2.6405868495230767</v>
      </c>
      <c r="L930" s="92">
        <f>IF(A930&lt;'Gearing and Output'!$H$5,1,IF(A930&lt;'Gearing and Output'!$H$6,2,IF(A930&gt;'Gearing and Output'!$H$6,3)))</f>
        <v>3</v>
      </c>
      <c r="M930" s="92">
        <f>IF(L930=1,_xlfn.XLOOKUP(A930,'Dyno Graph'!$E$2:$E$77,'Dyno Graph'!$A$2:$A$77,,1),IF(L930=2,_xlfn.XLOOKUP(A930,'Dyno Graph'!$F$2:$F$77,'Dyno Graph'!$A$2:$A$77,,1),IF(L930=3,_xlfn.XLOOKUP(A930,'Dyno Graph'!$G$2:$G$77,'Dyno Graph'!$A$2:$A$77,,1))))</f>
        <v>7500</v>
      </c>
      <c r="N930" s="92">
        <f>IF(L930=1,_xlfn.XLOOKUP(A930,'Dyno Graph'!$E$2:$E$77,'Dyno Graph'!$D$2:$D$77,,-1),IF(L930=2,_xlfn.XLOOKUP(A930,'Dyno Graph'!$F$2:$F$77,'Dyno Graph'!$D$2:$D$77,,-1),IF(L930=3,_xlfn.XLOOKUP(A930,'Dyno Graph'!$G$2:$G$77,'Dyno Graph'!$D$2:$D$77,,-1))))</f>
        <v>14.254</v>
      </c>
      <c r="O930" s="92">
        <f>IF(L930=1,_xlfn.XLOOKUP(A930,'Dyno Graph'!$E$2:$E$77,'Dyno Graph'!$H$2:$H$77,,-1),IF(Forces!L930=2,_xlfn.XLOOKUP(Forces!A930,'Dyno Graph'!$F$2:$F$77,'Dyno Graph'!$H$2:$H$77,,-1),IF(Forces!L930=3,_xlfn.XLOOKUP(Forces!A930,'Dyno Graph'!$G$2:$G$77,'Dyno Graph'!$H$2:$H$77,,-1))))</f>
        <v>11.185500000000001</v>
      </c>
      <c r="P930" s="92" cm="1">
        <f t="array" ref="P930">_xlfn.XLOOKUP(N930,BSFC!$B$3:$B$25,_xlfn.XLOOKUP(M930,BSFC!$C$2:$P$2,BSFC!$C$3:$P$25,,-1),,-1)</f>
        <v>475.44294525000004</v>
      </c>
      <c r="Q930" s="92">
        <f t="shared" si="150"/>
        <v>1.4772408511371877</v>
      </c>
      <c r="R930" s="92">
        <f t="shared" si="151"/>
        <v>2.2593044861247781E-4</v>
      </c>
      <c r="S930" s="92">
        <f t="shared" si="152"/>
        <v>0.10741703790997023</v>
      </c>
      <c r="T930" s="92">
        <f t="shared" si="155"/>
        <v>121.19944543017198</v>
      </c>
      <c r="U930" s="92">
        <f t="shared" si="153"/>
        <v>1.4322271721329364E-4</v>
      </c>
      <c r="V930" s="92">
        <f t="shared" si="156"/>
        <v>0.16159926057356128</v>
      </c>
    </row>
    <row r="931" spans="1:22" x14ac:dyDescent="0.45">
      <c r="A931" s="88">
        <f>MIN('Gearing and Output'!$H$7,(SQRT((A930^2)+2*K930*1)))</f>
        <v>13.752388632941413</v>
      </c>
      <c r="B931" s="90">
        <f t="shared" si="154"/>
        <v>80.347864584019945</v>
      </c>
      <c r="C931" s="90">
        <f>0.5*'Gearing and Output'!$G$15*'Gearing and Output'!$G$16*'Gearing and Output'!$G$14*(A931)^2</f>
        <v>111.2073775495362</v>
      </c>
      <c r="D931" s="90">
        <f>'Gearing and Output'!$G$26</f>
        <v>133.66125</v>
      </c>
      <c r="E931" s="90">
        <f>'Gearing and Output'!$C$14-C931-D931</f>
        <v>239.23840140594046</v>
      </c>
      <c r="F931" s="90">
        <f>0.5*'Gearing and Output'!$J$27*A931^2</f>
        <v>53594.201722958889</v>
      </c>
      <c r="G931" s="90">
        <f>A931/('Gearing and Output'!$J$35/1000)</f>
        <v>47.081097682100008</v>
      </c>
      <c r="H931" s="90">
        <f t="shared" si="148"/>
        <v>59.738955596585342</v>
      </c>
      <c r="I931" s="90">
        <f>'Gearing and Output'!$G$38</f>
        <v>631.72977665344956</v>
      </c>
      <c r="J931" s="90">
        <f t="shared" si="149"/>
        <v>0.37870369618049587</v>
      </c>
      <c r="K931" s="92">
        <f t="shared" si="157"/>
        <v>2.6405868495230767</v>
      </c>
      <c r="L931" s="92">
        <f>IF(A931&lt;'Gearing and Output'!$H$5,1,IF(A931&lt;'Gearing and Output'!$H$6,2,IF(A931&gt;'Gearing and Output'!$H$6,3)))</f>
        <v>3</v>
      </c>
      <c r="M931" s="92">
        <f>IF(L931=1,_xlfn.XLOOKUP(A931,'Dyno Graph'!$E$2:$E$77,'Dyno Graph'!$A$2:$A$77,,1),IF(L931=2,_xlfn.XLOOKUP(A931,'Dyno Graph'!$F$2:$F$77,'Dyno Graph'!$A$2:$A$77,,1),IF(L931=3,_xlfn.XLOOKUP(A931,'Dyno Graph'!$G$2:$G$77,'Dyno Graph'!$A$2:$A$77,,1))))</f>
        <v>7500</v>
      </c>
      <c r="N931" s="92">
        <f>IF(L931=1,_xlfn.XLOOKUP(A931,'Dyno Graph'!$E$2:$E$77,'Dyno Graph'!$D$2:$D$77,,-1),IF(L931=2,_xlfn.XLOOKUP(A931,'Dyno Graph'!$F$2:$F$77,'Dyno Graph'!$D$2:$D$77,,-1),IF(L931=3,_xlfn.XLOOKUP(A931,'Dyno Graph'!$G$2:$G$77,'Dyno Graph'!$D$2:$D$77,,-1))))</f>
        <v>14.254</v>
      </c>
      <c r="O931" s="92">
        <f>IF(L931=1,_xlfn.XLOOKUP(A931,'Dyno Graph'!$E$2:$E$77,'Dyno Graph'!$H$2:$H$77,,-1),IF(Forces!L931=2,_xlfn.XLOOKUP(Forces!A931,'Dyno Graph'!$F$2:$F$77,'Dyno Graph'!$H$2:$H$77,,-1),IF(Forces!L931=3,_xlfn.XLOOKUP(Forces!A931,'Dyno Graph'!$G$2:$G$77,'Dyno Graph'!$H$2:$H$77,,-1))))</f>
        <v>11.185500000000001</v>
      </c>
      <c r="P931" s="92" cm="1">
        <f t="array" ref="P931">_xlfn.XLOOKUP(N931,BSFC!$B$3:$B$25,_xlfn.XLOOKUP(M931,BSFC!$C$2:$P$2,BSFC!$C$3:$P$25,,-1),,-1)</f>
        <v>475.44294525000004</v>
      </c>
      <c r="Q931" s="92">
        <f t="shared" si="150"/>
        <v>1.4772408511371877</v>
      </c>
      <c r="R931" s="92">
        <f t="shared" si="151"/>
        <v>2.2593044861247781E-4</v>
      </c>
      <c r="S931" s="92">
        <f t="shared" si="152"/>
        <v>0.10741703790997023</v>
      </c>
      <c r="T931" s="92">
        <f t="shared" si="155"/>
        <v>121.30686246808195</v>
      </c>
      <c r="U931" s="92">
        <f t="shared" si="153"/>
        <v>1.4322271721329364E-4</v>
      </c>
      <c r="V931" s="92">
        <f t="shared" si="156"/>
        <v>0.16174248329077456</v>
      </c>
    </row>
    <row r="932" spans="1:22" x14ac:dyDescent="0.45">
      <c r="A932" s="88">
        <f>MIN('Gearing and Output'!$H$7,(SQRT((A931^2)+2*K931*1)))</f>
        <v>13.752388632941413</v>
      </c>
      <c r="B932" s="90">
        <f t="shared" si="154"/>
        <v>80.42057922485003</v>
      </c>
      <c r="C932" s="90">
        <f>0.5*'Gearing and Output'!$G$15*'Gearing and Output'!$G$16*'Gearing and Output'!$G$14*(A932)^2</f>
        <v>111.2073775495362</v>
      </c>
      <c r="D932" s="90">
        <f>'Gearing and Output'!$G$26</f>
        <v>133.66125</v>
      </c>
      <c r="E932" s="90">
        <f>'Gearing and Output'!$C$14-C932-D932</f>
        <v>239.23840140594046</v>
      </c>
      <c r="F932" s="90">
        <f>0.5*'Gearing and Output'!$J$27*A932^2</f>
        <v>53594.201722958889</v>
      </c>
      <c r="G932" s="90">
        <f>A932/('Gearing and Output'!$J$35/1000)</f>
        <v>47.081097682100008</v>
      </c>
      <c r="H932" s="90">
        <f t="shared" si="148"/>
        <v>59.738955596585342</v>
      </c>
      <c r="I932" s="90">
        <f>'Gearing and Output'!$G$38</f>
        <v>631.72977665344956</v>
      </c>
      <c r="J932" s="90">
        <f t="shared" si="149"/>
        <v>0.37870369618049587</v>
      </c>
      <c r="K932" s="92">
        <f t="shared" si="157"/>
        <v>2.6405868495230767</v>
      </c>
      <c r="L932" s="92">
        <f>IF(A932&lt;'Gearing and Output'!$H$5,1,IF(A932&lt;'Gearing and Output'!$H$6,2,IF(A932&gt;'Gearing and Output'!$H$6,3)))</f>
        <v>3</v>
      </c>
      <c r="M932" s="92">
        <f>IF(L932=1,_xlfn.XLOOKUP(A932,'Dyno Graph'!$E$2:$E$77,'Dyno Graph'!$A$2:$A$77,,1),IF(L932=2,_xlfn.XLOOKUP(A932,'Dyno Graph'!$F$2:$F$77,'Dyno Graph'!$A$2:$A$77,,1),IF(L932=3,_xlfn.XLOOKUP(A932,'Dyno Graph'!$G$2:$G$77,'Dyno Graph'!$A$2:$A$77,,1))))</f>
        <v>7500</v>
      </c>
      <c r="N932" s="92">
        <f>IF(L932=1,_xlfn.XLOOKUP(A932,'Dyno Graph'!$E$2:$E$77,'Dyno Graph'!$D$2:$D$77,,-1),IF(L932=2,_xlfn.XLOOKUP(A932,'Dyno Graph'!$F$2:$F$77,'Dyno Graph'!$D$2:$D$77,,-1),IF(L932=3,_xlfn.XLOOKUP(A932,'Dyno Graph'!$G$2:$G$77,'Dyno Graph'!$D$2:$D$77,,-1))))</f>
        <v>14.254</v>
      </c>
      <c r="O932" s="92">
        <f>IF(L932=1,_xlfn.XLOOKUP(A932,'Dyno Graph'!$E$2:$E$77,'Dyno Graph'!$H$2:$H$77,,-1),IF(Forces!L932=2,_xlfn.XLOOKUP(Forces!A932,'Dyno Graph'!$F$2:$F$77,'Dyno Graph'!$H$2:$H$77,,-1),IF(Forces!L932=3,_xlfn.XLOOKUP(Forces!A932,'Dyno Graph'!$G$2:$G$77,'Dyno Graph'!$H$2:$H$77,,-1))))</f>
        <v>11.185500000000001</v>
      </c>
      <c r="P932" s="92" cm="1">
        <f t="array" ref="P932">_xlfn.XLOOKUP(N932,BSFC!$B$3:$B$25,_xlfn.XLOOKUP(M932,BSFC!$C$2:$P$2,BSFC!$C$3:$P$25,,-1),,-1)</f>
        <v>475.44294525000004</v>
      </c>
      <c r="Q932" s="92">
        <f t="shared" si="150"/>
        <v>1.4772408511371877</v>
      </c>
      <c r="R932" s="92">
        <f t="shared" si="151"/>
        <v>2.2593044861247781E-4</v>
      </c>
      <c r="S932" s="92">
        <f t="shared" si="152"/>
        <v>0.10741703790997023</v>
      </c>
      <c r="T932" s="92">
        <f t="shared" si="155"/>
        <v>121.41427950599191</v>
      </c>
      <c r="U932" s="92">
        <f t="shared" si="153"/>
        <v>1.4322271721329364E-4</v>
      </c>
      <c r="V932" s="92">
        <f t="shared" si="156"/>
        <v>0.16188570600798785</v>
      </c>
    </row>
    <row r="933" spans="1:22" x14ac:dyDescent="0.45">
      <c r="A933" s="88">
        <f>MIN('Gearing and Output'!$H$7,(SQRT((A932^2)+2*K932*1)))</f>
        <v>13.752388632941413</v>
      </c>
      <c r="B933" s="90">
        <f t="shared" si="154"/>
        <v>80.493293865680116</v>
      </c>
      <c r="C933" s="90">
        <f>0.5*'Gearing and Output'!$G$15*'Gearing and Output'!$G$16*'Gearing and Output'!$G$14*(A933)^2</f>
        <v>111.2073775495362</v>
      </c>
      <c r="D933" s="90">
        <f>'Gearing and Output'!$G$26</f>
        <v>133.66125</v>
      </c>
      <c r="E933" s="90">
        <f>'Gearing and Output'!$C$14-C933-D933</f>
        <v>239.23840140594046</v>
      </c>
      <c r="F933" s="90">
        <f>0.5*'Gearing and Output'!$J$27*A933^2</f>
        <v>53594.201722958889</v>
      </c>
      <c r="G933" s="90">
        <f>A933/('Gearing and Output'!$J$35/1000)</f>
        <v>47.081097682100008</v>
      </c>
      <c r="H933" s="90">
        <f t="shared" si="148"/>
        <v>59.738955596585342</v>
      </c>
      <c r="I933" s="90">
        <f>'Gearing and Output'!$G$38</f>
        <v>631.72977665344956</v>
      </c>
      <c r="J933" s="90">
        <f t="shared" si="149"/>
        <v>0.37870369618049587</v>
      </c>
      <c r="K933" s="92">
        <f t="shared" si="157"/>
        <v>2.6405868495230767</v>
      </c>
      <c r="L933" s="92">
        <f>IF(A933&lt;'Gearing and Output'!$H$5,1,IF(A933&lt;'Gearing and Output'!$H$6,2,IF(A933&gt;'Gearing and Output'!$H$6,3)))</f>
        <v>3</v>
      </c>
      <c r="M933" s="92">
        <f>IF(L933=1,_xlfn.XLOOKUP(A933,'Dyno Graph'!$E$2:$E$77,'Dyno Graph'!$A$2:$A$77,,1),IF(L933=2,_xlfn.XLOOKUP(A933,'Dyno Graph'!$F$2:$F$77,'Dyno Graph'!$A$2:$A$77,,1),IF(L933=3,_xlfn.XLOOKUP(A933,'Dyno Graph'!$G$2:$G$77,'Dyno Graph'!$A$2:$A$77,,1))))</f>
        <v>7500</v>
      </c>
      <c r="N933" s="92">
        <f>IF(L933=1,_xlfn.XLOOKUP(A933,'Dyno Graph'!$E$2:$E$77,'Dyno Graph'!$D$2:$D$77,,-1),IF(L933=2,_xlfn.XLOOKUP(A933,'Dyno Graph'!$F$2:$F$77,'Dyno Graph'!$D$2:$D$77,,-1),IF(L933=3,_xlfn.XLOOKUP(A933,'Dyno Graph'!$G$2:$G$77,'Dyno Graph'!$D$2:$D$77,,-1))))</f>
        <v>14.254</v>
      </c>
      <c r="O933" s="92">
        <f>IF(L933=1,_xlfn.XLOOKUP(A933,'Dyno Graph'!$E$2:$E$77,'Dyno Graph'!$H$2:$H$77,,-1),IF(Forces!L933=2,_xlfn.XLOOKUP(Forces!A933,'Dyno Graph'!$F$2:$F$77,'Dyno Graph'!$H$2:$H$77,,-1),IF(Forces!L933=3,_xlfn.XLOOKUP(Forces!A933,'Dyno Graph'!$G$2:$G$77,'Dyno Graph'!$H$2:$H$77,,-1))))</f>
        <v>11.185500000000001</v>
      </c>
      <c r="P933" s="92" cm="1">
        <f t="array" ref="P933">_xlfn.XLOOKUP(N933,BSFC!$B$3:$B$25,_xlfn.XLOOKUP(M933,BSFC!$C$2:$P$2,BSFC!$C$3:$P$25,,-1),,-1)</f>
        <v>475.44294525000004</v>
      </c>
      <c r="Q933" s="92">
        <f t="shared" si="150"/>
        <v>1.4772408511371877</v>
      </c>
      <c r="R933" s="92">
        <f t="shared" si="151"/>
        <v>2.2593044861247781E-4</v>
      </c>
      <c r="S933" s="92">
        <f t="shared" si="152"/>
        <v>0.10741703790997023</v>
      </c>
      <c r="T933" s="92">
        <f t="shared" si="155"/>
        <v>121.52169654390188</v>
      </c>
      <c r="U933" s="92">
        <f t="shared" si="153"/>
        <v>1.4322271721329364E-4</v>
      </c>
      <c r="V933" s="92">
        <f t="shared" si="156"/>
        <v>0.16202892872520114</v>
      </c>
    </row>
    <row r="934" spans="1:22" x14ac:dyDescent="0.45">
      <c r="A934" s="88">
        <f>MIN('Gearing and Output'!$H$7,(SQRT((A933^2)+2*K933*1)))</f>
        <v>13.752388632941413</v>
      </c>
      <c r="B934" s="90">
        <f t="shared" si="154"/>
        <v>80.566008506510201</v>
      </c>
      <c r="C934" s="90">
        <f>0.5*'Gearing and Output'!$G$15*'Gearing and Output'!$G$16*'Gearing and Output'!$G$14*(A934)^2</f>
        <v>111.2073775495362</v>
      </c>
      <c r="D934" s="90">
        <f>'Gearing and Output'!$G$26</f>
        <v>133.66125</v>
      </c>
      <c r="E934" s="90">
        <f>'Gearing and Output'!$C$14-C934-D934</f>
        <v>239.23840140594046</v>
      </c>
      <c r="F934" s="90">
        <f>0.5*'Gearing and Output'!$J$27*A934^2</f>
        <v>53594.201722958889</v>
      </c>
      <c r="G934" s="90">
        <f>A934/('Gearing and Output'!$J$35/1000)</f>
        <v>47.081097682100008</v>
      </c>
      <c r="H934" s="90">
        <f t="shared" si="148"/>
        <v>59.738955596585342</v>
      </c>
      <c r="I934" s="90">
        <f>'Gearing and Output'!$G$38</f>
        <v>631.72977665344956</v>
      </c>
      <c r="J934" s="90">
        <f t="shared" si="149"/>
        <v>0.37870369618049587</v>
      </c>
      <c r="K934" s="92">
        <f t="shared" si="157"/>
        <v>2.6405868495230767</v>
      </c>
      <c r="L934" s="92">
        <f>IF(A934&lt;'Gearing and Output'!$H$5,1,IF(A934&lt;'Gearing and Output'!$H$6,2,IF(A934&gt;'Gearing and Output'!$H$6,3)))</f>
        <v>3</v>
      </c>
      <c r="M934" s="92">
        <f>IF(L934=1,_xlfn.XLOOKUP(A934,'Dyno Graph'!$E$2:$E$77,'Dyno Graph'!$A$2:$A$77,,1),IF(L934=2,_xlfn.XLOOKUP(A934,'Dyno Graph'!$F$2:$F$77,'Dyno Graph'!$A$2:$A$77,,1),IF(L934=3,_xlfn.XLOOKUP(A934,'Dyno Graph'!$G$2:$G$77,'Dyno Graph'!$A$2:$A$77,,1))))</f>
        <v>7500</v>
      </c>
      <c r="N934" s="92">
        <f>IF(L934=1,_xlfn.XLOOKUP(A934,'Dyno Graph'!$E$2:$E$77,'Dyno Graph'!$D$2:$D$77,,-1),IF(L934=2,_xlfn.XLOOKUP(A934,'Dyno Graph'!$F$2:$F$77,'Dyno Graph'!$D$2:$D$77,,-1),IF(L934=3,_xlfn.XLOOKUP(A934,'Dyno Graph'!$G$2:$G$77,'Dyno Graph'!$D$2:$D$77,,-1))))</f>
        <v>14.254</v>
      </c>
      <c r="O934" s="92">
        <f>IF(L934=1,_xlfn.XLOOKUP(A934,'Dyno Graph'!$E$2:$E$77,'Dyno Graph'!$H$2:$H$77,,-1),IF(Forces!L934=2,_xlfn.XLOOKUP(Forces!A934,'Dyno Graph'!$F$2:$F$77,'Dyno Graph'!$H$2:$H$77,,-1),IF(Forces!L934=3,_xlfn.XLOOKUP(Forces!A934,'Dyno Graph'!$G$2:$G$77,'Dyno Graph'!$H$2:$H$77,,-1))))</f>
        <v>11.185500000000001</v>
      </c>
      <c r="P934" s="92" cm="1">
        <f t="array" ref="P934">_xlfn.XLOOKUP(N934,BSFC!$B$3:$B$25,_xlfn.XLOOKUP(M934,BSFC!$C$2:$P$2,BSFC!$C$3:$P$25,,-1),,-1)</f>
        <v>475.44294525000004</v>
      </c>
      <c r="Q934" s="92">
        <f t="shared" si="150"/>
        <v>1.4772408511371877</v>
      </c>
      <c r="R934" s="92">
        <f t="shared" si="151"/>
        <v>2.2593044861247781E-4</v>
      </c>
      <c r="S934" s="92">
        <f t="shared" si="152"/>
        <v>0.10741703790997023</v>
      </c>
      <c r="T934" s="92">
        <f t="shared" si="155"/>
        <v>121.62911358181185</v>
      </c>
      <c r="U934" s="92">
        <f t="shared" si="153"/>
        <v>1.4322271721329364E-4</v>
      </c>
      <c r="V934" s="92">
        <f t="shared" si="156"/>
        <v>0.16217215144241443</v>
      </c>
    </row>
    <row r="935" spans="1:22" x14ac:dyDescent="0.45">
      <c r="A935" s="88">
        <f>MIN('Gearing and Output'!$H$7,(SQRT((A934^2)+2*K934*1)))</f>
        <v>13.752388632941413</v>
      </c>
      <c r="B935" s="90">
        <f t="shared" si="154"/>
        <v>80.638723147340286</v>
      </c>
      <c r="C935" s="90">
        <f>0.5*'Gearing and Output'!$G$15*'Gearing and Output'!$G$16*'Gearing and Output'!$G$14*(A935)^2</f>
        <v>111.2073775495362</v>
      </c>
      <c r="D935" s="90">
        <f>'Gearing and Output'!$G$26</f>
        <v>133.66125</v>
      </c>
      <c r="E935" s="90">
        <f>'Gearing and Output'!$C$14-C935-D935</f>
        <v>239.23840140594046</v>
      </c>
      <c r="F935" s="90">
        <f>0.5*'Gearing and Output'!$J$27*A935^2</f>
        <v>53594.201722958889</v>
      </c>
      <c r="G935" s="90">
        <f>A935/('Gearing and Output'!$J$35/1000)</f>
        <v>47.081097682100008</v>
      </c>
      <c r="H935" s="90">
        <f t="shared" si="148"/>
        <v>59.738955596585342</v>
      </c>
      <c r="I935" s="90">
        <f>'Gearing and Output'!$G$38</f>
        <v>631.72977665344956</v>
      </c>
      <c r="J935" s="90">
        <f t="shared" si="149"/>
        <v>0.37870369618049587</v>
      </c>
      <c r="K935" s="92">
        <f t="shared" si="157"/>
        <v>2.6405868495230767</v>
      </c>
      <c r="L935" s="92">
        <f>IF(A935&lt;'Gearing and Output'!$H$5,1,IF(A935&lt;'Gearing and Output'!$H$6,2,IF(A935&gt;'Gearing and Output'!$H$6,3)))</f>
        <v>3</v>
      </c>
      <c r="M935" s="92">
        <f>IF(L935=1,_xlfn.XLOOKUP(A935,'Dyno Graph'!$E$2:$E$77,'Dyno Graph'!$A$2:$A$77,,1),IF(L935=2,_xlfn.XLOOKUP(A935,'Dyno Graph'!$F$2:$F$77,'Dyno Graph'!$A$2:$A$77,,1),IF(L935=3,_xlfn.XLOOKUP(A935,'Dyno Graph'!$G$2:$G$77,'Dyno Graph'!$A$2:$A$77,,1))))</f>
        <v>7500</v>
      </c>
      <c r="N935" s="92">
        <f>IF(L935=1,_xlfn.XLOOKUP(A935,'Dyno Graph'!$E$2:$E$77,'Dyno Graph'!$D$2:$D$77,,-1),IF(L935=2,_xlfn.XLOOKUP(A935,'Dyno Graph'!$F$2:$F$77,'Dyno Graph'!$D$2:$D$77,,-1),IF(L935=3,_xlfn.XLOOKUP(A935,'Dyno Graph'!$G$2:$G$77,'Dyno Graph'!$D$2:$D$77,,-1))))</f>
        <v>14.254</v>
      </c>
      <c r="O935" s="92">
        <f>IF(L935=1,_xlfn.XLOOKUP(A935,'Dyno Graph'!$E$2:$E$77,'Dyno Graph'!$H$2:$H$77,,-1),IF(Forces!L935=2,_xlfn.XLOOKUP(Forces!A935,'Dyno Graph'!$F$2:$F$77,'Dyno Graph'!$H$2:$H$77,,-1),IF(Forces!L935=3,_xlfn.XLOOKUP(Forces!A935,'Dyno Graph'!$G$2:$G$77,'Dyno Graph'!$H$2:$H$77,,-1))))</f>
        <v>11.185500000000001</v>
      </c>
      <c r="P935" s="92" cm="1">
        <f t="array" ref="P935">_xlfn.XLOOKUP(N935,BSFC!$B$3:$B$25,_xlfn.XLOOKUP(M935,BSFC!$C$2:$P$2,BSFC!$C$3:$P$25,,-1),,-1)</f>
        <v>475.44294525000004</v>
      </c>
      <c r="Q935" s="92">
        <f t="shared" si="150"/>
        <v>1.4772408511371877</v>
      </c>
      <c r="R935" s="92">
        <f t="shared" si="151"/>
        <v>2.2593044861247781E-4</v>
      </c>
      <c r="S935" s="92">
        <f t="shared" si="152"/>
        <v>0.10741703790997023</v>
      </c>
      <c r="T935" s="92">
        <f t="shared" si="155"/>
        <v>121.73653061972182</v>
      </c>
      <c r="U935" s="92">
        <f t="shared" si="153"/>
        <v>1.4322271721329364E-4</v>
      </c>
      <c r="V935" s="92">
        <f t="shared" si="156"/>
        <v>0.16231537415962771</v>
      </c>
    </row>
    <row r="936" spans="1:22" x14ac:dyDescent="0.45">
      <c r="A936" s="88">
        <f>MIN('Gearing and Output'!$H$7,(SQRT((A935^2)+2*K935*1)))</f>
        <v>13.752388632941413</v>
      </c>
      <c r="B936" s="90">
        <f t="shared" si="154"/>
        <v>80.711437788170372</v>
      </c>
      <c r="C936" s="90">
        <f>0.5*'Gearing and Output'!$G$15*'Gearing and Output'!$G$16*'Gearing and Output'!$G$14*(A936)^2</f>
        <v>111.2073775495362</v>
      </c>
      <c r="D936" s="90">
        <f>'Gearing and Output'!$G$26</f>
        <v>133.66125</v>
      </c>
      <c r="E936" s="90">
        <f>'Gearing and Output'!$C$14-C936-D936</f>
        <v>239.23840140594046</v>
      </c>
      <c r="F936" s="90">
        <f>0.5*'Gearing and Output'!$J$27*A936^2</f>
        <v>53594.201722958889</v>
      </c>
      <c r="G936" s="90">
        <f>A936/('Gearing and Output'!$J$35/1000)</f>
        <v>47.081097682100008</v>
      </c>
      <c r="H936" s="90">
        <f t="shared" si="148"/>
        <v>59.738955596585342</v>
      </c>
      <c r="I936" s="90">
        <f>'Gearing and Output'!$G$38</f>
        <v>631.72977665344956</v>
      </c>
      <c r="J936" s="90">
        <f t="shared" si="149"/>
        <v>0.37870369618049587</v>
      </c>
      <c r="K936" s="92">
        <f t="shared" si="157"/>
        <v>2.6405868495230767</v>
      </c>
      <c r="L936" s="92">
        <f>IF(A936&lt;'Gearing and Output'!$H$5,1,IF(A936&lt;'Gearing and Output'!$H$6,2,IF(A936&gt;'Gearing and Output'!$H$6,3)))</f>
        <v>3</v>
      </c>
      <c r="M936" s="92">
        <f>IF(L936=1,_xlfn.XLOOKUP(A936,'Dyno Graph'!$E$2:$E$77,'Dyno Graph'!$A$2:$A$77,,1),IF(L936=2,_xlfn.XLOOKUP(A936,'Dyno Graph'!$F$2:$F$77,'Dyno Graph'!$A$2:$A$77,,1),IF(L936=3,_xlfn.XLOOKUP(A936,'Dyno Graph'!$G$2:$G$77,'Dyno Graph'!$A$2:$A$77,,1))))</f>
        <v>7500</v>
      </c>
      <c r="N936" s="92">
        <f>IF(L936=1,_xlfn.XLOOKUP(A936,'Dyno Graph'!$E$2:$E$77,'Dyno Graph'!$D$2:$D$77,,-1),IF(L936=2,_xlfn.XLOOKUP(A936,'Dyno Graph'!$F$2:$F$77,'Dyno Graph'!$D$2:$D$77,,-1),IF(L936=3,_xlfn.XLOOKUP(A936,'Dyno Graph'!$G$2:$G$77,'Dyno Graph'!$D$2:$D$77,,-1))))</f>
        <v>14.254</v>
      </c>
      <c r="O936" s="92">
        <f>IF(L936=1,_xlfn.XLOOKUP(A936,'Dyno Graph'!$E$2:$E$77,'Dyno Graph'!$H$2:$H$77,,-1),IF(Forces!L936=2,_xlfn.XLOOKUP(Forces!A936,'Dyno Graph'!$F$2:$F$77,'Dyno Graph'!$H$2:$H$77,,-1),IF(Forces!L936=3,_xlfn.XLOOKUP(Forces!A936,'Dyno Graph'!$G$2:$G$77,'Dyno Graph'!$H$2:$H$77,,-1))))</f>
        <v>11.185500000000001</v>
      </c>
      <c r="P936" s="92" cm="1">
        <f t="array" ref="P936">_xlfn.XLOOKUP(N936,BSFC!$B$3:$B$25,_xlfn.XLOOKUP(M936,BSFC!$C$2:$P$2,BSFC!$C$3:$P$25,,-1),,-1)</f>
        <v>475.44294525000004</v>
      </c>
      <c r="Q936" s="92">
        <f t="shared" si="150"/>
        <v>1.4772408511371877</v>
      </c>
      <c r="R936" s="92">
        <f t="shared" si="151"/>
        <v>2.2593044861247781E-4</v>
      </c>
      <c r="S936" s="92">
        <f t="shared" si="152"/>
        <v>0.10741703790997023</v>
      </c>
      <c r="T936" s="92">
        <f t="shared" si="155"/>
        <v>121.84394765763179</v>
      </c>
      <c r="U936" s="92">
        <f t="shared" si="153"/>
        <v>1.4322271721329364E-4</v>
      </c>
      <c r="V936" s="92">
        <f t="shared" si="156"/>
        <v>0.162458596876841</v>
      </c>
    </row>
    <row r="937" spans="1:22" x14ac:dyDescent="0.45">
      <c r="A937" s="88">
        <f>MIN('Gearing and Output'!$H$7,(SQRT((A936^2)+2*K936*1)))</f>
        <v>13.752388632941413</v>
      </c>
      <c r="B937" s="90">
        <f t="shared" si="154"/>
        <v>80.784152429000457</v>
      </c>
      <c r="C937" s="90">
        <f>0.5*'Gearing and Output'!$G$15*'Gearing and Output'!$G$16*'Gearing and Output'!$G$14*(A937)^2</f>
        <v>111.2073775495362</v>
      </c>
      <c r="D937" s="90">
        <f>'Gearing and Output'!$G$26</f>
        <v>133.66125</v>
      </c>
      <c r="E937" s="90">
        <f>'Gearing and Output'!$C$14-C937-D937</f>
        <v>239.23840140594046</v>
      </c>
      <c r="F937" s="90">
        <f>0.5*'Gearing and Output'!$J$27*A937^2</f>
        <v>53594.201722958889</v>
      </c>
      <c r="G937" s="90">
        <f>A937/('Gearing and Output'!$J$35/1000)</f>
        <v>47.081097682100008</v>
      </c>
      <c r="H937" s="90">
        <f t="shared" si="148"/>
        <v>59.738955596585342</v>
      </c>
      <c r="I937" s="90">
        <f>'Gearing and Output'!$G$38</f>
        <v>631.72977665344956</v>
      </c>
      <c r="J937" s="90">
        <f t="shared" si="149"/>
        <v>0.37870369618049587</v>
      </c>
      <c r="K937" s="92">
        <f t="shared" si="157"/>
        <v>2.6405868495230767</v>
      </c>
      <c r="L937" s="92">
        <f>IF(A937&lt;'Gearing and Output'!$H$5,1,IF(A937&lt;'Gearing and Output'!$H$6,2,IF(A937&gt;'Gearing and Output'!$H$6,3)))</f>
        <v>3</v>
      </c>
      <c r="M937" s="92">
        <f>IF(L937=1,_xlfn.XLOOKUP(A937,'Dyno Graph'!$E$2:$E$77,'Dyno Graph'!$A$2:$A$77,,1),IF(L937=2,_xlfn.XLOOKUP(A937,'Dyno Graph'!$F$2:$F$77,'Dyno Graph'!$A$2:$A$77,,1),IF(L937=3,_xlfn.XLOOKUP(A937,'Dyno Graph'!$G$2:$G$77,'Dyno Graph'!$A$2:$A$77,,1))))</f>
        <v>7500</v>
      </c>
      <c r="N937" s="92">
        <f>IF(L937=1,_xlfn.XLOOKUP(A937,'Dyno Graph'!$E$2:$E$77,'Dyno Graph'!$D$2:$D$77,,-1),IF(L937=2,_xlfn.XLOOKUP(A937,'Dyno Graph'!$F$2:$F$77,'Dyno Graph'!$D$2:$D$77,,-1),IF(L937=3,_xlfn.XLOOKUP(A937,'Dyno Graph'!$G$2:$G$77,'Dyno Graph'!$D$2:$D$77,,-1))))</f>
        <v>14.254</v>
      </c>
      <c r="O937" s="92">
        <f>IF(L937=1,_xlfn.XLOOKUP(A937,'Dyno Graph'!$E$2:$E$77,'Dyno Graph'!$H$2:$H$77,,-1),IF(Forces!L937=2,_xlfn.XLOOKUP(Forces!A937,'Dyno Graph'!$F$2:$F$77,'Dyno Graph'!$H$2:$H$77,,-1),IF(Forces!L937=3,_xlfn.XLOOKUP(Forces!A937,'Dyno Graph'!$G$2:$G$77,'Dyno Graph'!$H$2:$H$77,,-1))))</f>
        <v>11.185500000000001</v>
      </c>
      <c r="P937" s="92" cm="1">
        <f t="array" ref="P937">_xlfn.XLOOKUP(N937,BSFC!$B$3:$B$25,_xlfn.XLOOKUP(M937,BSFC!$C$2:$P$2,BSFC!$C$3:$P$25,,-1),,-1)</f>
        <v>475.44294525000004</v>
      </c>
      <c r="Q937" s="92">
        <f t="shared" si="150"/>
        <v>1.4772408511371877</v>
      </c>
      <c r="R937" s="92">
        <f t="shared" si="151"/>
        <v>2.2593044861247781E-4</v>
      </c>
      <c r="S937" s="92">
        <f t="shared" si="152"/>
        <v>0.10741703790997023</v>
      </c>
      <c r="T937" s="92">
        <f t="shared" si="155"/>
        <v>121.95136469554176</v>
      </c>
      <c r="U937" s="92">
        <f t="shared" si="153"/>
        <v>1.4322271721329364E-4</v>
      </c>
      <c r="V937" s="92">
        <f t="shared" si="156"/>
        <v>0.16260181959405429</v>
      </c>
    </row>
    <row r="938" spans="1:22" x14ac:dyDescent="0.45">
      <c r="A938" s="88">
        <f>MIN('Gearing and Output'!$H$7,(SQRT((A937^2)+2*K937*1)))</f>
        <v>13.752388632941413</v>
      </c>
      <c r="B938" s="90">
        <f t="shared" si="154"/>
        <v>80.856867069830543</v>
      </c>
      <c r="C938" s="90">
        <f>0.5*'Gearing and Output'!$G$15*'Gearing and Output'!$G$16*'Gearing and Output'!$G$14*(A938)^2</f>
        <v>111.2073775495362</v>
      </c>
      <c r="D938" s="90">
        <f>'Gearing and Output'!$G$26</f>
        <v>133.66125</v>
      </c>
      <c r="E938" s="90">
        <f>'Gearing and Output'!$C$14-C938-D938</f>
        <v>239.23840140594046</v>
      </c>
      <c r="F938" s="90">
        <f>0.5*'Gearing and Output'!$J$27*A938^2</f>
        <v>53594.201722958889</v>
      </c>
      <c r="G938" s="90">
        <f>A938/('Gearing and Output'!$J$35/1000)</f>
        <v>47.081097682100008</v>
      </c>
      <c r="H938" s="90">
        <f t="shared" si="148"/>
        <v>59.738955596585342</v>
      </c>
      <c r="I938" s="90">
        <f>'Gearing and Output'!$G$38</f>
        <v>631.72977665344956</v>
      </c>
      <c r="J938" s="90">
        <f t="shared" si="149"/>
        <v>0.37870369618049587</v>
      </c>
      <c r="K938" s="92">
        <f t="shared" si="157"/>
        <v>2.6405868495230767</v>
      </c>
      <c r="L938" s="92">
        <f>IF(A938&lt;'Gearing and Output'!$H$5,1,IF(A938&lt;'Gearing and Output'!$H$6,2,IF(A938&gt;'Gearing and Output'!$H$6,3)))</f>
        <v>3</v>
      </c>
      <c r="M938" s="92">
        <f>IF(L938=1,_xlfn.XLOOKUP(A938,'Dyno Graph'!$E$2:$E$77,'Dyno Graph'!$A$2:$A$77,,1),IF(L938=2,_xlfn.XLOOKUP(A938,'Dyno Graph'!$F$2:$F$77,'Dyno Graph'!$A$2:$A$77,,1),IF(L938=3,_xlfn.XLOOKUP(A938,'Dyno Graph'!$G$2:$G$77,'Dyno Graph'!$A$2:$A$77,,1))))</f>
        <v>7500</v>
      </c>
      <c r="N938" s="92">
        <f>IF(L938=1,_xlfn.XLOOKUP(A938,'Dyno Graph'!$E$2:$E$77,'Dyno Graph'!$D$2:$D$77,,-1),IF(L938=2,_xlfn.XLOOKUP(A938,'Dyno Graph'!$F$2:$F$77,'Dyno Graph'!$D$2:$D$77,,-1),IF(L938=3,_xlfn.XLOOKUP(A938,'Dyno Graph'!$G$2:$G$77,'Dyno Graph'!$D$2:$D$77,,-1))))</f>
        <v>14.254</v>
      </c>
      <c r="O938" s="92">
        <f>IF(L938=1,_xlfn.XLOOKUP(A938,'Dyno Graph'!$E$2:$E$77,'Dyno Graph'!$H$2:$H$77,,-1),IF(Forces!L938=2,_xlfn.XLOOKUP(Forces!A938,'Dyno Graph'!$F$2:$F$77,'Dyno Graph'!$H$2:$H$77,,-1),IF(Forces!L938=3,_xlfn.XLOOKUP(Forces!A938,'Dyno Graph'!$G$2:$G$77,'Dyno Graph'!$H$2:$H$77,,-1))))</f>
        <v>11.185500000000001</v>
      </c>
      <c r="P938" s="92" cm="1">
        <f t="array" ref="P938">_xlfn.XLOOKUP(N938,BSFC!$B$3:$B$25,_xlfn.XLOOKUP(M938,BSFC!$C$2:$P$2,BSFC!$C$3:$P$25,,-1),,-1)</f>
        <v>475.44294525000004</v>
      </c>
      <c r="Q938" s="92">
        <f t="shared" si="150"/>
        <v>1.4772408511371877</v>
      </c>
      <c r="R938" s="92">
        <f t="shared" si="151"/>
        <v>2.2593044861247781E-4</v>
      </c>
      <c r="S938" s="92">
        <f t="shared" si="152"/>
        <v>0.10741703790997023</v>
      </c>
      <c r="T938" s="92">
        <f t="shared" si="155"/>
        <v>122.05878173345172</v>
      </c>
      <c r="U938" s="92">
        <f t="shared" si="153"/>
        <v>1.4322271721329364E-4</v>
      </c>
      <c r="V938" s="92">
        <f t="shared" si="156"/>
        <v>0.16274504231126757</v>
      </c>
    </row>
    <row r="939" spans="1:22" x14ac:dyDescent="0.45">
      <c r="A939" s="88">
        <f>MIN('Gearing and Output'!$H$7,(SQRT((A938^2)+2*K938*1)))</f>
        <v>13.752388632941413</v>
      </c>
      <c r="B939" s="90">
        <f t="shared" si="154"/>
        <v>80.929581710660628</v>
      </c>
      <c r="C939" s="90">
        <f>0.5*'Gearing and Output'!$G$15*'Gearing and Output'!$G$16*'Gearing and Output'!$G$14*(A939)^2</f>
        <v>111.2073775495362</v>
      </c>
      <c r="D939" s="90">
        <f>'Gearing and Output'!$G$26</f>
        <v>133.66125</v>
      </c>
      <c r="E939" s="90">
        <f>'Gearing and Output'!$C$14-C939-D939</f>
        <v>239.23840140594046</v>
      </c>
      <c r="F939" s="90">
        <f>0.5*'Gearing and Output'!$J$27*A939^2</f>
        <v>53594.201722958889</v>
      </c>
      <c r="G939" s="90">
        <f>A939/('Gearing and Output'!$J$35/1000)</f>
        <v>47.081097682100008</v>
      </c>
      <c r="H939" s="90">
        <f t="shared" si="148"/>
        <v>59.738955596585342</v>
      </c>
      <c r="I939" s="90">
        <f>'Gearing and Output'!$G$38</f>
        <v>631.72977665344956</v>
      </c>
      <c r="J939" s="90">
        <f t="shared" si="149"/>
        <v>0.37870369618049587</v>
      </c>
      <c r="K939" s="92">
        <f t="shared" si="157"/>
        <v>2.6405868495230767</v>
      </c>
      <c r="L939" s="92">
        <f>IF(A939&lt;'Gearing and Output'!$H$5,1,IF(A939&lt;'Gearing and Output'!$H$6,2,IF(A939&gt;'Gearing and Output'!$H$6,3)))</f>
        <v>3</v>
      </c>
      <c r="M939" s="92">
        <f>IF(L939=1,_xlfn.XLOOKUP(A939,'Dyno Graph'!$E$2:$E$77,'Dyno Graph'!$A$2:$A$77,,1),IF(L939=2,_xlfn.XLOOKUP(A939,'Dyno Graph'!$F$2:$F$77,'Dyno Graph'!$A$2:$A$77,,1),IF(L939=3,_xlfn.XLOOKUP(A939,'Dyno Graph'!$G$2:$G$77,'Dyno Graph'!$A$2:$A$77,,1))))</f>
        <v>7500</v>
      </c>
      <c r="N939" s="92">
        <f>IF(L939=1,_xlfn.XLOOKUP(A939,'Dyno Graph'!$E$2:$E$77,'Dyno Graph'!$D$2:$D$77,,-1),IF(L939=2,_xlfn.XLOOKUP(A939,'Dyno Graph'!$F$2:$F$77,'Dyno Graph'!$D$2:$D$77,,-1),IF(L939=3,_xlfn.XLOOKUP(A939,'Dyno Graph'!$G$2:$G$77,'Dyno Graph'!$D$2:$D$77,,-1))))</f>
        <v>14.254</v>
      </c>
      <c r="O939" s="92">
        <f>IF(L939=1,_xlfn.XLOOKUP(A939,'Dyno Graph'!$E$2:$E$77,'Dyno Graph'!$H$2:$H$77,,-1),IF(Forces!L939=2,_xlfn.XLOOKUP(Forces!A939,'Dyno Graph'!$F$2:$F$77,'Dyno Graph'!$H$2:$H$77,,-1),IF(Forces!L939=3,_xlfn.XLOOKUP(Forces!A939,'Dyno Graph'!$G$2:$G$77,'Dyno Graph'!$H$2:$H$77,,-1))))</f>
        <v>11.185500000000001</v>
      </c>
      <c r="P939" s="92" cm="1">
        <f t="array" ref="P939">_xlfn.XLOOKUP(N939,BSFC!$B$3:$B$25,_xlfn.XLOOKUP(M939,BSFC!$C$2:$P$2,BSFC!$C$3:$P$25,,-1),,-1)</f>
        <v>475.44294525000004</v>
      </c>
      <c r="Q939" s="92">
        <f t="shared" si="150"/>
        <v>1.4772408511371877</v>
      </c>
      <c r="R939" s="92">
        <f t="shared" si="151"/>
        <v>2.2593044861247781E-4</v>
      </c>
      <c r="S939" s="92">
        <f t="shared" si="152"/>
        <v>0.10741703790997023</v>
      </c>
      <c r="T939" s="92">
        <f t="shared" si="155"/>
        <v>122.16619877136169</v>
      </c>
      <c r="U939" s="92">
        <f t="shared" si="153"/>
        <v>1.4322271721329364E-4</v>
      </c>
      <c r="V939" s="92">
        <f t="shared" si="156"/>
        <v>0.16288826502848086</v>
      </c>
    </row>
    <row r="940" spans="1:22" x14ac:dyDescent="0.45">
      <c r="A940" s="88">
        <f>MIN('Gearing and Output'!$H$7,(SQRT((A939^2)+2*K939*1)))</f>
        <v>13.752388632941413</v>
      </c>
      <c r="B940" s="90">
        <f t="shared" si="154"/>
        <v>81.002296351490713</v>
      </c>
      <c r="C940" s="90">
        <f>0.5*'Gearing and Output'!$G$15*'Gearing and Output'!$G$16*'Gearing and Output'!$G$14*(A940)^2</f>
        <v>111.2073775495362</v>
      </c>
      <c r="D940" s="90">
        <f>'Gearing and Output'!$G$26</f>
        <v>133.66125</v>
      </c>
      <c r="E940" s="90">
        <f>'Gearing and Output'!$C$14-C940-D940</f>
        <v>239.23840140594046</v>
      </c>
      <c r="F940" s="90">
        <f>0.5*'Gearing and Output'!$J$27*A940^2</f>
        <v>53594.201722958889</v>
      </c>
      <c r="G940" s="90">
        <f>A940/('Gearing and Output'!$J$35/1000)</f>
        <v>47.081097682100008</v>
      </c>
      <c r="H940" s="90">
        <f t="shared" si="148"/>
        <v>59.738955596585342</v>
      </c>
      <c r="I940" s="90">
        <f>'Gearing and Output'!$G$38</f>
        <v>631.72977665344956</v>
      </c>
      <c r="J940" s="90">
        <f t="shared" si="149"/>
        <v>0.37870369618049587</v>
      </c>
      <c r="K940" s="92">
        <f t="shared" si="157"/>
        <v>2.6405868495230767</v>
      </c>
      <c r="L940" s="92">
        <f>IF(A940&lt;'Gearing and Output'!$H$5,1,IF(A940&lt;'Gearing and Output'!$H$6,2,IF(A940&gt;'Gearing and Output'!$H$6,3)))</f>
        <v>3</v>
      </c>
      <c r="M940" s="92">
        <f>IF(L940=1,_xlfn.XLOOKUP(A940,'Dyno Graph'!$E$2:$E$77,'Dyno Graph'!$A$2:$A$77,,1),IF(L940=2,_xlfn.XLOOKUP(A940,'Dyno Graph'!$F$2:$F$77,'Dyno Graph'!$A$2:$A$77,,1),IF(L940=3,_xlfn.XLOOKUP(A940,'Dyno Graph'!$G$2:$G$77,'Dyno Graph'!$A$2:$A$77,,1))))</f>
        <v>7500</v>
      </c>
      <c r="N940" s="92">
        <f>IF(L940=1,_xlfn.XLOOKUP(A940,'Dyno Graph'!$E$2:$E$77,'Dyno Graph'!$D$2:$D$77,,-1),IF(L940=2,_xlfn.XLOOKUP(A940,'Dyno Graph'!$F$2:$F$77,'Dyno Graph'!$D$2:$D$77,,-1),IF(L940=3,_xlfn.XLOOKUP(A940,'Dyno Graph'!$G$2:$G$77,'Dyno Graph'!$D$2:$D$77,,-1))))</f>
        <v>14.254</v>
      </c>
      <c r="O940" s="92">
        <f>IF(L940=1,_xlfn.XLOOKUP(A940,'Dyno Graph'!$E$2:$E$77,'Dyno Graph'!$H$2:$H$77,,-1),IF(Forces!L940=2,_xlfn.XLOOKUP(Forces!A940,'Dyno Graph'!$F$2:$F$77,'Dyno Graph'!$H$2:$H$77,,-1),IF(Forces!L940=3,_xlfn.XLOOKUP(Forces!A940,'Dyno Graph'!$G$2:$G$77,'Dyno Graph'!$H$2:$H$77,,-1))))</f>
        <v>11.185500000000001</v>
      </c>
      <c r="P940" s="92" cm="1">
        <f t="array" ref="P940">_xlfn.XLOOKUP(N940,BSFC!$B$3:$B$25,_xlfn.XLOOKUP(M940,BSFC!$C$2:$P$2,BSFC!$C$3:$P$25,,-1),,-1)</f>
        <v>475.44294525000004</v>
      </c>
      <c r="Q940" s="92">
        <f t="shared" si="150"/>
        <v>1.4772408511371877</v>
      </c>
      <c r="R940" s="92">
        <f t="shared" si="151"/>
        <v>2.2593044861247781E-4</v>
      </c>
      <c r="S940" s="92">
        <f t="shared" si="152"/>
        <v>0.10741703790997023</v>
      </c>
      <c r="T940" s="92">
        <f t="shared" si="155"/>
        <v>122.27361580927166</v>
      </c>
      <c r="U940" s="92">
        <f t="shared" si="153"/>
        <v>1.4322271721329364E-4</v>
      </c>
      <c r="V940" s="92">
        <f t="shared" si="156"/>
        <v>0.16303148774569415</v>
      </c>
    </row>
    <row r="941" spans="1:22" x14ac:dyDescent="0.45">
      <c r="A941" s="88">
        <f>MIN('Gearing and Output'!$H$7,(SQRT((A940^2)+2*K940*1)))</f>
        <v>13.752388632941413</v>
      </c>
      <c r="B941" s="90">
        <f t="shared" si="154"/>
        <v>81.075010992320799</v>
      </c>
      <c r="C941" s="90">
        <f>0.5*'Gearing and Output'!$G$15*'Gearing and Output'!$G$16*'Gearing and Output'!$G$14*(A941)^2</f>
        <v>111.2073775495362</v>
      </c>
      <c r="D941" s="90">
        <f>'Gearing and Output'!$G$26</f>
        <v>133.66125</v>
      </c>
      <c r="E941" s="90">
        <f>'Gearing and Output'!$C$14-C941-D941</f>
        <v>239.23840140594046</v>
      </c>
      <c r="F941" s="90">
        <f>0.5*'Gearing and Output'!$J$27*A941^2</f>
        <v>53594.201722958889</v>
      </c>
      <c r="G941" s="90">
        <f>A941/('Gearing and Output'!$J$35/1000)</f>
        <v>47.081097682100008</v>
      </c>
      <c r="H941" s="90">
        <f t="shared" si="148"/>
        <v>59.738955596585342</v>
      </c>
      <c r="I941" s="90">
        <f>'Gearing and Output'!$G$38</f>
        <v>631.72977665344956</v>
      </c>
      <c r="J941" s="90">
        <f t="shared" si="149"/>
        <v>0.37870369618049587</v>
      </c>
      <c r="K941" s="92">
        <f t="shared" si="157"/>
        <v>2.6405868495230767</v>
      </c>
      <c r="L941" s="92">
        <f>IF(A941&lt;'Gearing and Output'!$H$5,1,IF(A941&lt;'Gearing and Output'!$H$6,2,IF(A941&gt;'Gearing and Output'!$H$6,3)))</f>
        <v>3</v>
      </c>
      <c r="M941" s="92">
        <f>IF(L941=1,_xlfn.XLOOKUP(A941,'Dyno Graph'!$E$2:$E$77,'Dyno Graph'!$A$2:$A$77,,1),IF(L941=2,_xlfn.XLOOKUP(A941,'Dyno Graph'!$F$2:$F$77,'Dyno Graph'!$A$2:$A$77,,1),IF(L941=3,_xlfn.XLOOKUP(A941,'Dyno Graph'!$G$2:$G$77,'Dyno Graph'!$A$2:$A$77,,1))))</f>
        <v>7500</v>
      </c>
      <c r="N941" s="92">
        <f>IF(L941=1,_xlfn.XLOOKUP(A941,'Dyno Graph'!$E$2:$E$77,'Dyno Graph'!$D$2:$D$77,,-1),IF(L941=2,_xlfn.XLOOKUP(A941,'Dyno Graph'!$F$2:$F$77,'Dyno Graph'!$D$2:$D$77,,-1),IF(L941=3,_xlfn.XLOOKUP(A941,'Dyno Graph'!$G$2:$G$77,'Dyno Graph'!$D$2:$D$77,,-1))))</f>
        <v>14.254</v>
      </c>
      <c r="O941" s="92">
        <f>IF(L941=1,_xlfn.XLOOKUP(A941,'Dyno Graph'!$E$2:$E$77,'Dyno Graph'!$H$2:$H$77,,-1),IF(Forces!L941=2,_xlfn.XLOOKUP(Forces!A941,'Dyno Graph'!$F$2:$F$77,'Dyno Graph'!$H$2:$H$77,,-1),IF(Forces!L941=3,_xlfn.XLOOKUP(Forces!A941,'Dyno Graph'!$G$2:$G$77,'Dyno Graph'!$H$2:$H$77,,-1))))</f>
        <v>11.185500000000001</v>
      </c>
      <c r="P941" s="92" cm="1">
        <f t="array" ref="P941">_xlfn.XLOOKUP(N941,BSFC!$B$3:$B$25,_xlfn.XLOOKUP(M941,BSFC!$C$2:$P$2,BSFC!$C$3:$P$25,,-1),,-1)</f>
        <v>475.44294525000004</v>
      </c>
      <c r="Q941" s="92">
        <f t="shared" si="150"/>
        <v>1.4772408511371877</v>
      </c>
      <c r="R941" s="92">
        <f t="shared" si="151"/>
        <v>2.2593044861247781E-4</v>
      </c>
      <c r="S941" s="92">
        <f t="shared" si="152"/>
        <v>0.10741703790997023</v>
      </c>
      <c r="T941" s="92">
        <f t="shared" si="155"/>
        <v>122.38103284718163</v>
      </c>
      <c r="U941" s="92">
        <f t="shared" si="153"/>
        <v>1.4322271721329364E-4</v>
      </c>
      <c r="V941" s="92">
        <f t="shared" si="156"/>
        <v>0.16317471046290744</v>
      </c>
    </row>
    <row r="942" spans="1:22" x14ac:dyDescent="0.45">
      <c r="A942" s="88">
        <f>MIN('Gearing and Output'!$H$7,(SQRT((A941^2)+2*K941*1)))</f>
        <v>13.752388632941413</v>
      </c>
      <c r="B942" s="90">
        <f t="shared" si="154"/>
        <v>81.147725633150884</v>
      </c>
      <c r="C942" s="90">
        <f>0.5*'Gearing and Output'!$G$15*'Gearing and Output'!$G$16*'Gearing and Output'!$G$14*(A942)^2</f>
        <v>111.2073775495362</v>
      </c>
      <c r="D942" s="90">
        <f>'Gearing and Output'!$G$26</f>
        <v>133.66125</v>
      </c>
      <c r="E942" s="90">
        <f>'Gearing and Output'!$C$14-C942-D942</f>
        <v>239.23840140594046</v>
      </c>
      <c r="F942" s="90">
        <f>0.5*'Gearing and Output'!$J$27*A942^2</f>
        <v>53594.201722958889</v>
      </c>
      <c r="G942" s="90">
        <f>A942/('Gearing and Output'!$J$35/1000)</f>
        <v>47.081097682100008</v>
      </c>
      <c r="H942" s="90">
        <f t="shared" si="148"/>
        <v>59.738955596585342</v>
      </c>
      <c r="I942" s="90">
        <f>'Gearing and Output'!$G$38</f>
        <v>631.72977665344956</v>
      </c>
      <c r="J942" s="90">
        <f t="shared" si="149"/>
        <v>0.37870369618049587</v>
      </c>
      <c r="K942" s="92">
        <f t="shared" si="157"/>
        <v>2.6405868495230767</v>
      </c>
      <c r="L942" s="92">
        <f>IF(A942&lt;'Gearing and Output'!$H$5,1,IF(A942&lt;'Gearing and Output'!$H$6,2,IF(A942&gt;'Gearing and Output'!$H$6,3)))</f>
        <v>3</v>
      </c>
      <c r="M942" s="92">
        <f>IF(L942=1,_xlfn.XLOOKUP(A942,'Dyno Graph'!$E$2:$E$77,'Dyno Graph'!$A$2:$A$77,,1),IF(L942=2,_xlfn.XLOOKUP(A942,'Dyno Graph'!$F$2:$F$77,'Dyno Graph'!$A$2:$A$77,,1),IF(L942=3,_xlfn.XLOOKUP(A942,'Dyno Graph'!$G$2:$G$77,'Dyno Graph'!$A$2:$A$77,,1))))</f>
        <v>7500</v>
      </c>
      <c r="N942" s="92">
        <f>IF(L942=1,_xlfn.XLOOKUP(A942,'Dyno Graph'!$E$2:$E$77,'Dyno Graph'!$D$2:$D$77,,-1),IF(L942=2,_xlfn.XLOOKUP(A942,'Dyno Graph'!$F$2:$F$77,'Dyno Graph'!$D$2:$D$77,,-1),IF(L942=3,_xlfn.XLOOKUP(A942,'Dyno Graph'!$G$2:$G$77,'Dyno Graph'!$D$2:$D$77,,-1))))</f>
        <v>14.254</v>
      </c>
      <c r="O942" s="92">
        <f>IF(L942=1,_xlfn.XLOOKUP(A942,'Dyno Graph'!$E$2:$E$77,'Dyno Graph'!$H$2:$H$77,,-1),IF(Forces!L942=2,_xlfn.XLOOKUP(Forces!A942,'Dyno Graph'!$F$2:$F$77,'Dyno Graph'!$H$2:$H$77,,-1),IF(Forces!L942=3,_xlfn.XLOOKUP(Forces!A942,'Dyno Graph'!$G$2:$G$77,'Dyno Graph'!$H$2:$H$77,,-1))))</f>
        <v>11.185500000000001</v>
      </c>
      <c r="P942" s="92" cm="1">
        <f t="array" ref="P942">_xlfn.XLOOKUP(N942,BSFC!$B$3:$B$25,_xlfn.XLOOKUP(M942,BSFC!$C$2:$P$2,BSFC!$C$3:$P$25,,-1),,-1)</f>
        <v>475.44294525000004</v>
      </c>
      <c r="Q942" s="92">
        <f t="shared" si="150"/>
        <v>1.4772408511371877</v>
      </c>
      <c r="R942" s="92">
        <f t="shared" si="151"/>
        <v>2.2593044861247781E-4</v>
      </c>
      <c r="S942" s="92">
        <f t="shared" si="152"/>
        <v>0.10741703790997023</v>
      </c>
      <c r="T942" s="92">
        <f t="shared" si="155"/>
        <v>122.4884498850916</v>
      </c>
      <c r="U942" s="92">
        <f t="shared" si="153"/>
        <v>1.4322271721329364E-4</v>
      </c>
      <c r="V942" s="92">
        <f t="shared" si="156"/>
        <v>0.16331793318012072</v>
      </c>
    </row>
    <row r="943" spans="1:22" x14ac:dyDescent="0.45">
      <c r="A943" s="88">
        <f>MIN('Gearing and Output'!$H$7,(SQRT((A942^2)+2*K942*1)))</f>
        <v>13.752388632941413</v>
      </c>
      <c r="B943" s="90">
        <f t="shared" si="154"/>
        <v>81.220440273980969</v>
      </c>
      <c r="C943" s="90">
        <f>0.5*'Gearing and Output'!$G$15*'Gearing and Output'!$G$16*'Gearing and Output'!$G$14*(A943)^2</f>
        <v>111.2073775495362</v>
      </c>
      <c r="D943" s="90">
        <f>'Gearing and Output'!$G$26</f>
        <v>133.66125</v>
      </c>
      <c r="E943" s="90">
        <f>'Gearing and Output'!$C$14-C943-D943</f>
        <v>239.23840140594046</v>
      </c>
      <c r="F943" s="90">
        <f>0.5*'Gearing and Output'!$J$27*A943^2</f>
        <v>53594.201722958889</v>
      </c>
      <c r="G943" s="90">
        <f>A943/('Gearing and Output'!$J$35/1000)</f>
        <v>47.081097682100008</v>
      </c>
      <c r="H943" s="90">
        <f t="shared" si="148"/>
        <v>59.738955596585342</v>
      </c>
      <c r="I943" s="90">
        <f>'Gearing and Output'!$G$38</f>
        <v>631.72977665344956</v>
      </c>
      <c r="J943" s="90">
        <f t="shared" si="149"/>
        <v>0.37870369618049587</v>
      </c>
      <c r="K943" s="92">
        <f t="shared" si="157"/>
        <v>2.6405868495230767</v>
      </c>
      <c r="L943" s="92">
        <f>IF(A943&lt;'Gearing and Output'!$H$5,1,IF(A943&lt;'Gearing and Output'!$H$6,2,IF(A943&gt;'Gearing and Output'!$H$6,3)))</f>
        <v>3</v>
      </c>
      <c r="M943" s="92">
        <f>IF(L943=1,_xlfn.XLOOKUP(A943,'Dyno Graph'!$E$2:$E$77,'Dyno Graph'!$A$2:$A$77,,1),IF(L943=2,_xlfn.XLOOKUP(A943,'Dyno Graph'!$F$2:$F$77,'Dyno Graph'!$A$2:$A$77,,1),IF(L943=3,_xlfn.XLOOKUP(A943,'Dyno Graph'!$G$2:$G$77,'Dyno Graph'!$A$2:$A$77,,1))))</f>
        <v>7500</v>
      </c>
      <c r="N943" s="92">
        <f>IF(L943=1,_xlfn.XLOOKUP(A943,'Dyno Graph'!$E$2:$E$77,'Dyno Graph'!$D$2:$D$77,,-1),IF(L943=2,_xlfn.XLOOKUP(A943,'Dyno Graph'!$F$2:$F$77,'Dyno Graph'!$D$2:$D$77,,-1),IF(L943=3,_xlfn.XLOOKUP(A943,'Dyno Graph'!$G$2:$G$77,'Dyno Graph'!$D$2:$D$77,,-1))))</f>
        <v>14.254</v>
      </c>
      <c r="O943" s="92">
        <f>IF(L943=1,_xlfn.XLOOKUP(A943,'Dyno Graph'!$E$2:$E$77,'Dyno Graph'!$H$2:$H$77,,-1),IF(Forces!L943=2,_xlfn.XLOOKUP(Forces!A943,'Dyno Graph'!$F$2:$F$77,'Dyno Graph'!$H$2:$H$77,,-1),IF(Forces!L943=3,_xlfn.XLOOKUP(Forces!A943,'Dyno Graph'!$G$2:$G$77,'Dyno Graph'!$H$2:$H$77,,-1))))</f>
        <v>11.185500000000001</v>
      </c>
      <c r="P943" s="92" cm="1">
        <f t="array" ref="P943">_xlfn.XLOOKUP(N943,BSFC!$B$3:$B$25,_xlfn.XLOOKUP(M943,BSFC!$C$2:$P$2,BSFC!$C$3:$P$25,,-1),,-1)</f>
        <v>475.44294525000004</v>
      </c>
      <c r="Q943" s="92">
        <f t="shared" si="150"/>
        <v>1.4772408511371877</v>
      </c>
      <c r="R943" s="92">
        <f t="shared" si="151"/>
        <v>2.2593044861247781E-4</v>
      </c>
      <c r="S943" s="92">
        <f t="shared" si="152"/>
        <v>0.10741703790997023</v>
      </c>
      <c r="T943" s="92">
        <f t="shared" si="155"/>
        <v>122.59586692300157</v>
      </c>
      <c r="U943" s="92">
        <f t="shared" si="153"/>
        <v>1.4322271721329364E-4</v>
      </c>
      <c r="V943" s="92">
        <f t="shared" si="156"/>
        <v>0.16346115589733401</v>
      </c>
    </row>
    <row r="944" spans="1:22" x14ac:dyDescent="0.45">
      <c r="A944" s="88">
        <f>MIN('Gearing and Output'!$H$7,(SQRT((A943^2)+2*K943*1)))</f>
        <v>13.752388632941413</v>
      </c>
      <c r="B944" s="90">
        <f t="shared" si="154"/>
        <v>81.293154914811055</v>
      </c>
      <c r="C944" s="90">
        <f>0.5*'Gearing and Output'!$G$15*'Gearing and Output'!$G$16*'Gearing and Output'!$G$14*(A944)^2</f>
        <v>111.2073775495362</v>
      </c>
      <c r="D944" s="90">
        <f>'Gearing and Output'!$G$26</f>
        <v>133.66125</v>
      </c>
      <c r="E944" s="90">
        <f>'Gearing and Output'!$C$14-C944-D944</f>
        <v>239.23840140594046</v>
      </c>
      <c r="F944" s="90">
        <f>0.5*'Gearing and Output'!$J$27*A944^2</f>
        <v>53594.201722958889</v>
      </c>
      <c r="G944" s="90">
        <f>A944/('Gearing and Output'!$J$35/1000)</f>
        <v>47.081097682100008</v>
      </c>
      <c r="H944" s="90">
        <f t="shared" si="148"/>
        <v>59.738955596585342</v>
      </c>
      <c r="I944" s="90">
        <f>'Gearing and Output'!$G$38</f>
        <v>631.72977665344956</v>
      </c>
      <c r="J944" s="90">
        <f t="shared" si="149"/>
        <v>0.37870369618049587</v>
      </c>
      <c r="K944" s="92">
        <f t="shared" si="157"/>
        <v>2.6405868495230767</v>
      </c>
      <c r="L944" s="92">
        <f>IF(A944&lt;'Gearing and Output'!$H$5,1,IF(A944&lt;'Gearing and Output'!$H$6,2,IF(A944&gt;'Gearing and Output'!$H$6,3)))</f>
        <v>3</v>
      </c>
      <c r="M944" s="92">
        <f>IF(L944=1,_xlfn.XLOOKUP(A944,'Dyno Graph'!$E$2:$E$77,'Dyno Graph'!$A$2:$A$77,,1),IF(L944=2,_xlfn.XLOOKUP(A944,'Dyno Graph'!$F$2:$F$77,'Dyno Graph'!$A$2:$A$77,,1),IF(L944=3,_xlfn.XLOOKUP(A944,'Dyno Graph'!$G$2:$G$77,'Dyno Graph'!$A$2:$A$77,,1))))</f>
        <v>7500</v>
      </c>
      <c r="N944" s="92">
        <f>IF(L944=1,_xlfn.XLOOKUP(A944,'Dyno Graph'!$E$2:$E$77,'Dyno Graph'!$D$2:$D$77,,-1),IF(L944=2,_xlfn.XLOOKUP(A944,'Dyno Graph'!$F$2:$F$77,'Dyno Graph'!$D$2:$D$77,,-1),IF(L944=3,_xlfn.XLOOKUP(A944,'Dyno Graph'!$G$2:$G$77,'Dyno Graph'!$D$2:$D$77,,-1))))</f>
        <v>14.254</v>
      </c>
      <c r="O944" s="92">
        <f>IF(L944=1,_xlfn.XLOOKUP(A944,'Dyno Graph'!$E$2:$E$77,'Dyno Graph'!$H$2:$H$77,,-1),IF(Forces!L944=2,_xlfn.XLOOKUP(Forces!A944,'Dyno Graph'!$F$2:$F$77,'Dyno Graph'!$H$2:$H$77,,-1),IF(Forces!L944=3,_xlfn.XLOOKUP(Forces!A944,'Dyno Graph'!$G$2:$G$77,'Dyno Graph'!$H$2:$H$77,,-1))))</f>
        <v>11.185500000000001</v>
      </c>
      <c r="P944" s="92" cm="1">
        <f t="array" ref="P944">_xlfn.XLOOKUP(N944,BSFC!$B$3:$B$25,_xlfn.XLOOKUP(M944,BSFC!$C$2:$P$2,BSFC!$C$3:$P$25,,-1),,-1)</f>
        <v>475.44294525000004</v>
      </c>
      <c r="Q944" s="92">
        <f t="shared" si="150"/>
        <v>1.4772408511371877</v>
      </c>
      <c r="R944" s="92">
        <f t="shared" si="151"/>
        <v>2.2593044861247781E-4</v>
      </c>
      <c r="S944" s="92">
        <f t="shared" si="152"/>
        <v>0.10741703790997023</v>
      </c>
      <c r="T944" s="92">
        <f t="shared" si="155"/>
        <v>122.70328396091153</v>
      </c>
      <c r="U944" s="92">
        <f t="shared" si="153"/>
        <v>1.4322271721329364E-4</v>
      </c>
      <c r="V944" s="92">
        <f t="shared" si="156"/>
        <v>0.1636043786145473</v>
      </c>
    </row>
    <row r="945" spans="1:22" x14ac:dyDescent="0.45">
      <c r="A945" s="88">
        <f>MIN('Gearing and Output'!$H$7,(SQRT((A944^2)+2*K944*1)))</f>
        <v>13.752388632941413</v>
      </c>
      <c r="B945" s="90">
        <f t="shared" si="154"/>
        <v>81.36586955564114</v>
      </c>
      <c r="C945" s="90">
        <f>0.5*'Gearing and Output'!$G$15*'Gearing and Output'!$G$16*'Gearing and Output'!$G$14*(A945)^2</f>
        <v>111.2073775495362</v>
      </c>
      <c r="D945" s="90">
        <f>'Gearing and Output'!$G$26</f>
        <v>133.66125</v>
      </c>
      <c r="E945" s="90">
        <f>'Gearing and Output'!$C$14-C945-D945</f>
        <v>239.23840140594046</v>
      </c>
      <c r="F945" s="90">
        <f>0.5*'Gearing and Output'!$J$27*A945^2</f>
        <v>53594.201722958889</v>
      </c>
      <c r="G945" s="90">
        <f>A945/('Gearing and Output'!$J$35/1000)</f>
        <v>47.081097682100008</v>
      </c>
      <c r="H945" s="90">
        <f t="shared" si="148"/>
        <v>59.738955596585342</v>
      </c>
      <c r="I945" s="90">
        <f>'Gearing and Output'!$G$38</f>
        <v>631.72977665344956</v>
      </c>
      <c r="J945" s="90">
        <f t="shared" si="149"/>
        <v>0.37870369618049587</v>
      </c>
      <c r="K945" s="92">
        <f t="shared" si="157"/>
        <v>2.6405868495230767</v>
      </c>
      <c r="L945" s="92">
        <f>IF(A945&lt;'Gearing and Output'!$H$5,1,IF(A945&lt;'Gearing and Output'!$H$6,2,IF(A945&gt;'Gearing and Output'!$H$6,3)))</f>
        <v>3</v>
      </c>
      <c r="M945" s="92">
        <f>IF(L945=1,_xlfn.XLOOKUP(A945,'Dyno Graph'!$E$2:$E$77,'Dyno Graph'!$A$2:$A$77,,1),IF(L945=2,_xlfn.XLOOKUP(A945,'Dyno Graph'!$F$2:$F$77,'Dyno Graph'!$A$2:$A$77,,1),IF(L945=3,_xlfn.XLOOKUP(A945,'Dyno Graph'!$G$2:$G$77,'Dyno Graph'!$A$2:$A$77,,1))))</f>
        <v>7500</v>
      </c>
      <c r="N945" s="92">
        <f>IF(L945=1,_xlfn.XLOOKUP(A945,'Dyno Graph'!$E$2:$E$77,'Dyno Graph'!$D$2:$D$77,,-1),IF(L945=2,_xlfn.XLOOKUP(A945,'Dyno Graph'!$F$2:$F$77,'Dyno Graph'!$D$2:$D$77,,-1),IF(L945=3,_xlfn.XLOOKUP(A945,'Dyno Graph'!$G$2:$G$77,'Dyno Graph'!$D$2:$D$77,,-1))))</f>
        <v>14.254</v>
      </c>
      <c r="O945" s="92">
        <f>IF(L945=1,_xlfn.XLOOKUP(A945,'Dyno Graph'!$E$2:$E$77,'Dyno Graph'!$H$2:$H$77,,-1),IF(Forces!L945=2,_xlfn.XLOOKUP(Forces!A945,'Dyno Graph'!$F$2:$F$77,'Dyno Graph'!$H$2:$H$77,,-1),IF(Forces!L945=3,_xlfn.XLOOKUP(Forces!A945,'Dyno Graph'!$G$2:$G$77,'Dyno Graph'!$H$2:$H$77,,-1))))</f>
        <v>11.185500000000001</v>
      </c>
      <c r="P945" s="92" cm="1">
        <f t="array" ref="P945">_xlfn.XLOOKUP(N945,BSFC!$B$3:$B$25,_xlfn.XLOOKUP(M945,BSFC!$C$2:$P$2,BSFC!$C$3:$P$25,,-1),,-1)</f>
        <v>475.44294525000004</v>
      </c>
      <c r="Q945" s="92">
        <f t="shared" si="150"/>
        <v>1.4772408511371877</v>
      </c>
      <c r="R945" s="92">
        <f t="shared" si="151"/>
        <v>2.2593044861247781E-4</v>
      </c>
      <c r="S945" s="92">
        <f t="shared" si="152"/>
        <v>0.10741703790997023</v>
      </c>
      <c r="T945" s="92">
        <f t="shared" si="155"/>
        <v>122.8107009988215</v>
      </c>
      <c r="U945" s="92">
        <f t="shared" si="153"/>
        <v>1.4322271721329364E-4</v>
      </c>
      <c r="V945" s="92">
        <f t="shared" si="156"/>
        <v>0.16374760133176058</v>
      </c>
    </row>
    <row r="946" spans="1:22" x14ac:dyDescent="0.45">
      <c r="A946" s="88">
        <f>MIN('Gearing and Output'!$H$7,(SQRT((A945^2)+2*K945*1)))</f>
        <v>13.752388632941413</v>
      </c>
      <c r="B946" s="90">
        <f t="shared" si="154"/>
        <v>81.438584196471226</v>
      </c>
      <c r="C946" s="90">
        <f>0.5*'Gearing and Output'!$G$15*'Gearing and Output'!$G$16*'Gearing and Output'!$G$14*(A946)^2</f>
        <v>111.2073775495362</v>
      </c>
      <c r="D946" s="90">
        <f>'Gearing and Output'!$G$26</f>
        <v>133.66125</v>
      </c>
      <c r="E946" s="90">
        <f>'Gearing and Output'!$C$14-C946-D946</f>
        <v>239.23840140594046</v>
      </c>
      <c r="F946" s="90">
        <f>0.5*'Gearing and Output'!$J$27*A946^2</f>
        <v>53594.201722958889</v>
      </c>
      <c r="G946" s="90">
        <f>A946/('Gearing and Output'!$J$35/1000)</f>
        <v>47.081097682100008</v>
      </c>
      <c r="H946" s="90">
        <f t="shared" si="148"/>
        <v>59.738955596585342</v>
      </c>
      <c r="I946" s="90">
        <f>'Gearing and Output'!$G$38</f>
        <v>631.72977665344956</v>
      </c>
      <c r="J946" s="90">
        <f t="shared" si="149"/>
        <v>0.37870369618049587</v>
      </c>
      <c r="K946" s="92">
        <f t="shared" si="157"/>
        <v>2.6405868495230767</v>
      </c>
      <c r="L946" s="92">
        <f>IF(A946&lt;'Gearing and Output'!$H$5,1,IF(A946&lt;'Gearing and Output'!$H$6,2,IF(A946&gt;'Gearing and Output'!$H$6,3)))</f>
        <v>3</v>
      </c>
      <c r="M946" s="92">
        <f>IF(L946=1,_xlfn.XLOOKUP(A946,'Dyno Graph'!$E$2:$E$77,'Dyno Graph'!$A$2:$A$77,,1),IF(L946=2,_xlfn.XLOOKUP(A946,'Dyno Graph'!$F$2:$F$77,'Dyno Graph'!$A$2:$A$77,,1),IF(L946=3,_xlfn.XLOOKUP(A946,'Dyno Graph'!$G$2:$G$77,'Dyno Graph'!$A$2:$A$77,,1))))</f>
        <v>7500</v>
      </c>
      <c r="N946" s="92">
        <f>IF(L946=1,_xlfn.XLOOKUP(A946,'Dyno Graph'!$E$2:$E$77,'Dyno Graph'!$D$2:$D$77,,-1),IF(L946=2,_xlfn.XLOOKUP(A946,'Dyno Graph'!$F$2:$F$77,'Dyno Graph'!$D$2:$D$77,,-1),IF(L946=3,_xlfn.XLOOKUP(A946,'Dyno Graph'!$G$2:$G$77,'Dyno Graph'!$D$2:$D$77,,-1))))</f>
        <v>14.254</v>
      </c>
      <c r="O946" s="92">
        <f>IF(L946=1,_xlfn.XLOOKUP(A946,'Dyno Graph'!$E$2:$E$77,'Dyno Graph'!$H$2:$H$77,,-1),IF(Forces!L946=2,_xlfn.XLOOKUP(Forces!A946,'Dyno Graph'!$F$2:$F$77,'Dyno Graph'!$H$2:$H$77,,-1),IF(Forces!L946=3,_xlfn.XLOOKUP(Forces!A946,'Dyno Graph'!$G$2:$G$77,'Dyno Graph'!$H$2:$H$77,,-1))))</f>
        <v>11.185500000000001</v>
      </c>
      <c r="P946" s="92" cm="1">
        <f t="array" ref="P946">_xlfn.XLOOKUP(N946,BSFC!$B$3:$B$25,_xlfn.XLOOKUP(M946,BSFC!$C$2:$P$2,BSFC!$C$3:$P$25,,-1),,-1)</f>
        <v>475.44294525000004</v>
      </c>
      <c r="Q946" s="92">
        <f t="shared" si="150"/>
        <v>1.4772408511371877</v>
      </c>
      <c r="R946" s="92">
        <f t="shared" si="151"/>
        <v>2.2593044861247781E-4</v>
      </c>
      <c r="S946" s="92">
        <f t="shared" si="152"/>
        <v>0.10741703790997023</v>
      </c>
      <c r="T946" s="92">
        <f t="shared" si="155"/>
        <v>122.91811803673147</v>
      </c>
      <c r="U946" s="92">
        <f t="shared" si="153"/>
        <v>1.4322271721329364E-4</v>
      </c>
      <c r="V946" s="92">
        <f t="shared" si="156"/>
        <v>0.16389082404897387</v>
      </c>
    </row>
    <row r="947" spans="1:22" x14ac:dyDescent="0.45">
      <c r="A947" s="88">
        <f>MIN('Gearing and Output'!$H$7,(SQRT((A946^2)+2*K946*1)))</f>
        <v>13.752388632941413</v>
      </c>
      <c r="B947" s="90">
        <f t="shared" si="154"/>
        <v>81.511298837301311</v>
      </c>
      <c r="C947" s="90">
        <f>0.5*'Gearing and Output'!$G$15*'Gearing and Output'!$G$16*'Gearing and Output'!$G$14*(A947)^2</f>
        <v>111.2073775495362</v>
      </c>
      <c r="D947" s="90">
        <f>'Gearing and Output'!$G$26</f>
        <v>133.66125</v>
      </c>
      <c r="E947" s="90">
        <f>'Gearing and Output'!$C$14-C947-D947</f>
        <v>239.23840140594046</v>
      </c>
      <c r="F947" s="90">
        <f>0.5*'Gearing and Output'!$J$27*A947^2</f>
        <v>53594.201722958889</v>
      </c>
      <c r="G947" s="90">
        <f>A947/('Gearing and Output'!$J$35/1000)</f>
        <v>47.081097682100008</v>
      </c>
      <c r="H947" s="90">
        <f t="shared" si="148"/>
        <v>59.738955596585342</v>
      </c>
      <c r="I947" s="90">
        <f>'Gearing and Output'!$G$38</f>
        <v>631.72977665344956</v>
      </c>
      <c r="J947" s="90">
        <f t="shared" si="149"/>
        <v>0.37870369618049587</v>
      </c>
      <c r="K947" s="92">
        <f t="shared" si="157"/>
        <v>2.6405868495230767</v>
      </c>
      <c r="L947" s="92">
        <f>IF(A947&lt;'Gearing and Output'!$H$5,1,IF(A947&lt;'Gearing and Output'!$H$6,2,IF(A947&gt;'Gearing and Output'!$H$6,3)))</f>
        <v>3</v>
      </c>
      <c r="M947" s="92">
        <f>IF(L947=1,_xlfn.XLOOKUP(A947,'Dyno Graph'!$E$2:$E$77,'Dyno Graph'!$A$2:$A$77,,1),IF(L947=2,_xlfn.XLOOKUP(A947,'Dyno Graph'!$F$2:$F$77,'Dyno Graph'!$A$2:$A$77,,1),IF(L947=3,_xlfn.XLOOKUP(A947,'Dyno Graph'!$G$2:$G$77,'Dyno Graph'!$A$2:$A$77,,1))))</f>
        <v>7500</v>
      </c>
      <c r="N947" s="92">
        <f>IF(L947=1,_xlfn.XLOOKUP(A947,'Dyno Graph'!$E$2:$E$77,'Dyno Graph'!$D$2:$D$77,,-1),IF(L947=2,_xlfn.XLOOKUP(A947,'Dyno Graph'!$F$2:$F$77,'Dyno Graph'!$D$2:$D$77,,-1),IF(L947=3,_xlfn.XLOOKUP(A947,'Dyno Graph'!$G$2:$G$77,'Dyno Graph'!$D$2:$D$77,,-1))))</f>
        <v>14.254</v>
      </c>
      <c r="O947" s="92">
        <f>IF(L947=1,_xlfn.XLOOKUP(A947,'Dyno Graph'!$E$2:$E$77,'Dyno Graph'!$H$2:$H$77,,-1),IF(Forces!L947=2,_xlfn.XLOOKUP(Forces!A947,'Dyno Graph'!$F$2:$F$77,'Dyno Graph'!$H$2:$H$77,,-1),IF(Forces!L947=3,_xlfn.XLOOKUP(Forces!A947,'Dyno Graph'!$G$2:$G$77,'Dyno Graph'!$H$2:$H$77,,-1))))</f>
        <v>11.185500000000001</v>
      </c>
      <c r="P947" s="92" cm="1">
        <f t="array" ref="P947">_xlfn.XLOOKUP(N947,BSFC!$B$3:$B$25,_xlfn.XLOOKUP(M947,BSFC!$C$2:$P$2,BSFC!$C$3:$P$25,,-1),,-1)</f>
        <v>475.44294525000004</v>
      </c>
      <c r="Q947" s="92">
        <f t="shared" si="150"/>
        <v>1.4772408511371877</v>
      </c>
      <c r="R947" s="92">
        <f t="shared" si="151"/>
        <v>2.2593044861247781E-4</v>
      </c>
      <c r="S947" s="92">
        <f t="shared" si="152"/>
        <v>0.10741703790997023</v>
      </c>
      <c r="T947" s="92">
        <f t="shared" si="155"/>
        <v>123.02553507464144</v>
      </c>
      <c r="U947" s="92">
        <f t="shared" si="153"/>
        <v>1.4322271721329364E-4</v>
      </c>
      <c r="V947" s="92">
        <f t="shared" si="156"/>
        <v>0.16403404676618716</v>
      </c>
    </row>
    <row r="948" spans="1:22" x14ac:dyDescent="0.45">
      <c r="A948" s="88">
        <f>MIN('Gearing and Output'!$H$7,(SQRT((A947^2)+2*K947*1)))</f>
        <v>13.752388632941413</v>
      </c>
      <c r="B948" s="90">
        <f t="shared" si="154"/>
        <v>81.584013478131396</v>
      </c>
      <c r="C948" s="90">
        <f>0.5*'Gearing and Output'!$G$15*'Gearing and Output'!$G$16*'Gearing and Output'!$G$14*(A948)^2</f>
        <v>111.2073775495362</v>
      </c>
      <c r="D948" s="90">
        <f>'Gearing and Output'!$G$26</f>
        <v>133.66125</v>
      </c>
      <c r="E948" s="90">
        <f>'Gearing and Output'!$C$14-C948-D948</f>
        <v>239.23840140594046</v>
      </c>
      <c r="F948" s="90">
        <f>0.5*'Gearing and Output'!$J$27*A948^2</f>
        <v>53594.201722958889</v>
      </c>
      <c r="G948" s="90">
        <f>A948/('Gearing and Output'!$J$35/1000)</f>
        <v>47.081097682100008</v>
      </c>
      <c r="H948" s="90">
        <f t="shared" si="148"/>
        <v>59.738955596585342</v>
      </c>
      <c r="I948" s="90">
        <f>'Gearing and Output'!$G$38</f>
        <v>631.72977665344956</v>
      </c>
      <c r="J948" s="90">
        <f t="shared" si="149"/>
        <v>0.37870369618049587</v>
      </c>
      <c r="K948" s="92">
        <f t="shared" si="157"/>
        <v>2.6405868495230767</v>
      </c>
      <c r="L948" s="92">
        <f>IF(A948&lt;'Gearing and Output'!$H$5,1,IF(A948&lt;'Gearing and Output'!$H$6,2,IF(A948&gt;'Gearing and Output'!$H$6,3)))</f>
        <v>3</v>
      </c>
      <c r="M948" s="92">
        <f>IF(L948=1,_xlfn.XLOOKUP(A948,'Dyno Graph'!$E$2:$E$77,'Dyno Graph'!$A$2:$A$77,,1),IF(L948=2,_xlfn.XLOOKUP(A948,'Dyno Graph'!$F$2:$F$77,'Dyno Graph'!$A$2:$A$77,,1),IF(L948=3,_xlfn.XLOOKUP(A948,'Dyno Graph'!$G$2:$G$77,'Dyno Graph'!$A$2:$A$77,,1))))</f>
        <v>7500</v>
      </c>
      <c r="N948" s="92">
        <f>IF(L948=1,_xlfn.XLOOKUP(A948,'Dyno Graph'!$E$2:$E$77,'Dyno Graph'!$D$2:$D$77,,-1),IF(L948=2,_xlfn.XLOOKUP(A948,'Dyno Graph'!$F$2:$F$77,'Dyno Graph'!$D$2:$D$77,,-1),IF(L948=3,_xlfn.XLOOKUP(A948,'Dyno Graph'!$G$2:$G$77,'Dyno Graph'!$D$2:$D$77,,-1))))</f>
        <v>14.254</v>
      </c>
      <c r="O948" s="92">
        <f>IF(L948=1,_xlfn.XLOOKUP(A948,'Dyno Graph'!$E$2:$E$77,'Dyno Graph'!$H$2:$H$77,,-1),IF(Forces!L948=2,_xlfn.XLOOKUP(Forces!A948,'Dyno Graph'!$F$2:$F$77,'Dyno Graph'!$H$2:$H$77,,-1),IF(Forces!L948=3,_xlfn.XLOOKUP(Forces!A948,'Dyno Graph'!$G$2:$G$77,'Dyno Graph'!$H$2:$H$77,,-1))))</f>
        <v>11.185500000000001</v>
      </c>
      <c r="P948" s="92" cm="1">
        <f t="array" ref="P948">_xlfn.XLOOKUP(N948,BSFC!$B$3:$B$25,_xlfn.XLOOKUP(M948,BSFC!$C$2:$P$2,BSFC!$C$3:$P$25,,-1),,-1)</f>
        <v>475.44294525000004</v>
      </c>
      <c r="Q948" s="92">
        <f t="shared" si="150"/>
        <v>1.4772408511371877</v>
      </c>
      <c r="R948" s="92">
        <f t="shared" si="151"/>
        <v>2.2593044861247781E-4</v>
      </c>
      <c r="S948" s="92">
        <f t="shared" si="152"/>
        <v>0.10741703790997023</v>
      </c>
      <c r="T948" s="92">
        <f t="shared" si="155"/>
        <v>123.13295211255141</v>
      </c>
      <c r="U948" s="92">
        <f t="shared" si="153"/>
        <v>1.4322271721329364E-4</v>
      </c>
      <c r="V948" s="92">
        <f t="shared" si="156"/>
        <v>0.16417726948340045</v>
      </c>
    </row>
    <row r="949" spans="1:22" x14ac:dyDescent="0.45">
      <c r="A949" s="88">
        <f>MIN('Gearing and Output'!$H$7,(SQRT((A948^2)+2*K948*1)))</f>
        <v>13.752388632941413</v>
      </c>
      <c r="B949" s="90">
        <f t="shared" si="154"/>
        <v>81.656728118961482</v>
      </c>
      <c r="C949" s="90">
        <f>0.5*'Gearing and Output'!$G$15*'Gearing and Output'!$G$16*'Gearing and Output'!$G$14*(A949)^2</f>
        <v>111.2073775495362</v>
      </c>
      <c r="D949" s="90">
        <f>'Gearing and Output'!$G$26</f>
        <v>133.66125</v>
      </c>
      <c r="E949" s="90">
        <f>'Gearing and Output'!$C$14-C949-D949</f>
        <v>239.23840140594046</v>
      </c>
      <c r="F949" s="90">
        <f>0.5*'Gearing and Output'!$J$27*A949^2</f>
        <v>53594.201722958889</v>
      </c>
      <c r="G949" s="90">
        <f>A949/('Gearing and Output'!$J$35/1000)</f>
        <v>47.081097682100008</v>
      </c>
      <c r="H949" s="90">
        <f t="shared" si="148"/>
        <v>59.738955596585342</v>
      </c>
      <c r="I949" s="90">
        <f>'Gearing and Output'!$G$38</f>
        <v>631.72977665344956</v>
      </c>
      <c r="J949" s="90">
        <f t="shared" si="149"/>
        <v>0.37870369618049587</v>
      </c>
      <c r="K949" s="92">
        <f t="shared" si="157"/>
        <v>2.6405868495230767</v>
      </c>
      <c r="L949" s="92">
        <f>IF(A949&lt;'Gearing and Output'!$H$5,1,IF(A949&lt;'Gearing and Output'!$H$6,2,IF(A949&gt;'Gearing and Output'!$H$6,3)))</f>
        <v>3</v>
      </c>
      <c r="M949" s="92">
        <f>IF(L949=1,_xlfn.XLOOKUP(A949,'Dyno Graph'!$E$2:$E$77,'Dyno Graph'!$A$2:$A$77,,1),IF(L949=2,_xlfn.XLOOKUP(A949,'Dyno Graph'!$F$2:$F$77,'Dyno Graph'!$A$2:$A$77,,1),IF(L949=3,_xlfn.XLOOKUP(A949,'Dyno Graph'!$G$2:$G$77,'Dyno Graph'!$A$2:$A$77,,1))))</f>
        <v>7500</v>
      </c>
      <c r="N949" s="92">
        <f>IF(L949=1,_xlfn.XLOOKUP(A949,'Dyno Graph'!$E$2:$E$77,'Dyno Graph'!$D$2:$D$77,,-1),IF(L949=2,_xlfn.XLOOKUP(A949,'Dyno Graph'!$F$2:$F$77,'Dyno Graph'!$D$2:$D$77,,-1),IF(L949=3,_xlfn.XLOOKUP(A949,'Dyno Graph'!$G$2:$G$77,'Dyno Graph'!$D$2:$D$77,,-1))))</f>
        <v>14.254</v>
      </c>
      <c r="O949" s="92">
        <f>IF(L949=1,_xlfn.XLOOKUP(A949,'Dyno Graph'!$E$2:$E$77,'Dyno Graph'!$H$2:$H$77,,-1),IF(Forces!L949=2,_xlfn.XLOOKUP(Forces!A949,'Dyno Graph'!$F$2:$F$77,'Dyno Graph'!$H$2:$H$77,,-1),IF(Forces!L949=3,_xlfn.XLOOKUP(Forces!A949,'Dyno Graph'!$G$2:$G$77,'Dyno Graph'!$H$2:$H$77,,-1))))</f>
        <v>11.185500000000001</v>
      </c>
      <c r="P949" s="92" cm="1">
        <f t="array" ref="P949">_xlfn.XLOOKUP(N949,BSFC!$B$3:$B$25,_xlfn.XLOOKUP(M949,BSFC!$C$2:$P$2,BSFC!$C$3:$P$25,,-1),,-1)</f>
        <v>475.44294525000004</v>
      </c>
      <c r="Q949" s="92">
        <f t="shared" si="150"/>
        <v>1.4772408511371877</v>
      </c>
      <c r="R949" s="92">
        <f t="shared" si="151"/>
        <v>2.2593044861247781E-4</v>
      </c>
      <c r="S949" s="92">
        <f t="shared" si="152"/>
        <v>0.10741703790997023</v>
      </c>
      <c r="T949" s="92">
        <f t="shared" si="155"/>
        <v>123.24036915046138</v>
      </c>
      <c r="U949" s="92">
        <f t="shared" si="153"/>
        <v>1.4322271721329364E-4</v>
      </c>
      <c r="V949" s="92">
        <f t="shared" si="156"/>
        <v>0.16432049220061373</v>
      </c>
    </row>
    <row r="950" spans="1:22" x14ac:dyDescent="0.45">
      <c r="A950" s="88">
        <f>MIN('Gearing and Output'!$H$7,(SQRT((A949^2)+2*K949*1)))</f>
        <v>13.752388632941413</v>
      </c>
      <c r="B950" s="90">
        <f t="shared" si="154"/>
        <v>81.729442759791567</v>
      </c>
      <c r="C950" s="90">
        <f>0.5*'Gearing and Output'!$G$15*'Gearing and Output'!$G$16*'Gearing and Output'!$G$14*(A950)^2</f>
        <v>111.2073775495362</v>
      </c>
      <c r="D950" s="90">
        <f>'Gearing and Output'!$G$26</f>
        <v>133.66125</v>
      </c>
      <c r="E950" s="90">
        <f>'Gearing and Output'!$C$14-C950-D950</f>
        <v>239.23840140594046</v>
      </c>
      <c r="F950" s="90">
        <f>0.5*'Gearing and Output'!$J$27*A950^2</f>
        <v>53594.201722958889</v>
      </c>
      <c r="G950" s="90">
        <f>A950/('Gearing and Output'!$J$35/1000)</f>
        <v>47.081097682100008</v>
      </c>
      <c r="H950" s="90">
        <f t="shared" si="148"/>
        <v>59.738955596585342</v>
      </c>
      <c r="I950" s="90">
        <f>'Gearing and Output'!$G$38</f>
        <v>631.72977665344956</v>
      </c>
      <c r="J950" s="90">
        <f t="shared" si="149"/>
        <v>0.37870369618049587</v>
      </c>
      <c r="K950" s="92">
        <f t="shared" si="157"/>
        <v>2.6405868495230767</v>
      </c>
      <c r="L950" s="92">
        <f>IF(A950&lt;'Gearing and Output'!$H$5,1,IF(A950&lt;'Gearing and Output'!$H$6,2,IF(A950&gt;'Gearing and Output'!$H$6,3)))</f>
        <v>3</v>
      </c>
      <c r="M950" s="92">
        <f>IF(L950=1,_xlfn.XLOOKUP(A950,'Dyno Graph'!$E$2:$E$77,'Dyno Graph'!$A$2:$A$77,,1),IF(L950=2,_xlfn.XLOOKUP(A950,'Dyno Graph'!$F$2:$F$77,'Dyno Graph'!$A$2:$A$77,,1),IF(L950=3,_xlfn.XLOOKUP(A950,'Dyno Graph'!$G$2:$G$77,'Dyno Graph'!$A$2:$A$77,,1))))</f>
        <v>7500</v>
      </c>
      <c r="N950" s="92">
        <f>IF(L950=1,_xlfn.XLOOKUP(A950,'Dyno Graph'!$E$2:$E$77,'Dyno Graph'!$D$2:$D$77,,-1),IF(L950=2,_xlfn.XLOOKUP(A950,'Dyno Graph'!$F$2:$F$77,'Dyno Graph'!$D$2:$D$77,,-1),IF(L950=3,_xlfn.XLOOKUP(A950,'Dyno Graph'!$G$2:$G$77,'Dyno Graph'!$D$2:$D$77,,-1))))</f>
        <v>14.254</v>
      </c>
      <c r="O950" s="92">
        <f>IF(L950=1,_xlfn.XLOOKUP(A950,'Dyno Graph'!$E$2:$E$77,'Dyno Graph'!$H$2:$H$77,,-1),IF(Forces!L950=2,_xlfn.XLOOKUP(Forces!A950,'Dyno Graph'!$F$2:$F$77,'Dyno Graph'!$H$2:$H$77,,-1),IF(Forces!L950=3,_xlfn.XLOOKUP(Forces!A950,'Dyno Graph'!$G$2:$G$77,'Dyno Graph'!$H$2:$H$77,,-1))))</f>
        <v>11.185500000000001</v>
      </c>
      <c r="P950" s="92" cm="1">
        <f t="array" ref="P950">_xlfn.XLOOKUP(N950,BSFC!$B$3:$B$25,_xlfn.XLOOKUP(M950,BSFC!$C$2:$P$2,BSFC!$C$3:$P$25,,-1),,-1)</f>
        <v>475.44294525000004</v>
      </c>
      <c r="Q950" s="92">
        <f t="shared" si="150"/>
        <v>1.4772408511371877</v>
      </c>
      <c r="R950" s="92">
        <f t="shared" si="151"/>
        <v>2.2593044861247781E-4</v>
      </c>
      <c r="S950" s="92">
        <f t="shared" si="152"/>
        <v>0.10741703790997023</v>
      </c>
      <c r="T950" s="92">
        <f t="shared" si="155"/>
        <v>123.34778618837134</v>
      </c>
      <c r="U950" s="92">
        <f t="shared" si="153"/>
        <v>1.4322271721329364E-4</v>
      </c>
      <c r="V950" s="92">
        <f t="shared" si="156"/>
        <v>0.16446371491782702</v>
      </c>
    </row>
    <row r="951" spans="1:22" x14ac:dyDescent="0.45">
      <c r="A951" s="88">
        <f>MIN('Gearing and Output'!$H$7,(SQRT((A950^2)+2*K950*1)))</f>
        <v>13.752388632941413</v>
      </c>
      <c r="B951" s="90">
        <f t="shared" si="154"/>
        <v>81.802157400621653</v>
      </c>
      <c r="C951" s="90">
        <f>0.5*'Gearing and Output'!$G$15*'Gearing and Output'!$G$16*'Gearing and Output'!$G$14*(A951)^2</f>
        <v>111.2073775495362</v>
      </c>
      <c r="D951" s="90">
        <f>'Gearing and Output'!$G$26</f>
        <v>133.66125</v>
      </c>
      <c r="E951" s="90">
        <f>'Gearing and Output'!$C$14-C951-D951</f>
        <v>239.23840140594046</v>
      </c>
      <c r="F951" s="90">
        <f>0.5*'Gearing and Output'!$J$27*A951^2</f>
        <v>53594.201722958889</v>
      </c>
      <c r="G951" s="90">
        <f>A951/('Gearing and Output'!$J$35/1000)</f>
        <v>47.081097682100008</v>
      </c>
      <c r="H951" s="90">
        <f t="shared" si="148"/>
        <v>59.738955596585342</v>
      </c>
      <c r="I951" s="90">
        <f>'Gearing and Output'!$G$38</f>
        <v>631.72977665344956</v>
      </c>
      <c r="J951" s="90">
        <f t="shared" si="149"/>
        <v>0.37870369618049587</v>
      </c>
      <c r="K951" s="92">
        <f t="shared" si="157"/>
        <v>2.6405868495230767</v>
      </c>
      <c r="L951" s="92">
        <f>IF(A951&lt;'Gearing and Output'!$H$5,1,IF(A951&lt;'Gearing and Output'!$H$6,2,IF(A951&gt;'Gearing and Output'!$H$6,3)))</f>
        <v>3</v>
      </c>
      <c r="M951" s="92">
        <f>IF(L951=1,_xlfn.XLOOKUP(A951,'Dyno Graph'!$E$2:$E$77,'Dyno Graph'!$A$2:$A$77,,1),IF(L951=2,_xlfn.XLOOKUP(A951,'Dyno Graph'!$F$2:$F$77,'Dyno Graph'!$A$2:$A$77,,1),IF(L951=3,_xlfn.XLOOKUP(A951,'Dyno Graph'!$G$2:$G$77,'Dyno Graph'!$A$2:$A$77,,1))))</f>
        <v>7500</v>
      </c>
      <c r="N951" s="92">
        <f>IF(L951=1,_xlfn.XLOOKUP(A951,'Dyno Graph'!$E$2:$E$77,'Dyno Graph'!$D$2:$D$77,,-1),IF(L951=2,_xlfn.XLOOKUP(A951,'Dyno Graph'!$F$2:$F$77,'Dyno Graph'!$D$2:$D$77,,-1),IF(L951=3,_xlfn.XLOOKUP(A951,'Dyno Graph'!$G$2:$G$77,'Dyno Graph'!$D$2:$D$77,,-1))))</f>
        <v>14.254</v>
      </c>
      <c r="O951" s="92">
        <f>IF(L951=1,_xlfn.XLOOKUP(A951,'Dyno Graph'!$E$2:$E$77,'Dyno Graph'!$H$2:$H$77,,-1),IF(Forces!L951=2,_xlfn.XLOOKUP(Forces!A951,'Dyno Graph'!$F$2:$F$77,'Dyno Graph'!$H$2:$H$77,,-1),IF(Forces!L951=3,_xlfn.XLOOKUP(Forces!A951,'Dyno Graph'!$G$2:$G$77,'Dyno Graph'!$H$2:$H$77,,-1))))</f>
        <v>11.185500000000001</v>
      </c>
      <c r="P951" s="92" cm="1">
        <f t="array" ref="P951">_xlfn.XLOOKUP(N951,BSFC!$B$3:$B$25,_xlfn.XLOOKUP(M951,BSFC!$C$2:$P$2,BSFC!$C$3:$P$25,,-1),,-1)</f>
        <v>475.44294525000004</v>
      </c>
      <c r="Q951" s="92">
        <f t="shared" si="150"/>
        <v>1.4772408511371877</v>
      </c>
      <c r="R951" s="92">
        <f t="shared" si="151"/>
        <v>2.2593044861247781E-4</v>
      </c>
      <c r="S951" s="92">
        <f t="shared" si="152"/>
        <v>0.10741703790997023</v>
      </c>
      <c r="T951" s="92">
        <f t="shared" si="155"/>
        <v>123.45520322628131</v>
      </c>
      <c r="U951" s="92">
        <f t="shared" si="153"/>
        <v>1.4322271721329364E-4</v>
      </c>
      <c r="V951" s="92">
        <f t="shared" si="156"/>
        <v>0.16460693763504031</v>
      </c>
    </row>
    <row r="952" spans="1:22" x14ac:dyDescent="0.45">
      <c r="A952" s="88">
        <f>MIN('Gearing and Output'!$H$7,(SQRT((A951^2)+2*K951*1)))</f>
        <v>13.752388632941413</v>
      </c>
      <c r="B952" s="90">
        <f t="shared" si="154"/>
        <v>81.874872041451738</v>
      </c>
      <c r="C952" s="90">
        <f>0.5*'Gearing and Output'!$G$15*'Gearing and Output'!$G$16*'Gearing and Output'!$G$14*(A952)^2</f>
        <v>111.2073775495362</v>
      </c>
      <c r="D952" s="90">
        <f>'Gearing and Output'!$G$26</f>
        <v>133.66125</v>
      </c>
      <c r="E952" s="90">
        <f>'Gearing and Output'!$C$14-C952-D952</f>
        <v>239.23840140594046</v>
      </c>
      <c r="F952" s="90">
        <f>0.5*'Gearing and Output'!$J$27*A952^2</f>
        <v>53594.201722958889</v>
      </c>
      <c r="G952" s="90">
        <f>A952/('Gearing and Output'!$J$35/1000)</f>
        <v>47.081097682100008</v>
      </c>
      <c r="H952" s="90">
        <f t="shared" si="148"/>
        <v>59.738955596585342</v>
      </c>
      <c r="I952" s="90">
        <f>'Gearing and Output'!$G$38</f>
        <v>631.72977665344956</v>
      </c>
      <c r="J952" s="90">
        <f t="shared" si="149"/>
        <v>0.37870369618049587</v>
      </c>
      <c r="K952" s="92">
        <f t="shared" si="157"/>
        <v>2.6405868495230767</v>
      </c>
      <c r="L952" s="92">
        <f>IF(A952&lt;'Gearing and Output'!$H$5,1,IF(A952&lt;'Gearing and Output'!$H$6,2,IF(A952&gt;'Gearing and Output'!$H$6,3)))</f>
        <v>3</v>
      </c>
      <c r="M952" s="92">
        <f>IF(L952=1,_xlfn.XLOOKUP(A952,'Dyno Graph'!$E$2:$E$77,'Dyno Graph'!$A$2:$A$77,,1),IF(L952=2,_xlfn.XLOOKUP(A952,'Dyno Graph'!$F$2:$F$77,'Dyno Graph'!$A$2:$A$77,,1),IF(L952=3,_xlfn.XLOOKUP(A952,'Dyno Graph'!$G$2:$G$77,'Dyno Graph'!$A$2:$A$77,,1))))</f>
        <v>7500</v>
      </c>
      <c r="N952" s="92">
        <f>IF(L952=1,_xlfn.XLOOKUP(A952,'Dyno Graph'!$E$2:$E$77,'Dyno Graph'!$D$2:$D$77,,-1),IF(L952=2,_xlfn.XLOOKUP(A952,'Dyno Graph'!$F$2:$F$77,'Dyno Graph'!$D$2:$D$77,,-1),IF(L952=3,_xlfn.XLOOKUP(A952,'Dyno Graph'!$G$2:$G$77,'Dyno Graph'!$D$2:$D$77,,-1))))</f>
        <v>14.254</v>
      </c>
      <c r="O952" s="92">
        <f>IF(L952=1,_xlfn.XLOOKUP(A952,'Dyno Graph'!$E$2:$E$77,'Dyno Graph'!$H$2:$H$77,,-1),IF(Forces!L952=2,_xlfn.XLOOKUP(Forces!A952,'Dyno Graph'!$F$2:$F$77,'Dyno Graph'!$H$2:$H$77,,-1),IF(Forces!L952=3,_xlfn.XLOOKUP(Forces!A952,'Dyno Graph'!$G$2:$G$77,'Dyno Graph'!$H$2:$H$77,,-1))))</f>
        <v>11.185500000000001</v>
      </c>
      <c r="P952" s="92" cm="1">
        <f t="array" ref="P952">_xlfn.XLOOKUP(N952,BSFC!$B$3:$B$25,_xlfn.XLOOKUP(M952,BSFC!$C$2:$P$2,BSFC!$C$3:$P$25,,-1),,-1)</f>
        <v>475.44294525000004</v>
      </c>
      <c r="Q952" s="92">
        <f t="shared" si="150"/>
        <v>1.4772408511371877</v>
      </c>
      <c r="R952" s="92">
        <f t="shared" si="151"/>
        <v>2.2593044861247781E-4</v>
      </c>
      <c r="S952" s="92">
        <f t="shared" si="152"/>
        <v>0.10741703790997023</v>
      </c>
      <c r="T952" s="92">
        <f t="shared" si="155"/>
        <v>123.56262026419128</v>
      </c>
      <c r="U952" s="92">
        <f t="shared" si="153"/>
        <v>1.4322271721329364E-4</v>
      </c>
      <c r="V952" s="92">
        <f t="shared" si="156"/>
        <v>0.16475016035225359</v>
      </c>
    </row>
    <row r="953" spans="1:22" x14ac:dyDescent="0.45">
      <c r="A953" s="88">
        <f>MIN('Gearing and Output'!$H$7,(SQRT((A952^2)+2*K952*1)))</f>
        <v>13.752388632941413</v>
      </c>
      <c r="B953" s="90">
        <f t="shared" si="154"/>
        <v>81.947586682281823</v>
      </c>
      <c r="C953" s="90">
        <f>0.5*'Gearing and Output'!$G$15*'Gearing and Output'!$G$16*'Gearing and Output'!$G$14*(A953)^2</f>
        <v>111.2073775495362</v>
      </c>
      <c r="D953" s="90">
        <f>'Gearing and Output'!$G$26</f>
        <v>133.66125</v>
      </c>
      <c r="E953" s="90">
        <f>'Gearing and Output'!$C$14-C953-D953</f>
        <v>239.23840140594046</v>
      </c>
      <c r="F953" s="90">
        <f>0.5*'Gearing and Output'!$J$27*A953^2</f>
        <v>53594.201722958889</v>
      </c>
      <c r="G953" s="90">
        <f>A953/('Gearing and Output'!$J$35/1000)</f>
        <v>47.081097682100008</v>
      </c>
      <c r="H953" s="90">
        <f t="shared" si="148"/>
        <v>59.738955596585342</v>
      </c>
      <c r="I953" s="90">
        <f>'Gearing and Output'!$G$38</f>
        <v>631.72977665344956</v>
      </c>
      <c r="J953" s="90">
        <f t="shared" si="149"/>
        <v>0.37870369618049587</v>
      </c>
      <c r="K953" s="92">
        <f t="shared" si="157"/>
        <v>2.6405868495230767</v>
      </c>
      <c r="L953" s="92">
        <f>IF(A953&lt;'Gearing and Output'!$H$5,1,IF(A953&lt;'Gearing and Output'!$H$6,2,IF(A953&gt;'Gearing and Output'!$H$6,3)))</f>
        <v>3</v>
      </c>
      <c r="M953" s="92">
        <f>IF(L953=1,_xlfn.XLOOKUP(A953,'Dyno Graph'!$E$2:$E$77,'Dyno Graph'!$A$2:$A$77,,1),IF(L953=2,_xlfn.XLOOKUP(A953,'Dyno Graph'!$F$2:$F$77,'Dyno Graph'!$A$2:$A$77,,1),IF(L953=3,_xlfn.XLOOKUP(A953,'Dyno Graph'!$G$2:$G$77,'Dyno Graph'!$A$2:$A$77,,1))))</f>
        <v>7500</v>
      </c>
      <c r="N953" s="92">
        <f>IF(L953=1,_xlfn.XLOOKUP(A953,'Dyno Graph'!$E$2:$E$77,'Dyno Graph'!$D$2:$D$77,,-1),IF(L953=2,_xlfn.XLOOKUP(A953,'Dyno Graph'!$F$2:$F$77,'Dyno Graph'!$D$2:$D$77,,-1),IF(L953=3,_xlfn.XLOOKUP(A953,'Dyno Graph'!$G$2:$G$77,'Dyno Graph'!$D$2:$D$77,,-1))))</f>
        <v>14.254</v>
      </c>
      <c r="O953" s="92">
        <f>IF(L953=1,_xlfn.XLOOKUP(A953,'Dyno Graph'!$E$2:$E$77,'Dyno Graph'!$H$2:$H$77,,-1),IF(Forces!L953=2,_xlfn.XLOOKUP(Forces!A953,'Dyno Graph'!$F$2:$F$77,'Dyno Graph'!$H$2:$H$77,,-1),IF(Forces!L953=3,_xlfn.XLOOKUP(Forces!A953,'Dyno Graph'!$G$2:$G$77,'Dyno Graph'!$H$2:$H$77,,-1))))</f>
        <v>11.185500000000001</v>
      </c>
      <c r="P953" s="92" cm="1">
        <f t="array" ref="P953">_xlfn.XLOOKUP(N953,BSFC!$B$3:$B$25,_xlfn.XLOOKUP(M953,BSFC!$C$2:$P$2,BSFC!$C$3:$P$25,,-1),,-1)</f>
        <v>475.44294525000004</v>
      </c>
      <c r="Q953" s="92">
        <f t="shared" si="150"/>
        <v>1.4772408511371877</v>
      </c>
      <c r="R953" s="92">
        <f t="shared" si="151"/>
        <v>2.2593044861247781E-4</v>
      </c>
      <c r="S953" s="92">
        <f t="shared" si="152"/>
        <v>0.10741703790997023</v>
      </c>
      <c r="T953" s="92">
        <f t="shared" si="155"/>
        <v>123.67003730210125</v>
      </c>
      <c r="U953" s="92">
        <f t="shared" si="153"/>
        <v>1.4322271721329364E-4</v>
      </c>
      <c r="V953" s="92">
        <f t="shared" si="156"/>
        <v>0.16489338306946688</v>
      </c>
    </row>
    <row r="954" spans="1:22" x14ac:dyDescent="0.45">
      <c r="A954" s="88">
        <f>MIN('Gearing and Output'!$H$7,(SQRT((A953^2)+2*K953*1)))</f>
        <v>13.752388632941413</v>
      </c>
      <c r="B954" s="90">
        <f t="shared" si="154"/>
        <v>82.020301323111909</v>
      </c>
      <c r="C954" s="90">
        <f>0.5*'Gearing and Output'!$G$15*'Gearing and Output'!$G$16*'Gearing and Output'!$G$14*(A954)^2</f>
        <v>111.2073775495362</v>
      </c>
      <c r="D954" s="90">
        <f>'Gearing and Output'!$G$26</f>
        <v>133.66125</v>
      </c>
      <c r="E954" s="90">
        <f>'Gearing and Output'!$C$14-C954-D954</f>
        <v>239.23840140594046</v>
      </c>
      <c r="F954" s="90">
        <f>0.5*'Gearing and Output'!$J$27*A954^2</f>
        <v>53594.201722958889</v>
      </c>
      <c r="G954" s="90">
        <f>A954/('Gearing and Output'!$J$35/1000)</f>
        <v>47.081097682100008</v>
      </c>
      <c r="H954" s="90">
        <f t="shared" si="148"/>
        <v>59.738955596585342</v>
      </c>
      <c r="I954" s="90">
        <f>'Gearing and Output'!$G$38</f>
        <v>631.72977665344956</v>
      </c>
      <c r="J954" s="90">
        <f t="shared" si="149"/>
        <v>0.37870369618049587</v>
      </c>
      <c r="K954" s="92">
        <f t="shared" si="157"/>
        <v>2.6405868495230767</v>
      </c>
      <c r="L954" s="92">
        <f>IF(A954&lt;'Gearing and Output'!$H$5,1,IF(A954&lt;'Gearing and Output'!$H$6,2,IF(A954&gt;'Gearing and Output'!$H$6,3)))</f>
        <v>3</v>
      </c>
      <c r="M954" s="92">
        <f>IF(L954=1,_xlfn.XLOOKUP(A954,'Dyno Graph'!$E$2:$E$77,'Dyno Graph'!$A$2:$A$77,,1),IF(L954=2,_xlfn.XLOOKUP(A954,'Dyno Graph'!$F$2:$F$77,'Dyno Graph'!$A$2:$A$77,,1),IF(L954=3,_xlfn.XLOOKUP(A954,'Dyno Graph'!$G$2:$G$77,'Dyno Graph'!$A$2:$A$77,,1))))</f>
        <v>7500</v>
      </c>
      <c r="N954" s="92">
        <f>IF(L954=1,_xlfn.XLOOKUP(A954,'Dyno Graph'!$E$2:$E$77,'Dyno Graph'!$D$2:$D$77,,-1),IF(L954=2,_xlfn.XLOOKUP(A954,'Dyno Graph'!$F$2:$F$77,'Dyno Graph'!$D$2:$D$77,,-1),IF(L954=3,_xlfn.XLOOKUP(A954,'Dyno Graph'!$G$2:$G$77,'Dyno Graph'!$D$2:$D$77,,-1))))</f>
        <v>14.254</v>
      </c>
      <c r="O954" s="92">
        <f>IF(L954=1,_xlfn.XLOOKUP(A954,'Dyno Graph'!$E$2:$E$77,'Dyno Graph'!$H$2:$H$77,,-1),IF(Forces!L954=2,_xlfn.XLOOKUP(Forces!A954,'Dyno Graph'!$F$2:$F$77,'Dyno Graph'!$H$2:$H$77,,-1),IF(Forces!L954=3,_xlfn.XLOOKUP(Forces!A954,'Dyno Graph'!$G$2:$G$77,'Dyno Graph'!$H$2:$H$77,,-1))))</f>
        <v>11.185500000000001</v>
      </c>
      <c r="P954" s="92" cm="1">
        <f t="array" ref="P954">_xlfn.XLOOKUP(N954,BSFC!$B$3:$B$25,_xlfn.XLOOKUP(M954,BSFC!$C$2:$P$2,BSFC!$C$3:$P$25,,-1),,-1)</f>
        <v>475.44294525000004</v>
      </c>
      <c r="Q954" s="92">
        <f t="shared" si="150"/>
        <v>1.4772408511371877</v>
      </c>
      <c r="R954" s="92">
        <f t="shared" si="151"/>
        <v>2.2593044861247781E-4</v>
      </c>
      <c r="S954" s="92">
        <f t="shared" si="152"/>
        <v>0.10741703790997023</v>
      </c>
      <c r="T954" s="92">
        <f t="shared" si="155"/>
        <v>123.77745434001122</v>
      </c>
      <c r="U954" s="92">
        <f t="shared" si="153"/>
        <v>1.4322271721329364E-4</v>
      </c>
      <c r="V954" s="92">
        <f t="shared" si="156"/>
        <v>0.16503660578668017</v>
      </c>
    </row>
    <row r="955" spans="1:22" x14ac:dyDescent="0.45">
      <c r="A955" s="88">
        <f>MIN('Gearing and Output'!$H$7,(SQRT((A954^2)+2*K954*1)))</f>
        <v>13.752388632941413</v>
      </c>
      <c r="B955" s="90">
        <f t="shared" si="154"/>
        <v>82.093015963941994</v>
      </c>
      <c r="C955" s="90">
        <f>0.5*'Gearing and Output'!$G$15*'Gearing and Output'!$G$16*'Gearing and Output'!$G$14*(A955)^2</f>
        <v>111.2073775495362</v>
      </c>
      <c r="D955" s="90">
        <f>'Gearing and Output'!$G$26</f>
        <v>133.66125</v>
      </c>
      <c r="E955" s="90">
        <f>'Gearing and Output'!$C$14-C955-D955</f>
        <v>239.23840140594046</v>
      </c>
      <c r="F955" s="90">
        <f>0.5*'Gearing and Output'!$J$27*A955^2</f>
        <v>53594.201722958889</v>
      </c>
      <c r="G955" s="90">
        <f>A955/('Gearing and Output'!$J$35/1000)</f>
        <v>47.081097682100008</v>
      </c>
      <c r="H955" s="90">
        <f t="shared" si="148"/>
        <v>59.738955596585342</v>
      </c>
      <c r="I955" s="90">
        <f>'Gearing and Output'!$G$38</f>
        <v>631.72977665344956</v>
      </c>
      <c r="J955" s="90">
        <f t="shared" si="149"/>
        <v>0.37870369618049587</v>
      </c>
      <c r="K955" s="92">
        <f t="shared" si="157"/>
        <v>2.6405868495230767</v>
      </c>
      <c r="L955" s="92">
        <f>IF(A955&lt;'Gearing and Output'!$H$5,1,IF(A955&lt;'Gearing and Output'!$H$6,2,IF(A955&gt;'Gearing and Output'!$H$6,3)))</f>
        <v>3</v>
      </c>
      <c r="M955" s="92">
        <f>IF(L955=1,_xlfn.XLOOKUP(A955,'Dyno Graph'!$E$2:$E$77,'Dyno Graph'!$A$2:$A$77,,1),IF(L955=2,_xlfn.XLOOKUP(A955,'Dyno Graph'!$F$2:$F$77,'Dyno Graph'!$A$2:$A$77,,1),IF(L955=3,_xlfn.XLOOKUP(A955,'Dyno Graph'!$G$2:$G$77,'Dyno Graph'!$A$2:$A$77,,1))))</f>
        <v>7500</v>
      </c>
      <c r="N955" s="92">
        <f>IF(L955=1,_xlfn.XLOOKUP(A955,'Dyno Graph'!$E$2:$E$77,'Dyno Graph'!$D$2:$D$77,,-1),IF(L955=2,_xlfn.XLOOKUP(A955,'Dyno Graph'!$F$2:$F$77,'Dyno Graph'!$D$2:$D$77,,-1),IF(L955=3,_xlfn.XLOOKUP(A955,'Dyno Graph'!$G$2:$G$77,'Dyno Graph'!$D$2:$D$77,,-1))))</f>
        <v>14.254</v>
      </c>
      <c r="O955" s="92">
        <f>IF(L955=1,_xlfn.XLOOKUP(A955,'Dyno Graph'!$E$2:$E$77,'Dyno Graph'!$H$2:$H$77,,-1),IF(Forces!L955=2,_xlfn.XLOOKUP(Forces!A955,'Dyno Graph'!$F$2:$F$77,'Dyno Graph'!$H$2:$H$77,,-1),IF(Forces!L955=3,_xlfn.XLOOKUP(Forces!A955,'Dyno Graph'!$G$2:$G$77,'Dyno Graph'!$H$2:$H$77,,-1))))</f>
        <v>11.185500000000001</v>
      </c>
      <c r="P955" s="92" cm="1">
        <f t="array" ref="P955">_xlfn.XLOOKUP(N955,BSFC!$B$3:$B$25,_xlfn.XLOOKUP(M955,BSFC!$C$2:$P$2,BSFC!$C$3:$P$25,,-1),,-1)</f>
        <v>475.44294525000004</v>
      </c>
      <c r="Q955" s="92">
        <f t="shared" si="150"/>
        <v>1.4772408511371877</v>
      </c>
      <c r="R955" s="92">
        <f t="shared" si="151"/>
        <v>2.2593044861247781E-4</v>
      </c>
      <c r="S955" s="92">
        <f t="shared" si="152"/>
        <v>0.10741703790997023</v>
      </c>
      <c r="T955" s="92">
        <f t="shared" si="155"/>
        <v>123.88487137792119</v>
      </c>
      <c r="U955" s="92">
        <f t="shared" si="153"/>
        <v>1.4322271721329364E-4</v>
      </c>
      <c r="V955" s="92">
        <f t="shared" si="156"/>
        <v>0.16517982850389346</v>
      </c>
    </row>
    <row r="956" spans="1:22" x14ac:dyDescent="0.45">
      <c r="A956" s="88">
        <f>MIN('Gearing and Output'!$H$7,(SQRT((A955^2)+2*K955*1)))</f>
        <v>13.752388632941413</v>
      </c>
      <c r="B956" s="90">
        <f t="shared" si="154"/>
        <v>82.165730604772079</v>
      </c>
      <c r="C956" s="90">
        <f>0.5*'Gearing and Output'!$G$15*'Gearing and Output'!$G$16*'Gearing and Output'!$G$14*(A956)^2</f>
        <v>111.2073775495362</v>
      </c>
      <c r="D956" s="90">
        <f>'Gearing and Output'!$G$26</f>
        <v>133.66125</v>
      </c>
      <c r="E956" s="90">
        <f>'Gearing and Output'!$C$14-C956-D956</f>
        <v>239.23840140594046</v>
      </c>
      <c r="F956" s="90">
        <f>0.5*'Gearing and Output'!$J$27*A956^2</f>
        <v>53594.201722958889</v>
      </c>
      <c r="G956" s="90">
        <f>A956/('Gearing and Output'!$J$35/1000)</f>
        <v>47.081097682100008</v>
      </c>
      <c r="H956" s="90">
        <f t="shared" si="148"/>
        <v>59.738955596585342</v>
      </c>
      <c r="I956" s="90">
        <f>'Gearing and Output'!$G$38</f>
        <v>631.72977665344956</v>
      </c>
      <c r="J956" s="90">
        <f t="shared" si="149"/>
        <v>0.37870369618049587</v>
      </c>
      <c r="K956" s="92">
        <f t="shared" si="157"/>
        <v>2.6405868495230767</v>
      </c>
      <c r="L956" s="92">
        <f>IF(A956&lt;'Gearing and Output'!$H$5,1,IF(A956&lt;'Gearing and Output'!$H$6,2,IF(A956&gt;'Gearing and Output'!$H$6,3)))</f>
        <v>3</v>
      </c>
      <c r="M956" s="92">
        <f>IF(L956=1,_xlfn.XLOOKUP(A956,'Dyno Graph'!$E$2:$E$77,'Dyno Graph'!$A$2:$A$77,,1),IF(L956=2,_xlfn.XLOOKUP(A956,'Dyno Graph'!$F$2:$F$77,'Dyno Graph'!$A$2:$A$77,,1),IF(L956=3,_xlfn.XLOOKUP(A956,'Dyno Graph'!$G$2:$G$77,'Dyno Graph'!$A$2:$A$77,,1))))</f>
        <v>7500</v>
      </c>
      <c r="N956" s="92">
        <f>IF(L956=1,_xlfn.XLOOKUP(A956,'Dyno Graph'!$E$2:$E$77,'Dyno Graph'!$D$2:$D$77,,-1),IF(L956=2,_xlfn.XLOOKUP(A956,'Dyno Graph'!$F$2:$F$77,'Dyno Graph'!$D$2:$D$77,,-1),IF(L956=3,_xlfn.XLOOKUP(A956,'Dyno Graph'!$G$2:$G$77,'Dyno Graph'!$D$2:$D$77,,-1))))</f>
        <v>14.254</v>
      </c>
      <c r="O956" s="92">
        <f>IF(L956=1,_xlfn.XLOOKUP(A956,'Dyno Graph'!$E$2:$E$77,'Dyno Graph'!$H$2:$H$77,,-1),IF(Forces!L956=2,_xlfn.XLOOKUP(Forces!A956,'Dyno Graph'!$F$2:$F$77,'Dyno Graph'!$H$2:$H$77,,-1),IF(Forces!L956=3,_xlfn.XLOOKUP(Forces!A956,'Dyno Graph'!$G$2:$G$77,'Dyno Graph'!$H$2:$H$77,,-1))))</f>
        <v>11.185500000000001</v>
      </c>
      <c r="P956" s="92" cm="1">
        <f t="array" ref="P956">_xlfn.XLOOKUP(N956,BSFC!$B$3:$B$25,_xlfn.XLOOKUP(M956,BSFC!$C$2:$P$2,BSFC!$C$3:$P$25,,-1),,-1)</f>
        <v>475.44294525000004</v>
      </c>
      <c r="Q956" s="92">
        <f t="shared" si="150"/>
        <v>1.4772408511371877</v>
      </c>
      <c r="R956" s="92">
        <f t="shared" si="151"/>
        <v>2.2593044861247781E-4</v>
      </c>
      <c r="S956" s="92">
        <f t="shared" si="152"/>
        <v>0.10741703790997023</v>
      </c>
      <c r="T956" s="92">
        <f t="shared" si="155"/>
        <v>123.99228841583115</v>
      </c>
      <c r="U956" s="92">
        <f t="shared" si="153"/>
        <v>1.4322271721329364E-4</v>
      </c>
      <c r="V956" s="92">
        <f t="shared" si="156"/>
        <v>0.16532305122110674</v>
      </c>
    </row>
    <row r="957" spans="1:22" x14ac:dyDescent="0.45">
      <c r="A957" s="88">
        <f>MIN('Gearing and Output'!$H$7,(SQRT((A956^2)+2*K956*1)))</f>
        <v>13.752388632941413</v>
      </c>
      <c r="B957" s="90">
        <f t="shared" si="154"/>
        <v>82.238445245602165</v>
      </c>
      <c r="C957" s="90">
        <f>0.5*'Gearing and Output'!$G$15*'Gearing and Output'!$G$16*'Gearing and Output'!$G$14*(A957)^2</f>
        <v>111.2073775495362</v>
      </c>
      <c r="D957" s="90">
        <f>'Gearing and Output'!$G$26</f>
        <v>133.66125</v>
      </c>
      <c r="E957" s="90">
        <f>'Gearing and Output'!$C$14-C957-D957</f>
        <v>239.23840140594046</v>
      </c>
      <c r="F957" s="90">
        <f>0.5*'Gearing and Output'!$J$27*A957^2</f>
        <v>53594.201722958889</v>
      </c>
      <c r="G957" s="90">
        <f>A957/('Gearing and Output'!$J$35/1000)</f>
        <v>47.081097682100008</v>
      </c>
      <c r="H957" s="90">
        <f t="shared" si="148"/>
        <v>59.738955596585342</v>
      </c>
      <c r="I957" s="90">
        <f>'Gearing and Output'!$G$38</f>
        <v>631.72977665344956</v>
      </c>
      <c r="J957" s="90">
        <f t="shared" si="149"/>
        <v>0.37870369618049587</v>
      </c>
      <c r="K957" s="92">
        <f t="shared" si="157"/>
        <v>2.6405868495230767</v>
      </c>
      <c r="L957" s="92">
        <f>IF(A957&lt;'Gearing and Output'!$H$5,1,IF(A957&lt;'Gearing and Output'!$H$6,2,IF(A957&gt;'Gearing and Output'!$H$6,3)))</f>
        <v>3</v>
      </c>
      <c r="M957" s="92">
        <f>IF(L957=1,_xlfn.XLOOKUP(A957,'Dyno Graph'!$E$2:$E$77,'Dyno Graph'!$A$2:$A$77,,1),IF(L957=2,_xlfn.XLOOKUP(A957,'Dyno Graph'!$F$2:$F$77,'Dyno Graph'!$A$2:$A$77,,1),IF(L957=3,_xlfn.XLOOKUP(A957,'Dyno Graph'!$G$2:$G$77,'Dyno Graph'!$A$2:$A$77,,1))))</f>
        <v>7500</v>
      </c>
      <c r="N957" s="92">
        <f>IF(L957=1,_xlfn.XLOOKUP(A957,'Dyno Graph'!$E$2:$E$77,'Dyno Graph'!$D$2:$D$77,,-1),IF(L957=2,_xlfn.XLOOKUP(A957,'Dyno Graph'!$F$2:$F$77,'Dyno Graph'!$D$2:$D$77,,-1),IF(L957=3,_xlfn.XLOOKUP(A957,'Dyno Graph'!$G$2:$G$77,'Dyno Graph'!$D$2:$D$77,,-1))))</f>
        <v>14.254</v>
      </c>
      <c r="O957" s="92">
        <f>IF(L957=1,_xlfn.XLOOKUP(A957,'Dyno Graph'!$E$2:$E$77,'Dyno Graph'!$H$2:$H$77,,-1),IF(Forces!L957=2,_xlfn.XLOOKUP(Forces!A957,'Dyno Graph'!$F$2:$F$77,'Dyno Graph'!$H$2:$H$77,,-1),IF(Forces!L957=3,_xlfn.XLOOKUP(Forces!A957,'Dyno Graph'!$G$2:$G$77,'Dyno Graph'!$H$2:$H$77,,-1))))</f>
        <v>11.185500000000001</v>
      </c>
      <c r="P957" s="92" cm="1">
        <f t="array" ref="P957">_xlfn.XLOOKUP(N957,BSFC!$B$3:$B$25,_xlfn.XLOOKUP(M957,BSFC!$C$2:$P$2,BSFC!$C$3:$P$25,,-1),,-1)</f>
        <v>475.44294525000004</v>
      </c>
      <c r="Q957" s="92">
        <f t="shared" si="150"/>
        <v>1.4772408511371877</v>
      </c>
      <c r="R957" s="92">
        <f t="shared" si="151"/>
        <v>2.2593044861247781E-4</v>
      </c>
      <c r="S957" s="92">
        <f t="shared" si="152"/>
        <v>0.10741703790997023</v>
      </c>
      <c r="T957" s="92">
        <f t="shared" si="155"/>
        <v>124.09970545374112</v>
      </c>
      <c r="U957" s="92">
        <f t="shared" si="153"/>
        <v>1.4322271721329364E-4</v>
      </c>
      <c r="V957" s="92">
        <f t="shared" si="156"/>
        <v>0.16546627393832003</v>
      </c>
    </row>
    <row r="958" spans="1:22" x14ac:dyDescent="0.45">
      <c r="A958" s="88">
        <f>MIN('Gearing and Output'!$H$7,(SQRT((A957^2)+2*K957*1)))</f>
        <v>13.752388632941413</v>
      </c>
      <c r="B958" s="90">
        <f t="shared" si="154"/>
        <v>82.31115988643225</v>
      </c>
      <c r="C958" s="90">
        <f>0.5*'Gearing and Output'!$G$15*'Gearing and Output'!$G$16*'Gearing and Output'!$G$14*(A958)^2</f>
        <v>111.2073775495362</v>
      </c>
      <c r="D958" s="90">
        <f>'Gearing and Output'!$G$26</f>
        <v>133.66125</v>
      </c>
      <c r="E958" s="90">
        <f>'Gearing and Output'!$C$14-C958-D958</f>
        <v>239.23840140594046</v>
      </c>
      <c r="F958" s="90">
        <f>0.5*'Gearing and Output'!$J$27*A958^2</f>
        <v>53594.201722958889</v>
      </c>
      <c r="G958" s="90">
        <f>A958/('Gearing and Output'!$J$35/1000)</f>
        <v>47.081097682100008</v>
      </c>
      <c r="H958" s="90">
        <f t="shared" si="148"/>
        <v>59.738955596585342</v>
      </c>
      <c r="I958" s="90">
        <f>'Gearing and Output'!$G$38</f>
        <v>631.72977665344956</v>
      </c>
      <c r="J958" s="90">
        <f t="shared" si="149"/>
        <v>0.37870369618049587</v>
      </c>
      <c r="K958" s="92">
        <f t="shared" si="157"/>
        <v>2.6405868495230767</v>
      </c>
      <c r="L958" s="92">
        <f>IF(A958&lt;'Gearing and Output'!$H$5,1,IF(A958&lt;'Gearing and Output'!$H$6,2,IF(A958&gt;'Gearing and Output'!$H$6,3)))</f>
        <v>3</v>
      </c>
      <c r="M958" s="92">
        <f>IF(L958=1,_xlfn.XLOOKUP(A958,'Dyno Graph'!$E$2:$E$77,'Dyno Graph'!$A$2:$A$77,,1),IF(L958=2,_xlfn.XLOOKUP(A958,'Dyno Graph'!$F$2:$F$77,'Dyno Graph'!$A$2:$A$77,,1),IF(L958=3,_xlfn.XLOOKUP(A958,'Dyno Graph'!$G$2:$G$77,'Dyno Graph'!$A$2:$A$77,,1))))</f>
        <v>7500</v>
      </c>
      <c r="N958" s="92">
        <f>IF(L958=1,_xlfn.XLOOKUP(A958,'Dyno Graph'!$E$2:$E$77,'Dyno Graph'!$D$2:$D$77,,-1),IF(L958=2,_xlfn.XLOOKUP(A958,'Dyno Graph'!$F$2:$F$77,'Dyno Graph'!$D$2:$D$77,,-1),IF(L958=3,_xlfn.XLOOKUP(A958,'Dyno Graph'!$G$2:$G$77,'Dyno Graph'!$D$2:$D$77,,-1))))</f>
        <v>14.254</v>
      </c>
      <c r="O958" s="92">
        <f>IF(L958=1,_xlfn.XLOOKUP(A958,'Dyno Graph'!$E$2:$E$77,'Dyno Graph'!$H$2:$H$77,,-1),IF(Forces!L958=2,_xlfn.XLOOKUP(Forces!A958,'Dyno Graph'!$F$2:$F$77,'Dyno Graph'!$H$2:$H$77,,-1),IF(Forces!L958=3,_xlfn.XLOOKUP(Forces!A958,'Dyno Graph'!$G$2:$G$77,'Dyno Graph'!$H$2:$H$77,,-1))))</f>
        <v>11.185500000000001</v>
      </c>
      <c r="P958" s="92" cm="1">
        <f t="array" ref="P958">_xlfn.XLOOKUP(N958,BSFC!$B$3:$B$25,_xlfn.XLOOKUP(M958,BSFC!$C$2:$P$2,BSFC!$C$3:$P$25,,-1),,-1)</f>
        <v>475.44294525000004</v>
      </c>
      <c r="Q958" s="92">
        <f t="shared" si="150"/>
        <v>1.4772408511371877</v>
      </c>
      <c r="R958" s="92">
        <f t="shared" si="151"/>
        <v>2.2593044861247781E-4</v>
      </c>
      <c r="S958" s="92">
        <f t="shared" si="152"/>
        <v>0.10741703790997023</v>
      </c>
      <c r="T958" s="92">
        <f t="shared" si="155"/>
        <v>124.20712249165109</v>
      </c>
      <c r="U958" s="92">
        <f t="shared" si="153"/>
        <v>1.4322271721329364E-4</v>
      </c>
      <c r="V958" s="92">
        <f t="shared" si="156"/>
        <v>0.16560949665553332</v>
      </c>
    </row>
    <row r="959" spans="1:22" x14ac:dyDescent="0.45">
      <c r="A959" s="88">
        <f>MIN('Gearing and Output'!$H$7,(SQRT((A958^2)+2*K958*1)))</f>
        <v>13.752388632941413</v>
      </c>
      <c r="B959" s="90">
        <f t="shared" si="154"/>
        <v>82.383874527262336</v>
      </c>
      <c r="C959" s="90">
        <f>0.5*'Gearing and Output'!$G$15*'Gearing and Output'!$G$16*'Gearing and Output'!$G$14*(A959)^2</f>
        <v>111.2073775495362</v>
      </c>
      <c r="D959" s="90">
        <f>'Gearing and Output'!$G$26</f>
        <v>133.66125</v>
      </c>
      <c r="E959" s="90">
        <f>'Gearing and Output'!$C$14-C959-D959</f>
        <v>239.23840140594046</v>
      </c>
      <c r="F959" s="90">
        <f>0.5*'Gearing and Output'!$J$27*A959^2</f>
        <v>53594.201722958889</v>
      </c>
      <c r="G959" s="90">
        <f>A959/('Gearing and Output'!$J$35/1000)</f>
        <v>47.081097682100008</v>
      </c>
      <c r="H959" s="90">
        <f t="shared" si="148"/>
        <v>59.738955596585342</v>
      </c>
      <c r="I959" s="90">
        <f>'Gearing and Output'!$G$38</f>
        <v>631.72977665344956</v>
      </c>
      <c r="J959" s="90">
        <f t="shared" si="149"/>
        <v>0.37870369618049587</v>
      </c>
      <c r="K959" s="92">
        <f t="shared" si="157"/>
        <v>2.6405868495230767</v>
      </c>
      <c r="L959" s="92">
        <f>IF(A959&lt;'Gearing and Output'!$H$5,1,IF(A959&lt;'Gearing and Output'!$H$6,2,IF(A959&gt;'Gearing and Output'!$H$6,3)))</f>
        <v>3</v>
      </c>
      <c r="M959" s="92">
        <f>IF(L959=1,_xlfn.XLOOKUP(A959,'Dyno Graph'!$E$2:$E$77,'Dyno Graph'!$A$2:$A$77,,1),IF(L959=2,_xlfn.XLOOKUP(A959,'Dyno Graph'!$F$2:$F$77,'Dyno Graph'!$A$2:$A$77,,1),IF(L959=3,_xlfn.XLOOKUP(A959,'Dyno Graph'!$G$2:$G$77,'Dyno Graph'!$A$2:$A$77,,1))))</f>
        <v>7500</v>
      </c>
      <c r="N959" s="92">
        <f>IF(L959=1,_xlfn.XLOOKUP(A959,'Dyno Graph'!$E$2:$E$77,'Dyno Graph'!$D$2:$D$77,,-1),IF(L959=2,_xlfn.XLOOKUP(A959,'Dyno Graph'!$F$2:$F$77,'Dyno Graph'!$D$2:$D$77,,-1),IF(L959=3,_xlfn.XLOOKUP(A959,'Dyno Graph'!$G$2:$G$77,'Dyno Graph'!$D$2:$D$77,,-1))))</f>
        <v>14.254</v>
      </c>
      <c r="O959" s="92">
        <f>IF(L959=1,_xlfn.XLOOKUP(A959,'Dyno Graph'!$E$2:$E$77,'Dyno Graph'!$H$2:$H$77,,-1),IF(Forces!L959=2,_xlfn.XLOOKUP(Forces!A959,'Dyno Graph'!$F$2:$F$77,'Dyno Graph'!$H$2:$H$77,,-1),IF(Forces!L959=3,_xlfn.XLOOKUP(Forces!A959,'Dyno Graph'!$G$2:$G$77,'Dyno Graph'!$H$2:$H$77,,-1))))</f>
        <v>11.185500000000001</v>
      </c>
      <c r="P959" s="92" cm="1">
        <f t="array" ref="P959">_xlfn.XLOOKUP(N959,BSFC!$B$3:$B$25,_xlfn.XLOOKUP(M959,BSFC!$C$2:$P$2,BSFC!$C$3:$P$25,,-1),,-1)</f>
        <v>475.44294525000004</v>
      </c>
      <c r="Q959" s="92">
        <f t="shared" si="150"/>
        <v>1.4772408511371877</v>
      </c>
      <c r="R959" s="92">
        <f t="shared" si="151"/>
        <v>2.2593044861247781E-4</v>
      </c>
      <c r="S959" s="92">
        <f t="shared" si="152"/>
        <v>0.10741703790997023</v>
      </c>
      <c r="T959" s="92">
        <f t="shared" si="155"/>
        <v>124.31453952956106</v>
      </c>
      <c r="U959" s="92">
        <f t="shared" si="153"/>
        <v>1.4322271721329364E-4</v>
      </c>
      <c r="V959" s="92">
        <f t="shared" si="156"/>
        <v>0.1657527193727466</v>
      </c>
    </row>
    <row r="960" spans="1:22" x14ac:dyDescent="0.45">
      <c r="A960" s="88">
        <f>MIN('Gearing and Output'!$H$7,(SQRT((A959^2)+2*K959*1)))</f>
        <v>13.752388632941413</v>
      </c>
      <c r="B960" s="90">
        <f t="shared" si="154"/>
        <v>82.456589168092421</v>
      </c>
      <c r="C960" s="90">
        <f>0.5*'Gearing and Output'!$G$15*'Gearing and Output'!$G$16*'Gearing and Output'!$G$14*(A960)^2</f>
        <v>111.2073775495362</v>
      </c>
      <c r="D960" s="90">
        <f>'Gearing and Output'!$G$26</f>
        <v>133.66125</v>
      </c>
      <c r="E960" s="90">
        <f>'Gearing and Output'!$C$14-C960-D960</f>
        <v>239.23840140594046</v>
      </c>
      <c r="F960" s="90">
        <f>0.5*'Gearing and Output'!$J$27*A960^2</f>
        <v>53594.201722958889</v>
      </c>
      <c r="G960" s="90">
        <f>A960/('Gearing and Output'!$J$35/1000)</f>
        <v>47.081097682100008</v>
      </c>
      <c r="H960" s="90">
        <f t="shared" si="148"/>
        <v>59.738955596585342</v>
      </c>
      <c r="I960" s="90">
        <f>'Gearing and Output'!$G$38</f>
        <v>631.72977665344956</v>
      </c>
      <c r="J960" s="90">
        <f t="shared" si="149"/>
        <v>0.37870369618049587</v>
      </c>
      <c r="K960" s="92">
        <f t="shared" si="157"/>
        <v>2.6405868495230767</v>
      </c>
      <c r="L960" s="92">
        <f>IF(A960&lt;'Gearing and Output'!$H$5,1,IF(A960&lt;'Gearing and Output'!$H$6,2,IF(A960&gt;'Gearing and Output'!$H$6,3)))</f>
        <v>3</v>
      </c>
      <c r="M960" s="92">
        <f>IF(L960=1,_xlfn.XLOOKUP(A960,'Dyno Graph'!$E$2:$E$77,'Dyno Graph'!$A$2:$A$77,,1),IF(L960=2,_xlfn.XLOOKUP(A960,'Dyno Graph'!$F$2:$F$77,'Dyno Graph'!$A$2:$A$77,,1),IF(L960=3,_xlfn.XLOOKUP(A960,'Dyno Graph'!$G$2:$G$77,'Dyno Graph'!$A$2:$A$77,,1))))</f>
        <v>7500</v>
      </c>
      <c r="N960" s="92">
        <f>IF(L960=1,_xlfn.XLOOKUP(A960,'Dyno Graph'!$E$2:$E$77,'Dyno Graph'!$D$2:$D$77,,-1),IF(L960=2,_xlfn.XLOOKUP(A960,'Dyno Graph'!$F$2:$F$77,'Dyno Graph'!$D$2:$D$77,,-1),IF(L960=3,_xlfn.XLOOKUP(A960,'Dyno Graph'!$G$2:$G$77,'Dyno Graph'!$D$2:$D$77,,-1))))</f>
        <v>14.254</v>
      </c>
      <c r="O960" s="92">
        <f>IF(L960=1,_xlfn.XLOOKUP(A960,'Dyno Graph'!$E$2:$E$77,'Dyno Graph'!$H$2:$H$77,,-1),IF(Forces!L960=2,_xlfn.XLOOKUP(Forces!A960,'Dyno Graph'!$F$2:$F$77,'Dyno Graph'!$H$2:$H$77,,-1),IF(Forces!L960=3,_xlfn.XLOOKUP(Forces!A960,'Dyno Graph'!$G$2:$G$77,'Dyno Graph'!$H$2:$H$77,,-1))))</f>
        <v>11.185500000000001</v>
      </c>
      <c r="P960" s="92" cm="1">
        <f t="array" ref="P960">_xlfn.XLOOKUP(N960,BSFC!$B$3:$B$25,_xlfn.XLOOKUP(M960,BSFC!$C$2:$P$2,BSFC!$C$3:$P$25,,-1),,-1)</f>
        <v>475.44294525000004</v>
      </c>
      <c r="Q960" s="92">
        <f t="shared" si="150"/>
        <v>1.4772408511371877</v>
      </c>
      <c r="R960" s="92">
        <f t="shared" si="151"/>
        <v>2.2593044861247781E-4</v>
      </c>
      <c r="S960" s="92">
        <f t="shared" si="152"/>
        <v>0.10741703790997023</v>
      </c>
      <c r="T960" s="92">
        <f t="shared" si="155"/>
        <v>124.42195656747103</v>
      </c>
      <c r="U960" s="92">
        <f t="shared" si="153"/>
        <v>1.4322271721329364E-4</v>
      </c>
      <c r="V960" s="92">
        <f t="shared" si="156"/>
        <v>0.16589594208995989</v>
      </c>
    </row>
    <row r="961" spans="1:22" x14ac:dyDescent="0.45">
      <c r="A961" s="88">
        <f>MIN('Gearing and Output'!$H$7,(SQRT((A960^2)+2*K960*1)))</f>
        <v>13.752388632941413</v>
      </c>
      <c r="B961" s="90">
        <f t="shared" si="154"/>
        <v>82.529303808922506</v>
      </c>
      <c r="C961" s="90">
        <f>0.5*'Gearing and Output'!$G$15*'Gearing and Output'!$G$16*'Gearing and Output'!$G$14*(A961)^2</f>
        <v>111.2073775495362</v>
      </c>
      <c r="D961" s="90">
        <f>'Gearing and Output'!$G$26</f>
        <v>133.66125</v>
      </c>
      <c r="E961" s="90">
        <f>'Gearing and Output'!$C$14-C961-D961</f>
        <v>239.23840140594046</v>
      </c>
      <c r="F961" s="90">
        <f>0.5*'Gearing and Output'!$J$27*A961^2</f>
        <v>53594.201722958889</v>
      </c>
      <c r="G961" s="90">
        <f>A961/('Gearing and Output'!$J$35/1000)</f>
        <v>47.081097682100008</v>
      </c>
      <c r="H961" s="90">
        <f t="shared" si="148"/>
        <v>59.738955596585342</v>
      </c>
      <c r="I961" s="90">
        <f>'Gearing and Output'!$G$38</f>
        <v>631.72977665344956</v>
      </c>
      <c r="J961" s="90">
        <f t="shared" si="149"/>
        <v>0.37870369618049587</v>
      </c>
      <c r="K961" s="92">
        <f t="shared" si="157"/>
        <v>2.6405868495230767</v>
      </c>
      <c r="L961" s="92">
        <f>IF(A961&lt;'Gearing and Output'!$H$5,1,IF(A961&lt;'Gearing and Output'!$H$6,2,IF(A961&gt;'Gearing and Output'!$H$6,3)))</f>
        <v>3</v>
      </c>
      <c r="M961" s="92">
        <f>IF(L961=1,_xlfn.XLOOKUP(A961,'Dyno Graph'!$E$2:$E$77,'Dyno Graph'!$A$2:$A$77,,1),IF(L961=2,_xlfn.XLOOKUP(A961,'Dyno Graph'!$F$2:$F$77,'Dyno Graph'!$A$2:$A$77,,1),IF(L961=3,_xlfn.XLOOKUP(A961,'Dyno Graph'!$G$2:$G$77,'Dyno Graph'!$A$2:$A$77,,1))))</f>
        <v>7500</v>
      </c>
      <c r="N961" s="92">
        <f>IF(L961=1,_xlfn.XLOOKUP(A961,'Dyno Graph'!$E$2:$E$77,'Dyno Graph'!$D$2:$D$77,,-1),IF(L961=2,_xlfn.XLOOKUP(A961,'Dyno Graph'!$F$2:$F$77,'Dyno Graph'!$D$2:$D$77,,-1),IF(L961=3,_xlfn.XLOOKUP(A961,'Dyno Graph'!$G$2:$G$77,'Dyno Graph'!$D$2:$D$77,,-1))))</f>
        <v>14.254</v>
      </c>
      <c r="O961" s="92">
        <f>IF(L961=1,_xlfn.XLOOKUP(A961,'Dyno Graph'!$E$2:$E$77,'Dyno Graph'!$H$2:$H$77,,-1),IF(Forces!L961=2,_xlfn.XLOOKUP(Forces!A961,'Dyno Graph'!$F$2:$F$77,'Dyno Graph'!$H$2:$H$77,,-1),IF(Forces!L961=3,_xlfn.XLOOKUP(Forces!A961,'Dyno Graph'!$G$2:$G$77,'Dyno Graph'!$H$2:$H$77,,-1))))</f>
        <v>11.185500000000001</v>
      </c>
      <c r="P961" s="92" cm="1">
        <f t="array" ref="P961">_xlfn.XLOOKUP(N961,BSFC!$B$3:$B$25,_xlfn.XLOOKUP(M961,BSFC!$C$2:$P$2,BSFC!$C$3:$P$25,,-1),,-1)</f>
        <v>475.44294525000004</v>
      </c>
      <c r="Q961" s="92">
        <f t="shared" si="150"/>
        <v>1.4772408511371877</v>
      </c>
      <c r="R961" s="92">
        <f t="shared" si="151"/>
        <v>2.2593044861247781E-4</v>
      </c>
      <c r="S961" s="92">
        <f t="shared" si="152"/>
        <v>0.10741703790997023</v>
      </c>
      <c r="T961" s="92">
        <f t="shared" si="155"/>
        <v>124.529373605381</v>
      </c>
      <c r="U961" s="92">
        <f t="shared" si="153"/>
        <v>1.4322271721329364E-4</v>
      </c>
      <c r="V961" s="92">
        <f t="shared" si="156"/>
        <v>0.16603916480717318</v>
      </c>
    </row>
    <row r="962" spans="1:22" x14ac:dyDescent="0.45">
      <c r="A962" s="88">
        <f>MIN('Gearing and Output'!$H$7,(SQRT((A961^2)+2*K961*1)))</f>
        <v>13.752388632941413</v>
      </c>
      <c r="B962" s="90">
        <f t="shared" si="154"/>
        <v>82.602018449752592</v>
      </c>
      <c r="C962" s="90">
        <f>0.5*'Gearing and Output'!$G$15*'Gearing and Output'!$G$16*'Gearing and Output'!$G$14*(A962)^2</f>
        <v>111.2073775495362</v>
      </c>
      <c r="D962" s="90">
        <f>'Gearing and Output'!$G$26</f>
        <v>133.66125</v>
      </c>
      <c r="E962" s="90">
        <f>'Gearing and Output'!$C$14-C962-D962</f>
        <v>239.23840140594046</v>
      </c>
      <c r="F962" s="90">
        <f>0.5*'Gearing and Output'!$J$27*A962^2</f>
        <v>53594.201722958889</v>
      </c>
      <c r="G962" s="90">
        <f>A962/('Gearing and Output'!$J$35/1000)</f>
        <v>47.081097682100008</v>
      </c>
      <c r="H962" s="90">
        <f t="shared" ref="H962:H1025" si="158">(0.5*I962*A962^2)/1000</f>
        <v>59.738955596585342</v>
      </c>
      <c r="I962" s="90">
        <f>'Gearing and Output'!$G$38</f>
        <v>631.72977665344956</v>
      </c>
      <c r="J962" s="90">
        <f t="shared" ref="J962:J1025" si="159">E962/I962</f>
        <v>0.37870369618049587</v>
      </c>
      <c r="K962" s="92">
        <f t="shared" si="157"/>
        <v>2.6405868495230767</v>
      </c>
      <c r="L962" s="92">
        <f>IF(A962&lt;'Gearing and Output'!$H$5,1,IF(A962&lt;'Gearing and Output'!$H$6,2,IF(A962&gt;'Gearing and Output'!$H$6,3)))</f>
        <v>3</v>
      </c>
      <c r="M962" s="92">
        <f>IF(L962=1,_xlfn.XLOOKUP(A962,'Dyno Graph'!$E$2:$E$77,'Dyno Graph'!$A$2:$A$77,,1),IF(L962=2,_xlfn.XLOOKUP(A962,'Dyno Graph'!$F$2:$F$77,'Dyno Graph'!$A$2:$A$77,,1),IF(L962=3,_xlfn.XLOOKUP(A962,'Dyno Graph'!$G$2:$G$77,'Dyno Graph'!$A$2:$A$77,,1))))</f>
        <v>7500</v>
      </c>
      <c r="N962" s="92">
        <f>IF(L962=1,_xlfn.XLOOKUP(A962,'Dyno Graph'!$E$2:$E$77,'Dyno Graph'!$D$2:$D$77,,-1),IF(L962=2,_xlfn.XLOOKUP(A962,'Dyno Graph'!$F$2:$F$77,'Dyno Graph'!$D$2:$D$77,,-1),IF(L962=3,_xlfn.XLOOKUP(A962,'Dyno Graph'!$G$2:$G$77,'Dyno Graph'!$D$2:$D$77,,-1))))</f>
        <v>14.254</v>
      </c>
      <c r="O962" s="92">
        <f>IF(L962=1,_xlfn.XLOOKUP(A962,'Dyno Graph'!$E$2:$E$77,'Dyno Graph'!$H$2:$H$77,,-1),IF(Forces!L962=2,_xlfn.XLOOKUP(Forces!A962,'Dyno Graph'!$F$2:$F$77,'Dyno Graph'!$H$2:$H$77,,-1),IF(Forces!L962=3,_xlfn.XLOOKUP(Forces!A962,'Dyno Graph'!$G$2:$G$77,'Dyno Graph'!$H$2:$H$77,,-1))))</f>
        <v>11.185500000000001</v>
      </c>
      <c r="P962" s="92" cm="1">
        <f t="array" ref="P962">_xlfn.XLOOKUP(N962,BSFC!$B$3:$B$25,_xlfn.XLOOKUP(M962,BSFC!$C$2:$P$2,BSFC!$C$3:$P$25,,-1),,-1)</f>
        <v>475.44294525000004</v>
      </c>
      <c r="Q962" s="92">
        <f t="shared" si="150"/>
        <v>1.4772408511371877</v>
      </c>
      <c r="R962" s="92">
        <f t="shared" si="151"/>
        <v>2.2593044861247781E-4</v>
      </c>
      <c r="S962" s="92">
        <f t="shared" si="152"/>
        <v>0.10741703790997023</v>
      </c>
      <c r="T962" s="92">
        <f t="shared" si="155"/>
        <v>124.63679064329096</v>
      </c>
      <c r="U962" s="92">
        <f t="shared" si="153"/>
        <v>1.4322271721329364E-4</v>
      </c>
      <c r="V962" s="92">
        <f t="shared" si="156"/>
        <v>0.16618238752438647</v>
      </c>
    </row>
    <row r="963" spans="1:22" x14ac:dyDescent="0.45">
      <c r="A963" s="88">
        <f>MIN('Gearing and Output'!$H$7,(SQRT((A962^2)+2*K962*1)))</f>
        <v>13.752388632941413</v>
      </c>
      <c r="B963" s="90">
        <f t="shared" si="154"/>
        <v>82.674733090582677</v>
      </c>
      <c r="C963" s="90">
        <f>0.5*'Gearing and Output'!$G$15*'Gearing and Output'!$G$16*'Gearing and Output'!$G$14*(A963)^2</f>
        <v>111.2073775495362</v>
      </c>
      <c r="D963" s="90">
        <f>'Gearing and Output'!$G$26</f>
        <v>133.66125</v>
      </c>
      <c r="E963" s="90">
        <f>'Gearing and Output'!$C$14-C963-D963</f>
        <v>239.23840140594046</v>
      </c>
      <c r="F963" s="90">
        <f>0.5*'Gearing and Output'!$J$27*A963^2</f>
        <v>53594.201722958889</v>
      </c>
      <c r="G963" s="90">
        <f>A963/('Gearing and Output'!$J$35/1000)</f>
        <v>47.081097682100008</v>
      </c>
      <c r="H963" s="90">
        <f t="shared" si="158"/>
        <v>59.738955596585342</v>
      </c>
      <c r="I963" s="90">
        <f>'Gearing and Output'!$G$38</f>
        <v>631.72977665344956</v>
      </c>
      <c r="J963" s="90">
        <f t="shared" si="159"/>
        <v>0.37870369618049587</v>
      </c>
      <c r="K963" s="92">
        <f t="shared" si="157"/>
        <v>2.6405868495230767</v>
      </c>
      <c r="L963" s="92">
        <f>IF(A963&lt;'Gearing and Output'!$H$5,1,IF(A963&lt;'Gearing and Output'!$H$6,2,IF(A963&gt;'Gearing and Output'!$H$6,3)))</f>
        <v>3</v>
      </c>
      <c r="M963" s="92">
        <f>IF(L963=1,_xlfn.XLOOKUP(A963,'Dyno Graph'!$E$2:$E$77,'Dyno Graph'!$A$2:$A$77,,1),IF(L963=2,_xlfn.XLOOKUP(A963,'Dyno Graph'!$F$2:$F$77,'Dyno Graph'!$A$2:$A$77,,1),IF(L963=3,_xlfn.XLOOKUP(A963,'Dyno Graph'!$G$2:$G$77,'Dyno Graph'!$A$2:$A$77,,1))))</f>
        <v>7500</v>
      </c>
      <c r="N963" s="92">
        <f>IF(L963=1,_xlfn.XLOOKUP(A963,'Dyno Graph'!$E$2:$E$77,'Dyno Graph'!$D$2:$D$77,,-1),IF(L963=2,_xlfn.XLOOKUP(A963,'Dyno Graph'!$F$2:$F$77,'Dyno Graph'!$D$2:$D$77,,-1),IF(L963=3,_xlfn.XLOOKUP(A963,'Dyno Graph'!$G$2:$G$77,'Dyno Graph'!$D$2:$D$77,,-1))))</f>
        <v>14.254</v>
      </c>
      <c r="O963" s="92">
        <f>IF(L963=1,_xlfn.XLOOKUP(A963,'Dyno Graph'!$E$2:$E$77,'Dyno Graph'!$H$2:$H$77,,-1),IF(Forces!L963=2,_xlfn.XLOOKUP(Forces!A963,'Dyno Graph'!$F$2:$F$77,'Dyno Graph'!$H$2:$H$77,,-1),IF(Forces!L963=3,_xlfn.XLOOKUP(Forces!A963,'Dyno Graph'!$G$2:$G$77,'Dyno Graph'!$H$2:$H$77,,-1))))</f>
        <v>11.185500000000001</v>
      </c>
      <c r="P963" s="92" cm="1">
        <f t="array" ref="P963">_xlfn.XLOOKUP(N963,BSFC!$B$3:$B$25,_xlfn.XLOOKUP(M963,BSFC!$C$2:$P$2,BSFC!$C$3:$P$25,,-1),,-1)</f>
        <v>475.44294525000004</v>
      </c>
      <c r="Q963" s="92">
        <f t="shared" ref="Q963:Q1026" si="160">(O963*P963)/(60*60)</f>
        <v>1.4772408511371877</v>
      </c>
      <c r="R963" s="92">
        <f t="shared" ref="R963:R1026" si="161">((B964-B963)/3600)*O963</f>
        <v>2.2593044861247781E-4</v>
      </c>
      <c r="S963" s="92">
        <f t="shared" ref="S963:S1026" si="162">R963*P963</f>
        <v>0.10741703790997023</v>
      </c>
      <c r="T963" s="92">
        <f t="shared" si="155"/>
        <v>124.74420768120093</v>
      </c>
      <c r="U963" s="92">
        <f t="shared" ref="U963:U1026" si="163">((R963*P963)/1000)/0.75</f>
        <v>1.4322271721329364E-4</v>
      </c>
      <c r="V963" s="92">
        <f t="shared" si="156"/>
        <v>0.16632561024159975</v>
      </c>
    </row>
    <row r="964" spans="1:22" x14ac:dyDescent="0.45">
      <c r="A964" s="88">
        <f>MIN('Gearing and Output'!$H$7,(SQRT((A963^2)+2*K963*1)))</f>
        <v>13.752388632941413</v>
      </c>
      <c r="B964" s="90">
        <f t="shared" si="154"/>
        <v>82.747447731412763</v>
      </c>
      <c r="C964" s="90">
        <f>0.5*'Gearing and Output'!$G$15*'Gearing and Output'!$G$16*'Gearing and Output'!$G$14*(A964)^2</f>
        <v>111.2073775495362</v>
      </c>
      <c r="D964" s="90">
        <f>'Gearing and Output'!$G$26</f>
        <v>133.66125</v>
      </c>
      <c r="E964" s="90">
        <f>'Gearing and Output'!$C$14-C964-D964</f>
        <v>239.23840140594046</v>
      </c>
      <c r="F964" s="90">
        <f>0.5*'Gearing and Output'!$J$27*A964^2</f>
        <v>53594.201722958889</v>
      </c>
      <c r="G964" s="90">
        <f>A964/('Gearing and Output'!$J$35/1000)</f>
        <v>47.081097682100008</v>
      </c>
      <c r="H964" s="90">
        <f t="shared" si="158"/>
        <v>59.738955596585342</v>
      </c>
      <c r="I964" s="90">
        <f>'Gearing and Output'!$G$38</f>
        <v>631.72977665344956</v>
      </c>
      <c r="J964" s="90">
        <f t="shared" si="159"/>
        <v>0.37870369618049587</v>
      </c>
      <c r="K964" s="92">
        <f t="shared" si="157"/>
        <v>2.6405868495230767</v>
      </c>
      <c r="L964" s="92">
        <f>IF(A964&lt;'Gearing and Output'!$H$5,1,IF(A964&lt;'Gearing and Output'!$H$6,2,IF(A964&gt;'Gearing and Output'!$H$6,3)))</f>
        <v>3</v>
      </c>
      <c r="M964" s="92">
        <f>IF(L964=1,_xlfn.XLOOKUP(A964,'Dyno Graph'!$E$2:$E$77,'Dyno Graph'!$A$2:$A$77,,1),IF(L964=2,_xlfn.XLOOKUP(A964,'Dyno Graph'!$F$2:$F$77,'Dyno Graph'!$A$2:$A$77,,1),IF(L964=3,_xlfn.XLOOKUP(A964,'Dyno Graph'!$G$2:$G$77,'Dyno Graph'!$A$2:$A$77,,1))))</f>
        <v>7500</v>
      </c>
      <c r="N964" s="92">
        <f>IF(L964=1,_xlfn.XLOOKUP(A964,'Dyno Graph'!$E$2:$E$77,'Dyno Graph'!$D$2:$D$77,,-1),IF(L964=2,_xlfn.XLOOKUP(A964,'Dyno Graph'!$F$2:$F$77,'Dyno Graph'!$D$2:$D$77,,-1),IF(L964=3,_xlfn.XLOOKUP(A964,'Dyno Graph'!$G$2:$G$77,'Dyno Graph'!$D$2:$D$77,,-1))))</f>
        <v>14.254</v>
      </c>
      <c r="O964" s="92">
        <f>IF(L964=1,_xlfn.XLOOKUP(A964,'Dyno Graph'!$E$2:$E$77,'Dyno Graph'!$H$2:$H$77,,-1),IF(Forces!L964=2,_xlfn.XLOOKUP(Forces!A964,'Dyno Graph'!$F$2:$F$77,'Dyno Graph'!$H$2:$H$77,,-1),IF(Forces!L964=3,_xlfn.XLOOKUP(Forces!A964,'Dyno Graph'!$G$2:$G$77,'Dyno Graph'!$H$2:$H$77,,-1))))</f>
        <v>11.185500000000001</v>
      </c>
      <c r="P964" s="92" cm="1">
        <f t="array" ref="P964">_xlfn.XLOOKUP(N964,BSFC!$B$3:$B$25,_xlfn.XLOOKUP(M964,BSFC!$C$2:$P$2,BSFC!$C$3:$P$25,,-1),,-1)</f>
        <v>475.44294525000004</v>
      </c>
      <c r="Q964" s="92">
        <f t="shared" si="160"/>
        <v>1.4772408511371877</v>
      </c>
      <c r="R964" s="92">
        <f t="shared" si="161"/>
        <v>2.2593044861247781E-4</v>
      </c>
      <c r="S964" s="92">
        <f t="shared" si="162"/>
        <v>0.10741703790997023</v>
      </c>
      <c r="T964" s="92">
        <f t="shared" si="155"/>
        <v>124.8516247191109</v>
      </c>
      <c r="U964" s="92">
        <f t="shared" si="163"/>
        <v>1.4322271721329364E-4</v>
      </c>
      <c r="V964" s="92">
        <f t="shared" si="156"/>
        <v>0.16646883295881304</v>
      </c>
    </row>
    <row r="965" spans="1:22" x14ac:dyDescent="0.45">
      <c r="A965" s="88">
        <f>MIN('Gearing and Output'!$H$7,(SQRT((A964^2)+2*K964*1)))</f>
        <v>13.752388632941413</v>
      </c>
      <c r="B965" s="90">
        <f t="shared" ref="B965:B1028" si="164">(1/A965)+B964</f>
        <v>82.820162372242848</v>
      </c>
      <c r="C965" s="90">
        <f>0.5*'Gearing and Output'!$G$15*'Gearing and Output'!$G$16*'Gearing and Output'!$G$14*(A965)^2</f>
        <v>111.2073775495362</v>
      </c>
      <c r="D965" s="90">
        <f>'Gearing and Output'!$G$26</f>
        <v>133.66125</v>
      </c>
      <c r="E965" s="90">
        <f>'Gearing and Output'!$C$14-C965-D965</f>
        <v>239.23840140594046</v>
      </c>
      <c r="F965" s="90">
        <f>0.5*'Gearing and Output'!$J$27*A965^2</f>
        <v>53594.201722958889</v>
      </c>
      <c r="G965" s="90">
        <f>A965/('Gearing and Output'!$J$35/1000)</f>
        <v>47.081097682100008</v>
      </c>
      <c r="H965" s="90">
        <f t="shared" si="158"/>
        <v>59.738955596585342</v>
      </c>
      <c r="I965" s="90">
        <f>'Gearing and Output'!$G$38</f>
        <v>631.72977665344956</v>
      </c>
      <c r="J965" s="90">
        <f t="shared" si="159"/>
        <v>0.37870369618049587</v>
      </c>
      <c r="K965" s="92">
        <f t="shared" si="157"/>
        <v>2.6405868495230767</v>
      </c>
      <c r="L965" s="92">
        <f>IF(A965&lt;'Gearing and Output'!$H$5,1,IF(A965&lt;'Gearing and Output'!$H$6,2,IF(A965&gt;'Gearing and Output'!$H$6,3)))</f>
        <v>3</v>
      </c>
      <c r="M965" s="92">
        <f>IF(L965=1,_xlfn.XLOOKUP(A965,'Dyno Graph'!$E$2:$E$77,'Dyno Graph'!$A$2:$A$77,,1),IF(L965=2,_xlfn.XLOOKUP(A965,'Dyno Graph'!$F$2:$F$77,'Dyno Graph'!$A$2:$A$77,,1),IF(L965=3,_xlfn.XLOOKUP(A965,'Dyno Graph'!$G$2:$G$77,'Dyno Graph'!$A$2:$A$77,,1))))</f>
        <v>7500</v>
      </c>
      <c r="N965" s="92">
        <f>IF(L965=1,_xlfn.XLOOKUP(A965,'Dyno Graph'!$E$2:$E$77,'Dyno Graph'!$D$2:$D$77,,-1),IF(L965=2,_xlfn.XLOOKUP(A965,'Dyno Graph'!$F$2:$F$77,'Dyno Graph'!$D$2:$D$77,,-1),IF(L965=3,_xlfn.XLOOKUP(A965,'Dyno Graph'!$G$2:$G$77,'Dyno Graph'!$D$2:$D$77,,-1))))</f>
        <v>14.254</v>
      </c>
      <c r="O965" s="92">
        <f>IF(L965=1,_xlfn.XLOOKUP(A965,'Dyno Graph'!$E$2:$E$77,'Dyno Graph'!$H$2:$H$77,,-1),IF(Forces!L965=2,_xlfn.XLOOKUP(Forces!A965,'Dyno Graph'!$F$2:$F$77,'Dyno Graph'!$H$2:$H$77,,-1),IF(Forces!L965=3,_xlfn.XLOOKUP(Forces!A965,'Dyno Graph'!$G$2:$G$77,'Dyno Graph'!$H$2:$H$77,,-1))))</f>
        <v>11.185500000000001</v>
      </c>
      <c r="P965" s="92" cm="1">
        <f t="array" ref="P965">_xlfn.XLOOKUP(N965,BSFC!$B$3:$B$25,_xlfn.XLOOKUP(M965,BSFC!$C$2:$P$2,BSFC!$C$3:$P$25,,-1),,-1)</f>
        <v>475.44294525000004</v>
      </c>
      <c r="Q965" s="92">
        <f t="shared" si="160"/>
        <v>1.4772408511371877</v>
      </c>
      <c r="R965" s="92">
        <f t="shared" si="161"/>
        <v>2.2593044861247781E-4</v>
      </c>
      <c r="S965" s="92">
        <f t="shared" si="162"/>
        <v>0.10741703790997023</v>
      </c>
      <c r="T965" s="92">
        <f t="shared" ref="T965:T1028" si="165">S965+T964</f>
        <v>124.95904175702087</v>
      </c>
      <c r="U965" s="92">
        <f t="shared" si="163"/>
        <v>1.4322271721329364E-4</v>
      </c>
      <c r="V965" s="92">
        <f t="shared" ref="V965:V1028" si="166">U965+V964</f>
        <v>0.16661205567602633</v>
      </c>
    </row>
    <row r="966" spans="1:22" x14ac:dyDescent="0.45">
      <c r="A966" s="88">
        <f>MIN('Gearing and Output'!$H$7,(SQRT((A965^2)+2*K965*1)))</f>
        <v>13.752388632941413</v>
      </c>
      <c r="B966" s="90">
        <f t="shared" si="164"/>
        <v>82.892877013072933</v>
      </c>
      <c r="C966" s="90">
        <f>0.5*'Gearing and Output'!$G$15*'Gearing and Output'!$G$16*'Gearing and Output'!$G$14*(A966)^2</f>
        <v>111.2073775495362</v>
      </c>
      <c r="D966" s="90">
        <f>'Gearing and Output'!$G$26</f>
        <v>133.66125</v>
      </c>
      <c r="E966" s="90">
        <f>'Gearing and Output'!$C$14-C966-D966</f>
        <v>239.23840140594046</v>
      </c>
      <c r="F966" s="90">
        <f>0.5*'Gearing and Output'!$J$27*A966^2</f>
        <v>53594.201722958889</v>
      </c>
      <c r="G966" s="90">
        <f>A966/('Gearing and Output'!$J$35/1000)</f>
        <v>47.081097682100008</v>
      </c>
      <c r="H966" s="90">
        <f t="shared" si="158"/>
        <v>59.738955596585342</v>
      </c>
      <c r="I966" s="90">
        <f>'Gearing and Output'!$G$38</f>
        <v>631.72977665344956</v>
      </c>
      <c r="J966" s="90">
        <f t="shared" si="159"/>
        <v>0.37870369618049587</v>
      </c>
      <c r="K966" s="92">
        <f t="shared" si="157"/>
        <v>2.6405868495230767</v>
      </c>
      <c r="L966" s="92">
        <f>IF(A966&lt;'Gearing and Output'!$H$5,1,IF(A966&lt;'Gearing and Output'!$H$6,2,IF(A966&gt;'Gearing and Output'!$H$6,3)))</f>
        <v>3</v>
      </c>
      <c r="M966" s="92">
        <f>IF(L966=1,_xlfn.XLOOKUP(A966,'Dyno Graph'!$E$2:$E$77,'Dyno Graph'!$A$2:$A$77,,1),IF(L966=2,_xlfn.XLOOKUP(A966,'Dyno Graph'!$F$2:$F$77,'Dyno Graph'!$A$2:$A$77,,1),IF(L966=3,_xlfn.XLOOKUP(A966,'Dyno Graph'!$G$2:$G$77,'Dyno Graph'!$A$2:$A$77,,1))))</f>
        <v>7500</v>
      </c>
      <c r="N966" s="92">
        <f>IF(L966=1,_xlfn.XLOOKUP(A966,'Dyno Graph'!$E$2:$E$77,'Dyno Graph'!$D$2:$D$77,,-1),IF(L966=2,_xlfn.XLOOKUP(A966,'Dyno Graph'!$F$2:$F$77,'Dyno Graph'!$D$2:$D$77,,-1),IF(L966=3,_xlfn.XLOOKUP(A966,'Dyno Graph'!$G$2:$G$77,'Dyno Graph'!$D$2:$D$77,,-1))))</f>
        <v>14.254</v>
      </c>
      <c r="O966" s="92">
        <f>IF(L966=1,_xlfn.XLOOKUP(A966,'Dyno Graph'!$E$2:$E$77,'Dyno Graph'!$H$2:$H$77,,-1),IF(Forces!L966=2,_xlfn.XLOOKUP(Forces!A966,'Dyno Graph'!$F$2:$F$77,'Dyno Graph'!$H$2:$H$77,,-1),IF(Forces!L966=3,_xlfn.XLOOKUP(Forces!A966,'Dyno Graph'!$G$2:$G$77,'Dyno Graph'!$H$2:$H$77,,-1))))</f>
        <v>11.185500000000001</v>
      </c>
      <c r="P966" s="92" cm="1">
        <f t="array" ref="P966">_xlfn.XLOOKUP(N966,BSFC!$B$3:$B$25,_xlfn.XLOOKUP(M966,BSFC!$C$2:$P$2,BSFC!$C$3:$P$25,,-1),,-1)</f>
        <v>475.44294525000004</v>
      </c>
      <c r="Q966" s="92">
        <f t="shared" si="160"/>
        <v>1.4772408511371877</v>
      </c>
      <c r="R966" s="92">
        <f t="shared" si="161"/>
        <v>2.2593044861247781E-4</v>
      </c>
      <c r="S966" s="92">
        <f t="shared" si="162"/>
        <v>0.10741703790997023</v>
      </c>
      <c r="T966" s="92">
        <f t="shared" si="165"/>
        <v>125.06645879493084</v>
      </c>
      <c r="U966" s="92">
        <f t="shared" si="163"/>
        <v>1.4322271721329364E-4</v>
      </c>
      <c r="V966" s="92">
        <f t="shared" si="166"/>
        <v>0.16675527839323961</v>
      </c>
    </row>
    <row r="967" spans="1:22" x14ac:dyDescent="0.45">
      <c r="A967" s="88">
        <f>MIN('Gearing and Output'!$H$7,(SQRT((A966^2)+2*K966*1)))</f>
        <v>13.752388632941413</v>
      </c>
      <c r="B967" s="90">
        <f t="shared" si="164"/>
        <v>82.965591653903019</v>
      </c>
      <c r="C967" s="90">
        <f>0.5*'Gearing and Output'!$G$15*'Gearing and Output'!$G$16*'Gearing and Output'!$G$14*(A967)^2</f>
        <v>111.2073775495362</v>
      </c>
      <c r="D967" s="90">
        <f>'Gearing and Output'!$G$26</f>
        <v>133.66125</v>
      </c>
      <c r="E967" s="90">
        <f>'Gearing and Output'!$C$14-C967-D967</f>
        <v>239.23840140594046</v>
      </c>
      <c r="F967" s="90">
        <f>0.5*'Gearing and Output'!$J$27*A967^2</f>
        <v>53594.201722958889</v>
      </c>
      <c r="G967" s="90">
        <f>A967/('Gearing and Output'!$J$35/1000)</f>
        <v>47.081097682100008</v>
      </c>
      <c r="H967" s="90">
        <f t="shared" si="158"/>
        <v>59.738955596585342</v>
      </c>
      <c r="I967" s="90">
        <f>'Gearing and Output'!$G$38</f>
        <v>631.72977665344956</v>
      </c>
      <c r="J967" s="90">
        <f t="shared" si="159"/>
        <v>0.37870369618049587</v>
      </c>
      <c r="K967" s="92">
        <f t="shared" si="157"/>
        <v>2.6405868495230767</v>
      </c>
      <c r="L967" s="92">
        <f>IF(A967&lt;'Gearing and Output'!$H$5,1,IF(A967&lt;'Gearing and Output'!$H$6,2,IF(A967&gt;'Gearing and Output'!$H$6,3)))</f>
        <v>3</v>
      </c>
      <c r="M967" s="92">
        <f>IF(L967=1,_xlfn.XLOOKUP(A967,'Dyno Graph'!$E$2:$E$77,'Dyno Graph'!$A$2:$A$77,,1),IF(L967=2,_xlfn.XLOOKUP(A967,'Dyno Graph'!$F$2:$F$77,'Dyno Graph'!$A$2:$A$77,,1),IF(L967=3,_xlfn.XLOOKUP(A967,'Dyno Graph'!$G$2:$G$77,'Dyno Graph'!$A$2:$A$77,,1))))</f>
        <v>7500</v>
      </c>
      <c r="N967" s="92">
        <f>IF(L967=1,_xlfn.XLOOKUP(A967,'Dyno Graph'!$E$2:$E$77,'Dyno Graph'!$D$2:$D$77,,-1),IF(L967=2,_xlfn.XLOOKUP(A967,'Dyno Graph'!$F$2:$F$77,'Dyno Graph'!$D$2:$D$77,,-1),IF(L967=3,_xlfn.XLOOKUP(A967,'Dyno Graph'!$G$2:$G$77,'Dyno Graph'!$D$2:$D$77,,-1))))</f>
        <v>14.254</v>
      </c>
      <c r="O967" s="92">
        <f>IF(L967=1,_xlfn.XLOOKUP(A967,'Dyno Graph'!$E$2:$E$77,'Dyno Graph'!$H$2:$H$77,,-1),IF(Forces!L967=2,_xlfn.XLOOKUP(Forces!A967,'Dyno Graph'!$F$2:$F$77,'Dyno Graph'!$H$2:$H$77,,-1),IF(Forces!L967=3,_xlfn.XLOOKUP(Forces!A967,'Dyno Graph'!$G$2:$G$77,'Dyno Graph'!$H$2:$H$77,,-1))))</f>
        <v>11.185500000000001</v>
      </c>
      <c r="P967" s="92" cm="1">
        <f t="array" ref="P967">_xlfn.XLOOKUP(N967,BSFC!$B$3:$B$25,_xlfn.XLOOKUP(M967,BSFC!$C$2:$P$2,BSFC!$C$3:$P$25,,-1),,-1)</f>
        <v>475.44294525000004</v>
      </c>
      <c r="Q967" s="92">
        <f t="shared" si="160"/>
        <v>1.4772408511371877</v>
      </c>
      <c r="R967" s="92">
        <f t="shared" si="161"/>
        <v>2.2593044861247781E-4</v>
      </c>
      <c r="S967" s="92">
        <f t="shared" si="162"/>
        <v>0.10741703790997023</v>
      </c>
      <c r="T967" s="92">
        <f t="shared" si="165"/>
        <v>125.17387583284081</v>
      </c>
      <c r="U967" s="92">
        <f t="shared" si="163"/>
        <v>1.4322271721329364E-4</v>
      </c>
      <c r="V967" s="92">
        <f t="shared" si="166"/>
        <v>0.1668985011104529</v>
      </c>
    </row>
    <row r="968" spans="1:22" x14ac:dyDescent="0.45">
      <c r="A968" s="88">
        <f>MIN('Gearing and Output'!$H$7,(SQRT((A967^2)+2*K967*1)))</f>
        <v>13.752388632941413</v>
      </c>
      <c r="B968" s="90">
        <f t="shared" si="164"/>
        <v>83.038306294733104</v>
      </c>
      <c r="C968" s="90">
        <f>0.5*'Gearing and Output'!$G$15*'Gearing and Output'!$G$16*'Gearing and Output'!$G$14*(A968)^2</f>
        <v>111.2073775495362</v>
      </c>
      <c r="D968" s="90">
        <f>'Gearing and Output'!$G$26</f>
        <v>133.66125</v>
      </c>
      <c r="E968" s="90">
        <f>'Gearing and Output'!$C$14-C968-D968</f>
        <v>239.23840140594046</v>
      </c>
      <c r="F968" s="90">
        <f>0.5*'Gearing and Output'!$J$27*A968^2</f>
        <v>53594.201722958889</v>
      </c>
      <c r="G968" s="90">
        <f>A968/('Gearing and Output'!$J$35/1000)</f>
        <v>47.081097682100008</v>
      </c>
      <c r="H968" s="90">
        <f t="shared" si="158"/>
        <v>59.738955596585342</v>
      </c>
      <c r="I968" s="90">
        <f>'Gearing and Output'!$G$38</f>
        <v>631.72977665344956</v>
      </c>
      <c r="J968" s="90">
        <f t="shared" si="159"/>
        <v>0.37870369618049587</v>
      </c>
      <c r="K968" s="92">
        <f t="shared" si="157"/>
        <v>2.6405868495230767</v>
      </c>
      <c r="L968" s="92">
        <f>IF(A968&lt;'Gearing and Output'!$H$5,1,IF(A968&lt;'Gearing and Output'!$H$6,2,IF(A968&gt;'Gearing and Output'!$H$6,3)))</f>
        <v>3</v>
      </c>
      <c r="M968" s="92">
        <f>IF(L968=1,_xlfn.XLOOKUP(A968,'Dyno Graph'!$E$2:$E$77,'Dyno Graph'!$A$2:$A$77,,1),IF(L968=2,_xlfn.XLOOKUP(A968,'Dyno Graph'!$F$2:$F$77,'Dyno Graph'!$A$2:$A$77,,1),IF(L968=3,_xlfn.XLOOKUP(A968,'Dyno Graph'!$G$2:$G$77,'Dyno Graph'!$A$2:$A$77,,1))))</f>
        <v>7500</v>
      </c>
      <c r="N968" s="92">
        <f>IF(L968=1,_xlfn.XLOOKUP(A968,'Dyno Graph'!$E$2:$E$77,'Dyno Graph'!$D$2:$D$77,,-1),IF(L968=2,_xlfn.XLOOKUP(A968,'Dyno Graph'!$F$2:$F$77,'Dyno Graph'!$D$2:$D$77,,-1),IF(L968=3,_xlfn.XLOOKUP(A968,'Dyno Graph'!$G$2:$G$77,'Dyno Graph'!$D$2:$D$77,,-1))))</f>
        <v>14.254</v>
      </c>
      <c r="O968" s="92">
        <f>IF(L968=1,_xlfn.XLOOKUP(A968,'Dyno Graph'!$E$2:$E$77,'Dyno Graph'!$H$2:$H$77,,-1),IF(Forces!L968=2,_xlfn.XLOOKUP(Forces!A968,'Dyno Graph'!$F$2:$F$77,'Dyno Graph'!$H$2:$H$77,,-1),IF(Forces!L968=3,_xlfn.XLOOKUP(Forces!A968,'Dyno Graph'!$G$2:$G$77,'Dyno Graph'!$H$2:$H$77,,-1))))</f>
        <v>11.185500000000001</v>
      </c>
      <c r="P968" s="92" cm="1">
        <f t="array" ref="P968">_xlfn.XLOOKUP(N968,BSFC!$B$3:$B$25,_xlfn.XLOOKUP(M968,BSFC!$C$2:$P$2,BSFC!$C$3:$P$25,,-1),,-1)</f>
        <v>475.44294525000004</v>
      </c>
      <c r="Q968" s="92">
        <f t="shared" si="160"/>
        <v>1.4772408511371877</v>
      </c>
      <c r="R968" s="92">
        <f t="shared" si="161"/>
        <v>2.2593044861247781E-4</v>
      </c>
      <c r="S968" s="92">
        <f t="shared" si="162"/>
        <v>0.10741703790997023</v>
      </c>
      <c r="T968" s="92">
        <f t="shared" si="165"/>
        <v>125.28129287075078</v>
      </c>
      <c r="U968" s="92">
        <f t="shared" si="163"/>
        <v>1.4322271721329364E-4</v>
      </c>
      <c r="V968" s="92">
        <f t="shared" si="166"/>
        <v>0.16704172382766619</v>
      </c>
    </row>
    <row r="969" spans="1:22" x14ac:dyDescent="0.45">
      <c r="A969" s="88">
        <f>MIN('Gearing and Output'!$H$7,(SQRT((A968^2)+2*K968*1)))</f>
        <v>13.752388632941413</v>
      </c>
      <c r="B969" s="90">
        <f t="shared" si="164"/>
        <v>83.111020935563189</v>
      </c>
      <c r="C969" s="90">
        <f>0.5*'Gearing and Output'!$G$15*'Gearing and Output'!$G$16*'Gearing and Output'!$G$14*(A969)^2</f>
        <v>111.2073775495362</v>
      </c>
      <c r="D969" s="90">
        <f>'Gearing and Output'!$G$26</f>
        <v>133.66125</v>
      </c>
      <c r="E969" s="90">
        <f>'Gearing and Output'!$C$14-C969-D969</f>
        <v>239.23840140594046</v>
      </c>
      <c r="F969" s="90">
        <f>0.5*'Gearing and Output'!$J$27*A969^2</f>
        <v>53594.201722958889</v>
      </c>
      <c r="G969" s="90">
        <f>A969/('Gearing and Output'!$J$35/1000)</f>
        <v>47.081097682100008</v>
      </c>
      <c r="H969" s="90">
        <f t="shared" si="158"/>
        <v>59.738955596585342</v>
      </c>
      <c r="I969" s="90">
        <f>'Gearing and Output'!$G$38</f>
        <v>631.72977665344956</v>
      </c>
      <c r="J969" s="90">
        <f t="shared" si="159"/>
        <v>0.37870369618049587</v>
      </c>
      <c r="K969" s="92">
        <f t="shared" si="157"/>
        <v>2.6405868495230767</v>
      </c>
      <c r="L969" s="92">
        <f>IF(A969&lt;'Gearing and Output'!$H$5,1,IF(A969&lt;'Gearing and Output'!$H$6,2,IF(A969&gt;'Gearing and Output'!$H$6,3)))</f>
        <v>3</v>
      </c>
      <c r="M969" s="92">
        <f>IF(L969=1,_xlfn.XLOOKUP(A969,'Dyno Graph'!$E$2:$E$77,'Dyno Graph'!$A$2:$A$77,,1),IF(L969=2,_xlfn.XLOOKUP(A969,'Dyno Graph'!$F$2:$F$77,'Dyno Graph'!$A$2:$A$77,,1),IF(L969=3,_xlfn.XLOOKUP(A969,'Dyno Graph'!$G$2:$G$77,'Dyno Graph'!$A$2:$A$77,,1))))</f>
        <v>7500</v>
      </c>
      <c r="N969" s="92">
        <f>IF(L969=1,_xlfn.XLOOKUP(A969,'Dyno Graph'!$E$2:$E$77,'Dyno Graph'!$D$2:$D$77,,-1),IF(L969=2,_xlfn.XLOOKUP(A969,'Dyno Graph'!$F$2:$F$77,'Dyno Graph'!$D$2:$D$77,,-1),IF(L969=3,_xlfn.XLOOKUP(A969,'Dyno Graph'!$G$2:$G$77,'Dyno Graph'!$D$2:$D$77,,-1))))</f>
        <v>14.254</v>
      </c>
      <c r="O969" s="92">
        <f>IF(L969=1,_xlfn.XLOOKUP(A969,'Dyno Graph'!$E$2:$E$77,'Dyno Graph'!$H$2:$H$77,,-1),IF(Forces!L969=2,_xlfn.XLOOKUP(Forces!A969,'Dyno Graph'!$F$2:$F$77,'Dyno Graph'!$H$2:$H$77,,-1),IF(Forces!L969=3,_xlfn.XLOOKUP(Forces!A969,'Dyno Graph'!$G$2:$G$77,'Dyno Graph'!$H$2:$H$77,,-1))))</f>
        <v>11.185500000000001</v>
      </c>
      <c r="P969" s="92" cm="1">
        <f t="array" ref="P969">_xlfn.XLOOKUP(N969,BSFC!$B$3:$B$25,_xlfn.XLOOKUP(M969,BSFC!$C$2:$P$2,BSFC!$C$3:$P$25,,-1),,-1)</f>
        <v>475.44294525000004</v>
      </c>
      <c r="Q969" s="92">
        <f t="shared" si="160"/>
        <v>1.4772408511371877</v>
      </c>
      <c r="R969" s="92">
        <f t="shared" si="161"/>
        <v>2.2593044861247781E-4</v>
      </c>
      <c r="S969" s="92">
        <f t="shared" si="162"/>
        <v>0.10741703790997023</v>
      </c>
      <c r="T969" s="92">
        <f t="shared" si="165"/>
        <v>125.38870990866074</v>
      </c>
      <c r="U969" s="92">
        <f t="shared" si="163"/>
        <v>1.4322271721329364E-4</v>
      </c>
      <c r="V969" s="92">
        <f t="shared" si="166"/>
        <v>0.16718494654487948</v>
      </c>
    </row>
    <row r="970" spans="1:22" x14ac:dyDescent="0.45">
      <c r="A970" s="88">
        <f>MIN('Gearing and Output'!$H$7,(SQRT((A969^2)+2*K969*1)))</f>
        <v>13.752388632941413</v>
      </c>
      <c r="B970" s="90">
        <f t="shared" si="164"/>
        <v>83.183735576393275</v>
      </c>
      <c r="C970" s="90">
        <f>0.5*'Gearing and Output'!$G$15*'Gearing and Output'!$G$16*'Gearing and Output'!$G$14*(A970)^2</f>
        <v>111.2073775495362</v>
      </c>
      <c r="D970" s="90">
        <f>'Gearing and Output'!$G$26</f>
        <v>133.66125</v>
      </c>
      <c r="E970" s="90">
        <f>'Gearing and Output'!$C$14-C970-D970</f>
        <v>239.23840140594046</v>
      </c>
      <c r="F970" s="90">
        <f>0.5*'Gearing and Output'!$J$27*A970^2</f>
        <v>53594.201722958889</v>
      </c>
      <c r="G970" s="90">
        <f>A970/('Gearing and Output'!$J$35/1000)</f>
        <v>47.081097682100008</v>
      </c>
      <c r="H970" s="90">
        <f t="shared" si="158"/>
        <v>59.738955596585342</v>
      </c>
      <c r="I970" s="90">
        <f>'Gearing and Output'!$G$38</f>
        <v>631.72977665344956</v>
      </c>
      <c r="J970" s="90">
        <f t="shared" si="159"/>
        <v>0.37870369618049587</v>
      </c>
      <c r="K970" s="92">
        <f t="shared" si="157"/>
        <v>2.6405868495230767</v>
      </c>
      <c r="L970" s="92">
        <f>IF(A970&lt;'Gearing and Output'!$H$5,1,IF(A970&lt;'Gearing and Output'!$H$6,2,IF(A970&gt;'Gearing and Output'!$H$6,3)))</f>
        <v>3</v>
      </c>
      <c r="M970" s="92">
        <f>IF(L970=1,_xlfn.XLOOKUP(A970,'Dyno Graph'!$E$2:$E$77,'Dyno Graph'!$A$2:$A$77,,1),IF(L970=2,_xlfn.XLOOKUP(A970,'Dyno Graph'!$F$2:$F$77,'Dyno Graph'!$A$2:$A$77,,1),IF(L970=3,_xlfn.XLOOKUP(A970,'Dyno Graph'!$G$2:$G$77,'Dyno Graph'!$A$2:$A$77,,1))))</f>
        <v>7500</v>
      </c>
      <c r="N970" s="92">
        <f>IF(L970=1,_xlfn.XLOOKUP(A970,'Dyno Graph'!$E$2:$E$77,'Dyno Graph'!$D$2:$D$77,,-1),IF(L970=2,_xlfn.XLOOKUP(A970,'Dyno Graph'!$F$2:$F$77,'Dyno Graph'!$D$2:$D$77,,-1),IF(L970=3,_xlfn.XLOOKUP(A970,'Dyno Graph'!$G$2:$G$77,'Dyno Graph'!$D$2:$D$77,,-1))))</f>
        <v>14.254</v>
      </c>
      <c r="O970" s="92">
        <f>IF(L970=1,_xlfn.XLOOKUP(A970,'Dyno Graph'!$E$2:$E$77,'Dyno Graph'!$H$2:$H$77,,-1),IF(Forces!L970=2,_xlfn.XLOOKUP(Forces!A970,'Dyno Graph'!$F$2:$F$77,'Dyno Graph'!$H$2:$H$77,,-1),IF(Forces!L970=3,_xlfn.XLOOKUP(Forces!A970,'Dyno Graph'!$G$2:$G$77,'Dyno Graph'!$H$2:$H$77,,-1))))</f>
        <v>11.185500000000001</v>
      </c>
      <c r="P970" s="92" cm="1">
        <f t="array" ref="P970">_xlfn.XLOOKUP(N970,BSFC!$B$3:$B$25,_xlfn.XLOOKUP(M970,BSFC!$C$2:$P$2,BSFC!$C$3:$P$25,,-1),,-1)</f>
        <v>475.44294525000004</v>
      </c>
      <c r="Q970" s="92">
        <f t="shared" si="160"/>
        <v>1.4772408511371877</v>
      </c>
      <c r="R970" s="92">
        <f t="shared" si="161"/>
        <v>2.2593044861247781E-4</v>
      </c>
      <c r="S970" s="92">
        <f t="shared" si="162"/>
        <v>0.10741703790997023</v>
      </c>
      <c r="T970" s="92">
        <f t="shared" si="165"/>
        <v>125.49612694657071</v>
      </c>
      <c r="U970" s="92">
        <f t="shared" si="163"/>
        <v>1.4322271721329364E-4</v>
      </c>
      <c r="V970" s="92">
        <f t="shared" si="166"/>
        <v>0.16732816926209276</v>
      </c>
    </row>
    <row r="971" spans="1:22" x14ac:dyDescent="0.45">
      <c r="A971" s="88">
        <f>MIN('Gearing and Output'!$H$7,(SQRT((A970^2)+2*K970*1)))</f>
        <v>13.752388632941413</v>
      </c>
      <c r="B971" s="90">
        <f t="shared" si="164"/>
        <v>83.25645021722336</v>
      </c>
      <c r="C971" s="90">
        <f>0.5*'Gearing and Output'!$G$15*'Gearing and Output'!$G$16*'Gearing and Output'!$G$14*(A971)^2</f>
        <v>111.2073775495362</v>
      </c>
      <c r="D971" s="90">
        <f>'Gearing and Output'!$G$26</f>
        <v>133.66125</v>
      </c>
      <c r="E971" s="90">
        <f>'Gearing and Output'!$C$14-C971-D971</f>
        <v>239.23840140594046</v>
      </c>
      <c r="F971" s="90">
        <f>0.5*'Gearing and Output'!$J$27*A971^2</f>
        <v>53594.201722958889</v>
      </c>
      <c r="G971" s="90">
        <f>A971/('Gearing and Output'!$J$35/1000)</f>
        <v>47.081097682100008</v>
      </c>
      <c r="H971" s="90">
        <f t="shared" si="158"/>
        <v>59.738955596585342</v>
      </c>
      <c r="I971" s="90">
        <f>'Gearing and Output'!$G$38</f>
        <v>631.72977665344956</v>
      </c>
      <c r="J971" s="90">
        <f t="shared" si="159"/>
        <v>0.37870369618049587</v>
      </c>
      <c r="K971" s="92">
        <f t="shared" si="157"/>
        <v>2.6405868495230767</v>
      </c>
      <c r="L971" s="92">
        <f>IF(A971&lt;'Gearing and Output'!$H$5,1,IF(A971&lt;'Gearing and Output'!$H$6,2,IF(A971&gt;'Gearing and Output'!$H$6,3)))</f>
        <v>3</v>
      </c>
      <c r="M971" s="92">
        <f>IF(L971=1,_xlfn.XLOOKUP(A971,'Dyno Graph'!$E$2:$E$77,'Dyno Graph'!$A$2:$A$77,,1),IF(L971=2,_xlfn.XLOOKUP(A971,'Dyno Graph'!$F$2:$F$77,'Dyno Graph'!$A$2:$A$77,,1),IF(L971=3,_xlfn.XLOOKUP(A971,'Dyno Graph'!$G$2:$G$77,'Dyno Graph'!$A$2:$A$77,,1))))</f>
        <v>7500</v>
      </c>
      <c r="N971" s="92">
        <f>IF(L971=1,_xlfn.XLOOKUP(A971,'Dyno Graph'!$E$2:$E$77,'Dyno Graph'!$D$2:$D$77,,-1),IF(L971=2,_xlfn.XLOOKUP(A971,'Dyno Graph'!$F$2:$F$77,'Dyno Graph'!$D$2:$D$77,,-1),IF(L971=3,_xlfn.XLOOKUP(A971,'Dyno Graph'!$G$2:$G$77,'Dyno Graph'!$D$2:$D$77,,-1))))</f>
        <v>14.254</v>
      </c>
      <c r="O971" s="92">
        <f>IF(L971=1,_xlfn.XLOOKUP(A971,'Dyno Graph'!$E$2:$E$77,'Dyno Graph'!$H$2:$H$77,,-1),IF(Forces!L971=2,_xlfn.XLOOKUP(Forces!A971,'Dyno Graph'!$F$2:$F$77,'Dyno Graph'!$H$2:$H$77,,-1),IF(Forces!L971=3,_xlfn.XLOOKUP(Forces!A971,'Dyno Graph'!$G$2:$G$77,'Dyno Graph'!$H$2:$H$77,,-1))))</f>
        <v>11.185500000000001</v>
      </c>
      <c r="P971" s="92" cm="1">
        <f t="array" ref="P971">_xlfn.XLOOKUP(N971,BSFC!$B$3:$B$25,_xlfn.XLOOKUP(M971,BSFC!$C$2:$P$2,BSFC!$C$3:$P$25,,-1),,-1)</f>
        <v>475.44294525000004</v>
      </c>
      <c r="Q971" s="92">
        <f t="shared" si="160"/>
        <v>1.4772408511371877</v>
      </c>
      <c r="R971" s="92">
        <f t="shared" si="161"/>
        <v>2.2593044861247781E-4</v>
      </c>
      <c r="S971" s="92">
        <f t="shared" si="162"/>
        <v>0.10741703790997023</v>
      </c>
      <c r="T971" s="92">
        <f t="shared" si="165"/>
        <v>125.60354398448068</v>
      </c>
      <c r="U971" s="92">
        <f t="shared" si="163"/>
        <v>1.4322271721329364E-4</v>
      </c>
      <c r="V971" s="92">
        <f t="shared" si="166"/>
        <v>0.16747139197930605</v>
      </c>
    </row>
    <row r="972" spans="1:22" x14ac:dyDescent="0.45">
      <c r="A972" s="88">
        <f>MIN('Gearing and Output'!$H$7,(SQRT((A971^2)+2*K971*1)))</f>
        <v>13.752388632941413</v>
      </c>
      <c r="B972" s="90">
        <f t="shared" si="164"/>
        <v>83.329164858053446</v>
      </c>
      <c r="C972" s="90">
        <f>0.5*'Gearing and Output'!$G$15*'Gearing and Output'!$G$16*'Gearing and Output'!$G$14*(A972)^2</f>
        <v>111.2073775495362</v>
      </c>
      <c r="D972" s="90">
        <f>'Gearing and Output'!$G$26</f>
        <v>133.66125</v>
      </c>
      <c r="E972" s="90">
        <f>'Gearing and Output'!$C$14-C972-D972</f>
        <v>239.23840140594046</v>
      </c>
      <c r="F972" s="90">
        <f>0.5*'Gearing and Output'!$J$27*A972^2</f>
        <v>53594.201722958889</v>
      </c>
      <c r="G972" s="90">
        <f>A972/('Gearing and Output'!$J$35/1000)</f>
        <v>47.081097682100008</v>
      </c>
      <c r="H972" s="90">
        <f t="shared" si="158"/>
        <v>59.738955596585342</v>
      </c>
      <c r="I972" s="90">
        <f>'Gearing and Output'!$G$38</f>
        <v>631.72977665344956</v>
      </c>
      <c r="J972" s="90">
        <f t="shared" si="159"/>
        <v>0.37870369618049587</v>
      </c>
      <c r="K972" s="92">
        <f t="shared" si="157"/>
        <v>2.6405868495230767</v>
      </c>
      <c r="L972" s="92">
        <f>IF(A972&lt;'Gearing and Output'!$H$5,1,IF(A972&lt;'Gearing and Output'!$H$6,2,IF(A972&gt;'Gearing and Output'!$H$6,3)))</f>
        <v>3</v>
      </c>
      <c r="M972" s="92">
        <f>IF(L972=1,_xlfn.XLOOKUP(A972,'Dyno Graph'!$E$2:$E$77,'Dyno Graph'!$A$2:$A$77,,1),IF(L972=2,_xlfn.XLOOKUP(A972,'Dyno Graph'!$F$2:$F$77,'Dyno Graph'!$A$2:$A$77,,1),IF(L972=3,_xlfn.XLOOKUP(A972,'Dyno Graph'!$G$2:$G$77,'Dyno Graph'!$A$2:$A$77,,1))))</f>
        <v>7500</v>
      </c>
      <c r="N972" s="92">
        <f>IF(L972=1,_xlfn.XLOOKUP(A972,'Dyno Graph'!$E$2:$E$77,'Dyno Graph'!$D$2:$D$77,,-1),IF(L972=2,_xlfn.XLOOKUP(A972,'Dyno Graph'!$F$2:$F$77,'Dyno Graph'!$D$2:$D$77,,-1),IF(L972=3,_xlfn.XLOOKUP(A972,'Dyno Graph'!$G$2:$G$77,'Dyno Graph'!$D$2:$D$77,,-1))))</f>
        <v>14.254</v>
      </c>
      <c r="O972" s="92">
        <f>IF(L972=1,_xlfn.XLOOKUP(A972,'Dyno Graph'!$E$2:$E$77,'Dyno Graph'!$H$2:$H$77,,-1),IF(Forces!L972=2,_xlfn.XLOOKUP(Forces!A972,'Dyno Graph'!$F$2:$F$77,'Dyno Graph'!$H$2:$H$77,,-1),IF(Forces!L972=3,_xlfn.XLOOKUP(Forces!A972,'Dyno Graph'!$G$2:$G$77,'Dyno Graph'!$H$2:$H$77,,-1))))</f>
        <v>11.185500000000001</v>
      </c>
      <c r="P972" s="92" cm="1">
        <f t="array" ref="P972">_xlfn.XLOOKUP(N972,BSFC!$B$3:$B$25,_xlfn.XLOOKUP(M972,BSFC!$C$2:$P$2,BSFC!$C$3:$P$25,,-1),,-1)</f>
        <v>475.44294525000004</v>
      </c>
      <c r="Q972" s="92">
        <f t="shared" si="160"/>
        <v>1.4772408511371877</v>
      </c>
      <c r="R972" s="92">
        <f t="shared" si="161"/>
        <v>2.2593044861247781E-4</v>
      </c>
      <c r="S972" s="92">
        <f t="shared" si="162"/>
        <v>0.10741703790997023</v>
      </c>
      <c r="T972" s="92">
        <f t="shared" si="165"/>
        <v>125.71096102239065</v>
      </c>
      <c r="U972" s="92">
        <f t="shared" si="163"/>
        <v>1.4322271721329364E-4</v>
      </c>
      <c r="V972" s="92">
        <f t="shared" si="166"/>
        <v>0.16761461469651934</v>
      </c>
    </row>
    <row r="973" spans="1:22" x14ac:dyDescent="0.45">
      <c r="A973" s="88">
        <f>MIN('Gearing and Output'!$H$7,(SQRT((A972^2)+2*K972*1)))</f>
        <v>13.752388632941413</v>
      </c>
      <c r="B973" s="90">
        <f t="shared" si="164"/>
        <v>83.401879498883531</v>
      </c>
      <c r="C973" s="90">
        <f>0.5*'Gearing and Output'!$G$15*'Gearing and Output'!$G$16*'Gearing and Output'!$G$14*(A973)^2</f>
        <v>111.2073775495362</v>
      </c>
      <c r="D973" s="90">
        <f>'Gearing and Output'!$G$26</f>
        <v>133.66125</v>
      </c>
      <c r="E973" s="90">
        <f>'Gearing and Output'!$C$14-C973-D973</f>
        <v>239.23840140594046</v>
      </c>
      <c r="F973" s="90">
        <f>0.5*'Gearing and Output'!$J$27*A973^2</f>
        <v>53594.201722958889</v>
      </c>
      <c r="G973" s="90">
        <f>A973/('Gearing and Output'!$J$35/1000)</f>
        <v>47.081097682100008</v>
      </c>
      <c r="H973" s="90">
        <f t="shared" si="158"/>
        <v>59.738955596585342</v>
      </c>
      <c r="I973" s="90">
        <f>'Gearing and Output'!$G$38</f>
        <v>631.72977665344956</v>
      </c>
      <c r="J973" s="90">
        <f t="shared" si="159"/>
        <v>0.37870369618049587</v>
      </c>
      <c r="K973" s="92">
        <f t="shared" si="157"/>
        <v>2.6405868495230767</v>
      </c>
      <c r="L973" s="92">
        <f>IF(A973&lt;'Gearing and Output'!$H$5,1,IF(A973&lt;'Gearing and Output'!$H$6,2,IF(A973&gt;'Gearing and Output'!$H$6,3)))</f>
        <v>3</v>
      </c>
      <c r="M973" s="92">
        <f>IF(L973=1,_xlfn.XLOOKUP(A973,'Dyno Graph'!$E$2:$E$77,'Dyno Graph'!$A$2:$A$77,,1),IF(L973=2,_xlfn.XLOOKUP(A973,'Dyno Graph'!$F$2:$F$77,'Dyno Graph'!$A$2:$A$77,,1),IF(L973=3,_xlfn.XLOOKUP(A973,'Dyno Graph'!$G$2:$G$77,'Dyno Graph'!$A$2:$A$77,,1))))</f>
        <v>7500</v>
      </c>
      <c r="N973" s="92">
        <f>IF(L973=1,_xlfn.XLOOKUP(A973,'Dyno Graph'!$E$2:$E$77,'Dyno Graph'!$D$2:$D$77,,-1),IF(L973=2,_xlfn.XLOOKUP(A973,'Dyno Graph'!$F$2:$F$77,'Dyno Graph'!$D$2:$D$77,,-1),IF(L973=3,_xlfn.XLOOKUP(A973,'Dyno Graph'!$G$2:$G$77,'Dyno Graph'!$D$2:$D$77,,-1))))</f>
        <v>14.254</v>
      </c>
      <c r="O973" s="92">
        <f>IF(L973=1,_xlfn.XLOOKUP(A973,'Dyno Graph'!$E$2:$E$77,'Dyno Graph'!$H$2:$H$77,,-1),IF(Forces!L973=2,_xlfn.XLOOKUP(Forces!A973,'Dyno Graph'!$F$2:$F$77,'Dyno Graph'!$H$2:$H$77,,-1),IF(Forces!L973=3,_xlfn.XLOOKUP(Forces!A973,'Dyno Graph'!$G$2:$G$77,'Dyno Graph'!$H$2:$H$77,,-1))))</f>
        <v>11.185500000000001</v>
      </c>
      <c r="P973" s="92" cm="1">
        <f t="array" ref="P973">_xlfn.XLOOKUP(N973,BSFC!$B$3:$B$25,_xlfn.XLOOKUP(M973,BSFC!$C$2:$P$2,BSFC!$C$3:$P$25,,-1),,-1)</f>
        <v>475.44294525000004</v>
      </c>
      <c r="Q973" s="92">
        <f t="shared" si="160"/>
        <v>1.4772408511371877</v>
      </c>
      <c r="R973" s="92">
        <f t="shared" si="161"/>
        <v>2.2593044861247781E-4</v>
      </c>
      <c r="S973" s="92">
        <f t="shared" si="162"/>
        <v>0.10741703790997023</v>
      </c>
      <c r="T973" s="92">
        <f t="shared" si="165"/>
        <v>125.81837806030062</v>
      </c>
      <c r="U973" s="92">
        <f t="shared" si="163"/>
        <v>1.4322271721329364E-4</v>
      </c>
      <c r="V973" s="92">
        <f t="shared" si="166"/>
        <v>0.16775783741373262</v>
      </c>
    </row>
    <row r="974" spans="1:22" x14ac:dyDescent="0.45">
      <c r="A974" s="88">
        <f>MIN('Gearing and Output'!$H$7,(SQRT((A973^2)+2*K973*1)))</f>
        <v>13.752388632941413</v>
      </c>
      <c r="B974" s="90">
        <f t="shared" si="164"/>
        <v>83.474594139713616</v>
      </c>
      <c r="C974" s="90">
        <f>0.5*'Gearing and Output'!$G$15*'Gearing and Output'!$G$16*'Gearing and Output'!$G$14*(A974)^2</f>
        <v>111.2073775495362</v>
      </c>
      <c r="D974" s="90">
        <f>'Gearing and Output'!$G$26</f>
        <v>133.66125</v>
      </c>
      <c r="E974" s="90">
        <f>'Gearing and Output'!$C$14-C974-D974</f>
        <v>239.23840140594046</v>
      </c>
      <c r="F974" s="90">
        <f>0.5*'Gearing and Output'!$J$27*A974^2</f>
        <v>53594.201722958889</v>
      </c>
      <c r="G974" s="90">
        <f>A974/('Gearing and Output'!$J$35/1000)</f>
        <v>47.081097682100008</v>
      </c>
      <c r="H974" s="90">
        <f t="shared" si="158"/>
        <v>59.738955596585342</v>
      </c>
      <c r="I974" s="90">
        <f>'Gearing and Output'!$G$38</f>
        <v>631.72977665344956</v>
      </c>
      <c r="J974" s="90">
        <f t="shared" si="159"/>
        <v>0.37870369618049587</v>
      </c>
      <c r="K974" s="92">
        <f t="shared" si="157"/>
        <v>2.6405868495230767</v>
      </c>
      <c r="L974" s="92">
        <f>IF(A974&lt;'Gearing and Output'!$H$5,1,IF(A974&lt;'Gearing and Output'!$H$6,2,IF(A974&gt;'Gearing and Output'!$H$6,3)))</f>
        <v>3</v>
      </c>
      <c r="M974" s="92">
        <f>IF(L974=1,_xlfn.XLOOKUP(A974,'Dyno Graph'!$E$2:$E$77,'Dyno Graph'!$A$2:$A$77,,1),IF(L974=2,_xlfn.XLOOKUP(A974,'Dyno Graph'!$F$2:$F$77,'Dyno Graph'!$A$2:$A$77,,1),IF(L974=3,_xlfn.XLOOKUP(A974,'Dyno Graph'!$G$2:$G$77,'Dyno Graph'!$A$2:$A$77,,1))))</f>
        <v>7500</v>
      </c>
      <c r="N974" s="92">
        <f>IF(L974=1,_xlfn.XLOOKUP(A974,'Dyno Graph'!$E$2:$E$77,'Dyno Graph'!$D$2:$D$77,,-1),IF(L974=2,_xlfn.XLOOKUP(A974,'Dyno Graph'!$F$2:$F$77,'Dyno Graph'!$D$2:$D$77,,-1),IF(L974=3,_xlfn.XLOOKUP(A974,'Dyno Graph'!$G$2:$G$77,'Dyno Graph'!$D$2:$D$77,,-1))))</f>
        <v>14.254</v>
      </c>
      <c r="O974" s="92">
        <f>IF(L974=1,_xlfn.XLOOKUP(A974,'Dyno Graph'!$E$2:$E$77,'Dyno Graph'!$H$2:$H$77,,-1),IF(Forces!L974=2,_xlfn.XLOOKUP(Forces!A974,'Dyno Graph'!$F$2:$F$77,'Dyno Graph'!$H$2:$H$77,,-1),IF(Forces!L974=3,_xlfn.XLOOKUP(Forces!A974,'Dyno Graph'!$G$2:$G$77,'Dyno Graph'!$H$2:$H$77,,-1))))</f>
        <v>11.185500000000001</v>
      </c>
      <c r="P974" s="92" cm="1">
        <f t="array" ref="P974">_xlfn.XLOOKUP(N974,BSFC!$B$3:$B$25,_xlfn.XLOOKUP(M974,BSFC!$C$2:$P$2,BSFC!$C$3:$P$25,,-1),,-1)</f>
        <v>475.44294525000004</v>
      </c>
      <c r="Q974" s="92">
        <f t="shared" si="160"/>
        <v>1.4772408511371877</v>
      </c>
      <c r="R974" s="92">
        <f t="shared" si="161"/>
        <v>2.2593044861247781E-4</v>
      </c>
      <c r="S974" s="92">
        <f t="shared" si="162"/>
        <v>0.10741703790997023</v>
      </c>
      <c r="T974" s="92">
        <f t="shared" si="165"/>
        <v>125.92579509821059</v>
      </c>
      <c r="U974" s="92">
        <f t="shared" si="163"/>
        <v>1.4322271721329364E-4</v>
      </c>
      <c r="V974" s="92">
        <f t="shared" si="166"/>
        <v>0.16790106013094591</v>
      </c>
    </row>
    <row r="975" spans="1:22" x14ac:dyDescent="0.45">
      <c r="A975" s="88">
        <f>MIN('Gearing and Output'!$H$7,(SQRT((A974^2)+2*K974*1)))</f>
        <v>13.752388632941413</v>
      </c>
      <c r="B975" s="90">
        <f t="shared" si="164"/>
        <v>83.547308780543702</v>
      </c>
      <c r="C975" s="90">
        <f>0.5*'Gearing and Output'!$G$15*'Gearing and Output'!$G$16*'Gearing and Output'!$G$14*(A975)^2</f>
        <v>111.2073775495362</v>
      </c>
      <c r="D975" s="90">
        <f>'Gearing and Output'!$G$26</f>
        <v>133.66125</v>
      </c>
      <c r="E975" s="90">
        <f>'Gearing and Output'!$C$14-C975-D975</f>
        <v>239.23840140594046</v>
      </c>
      <c r="F975" s="90">
        <f>0.5*'Gearing and Output'!$J$27*A975^2</f>
        <v>53594.201722958889</v>
      </c>
      <c r="G975" s="90">
        <f>A975/('Gearing and Output'!$J$35/1000)</f>
        <v>47.081097682100008</v>
      </c>
      <c r="H975" s="90">
        <f t="shared" si="158"/>
        <v>59.738955596585342</v>
      </c>
      <c r="I975" s="90">
        <f>'Gearing and Output'!$G$38</f>
        <v>631.72977665344956</v>
      </c>
      <c r="J975" s="90">
        <f t="shared" si="159"/>
        <v>0.37870369618049587</v>
      </c>
      <c r="K975" s="92">
        <f t="shared" si="157"/>
        <v>2.6405868495230767</v>
      </c>
      <c r="L975" s="92">
        <f>IF(A975&lt;'Gearing and Output'!$H$5,1,IF(A975&lt;'Gearing and Output'!$H$6,2,IF(A975&gt;'Gearing and Output'!$H$6,3)))</f>
        <v>3</v>
      </c>
      <c r="M975" s="92">
        <f>IF(L975=1,_xlfn.XLOOKUP(A975,'Dyno Graph'!$E$2:$E$77,'Dyno Graph'!$A$2:$A$77,,1),IF(L975=2,_xlfn.XLOOKUP(A975,'Dyno Graph'!$F$2:$F$77,'Dyno Graph'!$A$2:$A$77,,1),IF(L975=3,_xlfn.XLOOKUP(A975,'Dyno Graph'!$G$2:$G$77,'Dyno Graph'!$A$2:$A$77,,1))))</f>
        <v>7500</v>
      </c>
      <c r="N975" s="92">
        <f>IF(L975=1,_xlfn.XLOOKUP(A975,'Dyno Graph'!$E$2:$E$77,'Dyno Graph'!$D$2:$D$77,,-1),IF(L975=2,_xlfn.XLOOKUP(A975,'Dyno Graph'!$F$2:$F$77,'Dyno Graph'!$D$2:$D$77,,-1),IF(L975=3,_xlfn.XLOOKUP(A975,'Dyno Graph'!$G$2:$G$77,'Dyno Graph'!$D$2:$D$77,,-1))))</f>
        <v>14.254</v>
      </c>
      <c r="O975" s="92">
        <f>IF(L975=1,_xlfn.XLOOKUP(A975,'Dyno Graph'!$E$2:$E$77,'Dyno Graph'!$H$2:$H$77,,-1),IF(Forces!L975=2,_xlfn.XLOOKUP(Forces!A975,'Dyno Graph'!$F$2:$F$77,'Dyno Graph'!$H$2:$H$77,,-1),IF(Forces!L975=3,_xlfn.XLOOKUP(Forces!A975,'Dyno Graph'!$G$2:$G$77,'Dyno Graph'!$H$2:$H$77,,-1))))</f>
        <v>11.185500000000001</v>
      </c>
      <c r="P975" s="92" cm="1">
        <f t="array" ref="P975">_xlfn.XLOOKUP(N975,BSFC!$B$3:$B$25,_xlfn.XLOOKUP(M975,BSFC!$C$2:$P$2,BSFC!$C$3:$P$25,,-1),,-1)</f>
        <v>475.44294525000004</v>
      </c>
      <c r="Q975" s="92">
        <f t="shared" si="160"/>
        <v>1.4772408511371877</v>
      </c>
      <c r="R975" s="92">
        <f t="shared" si="161"/>
        <v>2.2593044861247781E-4</v>
      </c>
      <c r="S975" s="92">
        <f t="shared" si="162"/>
        <v>0.10741703790997023</v>
      </c>
      <c r="T975" s="92">
        <f t="shared" si="165"/>
        <v>126.03321213612055</v>
      </c>
      <c r="U975" s="92">
        <f t="shared" si="163"/>
        <v>1.4322271721329364E-4</v>
      </c>
      <c r="V975" s="92">
        <f t="shared" si="166"/>
        <v>0.1680442828481592</v>
      </c>
    </row>
    <row r="976" spans="1:22" x14ac:dyDescent="0.45">
      <c r="A976" s="88">
        <f>MIN('Gearing and Output'!$H$7,(SQRT((A975^2)+2*K975*1)))</f>
        <v>13.752388632941413</v>
      </c>
      <c r="B976" s="90">
        <f t="shared" si="164"/>
        <v>83.620023421373787</v>
      </c>
      <c r="C976" s="90">
        <f>0.5*'Gearing and Output'!$G$15*'Gearing and Output'!$G$16*'Gearing and Output'!$G$14*(A976)^2</f>
        <v>111.2073775495362</v>
      </c>
      <c r="D976" s="90">
        <f>'Gearing and Output'!$G$26</f>
        <v>133.66125</v>
      </c>
      <c r="E976" s="90">
        <f>'Gearing and Output'!$C$14-C976-D976</f>
        <v>239.23840140594046</v>
      </c>
      <c r="F976" s="90">
        <f>0.5*'Gearing and Output'!$J$27*A976^2</f>
        <v>53594.201722958889</v>
      </c>
      <c r="G976" s="90">
        <f>A976/('Gearing and Output'!$J$35/1000)</f>
        <v>47.081097682100008</v>
      </c>
      <c r="H976" s="90">
        <f t="shared" si="158"/>
        <v>59.738955596585342</v>
      </c>
      <c r="I976" s="90">
        <f>'Gearing and Output'!$G$38</f>
        <v>631.72977665344956</v>
      </c>
      <c r="J976" s="90">
        <f t="shared" si="159"/>
        <v>0.37870369618049587</v>
      </c>
      <c r="K976" s="92">
        <f t="shared" si="157"/>
        <v>2.6405868495230767</v>
      </c>
      <c r="L976" s="92">
        <f>IF(A976&lt;'Gearing and Output'!$H$5,1,IF(A976&lt;'Gearing and Output'!$H$6,2,IF(A976&gt;'Gearing and Output'!$H$6,3)))</f>
        <v>3</v>
      </c>
      <c r="M976" s="92">
        <f>IF(L976=1,_xlfn.XLOOKUP(A976,'Dyno Graph'!$E$2:$E$77,'Dyno Graph'!$A$2:$A$77,,1),IF(L976=2,_xlfn.XLOOKUP(A976,'Dyno Graph'!$F$2:$F$77,'Dyno Graph'!$A$2:$A$77,,1),IF(L976=3,_xlfn.XLOOKUP(A976,'Dyno Graph'!$G$2:$G$77,'Dyno Graph'!$A$2:$A$77,,1))))</f>
        <v>7500</v>
      </c>
      <c r="N976" s="92">
        <f>IF(L976=1,_xlfn.XLOOKUP(A976,'Dyno Graph'!$E$2:$E$77,'Dyno Graph'!$D$2:$D$77,,-1),IF(L976=2,_xlfn.XLOOKUP(A976,'Dyno Graph'!$F$2:$F$77,'Dyno Graph'!$D$2:$D$77,,-1),IF(L976=3,_xlfn.XLOOKUP(A976,'Dyno Graph'!$G$2:$G$77,'Dyno Graph'!$D$2:$D$77,,-1))))</f>
        <v>14.254</v>
      </c>
      <c r="O976" s="92">
        <f>IF(L976=1,_xlfn.XLOOKUP(A976,'Dyno Graph'!$E$2:$E$77,'Dyno Graph'!$H$2:$H$77,,-1),IF(Forces!L976=2,_xlfn.XLOOKUP(Forces!A976,'Dyno Graph'!$F$2:$F$77,'Dyno Graph'!$H$2:$H$77,,-1),IF(Forces!L976=3,_xlfn.XLOOKUP(Forces!A976,'Dyno Graph'!$G$2:$G$77,'Dyno Graph'!$H$2:$H$77,,-1))))</f>
        <v>11.185500000000001</v>
      </c>
      <c r="P976" s="92" cm="1">
        <f t="array" ref="P976">_xlfn.XLOOKUP(N976,BSFC!$B$3:$B$25,_xlfn.XLOOKUP(M976,BSFC!$C$2:$P$2,BSFC!$C$3:$P$25,,-1),,-1)</f>
        <v>475.44294525000004</v>
      </c>
      <c r="Q976" s="92">
        <f t="shared" si="160"/>
        <v>1.4772408511371877</v>
      </c>
      <c r="R976" s="92">
        <f t="shared" si="161"/>
        <v>2.2593044861247781E-4</v>
      </c>
      <c r="S976" s="92">
        <f t="shared" si="162"/>
        <v>0.10741703790997023</v>
      </c>
      <c r="T976" s="92">
        <f t="shared" si="165"/>
        <v>126.14062917403052</v>
      </c>
      <c r="U976" s="92">
        <f t="shared" si="163"/>
        <v>1.4322271721329364E-4</v>
      </c>
      <c r="V976" s="92">
        <f t="shared" si="166"/>
        <v>0.16818750556537249</v>
      </c>
    </row>
    <row r="977" spans="1:22" x14ac:dyDescent="0.45">
      <c r="A977" s="88">
        <f>MIN('Gearing and Output'!$H$7,(SQRT((A976^2)+2*K976*1)))</f>
        <v>13.752388632941413</v>
      </c>
      <c r="B977" s="90">
        <f t="shared" si="164"/>
        <v>83.692738062203873</v>
      </c>
      <c r="C977" s="90">
        <f>0.5*'Gearing and Output'!$G$15*'Gearing and Output'!$G$16*'Gearing and Output'!$G$14*(A977)^2</f>
        <v>111.2073775495362</v>
      </c>
      <c r="D977" s="90">
        <f>'Gearing and Output'!$G$26</f>
        <v>133.66125</v>
      </c>
      <c r="E977" s="90">
        <f>'Gearing and Output'!$C$14-C977-D977</f>
        <v>239.23840140594046</v>
      </c>
      <c r="F977" s="90">
        <f>0.5*'Gearing and Output'!$J$27*A977^2</f>
        <v>53594.201722958889</v>
      </c>
      <c r="G977" s="90">
        <f>A977/('Gearing and Output'!$J$35/1000)</f>
        <v>47.081097682100008</v>
      </c>
      <c r="H977" s="90">
        <f t="shared" si="158"/>
        <v>59.738955596585342</v>
      </c>
      <c r="I977" s="90">
        <f>'Gearing and Output'!$G$38</f>
        <v>631.72977665344956</v>
      </c>
      <c r="J977" s="90">
        <f t="shared" si="159"/>
        <v>0.37870369618049587</v>
      </c>
      <c r="K977" s="92">
        <f t="shared" si="157"/>
        <v>2.6405868495230767</v>
      </c>
      <c r="L977" s="92">
        <f>IF(A977&lt;'Gearing and Output'!$H$5,1,IF(A977&lt;'Gearing and Output'!$H$6,2,IF(A977&gt;'Gearing and Output'!$H$6,3)))</f>
        <v>3</v>
      </c>
      <c r="M977" s="92">
        <f>IF(L977=1,_xlfn.XLOOKUP(A977,'Dyno Graph'!$E$2:$E$77,'Dyno Graph'!$A$2:$A$77,,1),IF(L977=2,_xlfn.XLOOKUP(A977,'Dyno Graph'!$F$2:$F$77,'Dyno Graph'!$A$2:$A$77,,1),IF(L977=3,_xlfn.XLOOKUP(A977,'Dyno Graph'!$G$2:$G$77,'Dyno Graph'!$A$2:$A$77,,1))))</f>
        <v>7500</v>
      </c>
      <c r="N977" s="92">
        <f>IF(L977=1,_xlfn.XLOOKUP(A977,'Dyno Graph'!$E$2:$E$77,'Dyno Graph'!$D$2:$D$77,,-1),IF(L977=2,_xlfn.XLOOKUP(A977,'Dyno Graph'!$F$2:$F$77,'Dyno Graph'!$D$2:$D$77,,-1),IF(L977=3,_xlfn.XLOOKUP(A977,'Dyno Graph'!$G$2:$G$77,'Dyno Graph'!$D$2:$D$77,,-1))))</f>
        <v>14.254</v>
      </c>
      <c r="O977" s="92">
        <f>IF(L977=1,_xlfn.XLOOKUP(A977,'Dyno Graph'!$E$2:$E$77,'Dyno Graph'!$H$2:$H$77,,-1),IF(Forces!L977=2,_xlfn.XLOOKUP(Forces!A977,'Dyno Graph'!$F$2:$F$77,'Dyno Graph'!$H$2:$H$77,,-1),IF(Forces!L977=3,_xlfn.XLOOKUP(Forces!A977,'Dyno Graph'!$G$2:$G$77,'Dyno Graph'!$H$2:$H$77,,-1))))</f>
        <v>11.185500000000001</v>
      </c>
      <c r="P977" s="92" cm="1">
        <f t="array" ref="P977">_xlfn.XLOOKUP(N977,BSFC!$B$3:$B$25,_xlfn.XLOOKUP(M977,BSFC!$C$2:$P$2,BSFC!$C$3:$P$25,,-1),,-1)</f>
        <v>475.44294525000004</v>
      </c>
      <c r="Q977" s="92">
        <f t="shared" si="160"/>
        <v>1.4772408511371877</v>
      </c>
      <c r="R977" s="92">
        <f t="shared" si="161"/>
        <v>2.2593044861247781E-4</v>
      </c>
      <c r="S977" s="92">
        <f t="shared" si="162"/>
        <v>0.10741703790997023</v>
      </c>
      <c r="T977" s="92">
        <f t="shared" si="165"/>
        <v>126.24804621194049</v>
      </c>
      <c r="U977" s="92">
        <f t="shared" si="163"/>
        <v>1.4322271721329364E-4</v>
      </c>
      <c r="V977" s="92">
        <f t="shared" si="166"/>
        <v>0.16833072828258577</v>
      </c>
    </row>
    <row r="978" spans="1:22" x14ac:dyDescent="0.45">
      <c r="A978" s="88">
        <f>MIN('Gearing and Output'!$H$7,(SQRT((A977^2)+2*K977*1)))</f>
        <v>13.752388632941413</v>
      </c>
      <c r="B978" s="90">
        <f t="shared" si="164"/>
        <v>83.765452703033958</v>
      </c>
      <c r="C978" s="90">
        <f>0.5*'Gearing and Output'!$G$15*'Gearing and Output'!$G$16*'Gearing and Output'!$G$14*(A978)^2</f>
        <v>111.2073775495362</v>
      </c>
      <c r="D978" s="90">
        <f>'Gearing and Output'!$G$26</f>
        <v>133.66125</v>
      </c>
      <c r="E978" s="90">
        <f>'Gearing and Output'!$C$14-C978-D978</f>
        <v>239.23840140594046</v>
      </c>
      <c r="F978" s="90">
        <f>0.5*'Gearing and Output'!$J$27*A978^2</f>
        <v>53594.201722958889</v>
      </c>
      <c r="G978" s="90">
        <f>A978/('Gearing and Output'!$J$35/1000)</f>
        <v>47.081097682100008</v>
      </c>
      <c r="H978" s="90">
        <f t="shared" si="158"/>
        <v>59.738955596585342</v>
      </c>
      <c r="I978" s="90">
        <f>'Gearing and Output'!$G$38</f>
        <v>631.72977665344956</v>
      </c>
      <c r="J978" s="90">
        <f t="shared" si="159"/>
        <v>0.37870369618049587</v>
      </c>
      <c r="K978" s="92">
        <f t="shared" si="157"/>
        <v>2.6405868495230767</v>
      </c>
      <c r="L978" s="92">
        <f>IF(A978&lt;'Gearing and Output'!$H$5,1,IF(A978&lt;'Gearing and Output'!$H$6,2,IF(A978&gt;'Gearing and Output'!$H$6,3)))</f>
        <v>3</v>
      </c>
      <c r="M978" s="92">
        <f>IF(L978=1,_xlfn.XLOOKUP(A978,'Dyno Graph'!$E$2:$E$77,'Dyno Graph'!$A$2:$A$77,,1),IF(L978=2,_xlfn.XLOOKUP(A978,'Dyno Graph'!$F$2:$F$77,'Dyno Graph'!$A$2:$A$77,,1),IF(L978=3,_xlfn.XLOOKUP(A978,'Dyno Graph'!$G$2:$G$77,'Dyno Graph'!$A$2:$A$77,,1))))</f>
        <v>7500</v>
      </c>
      <c r="N978" s="92">
        <f>IF(L978=1,_xlfn.XLOOKUP(A978,'Dyno Graph'!$E$2:$E$77,'Dyno Graph'!$D$2:$D$77,,-1),IF(L978=2,_xlfn.XLOOKUP(A978,'Dyno Graph'!$F$2:$F$77,'Dyno Graph'!$D$2:$D$77,,-1),IF(L978=3,_xlfn.XLOOKUP(A978,'Dyno Graph'!$G$2:$G$77,'Dyno Graph'!$D$2:$D$77,,-1))))</f>
        <v>14.254</v>
      </c>
      <c r="O978" s="92">
        <f>IF(L978=1,_xlfn.XLOOKUP(A978,'Dyno Graph'!$E$2:$E$77,'Dyno Graph'!$H$2:$H$77,,-1),IF(Forces!L978=2,_xlfn.XLOOKUP(Forces!A978,'Dyno Graph'!$F$2:$F$77,'Dyno Graph'!$H$2:$H$77,,-1),IF(Forces!L978=3,_xlfn.XLOOKUP(Forces!A978,'Dyno Graph'!$G$2:$G$77,'Dyno Graph'!$H$2:$H$77,,-1))))</f>
        <v>11.185500000000001</v>
      </c>
      <c r="P978" s="92" cm="1">
        <f t="array" ref="P978">_xlfn.XLOOKUP(N978,BSFC!$B$3:$B$25,_xlfn.XLOOKUP(M978,BSFC!$C$2:$P$2,BSFC!$C$3:$P$25,,-1),,-1)</f>
        <v>475.44294525000004</v>
      </c>
      <c r="Q978" s="92">
        <f t="shared" si="160"/>
        <v>1.4772408511371877</v>
      </c>
      <c r="R978" s="92">
        <f t="shared" si="161"/>
        <v>2.2593044861247781E-4</v>
      </c>
      <c r="S978" s="92">
        <f t="shared" si="162"/>
        <v>0.10741703790997023</v>
      </c>
      <c r="T978" s="92">
        <f t="shared" si="165"/>
        <v>126.35546324985046</v>
      </c>
      <c r="U978" s="92">
        <f t="shared" si="163"/>
        <v>1.4322271721329364E-4</v>
      </c>
      <c r="V978" s="92">
        <f t="shared" si="166"/>
        <v>0.16847395099979906</v>
      </c>
    </row>
    <row r="979" spans="1:22" x14ac:dyDescent="0.45">
      <c r="A979" s="88">
        <f>MIN('Gearing and Output'!$H$7,(SQRT((A978^2)+2*K978*1)))</f>
        <v>13.752388632941413</v>
      </c>
      <c r="B979" s="90">
        <f t="shared" si="164"/>
        <v>83.838167343864043</v>
      </c>
      <c r="C979" s="90">
        <f>0.5*'Gearing and Output'!$G$15*'Gearing and Output'!$G$16*'Gearing and Output'!$G$14*(A979)^2</f>
        <v>111.2073775495362</v>
      </c>
      <c r="D979" s="90">
        <f>'Gearing and Output'!$G$26</f>
        <v>133.66125</v>
      </c>
      <c r="E979" s="90">
        <f>'Gearing and Output'!$C$14-C979-D979</f>
        <v>239.23840140594046</v>
      </c>
      <c r="F979" s="90">
        <f>0.5*'Gearing and Output'!$J$27*A979^2</f>
        <v>53594.201722958889</v>
      </c>
      <c r="G979" s="90">
        <f>A979/('Gearing and Output'!$J$35/1000)</f>
        <v>47.081097682100008</v>
      </c>
      <c r="H979" s="90">
        <f t="shared" si="158"/>
        <v>59.738955596585342</v>
      </c>
      <c r="I979" s="90">
        <f>'Gearing and Output'!$G$38</f>
        <v>631.72977665344956</v>
      </c>
      <c r="J979" s="90">
        <f t="shared" si="159"/>
        <v>0.37870369618049587</v>
      </c>
      <c r="K979" s="92">
        <f t="shared" si="157"/>
        <v>2.6405868495230767</v>
      </c>
      <c r="L979" s="92">
        <f>IF(A979&lt;'Gearing and Output'!$H$5,1,IF(A979&lt;'Gearing and Output'!$H$6,2,IF(A979&gt;'Gearing and Output'!$H$6,3)))</f>
        <v>3</v>
      </c>
      <c r="M979" s="92">
        <f>IF(L979=1,_xlfn.XLOOKUP(A979,'Dyno Graph'!$E$2:$E$77,'Dyno Graph'!$A$2:$A$77,,1),IF(L979=2,_xlfn.XLOOKUP(A979,'Dyno Graph'!$F$2:$F$77,'Dyno Graph'!$A$2:$A$77,,1),IF(L979=3,_xlfn.XLOOKUP(A979,'Dyno Graph'!$G$2:$G$77,'Dyno Graph'!$A$2:$A$77,,1))))</f>
        <v>7500</v>
      </c>
      <c r="N979" s="92">
        <f>IF(L979=1,_xlfn.XLOOKUP(A979,'Dyno Graph'!$E$2:$E$77,'Dyno Graph'!$D$2:$D$77,,-1),IF(L979=2,_xlfn.XLOOKUP(A979,'Dyno Graph'!$F$2:$F$77,'Dyno Graph'!$D$2:$D$77,,-1),IF(L979=3,_xlfn.XLOOKUP(A979,'Dyno Graph'!$G$2:$G$77,'Dyno Graph'!$D$2:$D$77,,-1))))</f>
        <v>14.254</v>
      </c>
      <c r="O979" s="92">
        <f>IF(L979=1,_xlfn.XLOOKUP(A979,'Dyno Graph'!$E$2:$E$77,'Dyno Graph'!$H$2:$H$77,,-1),IF(Forces!L979=2,_xlfn.XLOOKUP(Forces!A979,'Dyno Graph'!$F$2:$F$77,'Dyno Graph'!$H$2:$H$77,,-1),IF(Forces!L979=3,_xlfn.XLOOKUP(Forces!A979,'Dyno Graph'!$G$2:$G$77,'Dyno Graph'!$H$2:$H$77,,-1))))</f>
        <v>11.185500000000001</v>
      </c>
      <c r="P979" s="92" cm="1">
        <f t="array" ref="P979">_xlfn.XLOOKUP(N979,BSFC!$B$3:$B$25,_xlfn.XLOOKUP(M979,BSFC!$C$2:$P$2,BSFC!$C$3:$P$25,,-1),,-1)</f>
        <v>475.44294525000004</v>
      </c>
      <c r="Q979" s="92">
        <f t="shared" si="160"/>
        <v>1.4772408511371877</v>
      </c>
      <c r="R979" s="92">
        <f t="shared" si="161"/>
        <v>2.2593044861247781E-4</v>
      </c>
      <c r="S979" s="92">
        <f t="shared" si="162"/>
        <v>0.10741703790997023</v>
      </c>
      <c r="T979" s="92">
        <f t="shared" si="165"/>
        <v>126.46288028776043</v>
      </c>
      <c r="U979" s="92">
        <f t="shared" si="163"/>
        <v>1.4322271721329364E-4</v>
      </c>
      <c r="V979" s="92">
        <f t="shared" si="166"/>
        <v>0.16861717371701235</v>
      </c>
    </row>
    <row r="980" spans="1:22" x14ac:dyDescent="0.45">
      <c r="A980" s="88">
        <f>MIN('Gearing and Output'!$H$7,(SQRT((A979^2)+2*K979*1)))</f>
        <v>13.752388632941413</v>
      </c>
      <c r="B980" s="90">
        <f t="shared" si="164"/>
        <v>83.910881984694129</v>
      </c>
      <c r="C980" s="90">
        <f>0.5*'Gearing and Output'!$G$15*'Gearing and Output'!$G$16*'Gearing and Output'!$G$14*(A980)^2</f>
        <v>111.2073775495362</v>
      </c>
      <c r="D980" s="90">
        <f>'Gearing and Output'!$G$26</f>
        <v>133.66125</v>
      </c>
      <c r="E980" s="90">
        <f>'Gearing and Output'!$C$14-C980-D980</f>
        <v>239.23840140594046</v>
      </c>
      <c r="F980" s="90">
        <f>0.5*'Gearing and Output'!$J$27*A980^2</f>
        <v>53594.201722958889</v>
      </c>
      <c r="G980" s="90">
        <f>A980/('Gearing and Output'!$J$35/1000)</f>
        <v>47.081097682100008</v>
      </c>
      <c r="H980" s="90">
        <f t="shared" si="158"/>
        <v>59.738955596585342</v>
      </c>
      <c r="I980" s="90">
        <f>'Gearing and Output'!$G$38</f>
        <v>631.72977665344956</v>
      </c>
      <c r="J980" s="90">
        <f t="shared" si="159"/>
        <v>0.37870369618049587</v>
      </c>
      <c r="K980" s="92">
        <f t="shared" si="157"/>
        <v>2.6405868495230767</v>
      </c>
      <c r="L980" s="92">
        <f>IF(A980&lt;'Gearing and Output'!$H$5,1,IF(A980&lt;'Gearing and Output'!$H$6,2,IF(A980&gt;'Gearing and Output'!$H$6,3)))</f>
        <v>3</v>
      </c>
      <c r="M980" s="92">
        <f>IF(L980=1,_xlfn.XLOOKUP(A980,'Dyno Graph'!$E$2:$E$77,'Dyno Graph'!$A$2:$A$77,,1),IF(L980=2,_xlfn.XLOOKUP(A980,'Dyno Graph'!$F$2:$F$77,'Dyno Graph'!$A$2:$A$77,,1),IF(L980=3,_xlfn.XLOOKUP(A980,'Dyno Graph'!$G$2:$G$77,'Dyno Graph'!$A$2:$A$77,,1))))</f>
        <v>7500</v>
      </c>
      <c r="N980" s="92">
        <f>IF(L980=1,_xlfn.XLOOKUP(A980,'Dyno Graph'!$E$2:$E$77,'Dyno Graph'!$D$2:$D$77,,-1),IF(L980=2,_xlfn.XLOOKUP(A980,'Dyno Graph'!$F$2:$F$77,'Dyno Graph'!$D$2:$D$77,,-1),IF(L980=3,_xlfn.XLOOKUP(A980,'Dyno Graph'!$G$2:$G$77,'Dyno Graph'!$D$2:$D$77,,-1))))</f>
        <v>14.254</v>
      </c>
      <c r="O980" s="92">
        <f>IF(L980=1,_xlfn.XLOOKUP(A980,'Dyno Graph'!$E$2:$E$77,'Dyno Graph'!$H$2:$H$77,,-1),IF(Forces!L980=2,_xlfn.XLOOKUP(Forces!A980,'Dyno Graph'!$F$2:$F$77,'Dyno Graph'!$H$2:$H$77,,-1),IF(Forces!L980=3,_xlfn.XLOOKUP(Forces!A980,'Dyno Graph'!$G$2:$G$77,'Dyno Graph'!$H$2:$H$77,,-1))))</f>
        <v>11.185500000000001</v>
      </c>
      <c r="P980" s="92" cm="1">
        <f t="array" ref="P980">_xlfn.XLOOKUP(N980,BSFC!$B$3:$B$25,_xlfn.XLOOKUP(M980,BSFC!$C$2:$P$2,BSFC!$C$3:$P$25,,-1),,-1)</f>
        <v>475.44294525000004</v>
      </c>
      <c r="Q980" s="92">
        <f t="shared" si="160"/>
        <v>1.4772408511371877</v>
      </c>
      <c r="R980" s="92">
        <f t="shared" si="161"/>
        <v>2.2593044861247781E-4</v>
      </c>
      <c r="S980" s="92">
        <f t="shared" si="162"/>
        <v>0.10741703790997023</v>
      </c>
      <c r="T980" s="92">
        <f t="shared" si="165"/>
        <v>126.5702973256704</v>
      </c>
      <c r="U980" s="92">
        <f t="shared" si="163"/>
        <v>1.4322271721329364E-4</v>
      </c>
      <c r="V980" s="92">
        <f t="shared" si="166"/>
        <v>0.16876039643422563</v>
      </c>
    </row>
    <row r="981" spans="1:22" x14ac:dyDescent="0.45">
      <c r="A981" s="88">
        <f>MIN('Gearing and Output'!$H$7,(SQRT((A980^2)+2*K980*1)))</f>
        <v>13.752388632941413</v>
      </c>
      <c r="B981" s="90">
        <f t="shared" si="164"/>
        <v>83.983596625524214</v>
      </c>
      <c r="C981" s="90">
        <f>0.5*'Gearing and Output'!$G$15*'Gearing and Output'!$G$16*'Gearing and Output'!$G$14*(A981)^2</f>
        <v>111.2073775495362</v>
      </c>
      <c r="D981" s="90">
        <f>'Gearing and Output'!$G$26</f>
        <v>133.66125</v>
      </c>
      <c r="E981" s="90">
        <f>'Gearing and Output'!$C$14-C981-D981</f>
        <v>239.23840140594046</v>
      </c>
      <c r="F981" s="90">
        <f>0.5*'Gearing and Output'!$J$27*A981^2</f>
        <v>53594.201722958889</v>
      </c>
      <c r="G981" s="90">
        <f>A981/('Gearing and Output'!$J$35/1000)</f>
        <v>47.081097682100008</v>
      </c>
      <c r="H981" s="90">
        <f t="shared" si="158"/>
        <v>59.738955596585342</v>
      </c>
      <c r="I981" s="90">
        <f>'Gearing and Output'!$G$38</f>
        <v>631.72977665344956</v>
      </c>
      <c r="J981" s="90">
        <f t="shared" si="159"/>
        <v>0.37870369618049587</v>
      </c>
      <c r="K981" s="92">
        <f t="shared" si="157"/>
        <v>2.6405868495230767</v>
      </c>
      <c r="L981" s="92">
        <f>IF(A981&lt;'Gearing and Output'!$H$5,1,IF(A981&lt;'Gearing and Output'!$H$6,2,IF(A981&gt;'Gearing and Output'!$H$6,3)))</f>
        <v>3</v>
      </c>
      <c r="M981" s="92">
        <f>IF(L981=1,_xlfn.XLOOKUP(A981,'Dyno Graph'!$E$2:$E$77,'Dyno Graph'!$A$2:$A$77,,1),IF(L981=2,_xlfn.XLOOKUP(A981,'Dyno Graph'!$F$2:$F$77,'Dyno Graph'!$A$2:$A$77,,1),IF(L981=3,_xlfn.XLOOKUP(A981,'Dyno Graph'!$G$2:$G$77,'Dyno Graph'!$A$2:$A$77,,1))))</f>
        <v>7500</v>
      </c>
      <c r="N981" s="92">
        <f>IF(L981=1,_xlfn.XLOOKUP(A981,'Dyno Graph'!$E$2:$E$77,'Dyno Graph'!$D$2:$D$77,,-1),IF(L981=2,_xlfn.XLOOKUP(A981,'Dyno Graph'!$F$2:$F$77,'Dyno Graph'!$D$2:$D$77,,-1),IF(L981=3,_xlfn.XLOOKUP(A981,'Dyno Graph'!$G$2:$G$77,'Dyno Graph'!$D$2:$D$77,,-1))))</f>
        <v>14.254</v>
      </c>
      <c r="O981" s="92">
        <f>IF(L981=1,_xlfn.XLOOKUP(A981,'Dyno Graph'!$E$2:$E$77,'Dyno Graph'!$H$2:$H$77,,-1),IF(Forces!L981=2,_xlfn.XLOOKUP(Forces!A981,'Dyno Graph'!$F$2:$F$77,'Dyno Graph'!$H$2:$H$77,,-1),IF(Forces!L981=3,_xlfn.XLOOKUP(Forces!A981,'Dyno Graph'!$G$2:$G$77,'Dyno Graph'!$H$2:$H$77,,-1))))</f>
        <v>11.185500000000001</v>
      </c>
      <c r="P981" s="92" cm="1">
        <f t="array" ref="P981">_xlfn.XLOOKUP(N981,BSFC!$B$3:$B$25,_xlfn.XLOOKUP(M981,BSFC!$C$2:$P$2,BSFC!$C$3:$P$25,,-1),,-1)</f>
        <v>475.44294525000004</v>
      </c>
      <c r="Q981" s="92">
        <f t="shared" si="160"/>
        <v>1.4772408511371877</v>
      </c>
      <c r="R981" s="92">
        <f t="shared" si="161"/>
        <v>2.2593044861247781E-4</v>
      </c>
      <c r="S981" s="92">
        <f t="shared" si="162"/>
        <v>0.10741703790997023</v>
      </c>
      <c r="T981" s="92">
        <f t="shared" si="165"/>
        <v>126.67771436358036</v>
      </c>
      <c r="U981" s="92">
        <f t="shared" si="163"/>
        <v>1.4322271721329364E-4</v>
      </c>
      <c r="V981" s="92">
        <f t="shared" si="166"/>
        <v>0.16890361915143892</v>
      </c>
    </row>
    <row r="982" spans="1:22" x14ac:dyDescent="0.45">
      <c r="A982" s="88">
        <f>MIN('Gearing and Output'!$H$7,(SQRT((A981^2)+2*K981*1)))</f>
        <v>13.752388632941413</v>
      </c>
      <c r="B982" s="90">
        <f t="shared" si="164"/>
        <v>84.0563112663543</v>
      </c>
      <c r="C982" s="90">
        <f>0.5*'Gearing and Output'!$G$15*'Gearing and Output'!$G$16*'Gearing and Output'!$G$14*(A982)^2</f>
        <v>111.2073775495362</v>
      </c>
      <c r="D982" s="90">
        <f>'Gearing and Output'!$G$26</f>
        <v>133.66125</v>
      </c>
      <c r="E982" s="90">
        <f>'Gearing and Output'!$C$14-C982-D982</f>
        <v>239.23840140594046</v>
      </c>
      <c r="F982" s="90">
        <f>0.5*'Gearing and Output'!$J$27*A982^2</f>
        <v>53594.201722958889</v>
      </c>
      <c r="G982" s="90">
        <f>A982/('Gearing and Output'!$J$35/1000)</f>
        <v>47.081097682100008</v>
      </c>
      <c r="H982" s="90">
        <f t="shared" si="158"/>
        <v>59.738955596585342</v>
      </c>
      <c r="I982" s="90">
        <f>'Gearing and Output'!$G$38</f>
        <v>631.72977665344956</v>
      </c>
      <c r="J982" s="90">
        <f t="shared" si="159"/>
        <v>0.37870369618049587</v>
      </c>
      <c r="K982" s="92">
        <f t="shared" si="157"/>
        <v>2.6405868495230767</v>
      </c>
      <c r="L982" s="92">
        <f>IF(A982&lt;'Gearing and Output'!$H$5,1,IF(A982&lt;'Gearing and Output'!$H$6,2,IF(A982&gt;'Gearing and Output'!$H$6,3)))</f>
        <v>3</v>
      </c>
      <c r="M982" s="92">
        <f>IF(L982=1,_xlfn.XLOOKUP(A982,'Dyno Graph'!$E$2:$E$77,'Dyno Graph'!$A$2:$A$77,,1),IF(L982=2,_xlfn.XLOOKUP(A982,'Dyno Graph'!$F$2:$F$77,'Dyno Graph'!$A$2:$A$77,,1),IF(L982=3,_xlfn.XLOOKUP(A982,'Dyno Graph'!$G$2:$G$77,'Dyno Graph'!$A$2:$A$77,,1))))</f>
        <v>7500</v>
      </c>
      <c r="N982" s="92">
        <f>IF(L982=1,_xlfn.XLOOKUP(A982,'Dyno Graph'!$E$2:$E$77,'Dyno Graph'!$D$2:$D$77,,-1),IF(L982=2,_xlfn.XLOOKUP(A982,'Dyno Graph'!$F$2:$F$77,'Dyno Graph'!$D$2:$D$77,,-1),IF(L982=3,_xlfn.XLOOKUP(A982,'Dyno Graph'!$G$2:$G$77,'Dyno Graph'!$D$2:$D$77,,-1))))</f>
        <v>14.254</v>
      </c>
      <c r="O982" s="92">
        <f>IF(L982=1,_xlfn.XLOOKUP(A982,'Dyno Graph'!$E$2:$E$77,'Dyno Graph'!$H$2:$H$77,,-1),IF(Forces!L982=2,_xlfn.XLOOKUP(Forces!A982,'Dyno Graph'!$F$2:$F$77,'Dyno Graph'!$H$2:$H$77,,-1),IF(Forces!L982=3,_xlfn.XLOOKUP(Forces!A982,'Dyno Graph'!$G$2:$G$77,'Dyno Graph'!$H$2:$H$77,,-1))))</f>
        <v>11.185500000000001</v>
      </c>
      <c r="P982" s="92" cm="1">
        <f t="array" ref="P982">_xlfn.XLOOKUP(N982,BSFC!$B$3:$B$25,_xlfn.XLOOKUP(M982,BSFC!$C$2:$P$2,BSFC!$C$3:$P$25,,-1),,-1)</f>
        <v>475.44294525000004</v>
      </c>
      <c r="Q982" s="92">
        <f t="shared" si="160"/>
        <v>1.4772408511371877</v>
      </c>
      <c r="R982" s="92">
        <f t="shared" si="161"/>
        <v>2.2593044861247781E-4</v>
      </c>
      <c r="S982" s="92">
        <f t="shared" si="162"/>
        <v>0.10741703790997023</v>
      </c>
      <c r="T982" s="92">
        <f t="shared" si="165"/>
        <v>126.78513140149033</v>
      </c>
      <c r="U982" s="92">
        <f t="shared" si="163"/>
        <v>1.4322271721329364E-4</v>
      </c>
      <c r="V982" s="92">
        <f t="shared" si="166"/>
        <v>0.16904684186865221</v>
      </c>
    </row>
    <row r="983" spans="1:22" x14ac:dyDescent="0.45">
      <c r="A983" s="88">
        <f>MIN('Gearing and Output'!$H$7,(SQRT((A982^2)+2*K982*1)))</f>
        <v>13.752388632941413</v>
      </c>
      <c r="B983" s="90">
        <f t="shared" si="164"/>
        <v>84.129025907184385</v>
      </c>
      <c r="C983" s="90">
        <f>0.5*'Gearing and Output'!$G$15*'Gearing and Output'!$G$16*'Gearing and Output'!$G$14*(A983)^2</f>
        <v>111.2073775495362</v>
      </c>
      <c r="D983" s="90">
        <f>'Gearing and Output'!$G$26</f>
        <v>133.66125</v>
      </c>
      <c r="E983" s="90">
        <f>'Gearing and Output'!$C$14-C983-D983</f>
        <v>239.23840140594046</v>
      </c>
      <c r="F983" s="90">
        <f>0.5*'Gearing and Output'!$J$27*A983^2</f>
        <v>53594.201722958889</v>
      </c>
      <c r="G983" s="90">
        <f>A983/('Gearing and Output'!$J$35/1000)</f>
        <v>47.081097682100008</v>
      </c>
      <c r="H983" s="90">
        <f t="shared" si="158"/>
        <v>59.738955596585342</v>
      </c>
      <c r="I983" s="90">
        <f>'Gearing and Output'!$G$38</f>
        <v>631.72977665344956</v>
      </c>
      <c r="J983" s="90">
        <f t="shared" si="159"/>
        <v>0.37870369618049587</v>
      </c>
      <c r="K983" s="92">
        <f t="shared" si="157"/>
        <v>2.6405868495230767</v>
      </c>
      <c r="L983" s="92">
        <f>IF(A983&lt;'Gearing and Output'!$H$5,1,IF(A983&lt;'Gearing and Output'!$H$6,2,IF(A983&gt;'Gearing and Output'!$H$6,3)))</f>
        <v>3</v>
      </c>
      <c r="M983" s="92">
        <f>IF(L983=1,_xlfn.XLOOKUP(A983,'Dyno Graph'!$E$2:$E$77,'Dyno Graph'!$A$2:$A$77,,1),IF(L983=2,_xlfn.XLOOKUP(A983,'Dyno Graph'!$F$2:$F$77,'Dyno Graph'!$A$2:$A$77,,1),IF(L983=3,_xlfn.XLOOKUP(A983,'Dyno Graph'!$G$2:$G$77,'Dyno Graph'!$A$2:$A$77,,1))))</f>
        <v>7500</v>
      </c>
      <c r="N983" s="92">
        <f>IF(L983=1,_xlfn.XLOOKUP(A983,'Dyno Graph'!$E$2:$E$77,'Dyno Graph'!$D$2:$D$77,,-1),IF(L983=2,_xlfn.XLOOKUP(A983,'Dyno Graph'!$F$2:$F$77,'Dyno Graph'!$D$2:$D$77,,-1),IF(L983=3,_xlfn.XLOOKUP(A983,'Dyno Graph'!$G$2:$G$77,'Dyno Graph'!$D$2:$D$77,,-1))))</f>
        <v>14.254</v>
      </c>
      <c r="O983" s="92">
        <f>IF(L983=1,_xlfn.XLOOKUP(A983,'Dyno Graph'!$E$2:$E$77,'Dyno Graph'!$H$2:$H$77,,-1),IF(Forces!L983=2,_xlfn.XLOOKUP(Forces!A983,'Dyno Graph'!$F$2:$F$77,'Dyno Graph'!$H$2:$H$77,,-1),IF(Forces!L983=3,_xlfn.XLOOKUP(Forces!A983,'Dyno Graph'!$G$2:$G$77,'Dyno Graph'!$H$2:$H$77,,-1))))</f>
        <v>11.185500000000001</v>
      </c>
      <c r="P983" s="92" cm="1">
        <f t="array" ref="P983">_xlfn.XLOOKUP(N983,BSFC!$B$3:$B$25,_xlfn.XLOOKUP(M983,BSFC!$C$2:$P$2,BSFC!$C$3:$P$25,,-1),,-1)</f>
        <v>475.44294525000004</v>
      </c>
      <c r="Q983" s="92">
        <f t="shared" si="160"/>
        <v>1.4772408511371877</v>
      </c>
      <c r="R983" s="92">
        <f t="shared" si="161"/>
        <v>2.2593044861247781E-4</v>
      </c>
      <c r="S983" s="92">
        <f t="shared" si="162"/>
        <v>0.10741703790997023</v>
      </c>
      <c r="T983" s="92">
        <f t="shared" si="165"/>
        <v>126.8925484394003</v>
      </c>
      <c r="U983" s="92">
        <f t="shared" si="163"/>
        <v>1.4322271721329364E-4</v>
      </c>
      <c r="V983" s="92">
        <f t="shared" si="166"/>
        <v>0.1691900645858655</v>
      </c>
    </row>
    <row r="984" spans="1:22" x14ac:dyDescent="0.45">
      <c r="A984" s="88">
        <f>MIN('Gearing and Output'!$H$7,(SQRT((A983^2)+2*K983*1)))</f>
        <v>13.752388632941413</v>
      </c>
      <c r="B984" s="90">
        <f t="shared" si="164"/>
        <v>84.20174054801447</v>
      </c>
      <c r="C984" s="90">
        <f>0.5*'Gearing and Output'!$G$15*'Gearing and Output'!$G$16*'Gearing and Output'!$G$14*(A984)^2</f>
        <v>111.2073775495362</v>
      </c>
      <c r="D984" s="90">
        <f>'Gearing and Output'!$G$26</f>
        <v>133.66125</v>
      </c>
      <c r="E984" s="90">
        <f>'Gearing and Output'!$C$14-C984-D984</f>
        <v>239.23840140594046</v>
      </c>
      <c r="F984" s="90">
        <f>0.5*'Gearing and Output'!$J$27*A984^2</f>
        <v>53594.201722958889</v>
      </c>
      <c r="G984" s="90">
        <f>A984/('Gearing and Output'!$J$35/1000)</f>
        <v>47.081097682100008</v>
      </c>
      <c r="H984" s="90">
        <f t="shared" si="158"/>
        <v>59.738955596585342</v>
      </c>
      <c r="I984" s="90">
        <f>'Gearing and Output'!$G$38</f>
        <v>631.72977665344956</v>
      </c>
      <c r="J984" s="90">
        <f t="shared" si="159"/>
        <v>0.37870369618049587</v>
      </c>
      <c r="K984" s="92">
        <f t="shared" si="157"/>
        <v>2.6405868495230767</v>
      </c>
      <c r="L984" s="92">
        <f>IF(A984&lt;'Gearing and Output'!$H$5,1,IF(A984&lt;'Gearing and Output'!$H$6,2,IF(A984&gt;'Gearing and Output'!$H$6,3)))</f>
        <v>3</v>
      </c>
      <c r="M984" s="92">
        <f>IF(L984=1,_xlfn.XLOOKUP(A984,'Dyno Graph'!$E$2:$E$77,'Dyno Graph'!$A$2:$A$77,,1),IF(L984=2,_xlfn.XLOOKUP(A984,'Dyno Graph'!$F$2:$F$77,'Dyno Graph'!$A$2:$A$77,,1),IF(L984=3,_xlfn.XLOOKUP(A984,'Dyno Graph'!$G$2:$G$77,'Dyno Graph'!$A$2:$A$77,,1))))</f>
        <v>7500</v>
      </c>
      <c r="N984" s="92">
        <f>IF(L984=1,_xlfn.XLOOKUP(A984,'Dyno Graph'!$E$2:$E$77,'Dyno Graph'!$D$2:$D$77,,-1),IF(L984=2,_xlfn.XLOOKUP(A984,'Dyno Graph'!$F$2:$F$77,'Dyno Graph'!$D$2:$D$77,,-1),IF(L984=3,_xlfn.XLOOKUP(A984,'Dyno Graph'!$G$2:$G$77,'Dyno Graph'!$D$2:$D$77,,-1))))</f>
        <v>14.254</v>
      </c>
      <c r="O984" s="92">
        <f>IF(L984=1,_xlfn.XLOOKUP(A984,'Dyno Graph'!$E$2:$E$77,'Dyno Graph'!$H$2:$H$77,,-1),IF(Forces!L984=2,_xlfn.XLOOKUP(Forces!A984,'Dyno Graph'!$F$2:$F$77,'Dyno Graph'!$H$2:$H$77,,-1),IF(Forces!L984=3,_xlfn.XLOOKUP(Forces!A984,'Dyno Graph'!$G$2:$G$77,'Dyno Graph'!$H$2:$H$77,,-1))))</f>
        <v>11.185500000000001</v>
      </c>
      <c r="P984" s="92" cm="1">
        <f t="array" ref="P984">_xlfn.XLOOKUP(N984,BSFC!$B$3:$B$25,_xlfn.XLOOKUP(M984,BSFC!$C$2:$P$2,BSFC!$C$3:$P$25,,-1),,-1)</f>
        <v>475.44294525000004</v>
      </c>
      <c r="Q984" s="92">
        <f t="shared" si="160"/>
        <v>1.4772408511371877</v>
      </c>
      <c r="R984" s="92">
        <f t="shared" si="161"/>
        <v>2.2593044861247781E-4</v>
      </c>
      <c r="S984" s="92">
        <f t="shared" si="162"/>
        <v>0.10741703790997023</v>
      </c>
      <c r="T984" s="92">
        <f t="shared" si="165"/>
        <v>126.99996547731027</v>
      </c>
      <c r="U984" s="92">
        <f t="shared" si="163"/>
        <v>1.4322271721329364E-4</v>
      </c>
      <c r="V984" s="92">
        <f t="shared" si="166"/>
        <v>0.16933328730307878</v>
      </c>
    </row>
    <row r="985" spans="1:22" x14ac:dyDescent="0.45">
      <c r="A985" s="88">
        <f>MIN('Gearing and Output'!$H$7,(SQRT((A984^2)+2*K984*1)))</f>
        <v>13.752388632941413</v>
      </c>
      <c r="B985" s="90">
        <f t="shared" si="164"/>
        <v>84.274455188844556</v>
      </c>
      <c r="C985" s="90">
        <f>0.5*'Gearing and Output'!$G$15*'Gearing and Output'!$G$16*'Gearing and Output'!$G$14*(A985)^2</f>
        <v>111.2073775495362</v>
      </c>
      <c r="D985" s="90">
        <f>'Gearing and Output'!$G$26</f>
        <v>133.66125</v>
      </c>
      <c r="E985" s="90">
        <f>'Gearing and Output'!$C$14-C985-D985</f>
        <v>239.23840140594046</v>
      </c>
      <c r="F985" s="90">
        <f>0.5*'Gearing and Output'!$J$27*A985^2</f>
        <v>53594.201722958889</v>
      </c>
      <c r="G985" s="90">
        <f>A985/('Gearing and Output'!$J$35/1000)</f>
        <v>47.081097682100008</v>
      </c>
      <c r="H985" s="90">
        <f t="shared" si="158"/>
        <v>59.738955596585342</v>
      </c>
      <c r="I985" s="90">
        <f>'Gearing and Output'!$G$38</f>
        <v>631.72977665344956</v>
      </c>
      <c r="J985" s="90">
        <f t="shared" si="159"/>
        <v>0.37870369618049587</v>
      </c>
      <c r="K985" s="92">
        <f t="shared" si="157"/>
        <v>2.6405868495230767</v>
      </c>
      <c r="L985" s="92">
        <f>IF(A985&lt;'Gearing and Output'!$H$5,1,IF(A985&lt;'Gearing and Output'!$H$6,2,IF(A985&gt;'Gearing and Output'!$H$6,3)))</f>
        <v>3</v>
      </c>
      <c r="M985" s="92">
        <f>IF(L985=1,_xlfn.XLOOKUP(A985,'Dyno Graph'!$E$2:$E$77,'Dyno Graph'!$A$2:$A$77,,1),IF(L985=2,_xlfn.XLOOKUP(A985,'Dyno Graph'!$F$2:$F$77,'Dyno Graph'!$A$2:$A$77,,1),IF(L985=3,_xlfn.XLOOKUP(A985,'Dyno Graph'!$G$2:$G$77,'Dyno Graph'!$A$2:$A$77,,1))))</f>
        <v>7500</v>
      </c>
      <c r="N985" s="92">
        <f>IF(L985=1,_xlfn.XLOOKUP(A985,'Dyno Graph'!$E$2:$E$77,'Dyno Graph'!$D$2:$D$77,,-1),IF(L985=2,_xlfn.XLOOKUP(A985,'Dyno Graph'!$F$2:$F$77,'Dyno Graph'!$D$2:$D$77,,-1),IF(L985=3,_xlfn.XLOOKUP(A985,'Dyno Graph'!$G$2:$G$77,'Dyno Graph'!$D$2:$D$77,,-1))))</f>
        <v>14.254</v>
      </c>
      <c r="O985" s="92">
        <f>IF(L985=1,_xlfn.XLOOKUP(A985,'Dyno Graph'!$E$2:$E$77,'Dyno Graph'!$H$2:$H$77,,-1),IF(Forces!L985=2,_xlfn.XLOOKUP(Forces!A985,'Dyno Graph'!$F$2:$F$77,'Dyno Graph'!$H$2:$H$77,,-1),IF(Forces!L985=3,_xlfn.XLOOKUP(Forces!A985,'Dyno Graph'!$G$2:$G$77,'Dyno Graph'!$H$2:$H$77,,-1))))</f>
        <v>11.185500000000001</v>
      </c>
      <c r="P985" s="92" cm="1">
        <f t="array" ref="P985">_xlfn.XLOOKUP(N985,BSFC!$B$3:$B$25,_xlfn.XLOOKUP(M985,BSFC!$C$2:$P$2,BSFC!$C$3:$P$25,,-1),,-1)</f>
        <v>475.44294525000004</v>
      </c>
      <c r="Q985" s="92">
        <f t="shared" si="160"/>
        <v>1.4772408511371877</v>
      </c>
      <c r="R985" s="92">
        <f t="shared" si="161"/>
        <v>2.2593044861247781E-4</v>
      </c>
      <c r="S985" s="92">
        <f t="shared" si="162"/>
        <v>0.10741703790997023</v>
      </c>
      <c r="T985" s="92">
        <f t="shared" si="165"/>
        <v>127.10738251522024</v>
      </c>
      <c r="U985" s="92">
        <f t="shared" si="163"/>
        <v>1.4322271721329364E-4</v>
      </c>
      <c r="V985" s="92">
        <f t="shared" si="166"/>
        <v>0.16947651002029207</v>
      </c>
    </row>
    <row r="986" spans="1:22" x14ac:dyDescent="0.45">
      <c r="A986" s="88">
        <f>MIN('Gearing and Output'!$H$7,(SQRT((A985^2)+2*K985*1)))</f>
        <v>13.752388632941413</v>
      </c>
      <c r="B986" s="90">
        <f t="shared" si="164"/>
        <v>84.347169829674641</v>
      </c>
      <c r="C986" s="90">
        <f>0.5*'Gearing and Output'!$G$15*'Gearing and Output'!$G$16*'Gearing and Output'!$G$14*(A986)^2</f>
        <v>111.2073775495362</v>
      </c>
      <c r="D986" s="90">
        <f>'Gearing and Output'!$G$26</f>
        <v>133.66125</v>
      </c>
      <c r="E986" s="90">
        <f>'Gearing and Output'!$C$14-C986-D986</f>
        <v>239.23840140594046</v>
      </c>
      <c r="F986" s="90">
        <f>0.5*'Gearing and Output'!$J$27*A986^2</f>
        <v>53594.201722958889</v>
      </c>
      <c r="G986" s="90">
        <f>A986/('Gearing and Output'!$J$35/1000)</f>
        <v>47.081097682100008</v>
      </c>
      <c r="H986" s="90">
        <f t="shared" si="158"/>
        <v>59.738955596585342</v>
      </c>
      <c r="I986" s="90">
        <f>'Gearing and Output'!$G$38</f>
        <v>631.72977665344956</v>
      </c>
      <c r="J986" s="90">
        <f t="shared" si="159"/>
        <v>0.37870369618049587</v>
      </c>
      <c r="K986" s="92">
        <f t="shared" ref="K986:K1049" si="167">(I986/E986)</f>
        <v>2.6405868495230767</v>
      </c>
      <c r="L986" s="92">
        <f>IF(A986&lt;'Gearing and Output'!$H$5,1,IF(A986&lt;'Gearing and Output'!$H$6,2,IF(A986&gt;'Gearing and Output'!$H$6,3)))</f>
        <v>3</v>
      </c>
      <c r="M986" s="92">
        <f>IF(L986=1,_xlfn.XLOOKUP(A986,'Dyno Graph'!$E$2:$E$77,'Dyno Graph'!$A$2:$A$77,,1),IF(L986=2,_xlfn.XLOOKUP(A986,'Dyno Graph'!$F$2:$F$77,'Dyno Graph'!$A$2:$A$77,,1),IF(L986=3,_xlfn.XLOOKUP(A986,'Dyno Graph'!$G$2:$G$77,'Dyno Graph'!$A$2:$A$77,,1))))</f>
        <v>7500</v>
      </c>
      <c r="N986" s="92">
        <f>IF(L986=1,_xlfn.XLOOKUP(A986,'Dyno Graph'!$E$2:$E$77,'Dyno Graph'!$D$2:$D$77,,-1),IF(L986=2,_xlfn.XLOOKUP(A986,'Dyno Graph'!$F$2:$F$77,'Dyno Graph'!$D$2:$D$77,,-1),IF(L986=3,_xlfn.XLOOKUP(A986,'Dyno Graph'!$G$2:$G$77,'Dyno Graph'!$D$2:$D$77,,-1))))</f>
        <v>14.254</v>
      </c>
      <c r="O986" s="92">
        <f>IF(L986=1,_xlfn.XLOOKUP(A986,'Dyno Graph'!$E$2:$E$77,'Dyno Graph'!$H$2:$H$77,,-1),IF(Forces!L986=2,_xlfn.XLOOKUP(Forces!A986,'Dyno Graph'!$F$2:$F$77,'Dyno Graph'!$H$2:$H$77,,-1),IF(Forces!L986=3,_xlfn.XLOOKUP(Forces!A986,'Dyno Graph'!$G$2:$G$77,'Dyno Graph'!$H$2:$H$77,,-1))))</f>
        <v>11.185500000000001</v>
      </c>
      <c r="P986" s="92" cm="1">
        <f t="array" ref="P986">_xlfn.XLOOKUP(N986,BSFC!$B$3:$B$25,_xlfn.XLOOKUP(M986,BSFC!$C$2:$P$2,BSFC!$C$3:$P$25,,-1),,-1)</f>
        <v>475.44294525000004</v>
      </c>
      <c r="Q986" s="92">
        <f t="shared" si="160"/>
        <v>1.4772408511371877</v>
      </c>
      <c r="R986" s="92">
        <f t="shared" si="161"/>
        <v>2.2593044861247781E-4</v>
      </c>
      <c r="S986" s="92">
        <f t="shared" si="162"/>
        <v>0.10741703790997023</v>
      </c>
      <c r="T986" s="92">
        <f t="shared" si="165"/>
        <v>127.21479955313021</v>
      </c>
      <c r="U986" s="92">
        <f t="shared" si="163"/>
        <v>1.4322271721329364E-4</v>
      </c>
      <c r="V986" s="92">
        <f t="shared" si="166"/>
        <v>0.16961973273750536</v>
      </c>
    </row>
    <row r="987" spans="1:22" x14ac:dyDescent="0.45">
      <c r="A987" s="88">
        <f>MIN('Gearing and Output'!$H$7,(SQRT((A986^2)+2*K986*1)))</f>
        <v>13.752388632941413</v>
      </c>
      <c r="B987" s="90">
        <f t="shared" si="164"/>
        <v>84.419884470504726</v>
      </c>
      <c r="C987" s="90">
        <f>0.5*'Gearing and Output'!$G$15*'Gearing and Output'!$G$16*'Gearing and Output'!$G$14*(A987)^2</f>
        <v>111.2073775495362</v>
      </c>
      <c r="D987" s="90">
        <f>'Gearing and Output'!$G$26</f>
        <v>133.66125</v>
      </c>
      <c r="E987" s="90">
        <f>'Gearing and Output'!$C$14-C987-D987</f>
        <v>239.23840140594046</v>
      </c>
      <c r="F987" s="90">
        <f>0.5*'Gearing and Output'!$J$27*A987^2</f>
        <v>53594.201722958889</v>
      </c>
      <c r="G987" s="90">
        <f>A987/('Gearing and Output'!$J$35/1000)</f>
        <v>47.081097682100008</v>
      </c>
      <c r="H987" s="90">
        <f t="shared" si="158"/>
        <v>59.738955596585342</v>
      </c>
      <c r="I987" s="90">
        <f>'Gearing and Output'!$G$38</f>
        <v>631.72977665344956</v>
      </c>
      <c r="J987" s="90">
        <f t="shared" si="159"/>
        <v>0.37870369618049587</v>
      </c>
      <c r="K987" s="92">
        <f t="shared" si="167"/>
        <v>2.6405868495230767</v>
      </c>
      <c r="L987" s="92">
        <f>IF(A987&lt;'Gearing and Output'!$H$5,1,IF(A987&lt;'Gearing and Output'!$H$6,2,IF(A987&gt;'Gearing and Output'!$H$6,3)))</f>
        <v>3</v>
      </c>
      <c r="M987" s="92">
        <f>IF(L987=1,_xlfn.XLOOKUP(A987,'Dyno Graph'!$E$2:$E$77,'Dyno Graph'!$A$2:$A$77,,1),IF(L987=2,_xlfn.XLOOKUP(A987,'Dyno Graph'!$F$2:$F$77,'Dyno Graph'!$A$2:$A$77,,1),IF(L987=3,_xlfn.XLOOKUP(A987,'Dyno Graph'!$G$2:$G$77,'Dyno Graph'!$A$2:$A$77,,1))))</f>
        <v>7500</v>
      </c>
      <c r="N987" s="92">
        <f>IF(L987=1,_xlfn.XLOOKUP(A987,'Dyno Graph'!$E$2:$E$77,'Dyno Graph'!$D$2:$D$77,,-1),IF(L987=2,_xlfn.XLOOKUP(A987,'Dyno Graph'!$F$2:$F$77,'Dyno Graph'!$D$2:$D$77,,-1),IF(L987=3,_xlfn.XLOOKUP(A987,'Dyno Graph'!$G$2:$G$77,'Dyno Graph'!$D$2:$D$77,,-1))))</f>
        <v>14.254</v>
      </c>
      <c r="O987" s="92">
        <f>IF(L987=1,_xlfn.XLOOKUP(A987,'Dyno Graph'!$E$2:$E$77,'Dyno Graph'!$H$2:$H$77,,-1),IF(Forces!L987=2,_xlfn.XLOOKUP(Forces!A987,'Dyno Graph'!$F$2:$F$77,'Dyno Graph'!$H$2:$H$77,,-1),IF(Forces!L987=3,_xlfn.XLOOKUP(Forces!A987,'Dyno Graph'!$G$2:$G$77,'Dyno Graph'!$H$2:$H$77,,-1))))</f>
        <v>11.185500000000001</v>
      </c>
      <c r="P987" s="92" cm="1">
        <f t="array" ref="P987">_xlfn.XLOOKUP(N987,BSFC!$B$3:$B$25,_xlfn.XLOOKUP(M987,BSFC!$C$2:$P$2,BSFC!$C$3:$P$25,,-1),,-1)</f>
        <v>475.44294525000004</v>
      </c>
      <c r="Q987" s="92">
        <f t="shared" si="160"/>
        <v>1.4772408511371877</v>
      </c>
      <c r="R987" s="92">
        <f t="shared" si="161"/>
        <v>2.2593044861247781E-4</v>
      </c>
      <c r="S987" s="92">
        <f t="shared" si="162"/>
        <v>0.10741703790997023</v>
      </c>
      <c r="T987" s="92">
        <f t="shared" si="165"/>
        <v>127.32221659104017</v>
      </c>
      <c r="U987" s="92">
        <f t="shared" si="163"/>
        <v>1.4322271721329364E-4</v>
      </c>
      <c r="V987" s="92">
        <f t="shared" si="166"/>
        <v>0.16976295545471864</v>
      </c>
    </row>
    <row r="988" spans="1:22" x14ac:dyDescent="0.45">
      <c r="A988" s="88">
        <f>MIN('Gearing and Output'!$H$7,(SQRT((A987^2)+2*K987*1)))</f>
        <v>13.752388632941413</v>
      </c>
      <c r="B988" s="90">
        <f t="shared" si="164"/>
        <v>84.492599111334812</v>
      </c>
      <c r="C988" s="90">
        <f>0.5*'Gearing and Output'!$G$15*'Gearing and Output'!$G$16*'Gearing and Output'!$G$14*(A988)^2</f>
        <v>111.2073775495362</v>
      </c>
      <c r="D988" s="90">
        <f>'Gearing and Output'!$G$26</f>
        <v>133.66125</v>
      </c>
      <c r="E988" s="90">
        <f>'Gearing and Output'!$C$14-C988-D988</f>
        <v>239.23840140594046</v>
      </c>
      <c r="F988" s="90">
        <f>0.5*'Gearing and Output'!$J$27*A988^2</f>
        <v>53594.201722958889</v>
      </c>
      <c r="G988" s="90">
        <f>A988/('Gearing and Output'!$J$35/1000)</f>
        <v>47.081097682100008</v>
      </c>
      <c r="H988" s="90">
        <f t="shared" si="158"/>
        <v>59.738955596585342</v>
      </c>
      <c r="I988" s="90">
        <f>'Gearing and Output'!$G$38</f>
        <v>631.72977665344956</v>
      </c>
      <c r="J988" s="90">
        <f t="shared" si="159"/>
        <v>0.37870369618049587</v>
      </c>
      <c r="K988" s="92">
        <f t="shared" si="167"/>
        <v>2.6405868495230767</v>
      </c>
      <c r="L988" s="92">
        <f>IF(A988&lt;'Gearing and Output'!$H$5,1,IF(A988&lt;'Gearing and Output'!$H$6,2,IF(A988&gt;'Gearing and Output'!$H$6,3)))</f>
        <v>3</v>
      </c>
      <c r="M988" s="92">
        <f>IF(L988=1,_xlfn.XLOOKUP(A988,'Dyno Graph'!$E$2:$E$77,'Dyno Graph'!$A$2:$A$77,,1),IF(L988=2,_xlfn.XLOOKUP(A988,'Dyno Graph'!$F$2:$F$77,'Dyno Graph'!$A$2:$A$77,,1),IF(L988=3,_xlfn.XLOOKUP(A988,'Dyno Graph'!$G$2:$G$77,'Dyno Graph'!$A$2:$A$77,,1))))</f>
        <v>7500</v>
      </c>
      <c r="N988" s="92">
        <f>IF(L988=1,_xlfn.XLOOKUP(A988,'Dyno Graph'!$E$2:$E$77,'Dyno Graph'!$D$2:$D$77,,-1),IF(L988=2,_xlfn.XLOOKUP(A988,'Dyno Graph'!$F$2:$F$77,'Dyno Graph'!$D$2:$D$77,,-1),IF(L988=3,_xlfn.XLOOKUP(A988,'Dyno Graph'!$G$2:$G$77,'Dyno Graph'!$D$2:$D$77,,-1))))</f>
        <v>14.254</v>
      </c>
      <c r="O988" s="92">
        <f>IF(L988=1,_xlfn.XLOOKUP(A988,'Dyno Graph'!$E$2:$E$77,'Dyno Graph'!$H$2:$H$77,,-1),IF(Forces!L988=2,_xlfn.XLOOKUP(Forces!A988,'Dyno Graph'!$F$2:$F$77,'Dyno Graph'!$H$2:$H$77,,-1),IF(Forces!L988=3,_xlfn.XLOOKUP(Forces!A988,'Dyno Graph'!$G$2:$G$77,'Dyno Graph'!$H$2:$H$77,,-1))))</f>
        <v>11.185500000000001</v>
      </c>
      <c r="P988" s="92" cm="1">
        <f t="array" ref="P988">_xlfn.XLOOKUP(N988,BSFC!$B$3:$B$25,_xlfn.XLOOKUP(M988,BSFC!$C$2:$P$2,BSFC!$C$3:$P$25,,-1),,-1)</f>
        <v>475.44294525000004</v>
      </c>
      <c r="Q988" s="92">
        <f t="shared" si="160"/>
        <v>1.4772408511371877</v>
      </c>
      <c r="R988" s="92">
        <f t="shared" si="161"/>
        <v>2.2593044861247781E-4</v>
      </c>
      <c r="S988" s="92">
        <f t="shared" si="162"/>
        <v>0.10741703790997023</v>
      </c>
      <c r="T988" s="92">
        <f t="shared" si="165"/>
        <v>127.42963362895014</v>
      </c>
      <c r="U988" s="92">
        <f t="shared" si="163"/>
        <v>1.4322271721329364E-4</v>
      </c>
      <c r="V988" s="92">
        <f t="shared" si="166"/>
        <v>0.16990617817193193</v>
      </c>
    </row>
    <row r="989" spans="1:22" x14ac:dyDescent="0.45">
      <c r="A989" s="88">
        <f>MIN('Gearing and Output'!$H$7,(SQRT((A988^2)+2*K988*1)))</f>
        <v>13.752388632941413</v>
      </c>
      <c r="B989" s="90">
        <f t="shared" si="164"/>
        <v>84.565313752164897</v>
      </c>
      <c r="C989" s="90">
        <f>0.5*'Gearing and Output'!$G$15*'Gearing and Output'!$G$16*'Gearing and Output'!$G$14*(A989)^2</f>
        <v>111.2073775495362</v>
      </c>
      <c r="D989" s="90">
        <f>'Gearing and Output'!$G$26</f>
        <v>133.66125</v>
      </c>
      <c r="E989" s="90">
        <f>'Gearing and Output'!$C$14-C989-D989</f>
        <v>239.23840140594046</v>
      </c>
      <c r="F989" s="90">
        <f>0.5*'Gearing and Output'!$J$27*A989^2</f>
        <v>53594.201722958889</v>
      </c>
      <c r="G989" s="90">
        <f>A989/('Gearing and Output'!$J$35/1000)</f>
        <v>47.081097682100008</v>
      </c>
      <c r="H989" s="90">
        <f t="shared" si="158"/>
        <v>59.738955596585342</v>
      </c>
      <c r="I989" s="90">
        <f>'Gearing and Output'!$G$38</f>
        <v>631.72977665344956</v>
      </c>
      <c r="J989" s="90">
        <f t="shared" si="159"/>
        <v>0.37870369618049587</v>
      </c>
      <c r="K989" s="92">
        <f t="shared" si="167"/>
        <v>2.6405868495230767</v>
      </c>
      <c r="L989" s="92">
        <f>IF(A989&lt;'Gearing and Output'!$H$5,1,IF(A989&lt;'Gearing and Output'!$H$6,2,IF(A989&gt;'Gearing and Output'!$H$6,3)))</f>
        <v>3</v>
      </c>
      <c r="M989" s="92">
        <f>IF(L989=1,_xlfn.XLOOKUP(A989,'Dyno Graph'!$E$2:$E$77,'Dyno Graph'!$A$2:$A$77,,1),IF(L989=2,_xlfn.XLOOKUP(A989,'Dyno Graph'!$F$2:$F$77,'Dyno Graph'!$A$2:$A$77,,1),IF(L989=3,_xlfn.XLOOKUP(A989,'Dyno Graph'!$G$2:$G$77,'Dyno Graph'!$A$2:$A$77,,1))))</f>
        <v>7500</v>
      </c>
      <c r="N989" s="92">
        <f>IF(L989=1,_xlfn.XLOOKUP(A989,'Dyno Graph'!$E$2:$E$77,'Dyno Graph'!$D$2:$D$77,,-1),IF(L989=2,_xlfn.XLOOKUP(A989,'Dyno Graph'!$F$2:$F$77,'Dyno Graph'!$D$2:$D$77,,-1),IF(L989=3,_xlfn.XLOOKUP(A989,'Dyno Graph'!$G$2:$G$77,'Dyno Graph'!$D$2:$D$77,,-1))))</f>
        <v>14.254</v>
      </c>
      <c r="O989" s="92">
        <f>IF(L989=1,_xlfn.XLOOKUP(A989,'Dyno Graph'!$E$2:$E$77,'Dyno Graph'!$H$2:$H$77,,-1),IF(Forces!L989=2,_xlfn.XLOOKUP(Forces!A989,'Dyno Graph'!$F$2:$F$77,'Dyno Graph'!$H$2:$H$77,,-1),IF(Forces!L989=3,_xlfn.XLOOKUP(Forces!A989,'Dyno Graph'!$G$2:$G$77,'Dyno Graph'!$H$2:$H$77,,-1))))</f>
        <v>11.185500000000001</v>
      </c>
      <c r="P989" s="92" cm="1">
        <f t="array" ref="P989">_xlfn.XLOOKUP(N989,BSFC!$B$3:$B$25,_xlfn.XLOOKUP(M989,BSFC!$C$2:$P$2,BSFC!$C$3:$P$25,,-1),,-1)</f>
        <v>475.44294525000004</v>
      </c>
      <c r="Q989" s="92">
        <f t="shared" si="160"/>
        <v>1.4772408511371877</v>
      </c>
      <c r="R989" s="92">
        <f t="shared" si="161"/>
        <v>2.2593044861247781E-4</v>
      </c>
      <c r="S989" s="92">
        <f t="shared" si="162"/>
        <v>0.10741703790997023</v>
      </c>
      <c r="T989" s="92">
        <f t="shared" si="165"/>
        <v>127.53705066686011</v>
      </c>
      <c r="U989" s="92">
        <f t="shared" si="163"/>
        <v>1.4322271721329364E-4</v>
      </c>
      <c r="V989" s="92">
        <f t="shared" si="166"/>
        <v>0.17004940088914522</v>
      </c>
    </row>
    <row r="990" spans="1:22" x14ac:dyDescent="0.45">
      <c r="A990" s="88">
        <f>MIN('Gearing and Output'!$H$7,(SQRT((A989^2)+2*K989*1)))</f>
        <v>13.752388632941413</v>
      </c>
      <c r="B990" s="90">
        <f t="shared" si="164"/>
        <v>84.638028392994983</v>
      </c>
      <c r="C990" s="90">
        <f>0.5*'Gearing and Output'!$G$15*'Gearing and Output'!$G$16*'Gearing and Output'!$G$14*(A990)^2</f>
        <v>111.2073775495362</v>
      </c>
      <c r="D990" s="90">
        <f>'Gearing and Output'!$G$26</f>
        <v>133.66125</v>
      </c>
      <c r="E990" s="90">
        <f>'Gearing and Output'!$C$14-C990-D990</f>
        <v>239.23840140594046</v>
      </c>
      <c r="F990" s="90">
        <f>0.5*'Gearing and Output'!$J$27*A990^2</f>
        <v>53594.201722958889</v>
      </c>
      <c r="G990" s="90">
        <f>A990/('Gearing and Output'!$J$35/1000)</f>
        <v>47.081097682100008</v>
      </c>
      <c r="H990" s="90">
        <f t="shared" si="158"/>
        <v>59.738955596585342</v>
      </c>
      <c r="I990" s="90">
        <f>'Gearing and Output'!$G$38</f>
        <v>631.72977665344956</v>
      </c>
      <c r="J990" s="90">
        <f t="shared" si="159"/>
        <v>0.37870369618049587</v>
      </c>
      <c r="K990" s="92">
        <f t="shared" si="167"/>
        <v>2.6405868495230767</v>
      </c>
      <c r="L990" s="92">
        <f>IF(A990&lt;'Gearing and Output'!$H$5,1,IF(A990&lt;'Gearing and Output'!$H$6,2,IF(A990&gt;'Gearing and Output'!$H$6,3)))</f>
        <v>3</v>
      </c>
      <c r="M990" s="92">
        <f>IF(L990=1,_xlfn.XLOOKUP(A990,'Dyno Graph'!$E$2:$E$77,'Dyno Graph'!$A$2:$A$77,,1),IF(L990=2,_xlfn.XLOOKUP(A990,'Dyno Graph'!$F$2:$F$77,'Dyno Graph'!$A$2:$A$77,,1),IF(L990=3,_xlfn.XLOOKUP(A990,'Dyno Graph'!$G$2:$G$77,'Dyno Graph'!$A$2:$A$77,,1))))</f>
        <v>7500</v>
      </c>
      <c r="N990" s="92">
        <f>IF(L990=1,_xlfn.XLOOKUP(A990,'Dyno Graph'!$E$2:$E$77,'Dyno Graph'!$D$2:$D$77,,-1),IF(L990=2,_xlfn.XLOOKUP(A990,'Dyno Graph'!$F$2:$F$77,'Dyno Graph'!$D$2:$D$77,,-1),IF(L990=3,_xlfn.XLOOKUP(A990,'Dyno Graph'!$G$2:$G$77,'Dyno Graph'!$D$2:$D$77,,-1))))</f>
        <v>14.254</v>
      </c>
      <c r="O990" s="92">
        <f>IF(L990=1,_xlfn.XLOOKUP(A990,'Dyno Graph'!$E$2:$E$77,'Dyno Graph'!$H$2:$H$77,,-1),IF(Forces!L990=2,_xlfn.XLOOKUP(Forces!A990,'Dyno Graph'!$F$2:$F$77,'Dyno Graph'!$H$2:$H$77,,-1),IF(Forces!L990=3,_xlfn.XLOOKUP(Forces!A990,'Dyno Graph'!$G$2:$G$77,'Dyno Graph'!$H$2:$H$77,,-1))))</f>
        <v>11.185500000000001</v>
      </c>
      <c r="P990" s="92" cm="1">
        <f t="array" ref="P990">_xlfn.XLOOKUP(N990,BSFC!$B$3:$B$25,_xlfn.XLOOKUP(M990,BSFC!$C$2:$P$2,BSFC!$C$3:$P$25,,-1),,-1)</f>
        <v>475.44294525000004</v>
      </c>
      <c r="Q990" s="92">
        <f t="shared" si="160"/>
        <v>1.4772408511371877</v>
      </c>
      <c r="R990" s="92">
        <f t="shared" si="161"/>
        <v>2.2593044861247781E-4</v>
      </c>
      <c r="S990" s="92">
        <f t="shared" si="162"/>
        <v>0.10741703790997023</v>
      </c>
      <c r="T990" s="92">
        <f t="shared" si="165"/>
        <v>127.64446770477008</v>
      </c>
      <c r="U990" s="92">
        <f t="shared" si="163"/>
        <v>1.4322271721329364E-4</v>
      </c>
      <c r="V990" s="92">
        <f t="shared" si="166"/>
        <v>0.17019262360635851</v>
      </c>
    </row>
    <row r="991" spans="1:22" x14ac:dyDescent="0.45">
      <c r="A991" s="88">
        <f>MIN('Gearing and Output'!$H$7,(SQRT((A990^2)+2*K990*1)))</f>
        <v>13.752388632941413</v>
      </c>
      <c r="B991" s="90">
        <f t="shared" si="164"/>
        <v>84.710743033825068</v>
      </c>
      <c r="C991" s="90">
        <f>0.5*'Gearing and Output'!$G$15*'Gearing and Output'!$G$16*'Gearing and Output'!$G$14*(A991)^2</f>
        <v>111.2073775495362</v>
      </c>
      <c r="D991" s="90">
        <f>'Gearing and Output'!$G$26</f>
        <v>133.66125</v>
      </c>
      <c r="E991" s="90">
        <f>'Gearing and Output'!$C$14-C991-D991</f>
        <v>239.23840140594046</v>
      </c>
      <c r="F991" s="90">
        <f>0.5*'Gearing and Output'!$J$27*A991^2</f>
        <v>53594.201722958889</v>
      </c>
      <c r="G991" s="90">
        <f>A991/('Gearing and Output'!$J$35/1000)</f>
        <v>47.081097682100008</v>
      </c>
      <c r="H991" s="90">
        <f t="shared" si="158"/>
        <v>59.738955596585342</v>
      </c>
      <c r="I991" s="90">
        <f>'Gearing and Output'!$G$38</f>
        <v>631.72977665344956</v>
      </c>
      <c r="J991" s="90">
        <f t="shared" si="159"/>
        <v>0.37870369618049587</v>
      </c>
      <c r="K991" s="92">
        <f t="shared" si="167"/>
        <v>2.6405868495230767</v>
      </c>
      <c r="L991" s="92">
        <f>IF(A991&lt;'Gearing and Output'!$H$5,1,IF(A991&lt;'Gearing and Output'!$H$6,2,IF(A991&gt;'Gearing and Output'!$H$6,3)))</f>
        <v>3</v>
      </c>
      <c r="M991" s="92">
        <f>IF(L991=1,_xlfn.XLOOKUP(A991,'Dyno Graph'!$E$2:$E$77,'Dyno Graph'!$A$2:$A$77,,1),IF(L991=2,_xlfn.XLOOKUP(A991,'Dyno Graph'!$F$2:$F$77,'Dyno Graph'!$A$2:$A$77,,1),IF(L991=3,_xlfn.XLOOKUP(A991,'Dyno Graph'!$G$2:$G$77,'Dyno Graph'!$A$2:$A$77,,1))))</f>
        <v>7500</v>
      </c>
      <c r="N991" s="92">
        <f>IF(L991=1,_xlfn.XLOOKUP(A991,'Dyno Graph'!$E$2:$E$77,'Dyno Graph'!$D$2:$D$77,,-1),IF(L991=2,_xlfn.XLOOKUP(A991,'Dyno Graph'!$F$2:$F$77,'Dyno Graph'!$D$2:$D$77,,-1),IF(L991=3,_xlfn.XLOOKUP(A991,'Dyno Graph'!$G$2:$G$77,'Dyno Graph'!$D$2:$D$77,,-1))))</f>
        <v>14.254</v>
      </c>
      <c r="O991" s="92">
        <f>IF(L991=1,_xlfn.XLOOKUP(A991,'Dyno Graph'!$E$2:$E$77,'Dyno Graph'!$H$2:$H$77,,-1),IF(Forces!L991=2,_xlfn.XLOOKUP(Forces!A991,'Dyno Graph'!$F$2:$F$77,'Dyno Graph'!$H$2:$H$77,,-1),IF(Forces!L991=3,_xlfn.XLOOKUP(Forces!A991,'Dyno Graph'!$G$2:$G$77,'Dyno Graph'!$H$2:$H$77,,-1))))</f>
        <v>11.185500000000001</v>
      </c>
      <c r="P991" s="92" cm="1">
        <f t="array" ref="P991">_xlfn.XLOOKUP(N991,BSFC!$B$3:$B$25,_xlfn.XLOOKUP(M991,BSFC!$C$2:$P$2,BSFC!$C$3:$P$25,,-1),,-1)</f>
        <v>475.44294525000004</v>
      </c>
      <c r="Q991" s="92">
        <f t="shared" si="160"/>
        <v>1.4772408511371877</v>
      </c>
      <c r="R991" s="92">
        <f t="shared" si="161"/>
        <v>2.2593044861247781E-4</v>
      </c>
      <c r="S991" s="92">
        <f t="shared" si="162"/>
        <v>0.10741703790997023</v>
      </c>
      <c r="T991" s="92">
        <f t="shared" si="165"/>
        <v>127.75188474268005</v>
      </c>
      <c r="U991" s="92">
        <f t="shared" si="163"/>
        <v>1.4322271721329364E-4</v>
      </c>
      <c r="V991" s="92">
        <f t="shared" si="166"/>
        <v>0.17033584632357179</v>
      </c>
    </row>
    <row r="992" spans="1:22" x14ac:dyDescent="0.45">
      <c r="A992" s="88">
        <f>MIN('Gearing and Output'!$H$7,(SQRT((A991^2)+2*K991*1)))</f>
        <v>13.752388632941413</v>
      </c>
      <c r="B992" s="90">
        <f t="shared" si="164"/>
        <v>84.783457674655153</v>
      </c>
      <c r="C992" s="90">
        <f>0.5*'Gearing and Output'!$G$15*'Gearing and Output'!$G$16*'Gearing and Output'!$G$14*(A992)^2</f>
        <v>111.2073775495362</v>
      </c>
      <c r="D992" s="90">
        <f>'Gearing and Output'!$G$26</f>
        <v>133.66125</v>
      </c>
      <c r="E992" s="90">
        <f>'Gearing and Output'!$C$14-C992-D992</f>
        <v>239.23840140594046</v>
      </c>
      <c r="F992" s="90">
        <f>0.5*'Gearing and Output'!$J$27*A992^2</f>
        <v>53594.201722958889</v>
      </c>
      <c r="G992" s="90">
        <f>A992/('Gearing and Output'!$J$35/1000)</f>
        <v>47.081097682100008</v>
      </c>
      <c r="H992" s="90">
        <f t="shared" si="158"/>
        <v>59.738955596585342</v>
      </c>
      <c r="I992" s="90">
        <f>'Gearing and Output'!$G$38</f>
        <v>631.72977665344956</v>
      </c>
      <c r="J992" s="90">
        <f t="shared" si="159"/>
        <v>0.37870369618049587</v>
      </c>
      <c r="K992" s="92">
        <f t="shared" si="167"/>
        <v>2.6405868495230767</v>
      </c>
      <c r="L992" s="92">
        <f>IF(A992&lt;'Gearing and Output'!$H$5,1,IF(A992&lt;'Gearing and Output'!$H$6,2,IF(A992&gt;'Gearing and Output'!$H$6,3)))</f>
        <v>3</v>
      </c>
      <c r="M992" s="92">
        <f>IF(L992=1,_xlfn.XLOOKUP(A992,'Dyno Graph'!$E$2:$E$77,'Dyno Graph'!$A$2:$A$77,,1),IF(L992=2,_xlfn.XLOOKUP(A992,'Dyno Graph'!$F$2:$F$77,'Dyno Graph'!$A$2:$A$77,,1),IF(L992=3,_xlfn.XLOOKUP(A992,'Dyno Graph'!$G$2:$G$77,'Dyno Graph'!$A$2:$A$77,,1))))</f>
        <v>7500</v>
      </c>
      <c r="N992" s="92">
        <f>IF(L992=1,_xlfn.XLOOKUP(A992,'Dyno Graph'!$E$2:$E$77,'Dyno Graph'!$D$2:$D$77,,-1),IF(L992=2,_xlfn.XLOOKUP(A992,'Dyno Graph'!$F$2:$F$77,'Dyno Graph'!$D$2:$D$77,,-1),IF(L992=3,_xlfn.XLOOKUP(A992,'Dyno Graph'!$G$2:$G$77,'Dyno Graph'!$D$2:$D$77,,-1))))</f>
        <v>14.254</v>
      </c>
      <c r="O992" s="92">
        <f>IF(L992=1,_xlfn.XLOOKUP(A992,'Dyno Graph'!$E$2:$E$77,'Dyno Graph'!$H$2:$H$77,,-1),IF(Forces!L992=2,_xlfn.XLOOKUP(Forces!A992,'Dyno Graph'!$F$2:$F$77,'Dyno Graph'!$H$2:$H$77,,-1),IF(Forces!L992=3,_xlfn.XLOOKUP(Forces!A992,'Dyno Graph'!$G$2:$G$77,'Dyno Graph'!$H$2:$H$77,,-1))))</f>
        <v>11.185500000000001</v>
      </c>
      <c r="P992" s="92" cm="1">
        <f t="array" ref="P992">_xlfn.XLOOKUP(N992,BSFC!$B$3:$B$25,_xlfn.XLOOKUP(M992,BSFC!$C$2:$P$2,BSFC!$C$3:$P$25,,-1),,-1)</f>
        <v>475.44294525000004</v>
      </c>
      <c r="Q992" s="92">
        <f t="shared" si="160"/>
        <v>1.4772408511371877</v>
      </c>
      <c r="R992" s="92">
        <f t="shared" si="161"/>
        <v>2.2593044861247781E-4</v>
      </c>
      <c r="S992" s="92">
        <f t="shared" si="162"/>
        <v>0.10741703790997023</v>
      </c>
      <c r="T992" s="92">
        <f t="shared" si="165"/>
        <v>127.85930178059002</v>
      </c>
      <c r="U992" s="92">
        <f t="shared" si="163"/>
        <v>1.4322271721329364E-4</v>
      </c>
      <c r="V992" s="92">
        <f t="shared" si="166"/>
        <v>0.17047906904078508</v>
      </c>
    </row>
    <row r="993" spans="1:22" x14ac:dyDescent="0.45">
      <c r="A993" s="88">
        <f>MIN('Gearing and Output'!$H$7,(SQRT((A992^2)+2*K992*1)))</f>
        <v>13.752388632941413</v>
      </c>
      <c r="B993" s="90">
        <f t="shared" si="164"/>
        <v>84.856172315485239</v>
      </c>
      <c r="C993" s="90">
        <f>0.5*'Gearing and Output'!$G$15*'Gearing and Output'!$G$16*'Gearing and Output'!$G$14*(A993)^2</f>
        <v>111.2073775495362</v>
      </c>
      <c r="D993" s="90">
        <f>'Gearing and Output'!$G$26</f>
        <v>133.66125</v>
      </c>
      <c r="E993" s="90">
        <f>'Gearing and Output'!$C$14-C993-D993</f>
        <v>239.23840140594046</v>
      </c>
      <c r="F993" s="90">
        <f>0.5*'Gearing and Output'!$J$27*A993^2</f>
        <v>53594.201722958889</v>
      </c>
      <c r="G993" s="90">
        <f>A993/('Gearing and Output'!$J$35/1000)</f>
        <v>47.081097682100008</v>
      </c>
      <c r="H993" s="90">
        <f t="shared" si="158"/>
        <v>59.738955596585342</v>
      </c>
      <c r="I993" s="90">
        <f>'Gearing and Output'!$G$38</f>
        <v>631.72977665344956</v>
      </c>
      <c r="J993" s="90">
        <f t="shared" si="159"/>
        <v>0.37870369618049587</v>
      </c>
      <c r="K993" s="92">
        <f t="shared" si="167"/>
        <v>2.6405868495230767</v>
      </c>
      <c r="L993" s="92">
        <f>IF(A993&lt;'Gearing and Output'!$H$5,1,IF(A993&lt;'Gearing and Output'!$H$6,2,IF(A993&gt;'Gearing and Output'!$H$6,3)))</f>
        <v>3</v>
      </c>
      <c r="M993" s="92">
        <f>IF(L993=1,_xlfn.XLOOKUP(A993,'Dyno Graph'!$E$2:$E$77,'Dyno Graph'!$A$2:$A$77,,1),IF(L993=2,_xlfn.XLOOKUP(A993,'Dyno Graph'!$F$2:$F$77,'Dyno Graph'!$A$2:$A$77,,1),IF(L993=3,_xlfn.XLOOKUP(A993,'Dyno Graph'!$G$2:$G$77,'Dyno Graph'!$A$2:$A$77,,1))))</f>
        <v>7500</v>
      </c>
      <c r="N993" s="92">
        <f>IF(L993=1,_xlfn.XLOOKUP(A993,'Dyno Graph'!$E$2:$E$77,'Dyno Graph'!$D$2:$D$77,,-1),IF(L993=2,_xlfn.XLOOKUP(A993,'Dyno Graph'!$F$2:$F$77,'Dyno Graph'!$D$2:$D$77,,-1),IF(L993=3,_xlfn.XLOOKUP(A993,'Dyno Graph'!$G$2:$G$77,'Dyno Graph'!$D$2:$D$77,,-1))))</f>
        <v>14.254</v>
      </c>
      <c r="O993" s="92">
        <f>IF(L993=1,_xlfn.XLOOKUP(A993,'Dyno Graph'!$E$2:$E$77,'Dyno Graph'!$H$2:$H$77,,-1),IF(Forces!L993=2,_xlfn.XLOOKUP(Forces!A993,'Dyno Graph'!$F$2:$F$77,'Dyno Graph'!$H$2:$H$77,,-1),IF(Forces!L993=3,_xlfn.XLOOKUP(Forces!A993,'Dyno Graph'!$G$2:$G$77,'Dyno Graph'!$H$2:$H$77,,-1))))</f>
        <v>11.185500000000001</v>
      </c>
      <c r="P993" s="92" cm="1">
        <f t="array" ref="P993">_xlfn.XLOOKUP(N993,BSFC!$B$3:$B$25,_xlfn.XLOOKUP(M993,BSFC!$C$2:$P$2,BSFC!$C$3:$P$25,,-1),,-1)</f>
        <v>475.44294525000004</v>
      </c>
      <c r="Q993" s="92">
        <f t="shared" si="160"/>
        <v>1.4772408511371877</v>
      </c>
      <c r="R993" s="92">
        <f t="shared" si="161"/>
        <v>2.2593044861247781E-4</v>
      </c>
      <c r="S993" s="92">
        <f t="shared" si="162"/>
        <v>0.10741703790997023</v>
      </c>
      <c r="T993" s="92">
        <f t="shared" si="165"/>
        <v>127.96671881849998</v>
      </c>
      <c r="U993" s="92">
        <f t="shared" si="163"/>
        <v>1.4322271721329364E-4</v>
      </c>
      <c r="V993" s="92">
        <f t="shared" si="166"/>
        <v>0.17062229175799837</v>
      </c>
    </row>
    <row r="994" spans="1:22" x14ac:dyDescent="0.45">
      <c r="A994" s="88">
        <f>MIN('Gearing and Output'!$H$7,(SQRT((A993^2)+2*K993*1)))</f>
        <v>13.752388632941413</v>
      </c>
      <c r="B994" s="90">
        <f t="shared" si="164"/>
        <v>84.928886956315324</v>
      </c>
      <c r="C994" s="90">
        <f>0.5*'Gearing and Output'!$G$15*'Gearing and Output'!$G$16*'Gearing and Output'!$G$14*(A994)^2</f>
        <v>111.2073775495362</v>
      </c>
      <c r="D994" s="90">
        <f>'Gearing and Output'!$G$26</f>
        <v>133.66125</v>
      </c>
      <c r="E994" s="90">
        <f>'Gearing and Output'!$C$14-C994-D994</f>
        <v>239.23840140594046</v>
      </c>
      <c r="F994" s="90">
        <f>0.5*'Gearing and Output'!$J$27*A994^2</f>
        <v>53594.201722958889</v>
      </c>
      <c r="G994" s="90">
        <f>A994/('Gearing and Output'!$J$35/1000)</f>
        <v>47.081097682100008</v>
      </c>
      <c r="H994" s="90">
        <f t="shared" si="158"/>
        <v>59.738955596585342</v>
      </c>
      <c r="I994" s="90">
        <f>'Gearing and Output'!$G$38</f>
        <v>631.72977665344956</v>
      </c>
      <c r="J994" s="90">
        <f t="shared" si="159"/>
        <v>0.37870369618049587</v>
      </c>
      <c r="K994" s="92">
        <f t="shared" si="167"/>
        <v>2.6405868495230767</v>
      </c>
      <c r="L994" s="92">
        <f>IF(A994&lt;'Gearing and Output'!$H$5,1,IF(A994&lt;'Gearing and Output'!$H$6,2,IF(A994&gt;'Gearing and Output'!$H$6,3)))</f>
        <v>3</v>
      </c>
      <c r="M994" s="92">
        <f>IF(L994=1,_xlfn.XLOOKUP(A994,'Dyno Graph'!$E$2:$E$77,'Dyno Graph'!$A$2:$A$77,,1),IF(L994=2,_xlfn.XLOOKUP(A994,'Dyno Graph'!$F$2:$F$77,'Dyno Graph'!$A$2:$A$77,,1),IF(L994=3,_xlfn.XLOOKUP(A994,'Dyno Graph'!$G$2:$G$77,'Dyno Graph'!$A$2:$A$77,,1))))</f>
        <v>7500</v>
      </c>
      <c r="N994" s="92">
        <f>IF(L994=1,_xlfn.XLOOKUP(A994,'Dyno Graph'!$E$2:$E$77,'Dyno Graph'!$D$2:$D$77,,-1),IF(L994=2,_xlfn.XLOOKUP(A994,'Dyno Graph'!$F$2:$F$77,'Dyno Graph'!$D$2:$D$77,,-1),IF(L994=3,_xlfn.XLOOKUP(A994,'Dyno Graph'!$G$2:$G$77,'Dyno Graph'!$D$2:$D$77,,-1))))</f>
        <v>14.254</v>
      </c>
      <c r="O994" s="92">
        <f>IF(L994=1,_xlfn.XLOOKUP(A994,'Dyno Graph'!$E$2:$E$77,'Dyno Graph'!$H$2:$H$77,,-1),IF(Forces!L994=2,_xlfn.XLOOKUP(Forces!A994,'Dyno Graph'!$F$2:$F$77,'Dyno Graph'!$H$2:$H$77,,-1),IF(Forces!L994=3,_xlfn.XLOOKUP(Forces!A994,'Dyno Graph'!$G$2:$G$77,'Dyno Graph'!$H$2:$H$77,,-1))))</f>
        <v>11.185500000000001</v>
      </c>
      <c r="P994" s="92" cm="1">
        <f t="array" ref="P994">_xlfn.XLOOKUP(N994,BSFC!$B$3:$B$25,_xlfn.XLOOKUP(M994,BSFC!$C$2:$P$2,BSFC!$C$3:$P$25,,-1),,-1)</f>
        <v>475.44294525000004</v>
      </c>
      <c r="Q994" s="92">
        <f t="shared" si="160"/>
        <v>1.4772408511371877</v>
      </c>
      <c r="R994" s="92">
        <f t="shared" si="161"/>
        <v>2.2593044861247781E-4</v>
      </c>
      <c r="S994" s="92">
        <f t="shared" si="162"/>
        <v>0.10741703790997023</v>
      </c>
      <c r="T994" s="92">
        <f t="shared" si="165"/>
        <v>128.07413585640995</v>
      </c>
      <c r="U994" s="92">
        <f t="shared" si="163"/>
        <v>1.4322271721329364E-4</v>
      </c>
      <c r="V994" s="92">
        <f t="shared" si="166"/>
        <v>0.17076551447521165</v>
      </c>
    </row>
    <row r="995" spans="1:22" x14ac:dyDescent="0.45">
      <c r="A995" s="88">
        <f>MIN('Gearing and Output'!$H$7,(SQRT((A994^2)+2*K994*1)))</f>
        <v>13.752388632941413</v>
      </c>
      <c r="B995" s="90">
        <f t="shared" si="164"/>
        <v>85.00160159714541</v>
      </c>
      <c r="C995" s="90">
        <f>0.5*'Gearing and Output'!$G$15*'Gearing and Output'!$G$16*'Gearing and Output'!$G$14*(A995)^2</f>
        <v>111.2073775495362</v>
      </c>
      <c r="D995" s="90">
        <f>'Gearing and Output'!$G$26</f>
        <v>133.66125</v>
      </c>
      <c r="E995" s="90">
        <f>'Gearing and Output'!$C$14-C995-D995</f>
        <v>239.23840140594046</v>
      </c>
      <c r="F995" s="90">
        <f>0.5*'Gearing and Output'!$J$27*A995^2</f>
        <v>53594.201722958889</v>
      </c>
      <c r="G995" s="90">
        <f>A995/('Gearing and Output'!$J$35/1000)</f>
        <v>47.081097682100008</v>
      </c>
      <c r="H995" s="90">
        <f t="shared" si="158"/>
        <v>59.738955596585342</v>
      </c>
      <c r="I995" s="90">
        <f>'Gearing and Output'!$G$38</f>
        <v>631.72977665344956</v>
      </c>
      <c r="J995" s="90">
        <f t="shared" si="159"/>
        <v>0.37870369618049587</v>
      </c>
      <c r="K995" s="92">
        <f t="shared" si="167"/>
        <v>2.6405868495230767</v>
      </c>
      <c r="L995" s="92">
        <f>IF(A995&lt;'Gearing and Output'!$H$5,1,IF(A995&lt;'Gearing and Output'!$H$6,2,IF(A995&gt;'Gearing and Output'!$H$6,3)))</f>
        <v>3</v>
      </c>
      <c r="M995" s="92">
        <f>IF(L995=1,_xlfn.XLOOKUP(A995,'Dyno Graph'!$E$2:$E$77,'Dyno Graph'!$A$2:$A$77,,1),IF(L995=2,_xlfn.XLOOKUP(A995,'Dyno Graph'!$F$2:$F$77,'Dyno Graph'!$A$2:$A$77,,1),IF(L995=3,_xlfn.XLOOKUP(A995,'Dyno Graph'!$G$2:$G$77,'Dyno Graph'!$A$2:$A$77,,1))))</f>
        <v>7500</v>
      </c>
      <c r="N995" s="92">
        <f>IF(L995=1,_xlfn.XLOOKUP(A995,'Dyno Graph'!$E$2:$E$77,'Dyno Graph'!$D$2:$D$77,,-1),IF(L995=2,_xlfn.XLOOKUP(A995,'Dyno Graph'!$F$2:$F$77,'Dyno Graph'!$D$2:$D$77,,-1),IF(L995=3,_xlfn.XLOOKUP(A995,'Dyno Graph'!$G$2:$G$77,'Dyno Graph'!$D$2:$D$77,,-1))))</f>
        <v>14.254</v>
      </c>
      <c r="O995" s="92">
        <f>IF(L995=1,_xlfn.XLOOKUP(A995,'Dyno Graph'!$E$2:$E$77,'Dyno Graph'!$H$2:$H$77,,-1),IF(Forces!L995=2,_xlfn.XLOOKUP(Forces!A995,'Dyno Graph'!$F$2:$F$77,'Dyno Graph'!$H$2:$H$77,,-1),IF(Forces!L995=3,_xlfn.XLOOKUP(Forces!A995,'Dyno Graph'!$G$2:$G$77,'Dyno Graph'!$H$2:$H$77,,-1))))</f>
        <v>11.185500000000001</v>
      </c>
      <c r="P995" s="92" cm="1">
        <f t="array" ref="P995">_xlfn.XLOOKUP(N995,BSFC!$B$3:$B$25,_xlfn.XLOOKUP(M995,BSFC!$C$2:$P$2,BSFC!$C$3:$P$25,,-1),,-1)</f>
        <v>475.44294525000004</v>
      </c>
      <c r="Q995" s="92">
        <f t="shared" si="160"/>
        <v>1.4772408511371877</v>
      </c>
      <c r="R995" s="92">
        <f t="shared" si="161"/>
        <v>2.2593044861247781E-4</v>
      </c>
      <c r="S995" s="92">
        <f t="shared" si="162"/>
        <v>0.10741703790997023</v>
      </c>
      <c r="T995" s="92">
        <f t="shared" si="165"/>
        <v>128.18155289431994</v>
      </c>
      <c r="U995" s="92">
        <f t="shared" si="163"/>
        <v>1.4322271721329364E-4</v>
      </c>
      <c r="V995" s="92">
        <f t="shared" si="166"/>
        <v>0.17090873719242494</v>
      </c>
    </row>
    <row r="996" spans="1:22" x14ac:dyDescent="0.45">
      <c r="A996" s="88">
        <f>MIN('Gearing and Output'!$H$7,(SQRT((A995^2)+2*K995*1)))</f>
        <v>13.752388632941413</v>
      </c>
      <c r="B996" s="90">
        <f t="shared" si="164"/>
        <v>85.074316237975495</v>
      </c>
      <c r="C996" s="90">
        <f>0.5*'Gearing and Output'!$G$15*'Gearing and Output'!$G$16*'Gearing and Output'!$G$14*(A996)^2</f>
        <v>111.2073775495362</v>
      </c>
      <c r="D996" s="90">
        <f>'Gearing and Output'!$G$26</f>
        <v>133.66125</v>
      </c>
      <c r="E996" s="90">
        <f>'Gearing and Output'!$C$14-C996-D996</f>
        <v>239.23840140594046</v>
      </c>
      <c r="F996" s="90">
        <f>0.5*'Gearing and Output'!$J$27*A996^2</f>
        <v>53594.201722958889</v>
      </c>
      <c r="G996" s="90">
        <f>A996/('Gearing and Output'!$J$35/1000)</f>
        <v>47.081097682100008</v>
      </c>
      <c r="H996" s="90">
        <f t="shared" si="158"/>
        <v>59.738955596585342</v>
      </c>
      <c r="I996" s="90">
        <f>'Gearing and Output'!$G$38</f>
        <v>631.72977665344956</v>
      </c>
      <c r="J996" s="90">
        <f t="shared" si="159"/>
        <v>0.37870369618049587</v>
      </c>
      <c r="K996" s="92">
        <f t="shared" si="167"/>
        <v>2.6405868495230767</v>
      </c>
      <c r="L996" s="92">
        <f>IF(A996&lt;'Gearing and Output'!$H$5,1,IF(A996&lt;'Gearing and Output'!$H$6,2,IF(A996&gt;'Gearing and Output'!$H$6,3)))</f>
        <v>3</v>
      </c>
      <c r="M996" s="92">
        <f>IF(L996=1,_xlfn.XLOOKUP(A996,'Dyno Graph'!$E$2:$E$77,'Dyno Graph'!$A$2:$A$77,,1),IF(L996=2,_xlfn.XLOOKUP(A996,'Dyno Graph'!$F$2:$F$77,'Dyno Graph'!$A$2:$A$77,,1),IF(L996=3,_xlfn.XLOOKUP(A996,'Dyno Graph'!$G$2:$G$77,'Dyno Graph'!$A$2:$A$77,,1))))</f>
        <v>7500</v>
      </c>
      <c r="N996" s="92">
        <f>IF(L996=1,_xlfn.XLOOKUP(A996,'Dyno Graph'!$E$2:$E$77,'Dyno Graph'!$D$2:$D$77,,-1),IF(L996=2,_xlfn.XLOOKUP(A996,'Dyno Graph'!$F$2:$F$77,'Dyno Graph'!$D$2:$D$77,,-1),IF(L996=3,_xlfn.XLOOKUP(A996,'Dyno Graph'!$G$2:$G$77,'Dyno Graph'!$D$2:$D$77,,-1))))</f>
        <v>14.254</v>
      </c>
      <c r="O996" s="92">
        <f>IF(L996=1,_xlfn.XLOOKUP(A996,'Dyno Graph'!$E$2:$E$77,'Dyno Graph'!$H$2:$H$77,,-1),IF(Forces!L996=2,_xlfn.XLOOKUP(Forces!A996,'Dyno Graph'!$F$2:$F$77,'Dyno Graph'!$H$2:$H$77,,-1),IF(Forces!L996=3,_xlfn.XLOOKUP(Forces!A996,'Dyno Graph'!$G$2:$G$77,'Dyno Graph'!$H$2:$H$77,,-1))))</f>
        <v>11.185500000000001</v>
      </c>
      <c r="P996" s="92" cm="1">
        <f t="array" ref="P996">_xlfn.XLOOKUP(N996,BSFC!$B$3:$B$25,_xlfn.XLOOKUP(M996,BSFC!$C$2:$P$2,BSFC!$C$3:$P$25,,-1),,-1)</f>
        <v>475.44294525000004</v>
      </c>
      <c r="Q996" s="92">
        <f t="shared" si="160"/>
        <v>1.4772408511371877</v>
      </c>
      <c r="R996" s="92">
        <f t="shared" si="161"/>
        <v>2.2593044861247781E-4</v>
      </c>
      <c r="S996" s="92">
        <f t="shared" si="162"/>
        <v>0.10741703790997023</v>
      </c>
      <c r="T996" s="92">
        <f t="shared" si="165"/>
        <v>128.28896993222992</v>
      </c>
      <c r="U996" s="92">
        <f t="shared" si="163"/>
        <v>1.4322271721329364E-4</v>
      </c>
      <c r="V996" s="92">
        <f t="shared" si="166"/>
        <v>0.17105195990963823</v>
      </c>
    </row>
    <row r="997" spans="1:22" x14ac:dyDescent="0.45">
      <c r="A997" s="88">
        <f>MIN('Gearing and Output'!$H$7,(SQRT((A996^2)+2*K996*1)))</f>
        <v>13.752388632941413</v>
      </c>
      <c r="B997" s="90">
        <f t="shared" si="164"/>
        <v>85.14703087880558</v>
      </c>
      <c r="C997" s="90">
        <f>0.5*'Gearing and Output'!$G$15*'Gearing and Output'!$G$16*'Gearing and Output'!$G$14*(A997)^2</f>
        <v>111.2073775495362</v>
      </c>
      <c r="D997" s="90">
        <f>'Gearing and Output'!$G$26</f>
        <v>133.66125</v>
      </c>
      <c r="E997" s="90">
        <f>'Gearing and Output'!$C$14-C997-D997</f>
        <v>239.23840140594046</v>
      </c>
      <c r="F997" s="90">
        <f>0.5*'Gearing and Output'!$J$27*A997^2</f>
        <v>53594.201722958889</v>
      </c>
      <c r="G997" s="90">
        <f>A997/('Gearing and Output'!$J$35/1000)</f>
        <v>47.081097682100008</v>
      </c>
      <c r="H997" s="90">
        <f t="shared" si="158"/>
        <v>59.738955596585342</v>
      </c>
      <c r="I997" s="90">
        <f>'Gearing and Output'!$G$38</f>
        <v>631.72977665344956</v>
      </c>
      <c r="J997" s="90">
        <f t="shared" si="159"/>
        <v>0.37870369618049587</v>
      </c>
      <c r="K997" s="92">
        <f t="shared" si="167"/>
        <v>2.6405868495230767</v>
      </c>
      <c r="L997" s="92">
        <f>IF(A997&lt;'Gearing and Output'!$H$5,1,IF(A997&lt;'Gearing and Output'!$H$6,2,IF(A997&gt;'Gearing and Output'!$H$6,3)))</f>
        <v>3</v>
      </c>
      <c r="M997" s="92">
        <f>IF(L997=1,_xlfn.XLOOKUP(A997,'Dyno Graph'!$E$2:$E$77,'Dyno Graph'!$A$2:$A$77,,1),IF(L997=2,_xlfn.XLOOKUP(A997,'Dyno Graph'!$F$2:$F$77,'Dyno Graph'!$A$2:$A$77,,1),IF(L997=3,_xlfn.XLOOKUP(A997,'Dyno Graph'!$G$2:$G$77,'Dyno Graph'!$A$2:$A$77,,1))))</f>
        <v>7500</v>
      </c>
      <c r="N997" s="92">
        <f>IF(L997=1,_xlfn.XLOOKUP(A997,'Dyno Graph'!$E$2:$E$77,'Dyno Graph'!$D$2:$D$77,,-1),IF(L997=2,_xlfn.XLOOKUP(A997,'Dyno Graph'!$F$2:$F$77,'Dyno Graph'!$D$2:$D$77,,-1),IF(L997=3,_xlfn.XLOOKUP(A997,'Dyno Graph'!$G$2:$G$77,'Dyno Graph'!$D$2:$D$77,,-1))))</f>
        <v>14.254</v>
      </c>
      <c r="O997" s="92">
        <f>IF(L997=1,_xlfn.XLOOKUP(A997,'Dyno Graph'!$E$2:$E$77,'Dyno Graph'!$H$2:$H$77,,-1),IF(Forces!L997=2,_xlfn.XLOOKUP(Forces!A997,'Dyno Graph'!$F$2:$F$77,'Dyno Graph'!$H$2:$H$77,,-1),IF(Forces!L997=3,_xlfn.XLOOKUP(Forces!A997,'Dyno Graph'!$G$2:$G$77,'Dyno Graph'!$H$2:$H$77,,-1))))</f>
        <v>11.185500000000001</v>
      </c>
      <c r="P997" s="92" cm="1">
        <f t="array" ref="P997">_xlfn.XLOOKUP(N997,BSFC!$B$3:$B$25,_xlfn.XLOOKUP(M997,BSFC!$C$2:$P$2,BSFC!$C$3:$P$25,,-1),,-1)</f>
        <v>475.44294525000004</v>
      </c>
      <c r="Q997" s="92">
        <f t="shared" si="160"/>
        <v>1.4772408511371877</v>
      </c>
      <c r="R997" s="92">
        <f t="shared" si="161"/>
        <v>2.2593044861247781E-4</v>
      </c>
      <c r="S997" s="92">
        <f t="shared" si="162"/>
        <v>0.10741703790997023</v>
      </c>
      <c r="T997" s="92">
        <f t="shared" si="165"/>
        <v>128.3963869701399</v>
      </c>
      <c r="U997" s="92">
        <f t="shared" si="163"/>
        <v>1.4322271721329364E-4</v>
      </c>
      <c r="V997" s="92">
        <f t="shared" si="166"/>
        <v>0.17119518262685152</v>
      </c>
    </row>
    <row r="998" spans="1:22" x14ac:dyDescent="0.45">
      <c r="A998" s="88">
        <f>MIN('Gearing and Output'!$H$7,(SQRT((A997^2)+2*K997*1)))</f>
        <v>13.752388632941413</v>
      </c>
      <c r="B998" s="90">
        <f t="shared" si="164"/>
        <v>85.219745519635666</v>
      </c>
      <c r="C998" s="90">
        <f>0.5*'Gearing and Output'!$G$15*'Gearing and Output'!$G$16*'Gearing and Output'!$G$14*(A998)^2</f>
        <v>111.2073775495362</v>
      </c>
      <c r="D998" s="90">
        <f>'Gearing and Output'!$G$26</f>
        <v>133.66125</v>
      </c>
      <c r="E998" s="90">
        <f>'Gearing and Output'!$C$14-C998-D998</f>
        <v>239.23840140594046</v>
      </c>
      <c r="F998" s="90">
        <f>0.5*'Gearing and Output'!$J$27*A998^2</f>
        <v>53594.201722958889</v>
      </c>
      <c r="G998" s="90">
        <f>A998/('Gearing and Output'!$J$35/1000)</f>
        <v>47.081097682100008</v>
      </c>
      <c r="H998" s="90">
        <f t="shared" si="158"/>
        <v>59.738955596585342</v>
      </c>
      <c r="I998" s="90">
        <f>'Gearing and Output'!$G$38</f>
        <v>631.72977665344956</v>
      </c>
      <c r="J998" s="90">
        <f t="shared" si="159"/>
        <v>0.37870369618049587</v>
      </c>
      <c r="K998" s="92">
        <f t="shared" si="167"/>
        <v>2.6405868495230767</v>
      </c>
      <c r="L998" s="92">
        <f>IF(A998&lt;'Gearing and Output'!$H$5,1,IF(A998&lt;'Gearing and Output'!$H$6,2,IF(A998&gt;'Gearing and Output'!$H$6,3)))</f>
        <v>3</v>
      </c>
      <c r="M998" s="92">
        <f>IF(L998=1,_xlfn.XLOOKUP(A998,'Dyno Graph'!$E$2:$E$77,'Dyno Graph'!$A$2:$A$77,,1),IF(L998=2,_xlfn.XLOOKUP(A998,'Dyno Graph'!$F$2:$F$77,'Dyno Graph'!$A$2:$A$77,,1),IF(L998=3,_xlfn.XLOOKUP(A998,'Dyno Graph'!$G$2:$G$77,'Dyno Graph'!$A$2:$A$77,,1))))</f>
        <v>7500</v>
      </c>
      <c r="N998" s="92">
        <f>IF(L998=1,_xlfn.XLOOKUP(A998,'Dyno Graph'!$E$2:$E$77,'Dyno Graph'!$D$2:$D$77,,-1),IF(L998=2,_xlfn.XLOOKUP(A998,'Dyno Graph'!$F$2:$F$77,'Dyno Graph'!$D$2:$D$77,,-1),IF(L998=3,_xlfn.XLOOKUP(A998,'Dyno Graph'!$G$2:$G$77,'Dyno Graph'!$D$2:$D$77,,-1))))</f>
        <v>14.254</v>
      </c>
      <c r="O998" s="92">
        <f>IF(L998=1,_xlfn.XLOOKUP(A998,'Dyno Graph'!$E$2:$E$77,'Dyno Graph'!$H$2:$H$77,,-1),IF(Forces!L998=2,_xlfn.XLOOKUP(Forces!A998,'Dyno Graph'!$F$2:$F$77,'Dyno Graph'!$H$2:$H$77,,-1),IF(Forces!L998=3,_xlfn.XLOOKUP(Forces!A998,'Dyno Graph'!$G$2:$G$77,'Dyno Graph'!$H$2:$H$77,,-1))))</f>
        <v>11.185500000000001</v>
      </c>
      <c r="P998" s="92" cm="1">
        <f t="array" ref="P998">_xlfn.XLOOKUP(N998,BSFC!$B$3:$B$25,_xlfn.XLOOKUP(M998,BSFC!$C$2:$P$2,BSFC!$C$3:$P$25,,-1),,-1)</f>
        <v>475.44294525000004</v>
      </c>
      <c r="Q998" s="92">
        <f t="shared" si="160"/>
        <v>1.4772408511371877</v>
      </c>
      <c r="R998" s="92">
        <f t="shared" si="161"/>
        <v>2.2593044861247781E-4</v>
      </c>
      <c r="S998" s="92">
        <f t="shared" si="162"/>
        <v>0.10741703790997023</v>
      </c>
      <c r="T998" s="92">
        <f t="shared" si="165"/>
        <v>128.50380400804988</v>
      </c>
      <c r="U998" s="92">
        <f t="shared" si="163"/>
        <v>1.4322271721329364E-4</v>
      </c>
      <c r="V998" s="92">
        <f t="shared" si="166"/>
        <v>0.1713384053440648</v>
      </c>
    </row>
    <row r="999" spans="1:22" x14ac:dyDescent="0.45">
      <c r="A999" s="88">
        <f>MIN('Gearing and Output'!$H$7,(SQRT((A998^2)+2*K998*1)))</f>
        <v>13.752388632941413</v>
      </c>
      <c r="B999" s="90">
        <f t="shared" si="164"/>
        <v>85.292460160465751</v>
      </c>
      <c r="C999" s="90">
        <f>0.5*'Gearing and Output'!$G$15*'Gearing and Output'!$G$16*'Gearing and Output'!$G$14*(A999)^2</f>
        <v>111.2073775495362</v>
      </c>
      <c r="D999" s="90">
        <f>'Gearing and Output'!$G$26</f>
        <v>133.66125</v>
      </c>
      <c r="E999" s="90">
        <f>'Gearing and Output'!$C$14-C999-D999</f>
        <v>239.23840140594046</v>
      </c>
      <c r="F999" s="90">
        <f>0.5*'Gearing and Output'!$J$27*A999^2</f>
        <v>53594.201722958889</v>
      </c>
      <c r="G999" s="90">
        <f>A999/('Gearing and Output'!$J$35/1000)</f>
        <v>47.081097682100008</v>
      </c>
      <c r="H999" s="90">
        <f t="shared" si="158"/>
        <v>59.738955596585342</v>
      </c>
      <c r="I999" s="90">
        <f>'Gearing and Output'!$G$38</f>
        <v>631.72977665344956</v>
      </c>
      <c r="J999" s="90">
        <f t="shared" si="159"/>
        <v>0.37870369618049587</v>
      </c>
      <c r="K999" s="92">
        <f t="shared" si="167"/>
        <v>2.6405868495230767</v>
      </c>
      <c r="L999" s="92">
        <f>IF(A999&lt;'Gearing and Output'!$H$5,1,IF(A999&lt;'Gearing and Output'!$H$6,2,IF(A999&gt;'Gearing and Output'!$H$6,3)))</f>
        <v>3</v>
      </c>
      <c r="M999" s="92">
        <f>IF(L999=1,_xlfn.XLOOKUP(A999,'Dyno Graph'!$E$2:$E$77,'Dyno Graph'!$A$2:$A$77,,1),IF(L999=2,_xlfn.XLOOKUP(A999,'Dyno Graph'!$F$2:$F$77,'Dyno Graph'!$A$2:$A$77,,1),IF(L999=3,_xlfn.XLOOKUP(A999,'Dyno Graph'!$G$2:$G$77,'Dyno Graph'!$A$2:$A$77,,1))))</f>
        <v>7500</v>
      </c>
      <c r="N999" s="92">
        <f>IF(L999=1,_xlfn.XLOOKUP(A999,'Dyno Graph'!$E$2:$E$77,'Dyno Graph'!$D$2:$D$77,,-1),IF(L999=2,_xlfn.XLOOKUP(A999,'Dyno Graph'!$F$2:$F$77,'Dyno Graph'!$D$2:$D$77,,-1),IF(L999=3,_xlfn.XLOOKUP(A999,'Dyno Graph'!$G$2:$G$77,'Dyno Graph'!$D$2:$D$77,,-1))))</f>
        <v>14.254</v>
      </c>
      <c r="O999" s="92">
        <f>IF(L999=1,_xlfn.XLOOKUP(A999,'Dyno Graph'!$E$2:$E$77,'Dyno Graph'!$H$2:$H$77,,-1),IF(Forces!L999=2,_xlfn.XLOOKUP(Forces!A999,'Dyno Graph'!$F$2:$F$77,'Dyno Graph'!$H$2:$H$77,,-1),IF(Forces!L999=3,_xlfn.XLOOKUP(Forces!A999,'Dyno Graph'!$G$2:$G$77,'Dyno Graph'!$H$2:$H$77,,-1))))</f>
        <v>11.185500000000001</v>
      </c>
      <c r="P999" s="92" cm="1">
        <f t="array" ref="P999">_xlfn.XLOOKUP(N999,BSFC!$B$3:$B$25,_xlfn.XLOOKUP(M999,BSFC!$C$2:$P$2,BSFC!$C$3:$P$25,,-1),,-1)</f>
        <v>475.44294525000004</v>
      </c>
      <c r="Q999" s="92">
        <f t="shared" si="160"/>
        <v>1.4772408511371877</v>
      </c>
      <c r="R999" s="92">
        <f t="shared" si="161"/>
        <v>2.2593044861247781E-4</v>
      </c>
      <c r="S999" s="92">
        <f t="shared" si="162"/>
        <v>0.10741703790997023</v>
      </c>
      <c r="T999" s="92">
        <f t="shared" si="165"/>
        <v>128.61122104595987</v>
      </c>
      <c r="U999" s="92">
        <f t="shared" si="163"/>
        <v>1.4322271721329364E-4</v>
      </c>
      <c r="V999" s="92">
        <f t="shared" si="166"/>
        <v>0.17148162806127809</v>
      </c>
    </row>
    <row r="1000" spans="1:22" x14ac:dyDescent="0.45">
      <c r="A1000" s="88">
        <f>MIN('Gearing and Output'!$H$7,(SQRT((A999^2)+2*K999*1)))</f>
        <v>13.752388632941413</v>
      </c>
      <c r="B1000" s="90">
        <f t="shared" si="164"/>
        <v>85.365174801295836</v>
      </c>
      <c r="C1000" s="90">
        <f>0.5*'Gearing and Output'!$G$15*'Gearing and Output'!$G$16*'Gearing and Output'!$G$14*(A1000)^2</f>
        <v>111.2073775495362</v>
      </c>
      <c r="D1000" s="90">
        <f>'Gearing and Output'!$G$26</f>
        <v>133.66125</v>
      </c>
      <c r="E1000" s="90">
        <f>'Gearing and Output'!$C$14-C1000-D1000</f>
        <v>239.23840140594046</v>
      </c>
      <c r="F1000" s="90">
        <f>0.5*'Gearing and Output'!$J$27*A1000^2</f>
        <v>53594.201722958889</v>
      </c>
      <c r="G1000" s="90">
        <f>A1000/('Gearing and Output'!$J$35/1000)</f>
        <v>47.081097682100008</v>
      </c>
      <c r="H1000" s="90">
        <f t="shared" si="158"/>
        <v>59.738955596585342</v>
      </c>
      <c r="I1000" s="90">
        <f>'Gearing and Output'!$G$38</f>
        <v>631.72977665344956</v>
      </c>
      <c r="J1000" s="90">
        <f t="shared" si="159"/>
        <v>0.37870369618049587</v>
      </c>
      <c r="K1000" s="92">
        <f t="shared" si="167"/>
        <v>2.6405868495230767</v>
      </c>
      <c r="L1000" s="92">
        <f>IF(A1000&lt;'Gearing and Output'!$H$5,1,IF(A1000&lt;'Gearing and Output'!$H$6,2,IF(A1000&gt;'Gearing and Output'!$H$6,3)))</f>
        <v>3</v>
      </c>
      <c r="M1000" s="92">
        <f>IF(L1000=1,_xlfn.XLOOKUP(A1000,'Dyno Graph'!$E$2:$E$77,'Dyno Graph'!$A$2:$A$77,,1),IF(L1000=2,_xlfn.XLOOKUP(A1000,'Dyno Graph'!$F$2:$F$77,'Dyno Graph'!$A$2:$A$77,,1),IF(L1000=3,_xlfn.XLOOKUP(A1000,'Dyno Graph'!$G$2:$G$77,'Dyno Graph'!$A$2:$A$77,,1))))</f>
        <v>7500</v>
      </c>
      <c r="N1000" s="92">
        <f>IF(L1000=1,_xlfn.XLOOKUP(A1000,'Dyno Graph'!$E$2:$E$77,'Dyno Graph'!$D$2:$D$77,,-1),IF(L1000=2,_xlfn.XLOOKUP(A1000,'Dyno Graph'!$F$2:$F$77,'Dyno Graph'!$D$2:$D$77,,-1),IF(L1000=3,_xlfn.XLOOKUP(A1000,'Dyno Graph'!$G$2:$G$77,'Dyno Graph'!$D$2:$D$77,,-1))))</f>
        <v>14.254</v>
      </c>
      <c r="O1000" s="92">
        <f>IF(L1000=1,_xlfn.XLOOKUP(A1000,'Dyno Graph'!$E$2:$E$77,'Dyno Graph'!$H$2:$H$77,,-1),IF(Forces!L1000=2,_xlfn.XLOOKUP(Forces!A1000,'Dyno Graph'!$F$2:$F$77,'Dyno Graph'!$H$2:$H$77,,-1),IF(Forces!L1000=3,_xlfn.XLOOKUP(Forces!A1000,'Dyno Graph'!$G$2:$G$77,'Dyno Graph'!$H$2:$H$77,,-1))))</f>
        <v>11.185500000000001</v>
      </c>
      <c r="P1000" s="92" cm="1">
        <f t="array" ref="P1000">_xlfn.XLOOKUP(N1000,BSFC!$B$3:$B$25,_xlfn.XLOOKUP(M1000,BSFC!$C$2:$P$2,BSFC!$C$3:$P$25,,-1),,-1)</f>
        <v>475.44294525000004</v>
      </c>
      <c r="Q1000" s="92">
        <f t="shared" si="160"/>
        <v>1.4772408511371877</v>
      </c>
      <c r="R1000" s="92">
        <f t="shared" si="161"/>
        <v>2.2593044861247781E-4</v>
      </c>
      <c r="S1000" s="92">
        <f t="shared" si="162"/>
        <v>0.10741703790997023</v>
      </c>
      <c r="T1000" s="92">
        <f t="shared" si="165"/>
        <v>128.71863808386985</v>
      </c>
      <c r="U1000" s="92">
        <f t="shared" si="163"/>
        <v>1.4322271721329364E-4</v>
      </c>
      <c r="V1000" s="92">
        <f t="shared" si="166"/>
        <v>0.17162485077849138</v>
      </c>
    </row>
    <row r="1001" spans="1:22" x14ac:dyDescent="0.45">
      <c r="A1001" s="88">
        <f>MIN('Gearing and Output'!$H$7,(SQRT((A1000^2)+2*K1000*1)))</f>
        <v>13.752388632941413</v>
      </c>
      <c r="B1001" s="90">
        <f t="shared" si="164"/>
        <v>85.437889442125922</v>
      </c>
      <c r="C1001" s="90">
        <f>0.5*'Gearing and Output'!$G$15*'Gearing and Output'!$G$16*'Gearing and Output'!$G$14*(A1001)^2</f>
        <v>111.2073775495362</v>
      </c>
      <c r="D1001" s="90">
        <f>'Gearing and Output'!$G$26</f>
        <v>133.66125</v>
      </c>
      <c r="E1001" s="90">
        <f>'Gearing and Output'!$C$14-C1001-D1001</f>
        <v>239.23840140594046</v>
      </c>
      <c r="F1001" s="90">
        <f>0.5*'Gearing and Output'!$J$27*A1001^2</f>
        <v>53594.201722958889</v>
      </c>
      <c r="G1001" s="90">
        <f>A1001/('Gearing and Output'!$J$35/1000)</f>
        <v>47.081097682100008</v>
      </c>
      <c r="H1001" s="90">
        <f t="shared" si="158"/>
        <v>59.738955596585342</v>
      </c>
      <c r="I1001" s="90">
        <f>'Gearing and Output'!$G$38</f>
        <v>631.72977665344956</v>
      </c>
      <c r="J1001" s="90">
        <f t="shared" si="159"/>
        <v>0.37870369618049587</v>
      </c>
      <c r="K1001" s="92">
        <f t="shared" si="167"/>
        <v>2.6405868495230767</v>
      </c>
      <c r="L1001" s="92">
        <f>IF(A1001&lt;'Gearing and Output'!$H$5,1,IF(A1001&lt;'Gearing and Output'!$H$6,2,IF(A1001&gt;'Gearing and Output'!$H$6,3)))</f>
        <v>3</v>
      </c>
      <c r="M1001" s="92">
        <f>IF(L1001=1,_xlfn.XLOOKUP(A1001,'Dyno Graph'!$E$2:$E$77,'Dyno Graph'!$A$2:$A$77,,1),IF(L1001=2,_xlfn.XLOOKUP(A1001,'Dyno Graph'!$F$2:$F$77,'Dyno Graph'!$A$2:$A$77,,1),IF(L1001=3,_xlfn.XLOOKUP(A1001,'Dyno Graph'!$G$2:$G$77,'Dyno Graph'!$A$2:$A$77,,1))))</f>
        <v>7500</v>
      </c>
      <c r="N1001" s="92">
        <f>IF(L1001=1,_xlfn.XLOOKUP(A1001,'Dyno Graph'!$E$2:$E$77,'Dyno Graph'!$D$2:$D$77,,-1),IF(L1001=2,_xlfn.XLOOKUP(A1001,'Dyno Graph'!$F$2:$F$77,'Dyno Graph'!$D$2:$D$77,,-1),IF(L1001=3,_xlfn.XLOOKUP(A1001,'Dyno Graph'!$G$2:$G$77,'Dyno Graph'!$D$2:$D$77,,-1))))</f>
        <v>14.254</v>
      </c>
      <c r="O1001" s="92">
        <f>IF(L1001=1,_xlfn.XLOOKUP(A1001,'Dyno Graph'!$E$2:$E$77,'Dyno Graph'!$H$2:$H$77,,-1),IF(Forces!L1001=2,_xlfn.XLOOKUP(Forces!A1001,'Dyno Graph'!$F$2:$F$77,'Dyno Graph'!$H$2:$H$77,,-1),IF(Forces!L1001=3,_xlfn.XLOOKUP(Forces!A1001,'Dyno Graph'!$G$2:$G$77,'Dyno Graph'!$H$2:$H$77,,-1))))</f>
        <v>11.185500000000001</v>
      </c>
      <c r="P1001" s="92" cm="1">
        <f t="array" ref="P1001">_xlfn.XLOOKUP(N1001,BSFC!$B$3:$B$25,_xlfn.XLOOKUP(M1001,BSFC!$C$2:$P$2,BSFC!$C$3:$P$25,,-1),,-1)</f>
        <v>475.44294525000004</v>
      </c>
      <c r="Q1001" s="92">
        <f t="shared" si="160"/>
        <v>1.4772408511371877</v>
      </c>
      <c r="R1001" s="92">
        <f t="shared" si="161"/>
        <v>2.2593044861247781E-4</v>
      </c>
      <c r="S1001" s="92">
        <f t="shared" si="162"/>
        <v>0.10741703790997023</v>
      </c>
      <c r="T1001" s="92">
        <f t="shared" si="165"/>
        <v>128.82605512177983</v>
      </c>
      <c r="U1001" s="92">
        <f t="shared" si="163"/>
        <v>1.4322271721329364E-4</v>
      </c>
      <c r="V1001" s="92">
        <f t="shared" si="166"/>
        <v>0.17176807349570467</v>
      </c>
    </row>
    <row r="1002" spans="1:22" x14ac:dyDescent="0.45">
      <c r="A1002" s="88">
        <f>MIN('Gearing and Output'!$H$7,(SQRT((A1001^2)+2*K1001*1)))</f>
        <v>13.752388632941413</v>
      </c>
      <c r="B1002" s="90">
        <f t="shared" si="164"/>
        <v>85.510604082956007</v>
      </c>
      <c r="C1002" s="90">
        <f>0.5*'Gearing and Output'!$G$15*'Gearing and Output'!$G$16*'Gearing and Output'!$G$14*(A1002)^2</f>
        <v>111.2073775495362</v>
      </c>
      <c r="D1002" s="90">
        <f>'Gearing and Output'!$G$26</f>
        <v>133.66125</v>
      </c>
      <c r="E1002" s="90">
        <f>'Gearing and Output'!$C$14-C1002-D1002-'Gearing and Output'!$C$21</f>
        <v>-450.37051237136831</v>
      </c>
      <c r="F1002" s="90">
        <f>0.5*'Gearing and Output'!$J$27*A1002^2</f>
        <v>53594.201722958889</v>
      </c>
      <c r="G1002" s="90">
        <f>A1002/('Gearing and Output'!$J$35/1000)</f>
        <v>47.081097682100008</v>
      </c>
      <c r="H1002" s="90">
        <f t="shared" si="158"/>
        <v>59.738955596585342</v>
      </c>
      <c r="I1002" s="90">
        <f>'Gearing and Output'!$G$38</f>
        <v>631.72977665344956</v>
      </c>
      <c r="J1002" s="90">
        <f t="shared" si="159"/>
        <v>-0.71291639086126191</v>
      </c>
      <c r="K1002" s="92">
        <f t="shared" si="167"/>
        <v>-1.4026890289223362</v>
      </c>
      <c r="L1002" s="92">
        <f>IF(A1002&lt;'Gearing and Output'!$H$5,1,IF(A1002&lt;'Gearing and Output'!$H$6,2,IF(A1002&gt;'Gearing and Output'!$H$6,3)))</f>
        <v>3</v>
      </c>
      <c r="M1002" s="92">
        <f>IF(L1002=1,_xlfn.XLOOKUP(A1002,'Dyno Graph'!$E$2:$E$77,'Dyno Graph'!$A$2:$A$77,,1),IF(L1002=2,_xlfn.XLOOKUP(A1002,'Dyno Graph'!$F$2:$F$77,'Dyno Graph'!$A$2:$A$77,,1),IF(L1002=3,_xlfn.XLOOKUP(A1002,'Dyno Graph'!$G$2:$G$77,'Dyno Graph'!$A$2:$A$77,,1))))</f>
        <v>7500</v>
      </c>
      <c r="N1002" s="92">
        <f>IF(L1002=1,_xlfn.XLOOKUP(A1002,'Dyno Graph'!$E$2:$E$77,'Dyno Graph'!$D$2:$D$77,,-1),IF(L1002=2,_xlfn.XLOOKUP(A1002,'Dyno Graph'!$F$2:$F$77,'Dyno Graph'!$D$2:$D$77,,-1),IF(L1002=3,_xlfn.XLOOKUP(A1002,'Dyno Graph'!$G$2:$G$77,'Dyno Graph'!$D$2:$D$77,,-1))))</f>
        <v>14.254</v>
      </c>
      <c r="O1002" s="92">
        <f>IF(L1002=1,_xlfn.XLOOKUP(A1002,'Dyno Graph'!$E$2:$E$77,'Dyno Graph'!$H$2:$H$77,,-1),IF(Forces!L1002=2,_xlfn.XLOOKUP(Forces!A1002,'Dyno Graph'!$F$2:$F$77,'Dyno Graph'!$H$2:$H$77,,-1),IF(Forces!L1002=3,_xlfn.XLOOKUP(Forces!A1002,'Dyno Graph'!$G$2:$G$77,'Dyno Graph'!$H$2:$H$77,,-1))))</f>
        <v>11.185500000000001</v>
      </c>
      <c r="P1002" s="92" cm="1">
        <f t="array" ref="P1002">_xlfn.XLOOKUP(N1002,BSFC!$B$3:$B$25,_xlfn.XLOOKUP(M1002,BSFC!$C$2:$P$2,BSFC!$C$3:$P$25,,-1),,-1)</f>
        <v>475.44294525000004</v>
      </c>
      <c r="Q1002" s="92">
        <f t="shared" si="160"/>
        <v>1.4772408511371877</v>
      </c>
      <c r="R1002" s="92">
        <f t="shared" si="161"/>
        <v>2.276249601791664E-4</v>
      </c>
      <c r="S1002" s="92">
        <f t="shared" si="162"/>
        <v>0.10822268147999685</v>
      </c>
      <c r="T1002" s="92">
        <f t="shared" si="165"/>
        <v>128.93427780325982</v>
      </c>
      <c r="U1002" s="92">
        <f t="shared" si="163"/>
        <v>1.4429690863999579E-4</v>
      </c>
      <c r="V1002" s="92">
        <f t="shared" si="166"/>
        <v>0.17191237040434465</v>
      </c>
    </row>
    <row r="1003" spans="1:22" x14ac:dyDescent="0.45">
      <c r="A1003" s="88">
        <f>MIN('Gearing and Output'!$H$7,(SQRT((A1002^2)+2*K1002*1)))</f>
        <v>13.650011540420451</v>
      </c>
      <c r="B1003" s="90">
        <f t="shared" si="164"/>
        <v>85.583864094278255</v>
      </c>
      <c r="C1003" s="90">
        <f>0.5*'Gearing and Output'!$G$15*'Gearing and Output'!$G$16*'Gearing and Output'!$G$14*(A1003)^2</f>
        <v>109.55781525152354</v>
      </c>
      <c r="D1003" s="90">
        <f>'Gearing and Output'!$G$26</f>
        <v>133.66125</v>
      </c>
      <c r="E1003" s="90">
        <f>'Gearing and Output'!$C$14-C1003-D1003-'Gearing and Output'!$C$21</f>
        <v>-448.72095007335565</v>
      </c>
      <c r="F1003" s="90">
        <f>0.5*'Gearing and Output'!$J$27*A1003^2</f>
        <v>52799.227715817156</v>
      </c>
      <c r="G1003" s="90">
        <f>A1003/('Gearing and Output'!$J$35/1000)</f>
        <v>46.730611230470558</v>
      </c>
      <c r="H1003" s="90">
        <f t="shared" si="158"/>
        <v>58.852835169629984</v>
      </c>
      <c r="I1003" s="90">
        <f>'Gearing and Output'!$G$38</f>
        <v>631.72977665344956</v>
      </c>
      <c r="J1003" s="90">
        <f t="shared" si="159"/>
        <v>-0.71030520747403714</v>
      </c>
      <c r="K1003" s="92">
        <f t="shared" si="167"/>
        <v>-1.4078455141222539</v>
      </c>
      <c r="L1003" s="92">
        <f>IF(A1003&lt;'Gearing and Output'!$H$5,1,IF(A1003&lt;'Gearing and Output'!$H$6,2,IF(A1003&gt;'Gearing and Output'!$H$6,3)))</f>
        <v>3</v>
      </c>
      <c r="M1003" s="92">
        <f>IF(L1003=1,_xlfn.XLOOKUP(A1003,'Dyno Graph'!$E$2:$E$77,'Dyno Graph'!$A$2:$A$77,,1),IF(L1003=2,_xlfn.XLOOKUP(A1003,'Dyno Graph'!$F$2:$F$77,'Dyno Graph'!$A$2:$A$77,,1),IF(L1003=3,_xlfn.XLOOKUP(A1003,'Dyno Graph'!$G$2:$G$77,'Dyno Graph'!$A$2:$A$77,,1))))</f>
        <v>7500</v>
      </c>
      <c r="N1003" s="92">
        <f>IF(L1003=1,_xlfn.XLOOKUP(A1003,'Dyno Graph'!$E$2:$E$77,'Dyno Graph'!$D$2:$D$77,,-1),IF(L1003=2,_xlfn.XLOOKUP(A1003,'Dyno Graph'!$F$2:$F$77,'Dyno Graph'!$D$2:$D$77,,-1),IF(L1003=3,_xlfn.XLOOKUP(A1003,'Dyno Graph'!$G$2:$G$77,'Dyno Graph'!$D$2:$D$77,,-1))))</f>
        <v>14.682899148334002</v>
      </c>
      <c r="O1003" s="92">
        <f>IF(L1003=1,_xlfn.XLOOKUP(A1003,'Dyno Graph'!$E$2:$E$77,'Dyno Graph'!$H$2:$H$77,,-1),IF(Forces!L1003=2,_xlfn.XLOOKUP(Forces!A1003,'Dyno Graph'!$F$2:$F$77,'Dyno Graph'!$H$2:$H$77,,-1),IF(Forces!L1003=3,_xlfn.XLOOKUP(Forces!A1003,'Dyno Graph'!$G$2:$G$77,'Dyno Graph'!$H$2:$H$77,,-1))))</f>
        <v>11.368441198590393</v>
      </c>
      <c r="P1003" s="92" cm="1">
        <f t="array" ref="P1003">_xlfn.XLOOKUP(N1003,BSFC!$B$3:$B$25,_xlfn.XLOOKUP(M1003,BSFC!$C$2:$P$2,BSFC!$C$3:$P$25,,-1),,-1)</f>
        <v>475.44294525000004</v>
      </c>
      <c r="Q1003" s="92">
        <f t="shared" si="160"/>
        <v>1.5014014350997935</v>
      </c>
      <c r="R1003" s="92">
        <f t="shared" si="161"/>
        <v>2.3311593134638805E-4</v>
      </c>
      <c r="S1003" s="92">
        <f t="shared" si="162"/>
        <v>0.11083332498402354</v>
      </c>
      <c r="T1003" s="92">
        <f t="shared" si="165"/>
        <v>129.04511112824383</v>
      </c>
      <c r="U1003" s="92">
        <f t="shared" si="163"/>
        <v>1.4777776664536471E-4</v>
      </c>
      <c r="V1003" s="92">
        <f t="shared" si="166"/>
        <v>0.17206014817099002</v>
      </c>
    </row>
    <row r="1004" spans="1:22" x14ac:dyDescent="0.45">
      <c r="A1004" s="88">
        <f>MIN('Gearing and Output'!$H$7,(SQRT((A1003^2)+2*K1003*1)))</f>
        <v>13.546480134166476</v>
      </c>
      <c r="B1004" s="90">
        <f t="shared" si="164"/>
        <v>85.657684008388472</v>
      </c>
      <c r="C1004" s="90">
        <f>0.5*'Gearing and Output'!$G$15*'Gearing and Output'!$G$16*'Gearing and Output'!$G$14*(A1004)^2</f>
        <v>107.90218892691576</v>
      </c>
      <c r="D1004" s="90">
        <f>'Gearing and Output'!$G$26</f>
        <v>133.66125</v>
      </c>
      <c r="E1004" s="90">
        <f>'Gearing and Output'!$C$14-C1004-D1004-'Gearing and Output'!$C$21</f>
        <v>-447.06532374874786</v>
      </c>
      <c r="F1004" s="90">
        <f>0.5*'Gearing and Output'!$J$27*A1004^2</f>
        <v>52001.331270688366</v>
      </c>
      <c r="G1004" s="90">
        <f>A1004/('Gearing and Output'!$J$35/1000)</f>
        <v>46.376173002966361</v>
      </c>
      <c r="H1004" s="90">
        <f t="shared" si="158"/>
        <v>57.963457237430973</v>
      </c>
      <c r="I1004" s="90">
        <f>'Gearing and Output'!$G$38</f>
        <v>631.72977665344956</v>
      </c>
      <c r="J1004" s="90">
        <f t="shared" si="159"/>
        <v>-0.70768442500375628</v>
      </c>
      <c r="K1004" s="92">
        <f t="shared" si="167"/>
        <v>-1.4130592177363408</v>
      </c>
      <c r="L1004" s="92">
        <f>IF(A1004&lt;'Gearing and Output'!$H$5,1,IF(A1004&lt;'Gearing and Output'!$H$6,2,IF(A1004&gt;'Gearing and Output'!$H$6,3)))</f>
        <v>3</v>
      </c>
      <c r="M1004" s="92">
        <f>IF(L1004=1,_xlfn.XLOOKUP(A1004,'Dyno Graph'!$E$2:$E$77,'Dyno Graph'!$A$2:$A$77,,1),IF(L1004=2,_xlfn.XLOOKUP(A1004,'Dyno Graph'!$F$2:$F$77,'Dyno Graph'!$A$2:$A$77,,1),IF(L1004=3,_xlfn.XLOOKUP(A1004,'Dyno Graph'!$G$2:$G$77,'Dyno Graph'!$A$2:$A$77,,1))))</f>
        <v>7400</v>
      </c>
      <c r="N1004" s="92">
        <f>IF(L1004=1,_xlfn.XLOOKUP(A1004,'Dyno Graph'!$E$2:$E$77,'Dyno Graph'!$D$2:$D$77,,-1),IF(L1004=2,_xlfn.XLOOKUP(A1004,'Dyno Graph'!$F$2:$F$77,'Dyno Graph'!$D$2:$D$77,,-1),IF(L1004=3,_xlfn.XLOOKUP(A1004,'Dyno Graph'!$G$2:$G$77,'Dyno Graph'!$D$2:$D$77,,-1))))</f>
        <v>15.161300543962401</v>
      </c>
      <c r="O1004" s="92">
        <f>IF(L1004=1,_xlfn.XLOOKUP(A1004,'Dyno Graph'!$E$2:$E$77,'Dyno Graph'!$H$2:$H$77,,-1),IF(Forces!L1004=2,_xlfn.XLOOKUP(Forces!A1004,'Dyno Graph'!$F$2:$F$77,'Dyno Graph'!$H$2:$H$77,,-1),IF(Forces!L1004=3,_xlfn.XLOOKUP(Forces!A1004,'Dyno Graph'!$G$2:$G$77,'Dyno Graph'!$H$2:$H$77,,-1))))</f>
        <v>11.580217097533207</v>
      </c>
      <c r="P1004" s="92" cm="1">
        <f t="array" ref="P1004">_xlfn.XLOOKUP(N1004,BSFC!$B$3:$B$25,_xlfn.XLOOKUP(M1004,BSFC!$C$2:$P$2,BSFC!$C$3:$P$25,,-1),,-1)</f>
        <v>482.49827961562505</v>
      </c>
      <c r="Q1004" s="92">
        <f t="shared" si="160"/>
        <v>1.552065229759783</v>
      </c>
      <c r="R1004" s="92">
        <f t="shared" si="161"/>
        <v>2.3930840436957613E-4</v>
      </c>
      <c r="S1004" s="92">
        <f t="shared" si="162"/>
        <v>0.11546589340588082</v>
      </c>
      <c r="T1004" s="92">
        <f t="shared" si="165"/>
        <v>129.16057702164971</v>
      </c>
      <c r="U1004" s="92">
        <f t="shared" si="163"/>
        <v>1.5395452454117442E-4</v>
      </c>
      <c r="V1004" s="92">
        <f t="shared" si="166"/>
        <v>0.1722141026955312</v>
      </c>
    </row>
    <row r="1005" spans="1:22" x14ac:dyDescent="0.45">
      <c r="A1005" s="88">
        <f>MIN('Gearing and Output'!$H$7,(SQRT((A1004^2)+2*K1004*1)))</f>
        <v>13.441763485119587</v>
      </c>
      <c r="B1005" s="90">
        <f t="shared" si="164"/>
        <v>85.732079008799474</v>
      </c>
      <c r="C1005" s="90">
        <f>0.5*'Gearing and Output'!$G$15*'Gearing and Output'!$G$16*'Gearing and Output'!$G$14*(A1005)^2</f>
        <v>106.2404312868578</v>
      </c>
      <c r="D1005" s="90">
        <f>'Gearing and Output'!$G$26</f>
        <v>133.66125</v>
      </c>
      <c r="E1005" s="90">
        <f>'Gearing and Output'!$C$14-C1005-D1005-'Gearing and Output'!$C$21</f>
        <v>-445.40356610868992</v>
      </c>
      <c r="F1005" s="90">
        <f>0.5*'Gearing and Output'!$J$27*A1005^2</f>
        <v>51200.479959036282</v>
      </c>
      <c r="G1005" s="90">
        <f>A1005/('Gearing and Output'!$J$35/1000)</f>
        <v>46.017677114411455</v>
      </c>
      <c r="H1005" s="90">
        <f t="shared" si="158"/>
        <v>57.070785653412287</v>
      </c>
      <c r="I1005" s="90">
        <f>'Gearing and Output'!$G$38</f>
        <v>631.72977665344956</v>
      </c>
      <c r="J1005" s="90">
        <f t="shared" si="159"/>
        <v>-0.70505393693516949</v>
      </c>
      <c r="K1005" s="92">
        <f t="shared" si="167"/>
        <v>-1.4183312050521195</v>
      </c>
      <c r="L1005" s="92">
        <f>IF(A1005&lt;'Gearing and Output'!$H$5,1,IF(A1005&lt;'Gearing and Output'!$H$6,2,IF(A1005&gt;'Gearing and Output'!$H$6,3)))</f>
        <v>3</v>
      </c>
      <c r="M1005" s="92">
        <f>IF(L1005=1,_xlfn.XLOOKUP(A1005,'Dyno Graph'!$E$2:$E$77,'Dyno Graph'!$A$2:$A$77,,1),IF(L1005=2,_xlfn.XLOOKUP(A1005,'Dyno Graph'!$F$2:$F$77,'Dyno Graph'!$A$2:$A$77,,1),IF(L1005=3,_xlfn.XLOOKUP(A1005,'Dyno Graph'!$G$2:$G$77,'Dyno Graph'!$A$2:$A$77,,1))))</f>
        <v>7400</v>
      </c>
      <c r="N1005" s="92">
        <f>IF(L1005=1,_xlfn.XLOOKUP(A1005,'Dyno Graph'!$E$2:$E$77,'Dyno Graph'!$D$2:$D$77,,-1),IF(L1005=2,_xlfn.XLOOKUP(A1005,'Dyno Graph'!$F$2:$F$77,'Dyno Graph'!$D$2:$D$77,,-1),IF(L1005=3,_xlfn.XLOOKUP(A1005,'Dyno Graph'!$G$2:$G$77,'Dyno Graph'!$D$2:$D$77,,-1))))</f>
        <v>15.161300543962401</v>
      </c>
      <c r="O1005" s="92">
        <f>IF(L1005=1,_xlfn.XLOOKUP(A1005,'Dyno Graph'!$E$2:$E$77,'Dyno Graph'!$H$2:$H$77,,-1),IF(Forces!L1005=2,_xlfn.XLOOKUP(Forces!A1005,'Dyno Graph'!$F$2:$F$77,'Dyno Graph'!$H$2:$H$77,,-1),IF(Forces!L1005=3,_xlfn.XLOOKUP(Forces!A1005,'Dyno Graph'!$G$2:$G$77,'Dyno Graph'!$H$2:$H$77,,-1))))</f>
        <v>11.580217097533207</v>
      </c>
      <c r="P1005" s="92" cm="1">
        <f t="array" ref="P1005">_xlfn.XLOOKUP(N1005,BSFC!$B$3:$B$25,_xlfn.XLOOKUP(M1005,BSFC!$C$2:$P$2,BSFC!$C$3:$P$25,,-1),,-1)</f>
        <v>482.49827961562505</v>
      </c>
      <c r="Q1005" s="92">
        <f t="shared" si="160"/>
        <v>1.552065229759783</v>
      </c>
      <c r="R1005" s="92">
        <f t="shared" si="161"/>
        <v>2.4120936903301721E-4</v>
      </c>
      <c r="S1005" s="92">
        <f t="shared" si="162"/>
        <v>0.11638310558560123</v>
      </c>
      <c r="T1005" s="92">
        <f t="shared" si="165"/>
        <v>129.27696012723533</v>
      </c>
      <c r="U1005" s="92">
        <f t="shared" si="163"/>
        <v>1.5517747411413496E-4</v>
      </c>
      <c r="V1005" s="92">
        <f t="shared" si="166"/>
        <v>0.17236928016964534</v>
      </c>
    </row>
    <row r="1006" spans="1:22" x14ac:dyDescent="0.45">
      <c r="A1006" s="88">
        <f>MIN('Gearing and Output'!$H$7,(SQRT((A1005^2)+2*K1005*1)))</f>
        <v>13.335829302289005</v>
      </c>
      <c r="B1006" s="90">
        <f t="shared" si="164"/>
        <v>85.807064971601832</v>
      </c>
      <c r="C1006" s="90">
        <f>0.5*'Gearing and Output'!$G$15*'Gearing and Output'!$G$16*'Gearing and Output'!$G$14*(A1006)^2</f>
        <v>104.57247378971653</v>
      </c>
      <c r="D1006" s="90">
        <f>'Gearing and Output'!$G$26</f>
        <v>133.66125</v>
      </c>
      <c r="E1006" s="90">
        <f>'Gearing and Output'!$C$14-C1006-D1006-'Gearing and Output'!$C$21</f>
        <v>-443.73560861154863</v>
      </c>
      <c r="F1006" s="90">
        <f>0.5*'Gearing and Output'!$J$27*A1006^2</f>
        <v>50396.640748573009</v>
      </c>
      <c r="G1006" s="90">
        <f>A1006/('Gearing and Output'!$J$35/1000)</f>
        <v>45.655013017079781</v>
      </c>
      <c r="H1006" s="90">
        <f t="shared" si="158"/>
        <v>56.174783598024106</v>
      </c>
      <c r="I1006" s="90">
        <f>'Gearing and Output'!$G$38</f>
        <v>631.72977665344956</v>
      </c>
      <c r="J1006" s="90">
        <f t="shared" si="159"/>
        <v>-0.70241363476993479</v>
      </c>
      <c r="K1006" s="92">
        <f t="shared" si="167"/>
        <v>-1.4236625693172018</v>
      </c>
      <c r="L1006" s="92">
        <f>IF(A1006&lt;'Gearing and Output'!$H$5,1,IF(A1006&lt;'Gearing and Output'!$H$6,2,IF(A1006&gt;'Gearing and Output'!$H$6,3)))</f>
        <v>3</v>
      </c>
      <c r="M1006" s="92">
        <f>IF(L1006=1,_xlfn.XLOOKUP(A1006,'Dyno Graph'!$E$2:$E$77,'Dyno Graph'!$A$2:$A$77,,1),IF(L1006=2,_xlfn.XLOOKUP(A1006,'Dyno Graph'!$F$2:$F$77,'Dyno Graph'!$A$2:$A$77,,1),IF(L1006=3,_xlfn.XLOOKUP(A1006,'Dyno Graph'!$G$2:$G$77,'Dyno Graph'!$A$2:$A$77,,1))))</f>
        <v>7300</v>
      </c>
      <c r="N1006" s="92">
        <f>IF(L1006=1,_xlfn.XLOOKUP(A1006,'Dyno Graph'!$E$2:$E$77,'Dyno Graph'!$D$2:$D$77,,-1),IF(L1006=2,_xlfn.XLOOKUP(A1006,'Dyno Graph'!$F$2:$F$77,'Dyno Graph'!$D$2:$D$77,,-1),IF(L1006=3,_xlfn.XLOOKUP(A1006,'Dyno Graph'!$G$2:$G$77,'Dyno Graph'!$D$2:$D$77,,-1))))</f>
        <v>15.729542693797773</v>
      </c>
      <c r="O1006" s="92">
        <f>IF(L1006=1,_xlfn.XLOOKUP(A1006,'Dyno Graph'!$E$2:$E$77,'Dyno Graph'!$H$2:$H$77,,-1),IF(Forces!L1006=2,_xlfn.XLOOKUP(Forces!A1006,'Dyno Graph'!$F$2:$F$77,'Dyno Graph'!$H$2:$H$77,,-1),IF(Forces!L1006=3,_xlfn.XLOOKUP(Forces!A1006,'Dyno Graph'!$G$2:$G$77,'Dyno Graph'!$H$2:$H$77,,-1))))</f>
        <v>11.849662397180863</v>
      </c>
      <c r="P1006" s="92" cm="1">
        <f t="array" ref="P1006">_xlfn.XLOOKUP(N1006,BSFC!$B$3:$B$25,_xlfn.XLOOKUP(M1006,BSFC!$C$2:$P$2,BSFC!$C$3:$P$25,,-1),,-1)</f>
        <v>482.49827961562505</v>
      </c>
      <c r="Q1006" s="92">
        <f t="shared" si="160"/>
        <v>1.5881782557404804</v>
      </c>
      <c r="R1006" s="92">
        <f t="shared" si="161"/>
        <v>2.4882164234505506E-4</v>
      </c>
      <c r="S1006" s="92">
        <f t="shared" si="162"/>
        <v>0.12005601436262342</v>
      </c>
      <c r="T1006" s="92">
        <f t="shared" si="165"/>
        <v>129.39701614159796</v>
      </c>
      <c r="U1006" s="92">
        <f t="shared" si="163"/>
        <v>1.6007468581683124E-4</v>
      </c>
      <c r="V1006" s="92">
        <f t="shared" si="166"/>
        <v>0.17252935485546217</v>
      </c>
    </row>
    <row r="1007" spans="1:22" x14ac:dyDescent="0.45">
      <c r="A1007" s="88">
        <f>MIN('Gearing and Output'!$H$7,(SQRT((A1006^2)+2*K1006*1)))</f>
        <v>13.228643847392508</v>
      </c>
      <c r="B1007" s="90">
        <f t="shared" si="164"/>
        <v>85.882658510254487</v>
      </c>
      <c r="C1007" s="90">
        <f>0.5*'Gearing and Output'!$G$15*'Gearing and Output'!$G$16*'Gearing and Output'!$G$14*(A1007)^2</f>
        <v>102.8982466081995</v>
      </c>
      <c r="D1007" s="90">
        <f>'Gearing and Output'!$G$26</f>
        <v>133.66125</v>
      </c>
      <c r="E1007" s="90">
        <f>'Gearing and Output'!$C$14-C1007-D1007-'Gearing and Output'!$C$21</f>
        <v>-442.06138143003159</v>
      </c>
      <c r="F1007" s="90">
        <f>0.5*'Gearing and Output'!$J$27*A1007^2</f>
        <v>49589.779987412483</v>
      </c>
      <c r="G1007" s="90">
        <f>A1007/('Gearing and Output'!$J$35/1000)</f>
        <v>45.288065208464587</v>
      </c>
      <c r="H1007" s="90">
        <f t="shared" si="158"/>
        <v>55.275413561079475</v>
      </c>
      <c r="I1007" s="90">
        <f>'Gearing and Output'!$G$38</f>
        <v>631.72977665344956</v>
      </c>
      <c r="J1007" s="90">
        <f t="shared" si="159"/>
        <v>-0.6997634079745696</v>
      </c>
      <c r="K1007" s="92">
        <f t="shared" si="167"/>
        <v>-1.4290544326895431</v>
      </c>
      <c r="L1007" s="92">
        <f>IF(A1007&lt;'Gearing and Output'!$H$5,1,IF(A1007&lt;'Gearing and Output'!$H$6,2,IF(A1007&gt;'Gearing and Output'!$H$6,3)))</f>
        <v>3</v>
      </c>
      <c r="M1007" s="92">
        <f>IF(L1007=1,_xlfn.XLOOKUP(A1007,'Dyno Graph'!$E$2:$E$77,'Dyno Graph'!$A$2:$A$77,,1),IF(L1007=2,_xlfn.XLOOKUP(A1007,'Dyno Graph'!$F$2:$F$77,'Dyno Graph'!$A$2:$A$77,,1),IF(L1007=3,_xlfn.XLOOKUP(A1007,'Dyno Graph'!$G$2:$G$77,'Dyno Graph'!$A$2:$A$77,,1))))</f>
        <v>7300</v>
      </c>
      <c r="N1007" s="92">
        <f>IF(L1007=1,_xlfn.XLOOKUP(A1007,'Dyno Graph'!$E$2:$E$77,'Dyno Graph'!$D$2:$D$77,,-1),IF(L1007=2,_xlfn.XLOOKUP(A1007,'Dyno Graph'!$F$2:$F$77,'Dyno Graph'!$D$2:$D$77,,-1),IF(L1007=3,_xlfn.XLOOKUP(A1007,'Dyno Graph'!$G$2:$G$77,'Dyno Graph'!$D$2:$D$77,,-1))))</f>
        <v>15.729542693797773</v>
      </c>
      <c r="O1007" s="92">
        <f>IF(L1007=1,_xlfn.XLOOKUP(A1007,'Dyno Graph'!$E$2:$E$77,'Dyno Graph'!$H$2:$H$77,,-1),IF(Forces!L1007=2,_xlfn.XLOOKUP(Forces!A1007,'Dyno Graph'!$F$2:$F$77,'Dyno Graph'!$H$2:$H$77,,-1),IF(Forces!L1007=3,_xlfn.XLOOKUP(Forces!A1007,'Dyno Graph'!$G$2:$G$77,'Dyno Graph'!$H$2:$H$77,,-1))))</f>
        <v>11.849662397180863</v>
      </c>
      <c r="P1007" s="92" cm="1">
        <f t="array" ref="P1007">_xlfn.XLOOKUP(N1007,BSFC!$B$3:$B$25,_xlfn.XLOOKUP(M1007,BSFC!$C$2:$P$2,BSFC!$C$3:$P$25,,-1),,-1)</f>
        <v>482.49827961562505</v>
      </c>
      <c r="Q1007" s="92">
        <f t="shared" si="160"/>
        <v>1.5881782557404804</v>
      </c>
      <c r="R1007" s="92">
        <f t="shared" si="161"/>
        <v>2.5087879393871491E-4</v>
      </c>
      <c r="S1007" s="92">
        <f t="shared" si="162"/>
        <v>0.12104858646747284</v>
      </c>
      <c r="T1007" s="92">
        <f t="shared" si="165"/>
        <v>129.51806472806544</v>
      </c>
      <c r="U1007" s="92">
        <f t="shared" si="163"/>
        <v>1.6139811528996379E-4</v>
      </c>
      <c r="V1007" s="92">
        <f t="shared" si="166"/>
        <v>0.17269075297075212</v>
      </c>
    </row>
    <row r="1008" spans="1:22" x14ac:dyDescent="0.45">
      <c r="A1008" s="88">
        <f>MIN('Gearing and Output'!$H$7,(SQRT((A1007^2)+2*K1007*1)))</f>
        <v>13.120171842463671</v>
      </c>
      <c r="B1008" s="90">
        <f t="shared" si="164"/>
        <v>85.958877024158667</v>
      </c>
      <c r="C1008" s="90">
        <f>0.5*'Gearing and Output'!$G$15*'Gearing and Output'!$G$16*'Gearing and Output'!$G$14*(A1008)^2</f>
        <v>101.2176785953566</v>
      </c>
      <c r="D1008" s="90">
        <f>'Gearing and Output'!$G$26</f>
        <v>133.66125</v>
      </c>
      <c r="E1008" s="90">
        <f>'Gearing and Output'!$C$14-C1008-D1008-'Gearing and Output'!$C$21</f>
        <v>-440.38081341718873</v>
      </c>
      <c r="F1008" s="90">
        <f>0.5*'Gearing and Output'!$J$27*A1008^2</f>
        <v>48779.863387685684</v>
      </c>
      <c r="G1008" s="90">
        <f>A1008/('Gearing and Output'!$J$35/1000)</f>
        <v>44.916712914973196</v>
      </c>
      <c r="H1008" s="90">
        <f t="shared" si="158"/>
        <v>54.372637323490892</v>
      </c>
      <c r="I1008" s="90">
        <f>'Gearing and Output'!$G$38</f>
        <v>631.72977665344956</v>
      </c>
      <c r="J1008" s="90">
        <f t="shared" si="159"/>
        <v>-0.69710314392663197</v>
      </c>
      <c r="K1008" s="92">
        <f t="shared" si="167"/>
        <v>-1.434507947227458</v>
      </c>
      <c r="L1008" s="92">
        <f>IF(A1008&lt;'Gearing and Output'!$H$5,1,IF(A1008&lt;'Gearing and Output'!$H$6,2,IF(A1008&gt;'Gearing and Output'!$H$6,3)))</f>
        <v>3</v>
      </c>
      <c r="M1008" s="92">
        <f>IF(L1008=1,_xlfn.XLOOKUP(A1008,'Dyno Graph'!$E$2:$E$77,'Dyno Graph'!$A$2:$A$77,,1),IF(L1008=2,_xlfn.XLOOKUP(A1008,'Dyno Graph'!$F$2:$F$77,'Dyno Graph'!$A$2:$A$77,,1),IF(L1008=3,_xlfn.XLOOKUP(A1008,'Dyno Graph'!$G$2:$G$77,'Dyno Graph'!$A$2:$A$77,,1))))</f>
        <v>7200</v>
      </c>
      <c r="N1008" s="92">
        <f>IF(L1008=1,_xlfn.XLOOKUP(A1008,'Dyno Graph'!$E$2:$E$77,'Dyno Graph'!$D$2:$D$77,,-1),IF(L1008=2,_xlfn.XLOOKUP(A1008,'Dyno Graph'!$F$2:$F$77,'Dyno Graph'!$D$2:$D$77,,-1),IF(L1008=3,_xlfn.XLOOKUP(A1008,'Dyno Graph'!$G$2:$G$77,'Dyno Graph'!$D$2:$D$77,,-1))))</f>
        <v>16.430236696691239</v>
      </c>
      <c r="O1008" s="92">
        <f>IF(L1008=1,_xlfn.XLOOKUP(A1008,'Dyno Graph'!$E$2:$E$77,'Dyno Graph'!$H$2:$H$77,,-1),IF(Forces!L1008=2,_xlfn.XLOOKUP(Forces!A1008,'Dyno Graph'!$F$2:$F$77,'Dyno Graph'!$H$2:$H$77,,-1),IF(Forces!L1008=3,_xlfn.XLOOKUP(Forces!A1008,'Dyno Graph'!$G$2:$G$77,'Dyno Graph'!$H$2:$H$77,,-1))))</f>
        <v>12.205611797885627</v>
      </c>
      <c r="P1008" s="92" cm="1">
        <f t="array" ref="P1008">_xlfn.XLOOKUP(N1008,BSFC!$B$3:$B$25,_xlfn.XLOOKUP(M1008,BSFC!$C$2:$P$2,BSFC!$C$3:$P$25,,-1),,-1)</f>
        <v>530.48452275</v>
      </c>
      <c r="Q1008" s="92">
        <f t="shared" si="160"/>
        <v>1.798580041520313</v>
      </c>
      <c r="R1008" s="92">
        <f t="shared" si="161"/>
        <v>2.6059566804924176E-4</v>
      </c>
      <c r="S1008" s="92">
        <f t="shared" si="162"/>
        <v>0.13824196859581944</v>
      </c>
      <c r="T1008" s="92">
        <f t="shared" si="165"/>
        <v>129.65630669666126</v>
      </c>
      <c r="U1008" s="92">
        <f t="shared" si="163"/>
        <v>1.8432262479442591E-4</v>
      </c>
      <c r="V1008" s="92">
        <f t="shared" si="166"/>
        <v>0.17287507559554655</v>
      </c>
    </row>
    <row r="1009" spans="1:22" x14ac:dyDescent="0.45">
      <c r="A1009" s="88">
        <f>MIN('Gearing and Output'!$H$7,(SQRT((A1008^2)+2*K1008*1)))</f>
        <v>13.010376369702826</v>
      </c>
      <c r="B1009" s="90">
        <f t="shared" si="164"/>
        <v>86.035738751412666</v>
      </c>
      <c r="C1009" s="90">
        <f>0.5*'Gearing and Output'!$G$15*'Gearing and Output'!$G$16*'Gearing and Output'!$G$14*(A1009)^2</f>
        <v>99.53069724941713</v>
      </c>
      <c r="D1009" s="90">
        <f>'Gearing and Output'!$G$26</f>
        <v>133.66125</v>
      </c>
      <c r="E1009" s="90">
        <f>'Gearing and Output'!$C$14-C1009-D1009-'Gearing and Output'!$C$21</f>
        <v>-438.69383207124923</v>
      </c>
      <c r="F1009" s="90">
        <f>0.5*'Gearing and Output'!$J$27*A1009^2</f>
        <v>47966.856008594536</v>
      </c>
      <c r="G1009" s="90">
        <f>A1009/('Gearing and Output'!$J$35/1000)</f>
        <v>44.540829749068209</v>
      </c>
      <c r="H1009" s="90">
        <f t="shared" si="158"/>
        <v>53.466415938381296</v>
      </c>
      <c r="I1009" s="90">
        <f>'Gearing and Output'!$G$38</f>
        <v>631.72977665344956</v>
      </c>
      <c r="J1009" s="90">
        <f t="shared" si="159"/>
        <v>-0.6944327278590593</v>
      </c>
      <c r="K1009" s="92">
        <f t="shared" si="167"/>
        <v>-1.4400242959213727</v>
      </c>
      <c r="L1009" s="92">
        <f>IF(A1009&lt;'Gearing and Output'!$H$5,1,IF(A1009&lt;'Gearing and Output'!$H$6,2,IF(A1009&gt;'Gearing and Output'!$H$6,3)))</f>
        <v>3</v>
      </c>
      <c r="M1009" s="92">
        <f>IF(L1009=1,_xlfn.XLOOKUP(A1009,'Dyno Graph'!$E$2:$E$77,'Dyno Graph'!$A$2:$A$77,,1),IF(L1009=2,_xlfn.XLOOKUP(A1009,'Dyno Graph'!$F$2:$F$77,'Dyno Graph'!$A$2:$A$77,,1),IF(L1009=3,_xlfn.XLOOKUP(A1009,'Dyno Graph'!$G$2:$G$77,'Dyno Graph'!$A$2:$A$77,,1))))</f>
        <v>7100</v>
      </c>
      <c r="N1009" s="92">
        <f>IF(L1009=1,_xlfn.XLOOKUP(A1009,'Dyno Graph'!$E$2:$E$77,'Dyno Graph'!$D$2:$D$77,,-1),IF(L1009=2,_xlfn.XLOOKUP(A1009,'Dyno Graph'!$F$2:$F$77,'Dyno Graph'!$D$2:$D$77,,-1),IF(L1009=3,_xlfn.XLOOKUP(A1009,'Dyno Graph'!$G$2:$G$77,'Dyno Graph'!$D$2:$D$77,,-1))))</f>
        <v>17.308428571428571</v>
      </c>
      <c r="O1009" s="92">
        <f>IF(L1009=1,_xlfn.XLOOKUP(A1009,'Dyno Graph'!$E$2:$E$77,'Dyno Graph'!$H$2:$H$77,,-1),IF(Forces!L1009=2,_xlfn.XLOOKUP(Forces!A1009,'Dyno Graph'!$F$2:$F$77,'Dyno Graph'!$H$2:$H$77,,-1),IF(Forces!L1009=3,_xlfn.XLOOKUP(Forces!A1009,'Dyno Graph'!$G$2:$G$77,'Dyno Graph'!$H$2:$H$77,,-1))))</f>
        <v>12.6769</v>
      </c>
      <c r="P1009" s="92" cm="1">
        <f t="array" ref="P1009">_xlfn.XLOOKUP(N1009,BSFC!$B$3:$B$25,_xlfn.XLOOKUP(M1009,BSFC!$C$2:$P$2,BSFC!$C$3:$P$25,,-1),,-1)</f>
        <v>541.22171512499995</v>
      </c>
      <c r="Q1009" s="92">
        <f t="shared" si="160"/>
        <v>1.9058371001300312</v>
      </c>
      <c r="R1009" s="92">
        <f t="shared" si="161"/>
        <v>2.7299026211402338E-4</v>
      </c>
      <c r="S1009" s="92">
        <f t="shared" si="162"/>
        <v>0.14774825787377502</v>
      </c>
      <c r="T1009" s="92">
        <f t="shared" si="165"/>
        <v>129.80405495453505</v>
      </c>
      <c r="U1009" s="92">
        <f t="shared" si="163"/>
        <v>1.9699767716503335E-4</v>
      </c>
      <c r="V1009" s="92">
        <f t="shared" si="166"/>
        <v>0.17307207327271157</v>
      </c>
    </row>
    <row r="1010" spans="1:22" x14ac:dyDescent="0.45">
      <c r="A1010" s="88">
        <f>MIN('Gearing and Output'!$H$7,(SQRT((A1009^2)+2*K1009*1)))</f>
        <v>12.899218762757647</v>
      </c>
      <c r="B1010" s="90">
        <f t="shared" si="164"/>
        <v>86.113262826195182</v>
      </c>
      <c r="C1010" s="90">
        <f>0.5*'Gearing and Output'!$G$15*'Gearing and Output'!$G$16*'Gearing and Output'!$G$14*(A1010)^2</f>
        <v>97.837228677413577</v>
      </c>
      <c r="D1010" s="90">
        <f>'Gearing and Output'!$G$26</f>
        <v>133.66125</v>
      </c>
      <c r="E1010" s="90">
        <f>'Gearing and Output'!$C$14-C1010-D1010-'Gearing and Output'!$C$21</f>
        <v>-437.00036349924568</v>
      </c>
      <c r="F1010" s="90">
        <f>0.5*'Gearing and Output'!$J$27*A1010^2</f>
        <v>47150.722238881084</v>
      </c>
      <c r="G1010" s="90">
        <f>A1010/('Gearing and Output'!$J$35/1000)</f>
        <v>44.160283337068286</v>
      </c>
      <c r="H1010" s="90">
        <f t="shared" si="158"/>
        <v>52.556709711543334</v>
      </c>
      <c r="I1010" s="90">
        <f>'Gearing and Output'!$G$38</f>
        <v>631.72977665344956</v>
      </c>
      <c r="J1010" s="90">
        <f t="shared" si="159"/>
        <v>-0.69175204280258684</v>
      </c>
      <c r="K1010" s="92">
        <f t="shared" si="167"/>
        <v>-1.4456046937694138</v>
      </c>
      <c r="L1010" s="92">
        <f>IF(A1010&lt;'Gearing and Output'!$H$5,1,IF(A1010&lt;'Gearing and Output'!$H$6,2,IF(A1010&gt;'Gearing and Output'!$H$6,3)))</f>
        <v>3</v>
      </c>
      <c r="M1010" s="92">
        <f>IF(L1010=1,_xlfn.XLOOKUP(A1010,'Dyno Graph'!$E$2:$E$77,'Dyno Graph'!$A$2:$A$77,,1),IF(L1010=2,_xlfn.XLOOKUP(A1010,'Dyno Graph'!$F$2:$F$77,'Dyno Graph'!$A$2:$A$77,,1),IF(L1010=3,_xlfn.XLOOKUP(A1010,'Dyno Graph'!$G$2:$G$77,'Dyno Graph'!$A$2:$A$77,,1))))</f>
        <v>7100</v>
      </c>
      <c r="N1010" s="92">
        <f>IF(L1010=1,_xlfn.XLOOKUP(A1010,'Dyno Graph'!$E$2:$E$77,'Dyno Graph'!$D$2:$D$77,,-1),IF(L1010=2,_xlfn.XLOOKUP(A1010,'Dyno Graph'!$F$2:$F$77,'Dyno Graph'!$D$2:$D$77,,-1),IF(L1010=3,_xlfn.XLOOKUP(A1010,'Dyno Graph'!$G$2:$G$77,'Dyno Graph'!$D$2:$D$77,,-1))))</f>
        <v>17.308428571428571</v>
      </c>
      <c r="O1010" s="92">
        <f>IF(L1010=1,_xlfn.XLOOKUP(A1010,'Dyno Graph'!$E$2:$E$77,'Dyno Graph'!$H$2:$H$77,,-1),IF(Forces!L1010=2,_xlfn.XLOOKUP(Forces!A1010,'Dyno Graph'!$F$2:$F$77,'Dyno Graph'!$H$2:$H$77,,-1),IF(Forces!L1010=3,_xlfn.XLOOKUP(Forces!A1010,'Dyno Graph'!$G$2:$G$77,'Dyno Graph'!$H$2:$H$77,,-1))))</f>
        <v>12.6769</v>
      </c>
      <c r="P1010" s="92" cm="1">
        <f t="array" ref="P1010">_xlfn.XLOOKUP(N1010,BSFC!$B$3:$B$25,_xlfn.XLOOKUP(M1010,BSFC!$C$2:$P$2,BSFC!$C$3:$P$25,,-1),,-1)</f>
        <v>541.22171512499995</v>
      </c>
      <c r="Q1010" s="92">
        <f t="shared" si="160"/>
        <v>1.9058371001300312</v>
      </c>
      <c r="R1010" s="92">
        <f t="shared" si="161"/>
        <v>2.7539338086440129E-4</v>
      </c>
      <c r="S1010" s="92">
        <f t="shared" si="162"/>
        <v>0.14904887792550361</v>
      </c>
      <c r="T1010" s="92">
        <f t="shared" si="165"/>
        <v>129.95310383246056</v>
      </c>
      <c r="U1010" s="92">
        <f t="shared" si="163"/>
        <v>1.9873183723400481E-4</v>
      </c>
      <c r="V1010" s="92">
        <f t="shared" si="166"/>
        <v>0.17327080510994558</v>
      </c>
    </row>
    <row r="1011" spans="1:22" x14ac:dyDescent="0.45">
      <c r="A1011" s="88">
        <f>MIN('Gearing and Output'!$H$7,(SQRT((A1010^2)+2*K1010*1)))</f>
        <v>12.786658488516071</v>
      </c>
      <c r="B1011" s="90">
        <f t="shared" si="164"/>
        <v>86.191469341282613</v>
      </c>
      <c r="C1011" s="90">
        <f>0.5*'Gearing and Output'!$G$15*'Gearing and Output'!$G$16*'Gearing and Output'!$G$14*(A1011)^2</f>
        <v>96.137197557540759</v>
      </c>
      <c r="D1011" s="90">
        <f>'Gearing and Output'!$G$26</f>
        <v>133.66125</v>
      </c>
      <c r="E1011" s="90">
        <f>'Gearing and Output'!$C$14-C1011-D1011-'Gearing and Output'!$C$21</f>
        <v>-435.30033237937289</v>
      </c>
      <c r="F1011" s="90">
        <f>0.5*'Gearing and Output'!$J$27*A1011^2</f>
        <v>46331.425778687277</v>
      </c>
      <c r="G1011" s="90">
        <f>A1011/('Gearing and Output'!$J$35/1000)</f>
        <v>43.774934914467885</v>
      </c>
      <c r="H1011" s="90">
        <f t="shared" si="158"/>
        <v>51.643478181219216</v>
      </c>
      <c r="I1011" s="90">
        <f>'Gearing and Output'!$G$38</f>
        <v>631.72977665344956</v>
      </c>
      <c r="J1011" s="90">
        <f t="shared" si="159"/>
        <v>-0.6890609695261638</v>
      </c>
      <c r="K1011" s="92">
        <f t="shared" si="167"/>
        <v>-1.4512503888990476</v>
      </c>
      <c r="L1011" s="92">
        <f>IF(A1011&lt;'Gearing and Output'!$H$5,1,IF(A1011&lt;'Gearing and Output'!$H$6,2,IF(A1011&gt;'Gearing and Output'!$H$6,3)))</f>
        <v>3</v>
      </c>
      <c r="M1011" s="92">
        <f>IF(L1011=1,_xlfn.XLOOKUP(A1011,'Dyno Graph'!$E$2:$E$77,'Dyno Graph'!$A$2:$A$77,,1),IF(L1011=2,_xlfn.XLOOKUP(A1011,'Dyno Graph'!$F$2:$F$77,'Dyno Graph'!$A$2:$A$77,,1),IF(L1011=3,_xlfn.XLOOKUP(A1011,'Dyno Graph'!$G$2:$G$77,'Dyno Graph'!$A$2:$A$77,,1))))</f>
        <v>7000</v>
      </c>
      <c r="N1011" s="92">
        <f>IF(L1011=1,_xlfn.XLOOKUP(A1011,'Dyno Graph'!$E$2:$E$77,'Dyno Graph'!$D$2:$D$77,,-1),IF(L1011=2,_xlfn.XLOOKUP(A1011,'Dyno Graph'!$F$2:$F$77,'Dyno Graph'!$D$2:$D$77,,-1),IF(L1011=3,_xlfn.XLOOKUP(A1011,'Dyno Graph'!$G$2:$G$77,'Dyno Graph'!$D$2:$D$77,,-1))))</f>
        <v>18.346330708629118</v>
      </c>
      <c r="O1011" s="92">
        <f>IF(L1011=1,_xlfn.XLOOKUP(A1011,'Dyno Graph'!$E$2:$E$77,'Dyno Graph'!$H$2:$H$77,,-1),IF(Forces!L1011=2,_xlfn.XLOOKUP(Forces!A1011,'Dyno Graph'!$F$2:$F$77,'Dyno Graph'!$H$2:$H$77,,-1),IF(Forces!L1011=3,_xlfn.XLOOKUP(Forces!A1011,'Dyno Graph'!$G$2:$G$77,'Dyno Graph'!$H$2:$H$77,,-1))))</f>
        <v>13.245113762456945</v>
      </c>
      <c r="P1011" s="92" cm="1">
        <f t="array" ref="P1011">_xlfn.XLOOKUP(N1011,BSFC!$B$3:$B$25,_xlfn.XLOOKUP(M1011,BSFC!$C$2:$P$2,BSFC!$C$3:$P$25,,-1),,-1)</f>
        <v>510.46600000000001</v>
      </c>
      <c r="Q1011" s="92">
        <f t="shared" si="160"/>
        <v>1.8781056227406521</v>
      </c>
      <c r="R1011" s="92">
        <f t="shared" si="161"/>
        <v>2.9032581117894126E-4</v>
      </c>
      <c r="S1011" s="92">
        <f t="shared" si="162"/>
        <v>0.14820145552926944</v>
      </c>
      <c r="T1011" s="92">
        <f t="shared" si="165"/>
        <v>130.10130528798982</v>
      </c>
      <c r="U1011" s="92">
        <f t="shared" si="163"/>
        <v>1.9760194070569262E-4</v>
      </c>
      <c r="V1011" s="92">
        <f t="shared" si="166"/>
        <v>0.17346840705065128</v>
      </c>
    </row>
    <row r="1012" spans="1:22" x14ac:dyDescent="0.45">
      <c r="A1012" s="88">
        <f>MIN('Gearing and Output'!$H$7,(SQRT((A1011^2)+2*K1011*1)))</f>
        <v>12.672653018375515</v>
      </c>
      <c r="B1012" s="90">
        <f t="shared" si="164"/>
        <v>86.270379416272434</v>
      </c>
      <c r="C1012" s="90">
        <f>0.5*'Gearing and Output'!$G$15*'Gearing and Output'!$G$16*'Gearing and Output'!$G$14*(A1012)^2</f>
        <v>94.430527100195505</v>
      </c>
      <c r="D1012" s="90">
        <f>'Gearing and Output'!$G$26</f>
        <v>133.66125</v>
      </c>
      <c r="E1012" s="90">
        <f>'Gearing and Output'!$C$14-C1012-D1012-'Gearing and Output'!$C$21</f>
        <v>-433.59366192202759</v>
      </c>
      <c r="F1012" s="90">
        <f>0.5*'Gearing and Output'!$J$27*A1012^2</f>
        <v>45508.929620778756</v>
      </c>
      <c r="G1012" s="90">
        <f>A1012/('Gearing and Output'!$J$35/1000)</f>
        <v>43.384638885229421</v>
      </c>
      <c r="H1012" s="90">
        <f t="shared" si="158"/>
        <v>50.726680097171801</v>
      </c>
      <c r="I1012" s="90">
        <f>'Gearing and Output'!$G$38</f>
        <v>631.72977665344956</v>
      </c>
      <c r="J1012" s="90">
        <f t="shared" si="159"/>
        <v>-0.6863593864752805</v>
      </c>
      <c r="K1012" s="92">
        <f t="shared" si="167"/>
        <v>-1.45696266373712</v>
      </c>
      <c r="L1012" s="92">
        <f>IF(A1012&lt;'Gearing and Output'!$H$5,1,IF(A1012&lt;'Gearing and Output'!$H$6,2,IF(A1012&gt;'Gearing and Output'!$H$6,3)))</f>
        <v>3</v>
      </c>
      <c r="M1012" s="92">
        <f>IF(L1012=1,_xlfn.XLOOKUP(A1012,'Dyno Graph'!$E$2:$E$77,'Dyno Graph'!$A$2:$A$77,,1),IF(L1012=2,_xlfn.XLOOKUP(A1012,'Dyno Graph'!$F$2:$F$77,'Dyno Graph'!$A$2:$A$77,,1),IF(L1012=3,_xlfn.XLOOKUP(A1012,'Dyno Graph'!$G$2:$G$77,'Dyno Graph'!$A$2:$A$77,,1))))</f>
        <v>7000</v>
      </c>
      <c r="N1012" s="92">
        <f>IF(L1012=1,_xlfn.XLOOKUP(A1012,'Dyno Graph'!$E$2:$E$77,'Dyno Graph'!$D$2:$D$77,,-1),IF(L1012=2,_xlfn.XLOOKUP(A1012,'Dyno Graph'!$F$2:$F$77,'Dyno Graph'!$D$2:$D$77,,-1),IF(L1012=3,_xlfn.XLOOKUP(A1012,'Dyno Graph'!$G$2:$G$77,'Dyno Graph'!$D$2:$D$77,,-1))))</f>
        <v>18.346330708629118</v>
      </c>
      <c r="O1012" s="92">
        <f>IF(L1012=1,_xlfn.XLOOKUP(A1012,'Dyno Graph'!$E$2:$E$77,'Dyno Graph'!$H$2:$H$77,,-1),IF(Forces!L1012=2,_xlfn.XLOOKUP(Forces!A1012,'Dyno Graph'!$F$2:$F$77,'Dyno Graph'!$H$2:$H$77,,-1),IF(Forces!L1012=3,_xlfn.XLOOKUP(Forces!A1012,'Dyno Graph'!$G$2:$G$77,'Dyno Graph'!$H$2:$H$77,,-1))))</f>
        <v>13.245113762456945</v>
      </c>
      <c r="P1012" s="92" cm="1">
        <f t="array" ref="P1012">_xlfn.XLOOKUP(N1012,BSFC!$B$3:$B$25,_xlfn.XLOOKUP(M1012,BSFC!$C$2:$P$2,BSFC!$C$3:$P$25,,-1),,-1)</f>
        <v>510.46600000000001</v>
      </c>
      <c r="Q1012" s="92">
        <f t="shared" si="160"/>
        <v>1.8781056227406521</v>
      </c>
      <c r="R1012" s="92">
        <f t="shared" si="161"/>
        <v>2.9299610300497712E-4</v>
      </c>
      <c r="S1012" s="92">
        <f t="shared" si="162"/>
        <v>0.14956454871653865</v>
      </c>
      <c r="T1012" s="92">
        <f t="shared" si="165"/>
        <v>130.25086983670636</v>
      </c>
      <c r="U1012" s="92">
        <f t="shared" si="163"/>
        <v>1.9941939828871822E-4</v>
      </c>
      <c r="V1012" s="92">
        <f t="shared" si="166"/>
        <v>0.17366782644893999</v>
      </c>
    </row>
    <row r="1013" spans="1:22" x14ac:dyDescent="0.45">
      <c r="A1013" s="88">
        <f>MIN('Gearing and Output'!$H$7,(SQRT((A1012^2)+2*K1012*1)))</f>
        <v>12.557157687815655</v>
      </c>
      <c r="B1013" s="90">
        <f t="shared" si="164"/>
        <v>86.350015272161244</v>
      </c>
      <c r="C1013" s="90">
        <f>0.5*'Gearing and Output'!$G$15*'Gearing and Output'!$G$16*'Gearing and Output'!$G$14*(A1013)^2</f>
        <v>92.71713900764064</v>
      </c>
      <c r="D1013" s="90">
        <f>'Gearing and Output'!$G$26</f>
        <v>133.66125</v>
      </c>
      <c r="E1013" s="90">
        <f>'Gearing and Output'!$C$14-C1013-D1013-'Gearing and Output'!$C$21</f>
        <v>-431.88027382947274</v>
      </c>
      <c r="F1013" s="90">
        <f>0.5*'Gearing and Output'!$J$27*A1013^2</f>
        <v>44683.196031105741</v>
      </c>
      <c r="G1013" s="90">
        <f>A1013/('Gearing and Output'!$J$35/1000)</f>
        <v>42.989242341032707</v>
      </c>
      <c r="H1013" s="90">
        <f t="shared" si="158"/>
        <v>49.806273399016732</v>
      </c>
      <c r="I1013" s="90">
        <f>'Gearing and Output'!$G$38</f>
        <v>631.72977665344956</v>
      </c>
      <c r="J1013" s="90">
        <f t="shared" si="159"/>
        <v>-0.68364716970811867</v>
      </c>
      <c r="K1013" s="92">
        <f t="shared" si="167"/>
        <v>-1.4627428362307815</v>
      </c>
      <c r="L1013" s="92">
        <f>IF(A1013&lt;'Gearing and Output'!$H$5,1,IF(A1013&lt;'Gearing and Output'!$H$6,2,IF(A1013&gt;'Gearing and Output'!$H$6,3)))</f>
        <v>3</v>
      </c>
      <c r="M1013" s="92">
        <f>IF(L1013=1,_xlfn.XLOOKUP(A1013,'Dyno Graph'!$E$2:$E$77,'Dyno Graph'!$A$2:$A$77,,1),IF(L1013=2,_xlfn.XLOOKUP(A1013,'Dyno Graph'!$F$2:$F$77,'Dyno Graph'!$A$2:$A$77,,1),IF(L1013=3,_xlfn.XLOOKUP(A1013,'Dyno Graph'!$G$2:$G$77,'Dyno Graph'!$A$2:$A$77,,1))))</f>
        <v>6900</v>
      </c>
      <c r="N1013" s="92">
        <f>IF(L1013=1,_xlfn.XLOOKUP(A1013,'Dyno Graph'!$E$2:$E$77,'Dyno Graph'!$D$2:$D$77,,-1),IF(L1013=2,_xlfn.XLOOKUP(A1013,'Dyno Graph'!$F$2:$F$77,'Dyno Graph'!$D$2:$D$77,,-1),IF(L1013=3,_xlfn.XLOOKUP(A1013,'Dyno Graph'!$G$2:$G$77,'Dyno Graph'!$D$2:$D$77,,-1))))</f>
        <v>19.259479497265158</v>
      </c>
      <c r="O1013" s="92">
        <f>IF(L1013=1,_xlfn.XLOOKUP(A1013,'Dyno Graph'!$E$2:$E$77,'Dyno Graph'!$H$2:$H$77,,-1),IF(Forces!L1013=2,_xlfn.XLOOKUP(Forces!A1013,'Dyno Graph'!$F$2:$F$77,'Dyno Graph'!$H$2:$H$77,,-1),IF(Forces!L1013=3,_xlfn.XLOOKUP(Forces!A1013,'Dyno Graph'!$G$2:$G$77,'Dyno Graph'!$H$2:$H$77,,-1))))</f>
        <v>13.702848078511614</v>
      </c>
      <c r="P1013" s="92" cm="1">
        <f t="array" ref="P1013">_xlfn.XLOOKUP(N1013,BSFC!$B$3:$B$25,_xlfn.XLOOKUP(M1013,BSFC!$C$2:$P$2,BSFC!$C$3:$P$25,,-1),,-1)</f>
        <v>504.47246850000005</v>
      </c>
      <c r="Q1013" s="92">
        <f t="shared" si="160"/>
        <v>1.9201971099020101</v>
      </c>
      <c r="R1013" s="92">
        <f t="shared" si="161"/>
        <v>3.0597333405806281E-4</v>
      </c>
      <c r="S1013" s="92">
        <f t="shared" si="162"/>
        <v>0.15435512312744609</v>
      </c>
      <c r="T1013" s="92">
        <f t="shared" si="165"/>
        <v>130.40522495983382</v>
      </c>
      <c r="U1013" s="92">
        <f t="shared" si="163"/>
        <v>2.0580683083659481E-4</v>
      </c>
      <c r="V1013" s="92">
        <f t="shared" si="166"/>
        <v>0.17387363327977659</v>
      </c>
    </row>
    <row r="1014" spans="1:22" x14ac:dyDescent="0.45">
      <c r="A1014" s="88">
        <f>MIN('Gearing and Output'!$H$7,(SQRT((A1013^2)+2*K1013*1)))</f>
        <v>12.440125542943939</v>
      </c>
      <c r="B1014" s="90">
        <f t="shared" si="164"/>
        <v>86.430400313015369</v>
      </c>
      <c r="C1014" s="90">
        <f>0.5*'Gearing and Output'!$G$15*'Gearing and Output'!$G$16*'Gearing and Output'!$G$14*(A1014)^2</f>
        <v>90.996953432233241</v>
      </c>
      <c r="D1014" s="90">
        <f>'Gearing and Output'!$G$26</f>
        <v>133.66125</v>
      </c>
      <c r="E1014" s="90">
        <f>'Gearing and Output'!$C$14-C1014-D1014-'Gearing and Output'!$C$21</f>
        <v>-430.16008825406533</v>
      </c>
      <c r="F1014" s="90">
        <f>0.5*'Gearing and Output'!$J$27*A1014^2</f>
        <v>43854.18652867194</v>
      </c>
      <c r="G1014" s="90">
        <f>A1014/('Gearing and Output'!$J$35/1000)</f>
        <v>42.58858453592584</v>
      </c>
      <c r="H1014" s="90">
        <f t="shared" si="158"/>
        <v>48.882215193783217</v>
      </c>
      <c r="I1014" s="90">
        <f>'Gearing and Output'!$G$38</f>
        <v>631.72977665344956</v>
      </c>
      <c r="J1014" s="90">
        <f t="shared" si="159"/>
        <v>-0.68092419282942851</v>
      </c>
      <c r="K1014" s="92">
        <f t="shared" si="167"/>
        <v>-1.4685922611219364</v>
      </c>
      <c r="L1014" s="92">
        <f>IF(A1014&lt;'Gearing and Output'!$H$5,1,IF(A1014&lt;'Gearing and Output'!$H$6,2,IF(A1014&gt;'Gearing and Output'!$H$6,3)))</f>
        <v>3</v>
      </c>
      <c r="M1014" s="92">
        <f>IF(L1014=1,_xlfn.XLOOKUP(A1014,'Dyno Graph'!$E$2:$E$77,'Dyno Graph'!$A$2:$A$77,,1),IF(L1014=2,_xlfn.XLOOKUP(A1014,'Dyno Graph'!$F$2:$F$77,'Dyno Graph'!$A$2:$A$77,,1),IF(L1014=3,_xlfn.XLOOKUP(A1014,'Dyno Graph'!$G$2:$G$77,'Dyno Graph'!$A$2:$A$77,,1))))</f>
        <v>6800</v>
      </c>
      <c r="N1014" s="92">
        <f>IF(L1014=1,_xlfn.XLOOKUP(A1014,'Dyno Graph'!$E$2:$E$77,'Dyno Graph'!$D$2:$D$77,,-1),IF(L1014=2,_xlfn.XLOOKUP(A1014,'Dyno Graph'!$F$2:$F$77,'Dyno Graph'!$D$2:$D$77,,-1),IF(L1014=3,_xlfn.XLOOKUP(A1014,'Dyno Graph'!$G$2:$G$77,'Dyno Graph'!$D$2:$D$77,,-1))))</f>
        <v>19.679029850746268</v>
      </c>
      <c r="O1014" s="92">
        <f>IF(L1014=1,_xlfn.XLOOKUP(A1014,'Dyno Graph'!$E$2:$E$77,'Dyno Graph'!$H$2:$H$77,,-1),IF(Forces!L1014=2,_xlfn.XLOOKUP(Forces!A1014,'Dyno Graph'!$F$2:$F$77,'Dyno Graph'!$H$2:$H$77,,-1),IF(Forces!L1014=3,_xlfn.XLOOKUP(Forces!A1014,'Dyno Graph'!$G$2:$G$77,'Dyno Graph'!$H$2:$H$77,,-1))))</f>
        <v>13.795450000000001</v>
      </c>
      <c r="P1014" s="92" cm="1">
        <f t="array" ref="P1014">_xlfn.XLOOKUP(N1014,BSFC!$B$3:$B$25,_xlfn.XLOOKUP(M1014,BSFC!$C$2:$P$2,BSFC!$C$3:$P$25,,-1),,-1)</f>
        <v>504.47246850000005</v>
      </c>
      <c r="Q1014" s="92">
        <f t="shared" si="160"/>
        <v>1.9331735321023127</v>
      </c>
      <c r="R1014" s="92">
        <f t="shared" si="161"/>
        <v>3.1100655064320812E-4</v>
      </c>
      <c r="S1014" s="92">
        <f t="shared" si="162"/>
        <v>0.15689424232264948</v>
      </c>
      <c r="T1014" s="92">
        <f t="shared" si="165"/>
        <v>130.56211920215645</v>
      </c>
      <c r="U1014" s="92">
        <f t="shared" si="163"/>
        <v>2.0919232309686597E-4</v>
      </c>
      <c r="V1014" s="92">
        <f t="shared" si="166"/>
        <v>0.17408282560287347</v>
      </c>
    </row>
    <row r="1015" spans="1:22" x14ac:dyDescent="0.45">
      <c r="A1015" s="88">
        <f>MIN('Gearing and Output'!$H$7,(SQRT((A1014^2)+2*K1014*1)))</f>
        <v>12.321507172499732</v>
      </c>
      <c r="B1015" s="90">
        <f t="shared" si="164"/>
        <v>86.511559215574948</v>
      </c>
      <c r="C1015" s="90">
        <f>0.5*'Gearing and Output'!$G$15*'Gearing and Output'!$G$16*'Gearing and Output'!$G$14*(A1015)^2</f>
        <v>89.269888933153837</v>
      </c>
      <c r="D1015" s="90">
        <f>'Gearing and Output'!$G$26</f>
        <v>133.66125</v>
      </c>
      <c r="E1015" s="90">
        <f>'Gearing and Output'!$C$14-C1015-D1015-'Gearing and Output'!$C$21</f>
        <v>-428.43302375498592</v>
      </c>
      <c r="F1015" s="90">
        <f>0.5*'Gearing and Output'!$J$27*A1015^2</f>
        <v>43021.861864681079</v>
      </c>
      <c r="G1015" s="90">
        <f>A1015/('Gearing and Output'!$J$35/1000)</f>
        <v>42.182496311193873</v>
      </c>
      <c r="H1015" s="90">
        <f t="shared" si="158"/>
        <v>47.954461732669678</v>
      </c>
      <c r="I1015" s="90">
        <f>'Gearing and Output'!$G$38</f>
        <v>631.72977665344956</v>
      </c>
      <c r="J1015" s="90">
        <f t="shared" si="159"/>
        <v>-0.67819032692203307</v>
      </c>
      <c r="K1015" s="92">
        <f t="shared" si="167"/>
        <v>-1.474512331278006</v>
      </c>
      <c r="L1015" s="92">
        <f>IF(A1015&lt;'Gearing and Output'!$H$5,1,IF(A1015&lt;'Gearing and Output'!$H$6,2,IF(A1015&gt;'Gearing and Output'!$H$6,3)))</f>
        <v>3</v>
      </c>
      <c r="M1015" s="92">
        <f>IF(L1015=1,_xlfn.XLOOKUP(A1015,'Dyno Graph'!$E$2:$E$77,'Dyno Graph'!$A$2:$A$77,,1),IF(L1015=2,_xlfn.XLOOKUP(A1015,'Dyno Graph'!$F$2:$F$77,'Dyno Graph'!$A$2:$A$77,,1),IF(L1015=3,_xlfn.XLOOKUP(A1015,'Dyno Graph'!$G$2:$G$77,'Dyno Graph'!$A$2:$A$77,,1))))</f>
        <v>6800</v>
      </c>
      <c r="N1015" s="92">
        <f>IF(L1015=1,_xlfn.XLOOKUP(A1015,'Dyno Graph'!$E$2:$E$77,'Dyno Graph'!$D$2:$D$77,,-1),IF(L1015=2,_xlfn.XLOOKUP(A1015,'Dyno Graph'!$F$2:$F$77,'Dyno Graph'!$D$2:$D$77,,-1),IF(L1015=3,_xlfn.XLOOKUP(A1015,'Dyno Graph'!$G$2:$G$77,'Dyno Graph'!$D$2:$D$77,,-1))))</f>
        <v>19.679029850746268</v>
      </c>
      <c r="O1015" s="92">
        <f>IF(L1015=1,_xlfn.XLOOKUP(A1015,'Dyno Graph'!$E$2:$E$77,'Dyno Graph'!$H$2:$H$77,,-1),IF(Forces!L1015=2,_xlfn.XLOOKUP(Forces!A1015,'Dyno Graph'!$F$2:$F$77,'Dyno Graph'!$H$2:$H$77,,-1),IF(Forces!L1015=3,_xlfn.XLOOKUP(Forces!A1015,'Dyno Graph'!$G$2:$G$77,'Dyno Graph'!$H$2:$H$77,,-1))))</f>
        <v>13.795450000000001</v>
      </c>
      <c r="P1015" s="92" cm="1">
        <f t="array" ref="P1015">_xlfn.XLOOKUP(N1015,BSFC!$B$3:$B$25,_xlfn.XLOOKUP(M1015,BSFC!$C$2:$P$2,BSFC!$C$3:$P$25,,-1),,-1)</f>
        <v>504.47246850000005</v>
      </c>
      <c r="Q1015" s="92">
        <f t="shared" si="160"/>
        <v>1.9331735321023127</v>
      </c>
      <c r="R1015" s="92">
        <f t="shared" si="161"/>
        <v>3.140718598503897E-4</v>
      </c>
      <c r="S1015" s="92">
        <f t="shared" si="162"/>
        <v>0.15844060642511215</v>
      </c>
      <c r="T1015" s="92">
        <f t="shared" si="165"/>
        <v>130.72055980858156</v>
      </c>
      <c r="U1015" s="92">
        <f t="shared" si="163"/>
        <v>2.1125414190014953E-4</v>
      </c>
      <c r="V1015" s="92">
        <f t="shared" si="166"/>
        <v>0.17429407974477362</v>
      </c>
    </row>
    <row r="1016" spans="1:22" x14ac:dyDescent="0.45">
      <c r="A1016" s="88">
        <f>MIN('Gearing and Output'!$H$7,(SQRT((A1015^2)+2*K1015*1)))</f>
        <v>12.201250523590044</v>
      </c>
      <c r="B1016" s="90">
        <f t="shared" si="164"/>
        <v>86.593518027752978</v>
      </c>
      <c r="C1016" s="90">
        <f>0.5*'Gearing and Output'!$G$15*'Gearing and Output'!$G$16*'Gearing and Output'!$G$14*(A1016)^2</f>
        <v>87.535862431570905</v>
      </c>
      <c r="D1016" s="90">
        <f>'Gearing and Output'!$G$26</f>
        <v>133.66125</v>
      </c>
      <c r="E1016" s="90">
        <f>'Gearing and Output'!$C$14-C1016-D1016-'Gearing and Output'!$C$21</f>
        <v>-426.69899725340304</v>
      </c>
      <c r="F1016" s="90">
        <f>0.5*'Gearing and Output'!$J$27*A1016^2</f>
        <v>42186.182000929271</v>
      </c>
      <c r="G1016" s="90">
        <f>A1016/('Gearing and Output'!$J$35/1000)</f>
        <v>41.770799464532843</v>
      </c>
      <c r="H1016" s="90">
        <f t="shared" si="158"/>
        <v>47.022968386958659</v>
      </c>
      <c r="I1016" s="90">
        <f>'Gearing and Output'!$G$38</f>
        <v>631.72977665344956</v>
      </c>
      <c r="J1016" s="90">
        <f t="shared" si="159"/>
        <v>-0.67544544047585542</v>
      </c>
      <c r="K1016" s="92">
        <f t="shared" si="167"/>
        <v>-1.4805044790819728</v>
      </c>
      <c r="L1016" s="92">
        <f>IF(A1016&lt;'Gearing and Output'!$H$5,1,IF(A1016&lt;'Gearing and Output'!$H$6,2,IF(A1016&gt;'Gearing and Output'!$H$6,3)))</f>
        <v>3</v>
      </c>
      <c r="M1016" s="92">
        <f>IF(L1016=1,_xlfn.XLOOKUP(A1016,'Dyno Graph'!$E$2:$E$77,'Dyno Graph'!$A$2:$A$77,,1),IF(L1016=2,_xlfn.XLOOKUP(A1016,'Dyno Graph'!$F$2:$F$77,'Dyno Graph'!$A$2:$A$77,,1),IF(L1016=3,_xlfn.XLOOKUP(A1016,'Dyno Graph'!$G$2:$G$77,'Dyno Graph'!$A$2:$A$77,,1))))</f>
        <v>6700</v>
      </c>
      <c r="N1016" s="92">
        <f>IF(L1016=1,_xlfn.XLOOKUP(A1016,'Dyno Graph'!$E$2:$E$77,'Dyno Graph'!$D$2:$D$77,,-1),IF(L1016=2,_xlfn.XLOOKUP(A1016,'Dyno Graph'!$F$2:$F$77,'Dyno Graph'!$D$2:$D$77,,-1),IF(L1016=3,_xlfn.XLOOKUP(A1016,'Dyno Graph'!$G$2:$G$77,'Dyno Graph'!$D$2:$D$77,,-1))))</f>
        <v>19.545257575757578</v>
      </c>
      <c r="O1016" s="92">
        <f>IF(L1016=1,_xlfn.XLOOKUP(A1016,'Dyno Graph'!$E$2:$E$77,'Dyno Graph'!$H$2:$H$77,,-1),IF(Forces!L1016=2,_xlfn.XLOOKUP(Forces!A1016,'Dyno Graph'!$F$2:$F$77,'Dyno Graph'!$H$2:$H$77,,-1),IF(Forces!L1016=3,_xlfn.XLOOKUP(Forces!A1016,'Dyno Graph'!$G$2:$G$77,'Dyno Graph'!$H$2:$H$77,,-1))))</f>
        <v>13.497170000000002</v>
      </c>
      <c r="P1016" s="92" cm="1">
        <f t="array" ref="P1016">_xlfn.XLOOKUP(N1016,BSFC!$B$3:$B$25,_xlfn.XLOOKUP(M1016,BSFC!$C$2:$P$2,BSFC!$C$3:$P$25,,-1),,-1)</f>
        <v>504.47246850000005</v>
      </c>
      <c r="Q1016" s="92">
        <f t="shared" si="160"/>
        <v>1.8913751854622629</v>
      </c>
      <c r="R1016" s="92">
        <f t="shared" si="161"/>
        <v>3.1038335597878688E-4</v>
      </c>
      <c r="S1016" s="92">
        <f t="shared" si="162"/>
        <v>0.15657985777193287</v>
      </c>
      <c r="T1016" s="92">
        <f t="shared" si="165"/>
        <v>130.87713966635349</v>
      </c>
      <c r="U1016" s="92">
        <f t="shared" si="163"/>
        <v>2.0877314369591049E-4</v>
      </c>
      <c r="V1016" s="92">
        <f t="shared" si="166"/>
        <v>0.17450285288846953</v>
      </c>
    </row>
    <row r="1017" spans="1:22" x14ac:dyDescent="0.45">
      <c r="A1017" s="88">
        <f>MIN('Gearing and Output'!$H$7,(SQRT((A1016^2)+2*K1016*1)))</f>
        <v>12.079300699181323</v>
      </c>
      <c r="B1017" s="90">
        <f t="shared" si="164"/>
        <v>86.67630427713145</v>
      </c>
      <c r="C1017" s="90">
        <f>0.5*'Gearing and Output'!$G$15*'Gearing and Output'!$G$16*'Gearing and Output'!$G$14*(A1017)^2</f>
        <v>85.794789164170496</v>
      </c>
      <c r="D1017" s="90">
        <f>'Gearing and Output'!$G$26</f>
        <v>133.66125</v>
      </c>
      <c r="E1017" s="90">
        <f>'Gearing and Output'!$C$14-C1017-D1017-'Gearing and Output'!$C$21</f>
        <v>-424.95792398600258</v>
      </c>
      <c r="F1017" s="90">
        <f>0.5*'Gearing and Output'!$J$27*A1017^2</f>
        <v>41347.106087409564</v>
      </c>
      <c r="G1017" s="90">
        <f>A1017/('Gearing and Output'!$J$35/1000)</f>
        <v>41.353306056765909</v>
      </c>
      <c r="H1017" s="90">
        <f t="shared" si="158"/>
        <v>46.087689623053777</v>
      </c>
      <c r="I1017" s="90">
        <f>'Gearing and Output'!$G$38</f>
        <v>631.72977665344956</v>
      </c>
      <c r="J1017" s="90">
        <f t="shared" si="159"/>
        <v>-0.67268939931435812</v>
      </c>
      <c r="K1017" s="92">
        <f t="shared" si="167"/>
        <v>-1.4865701778848526</v>
      </c>
      <c r="L1017" s="92">
        <f>IF(A1017&lt;'Gearing and Output'!$H$5,1,IF(A1017&lt;'Gearing and Output'!$H$6,2,IF(A1017&gt;'Gearing and Output'!$H$6,3)))</f>
        <v>3</v>
      </c>
      <c r="M1017" s="92">
        <f>IF(L1017=1,_xlfn.XLOOKUP(A1017,'Dyno Graph'!$E$2:$E$77,'Dyno Graph'!$A$2:$A$77,,1),IF(L1017=2,_xlfn.XLOOKUP(A1017,'Dyno Graph'!$F$2:$F$77,'Dyno Graph'!$A$2:$A$77,,1),IF(L1017=3,_xlfn.XLOOKUP(A1017,'Dyno Graph'!$G$2:$G$77,'Dyno Graph'!$A$2:$A$77,,1))))</f>
        <v>6600</v>
      </c>
      <c r="N1017" s="92">
        <f>IF(L1017=1,_xlfn.XLOOKUP(A1017,'Dyno Graph'!$E$2:$E$77,'Dyno Graph'!$D$2:$D$77,,-1),IF(L1017=2,_xlfn.XLOOKUP(A1017,'Dyno Graph'!$F$2:$F$77,'Dyno Graph'!$D$2:$D$77,,-1),IF(L1017=3,_xlfn.XLOOKUP(A1017,'Dyno Graph'!$G$2:$G$77,'Dyno Graph'!$D$2:$D$77,,-1))))</f>
        <v>19.736307692307694</v>
      </c>
      <c r="O1017" s="92">
        <f>IF(L1017=1,_xlfn.XLOOKUP(A1017,'Dyno Graph'!$E$2:$E$77,'Dyno Graph'!$H$2:$H$77,,-1),IF(Forces!L1017=2,_xlfn.XLOOKUP(Forces!A1017,'Dyno Graph'!$F$2:$F$77,'Dyno Graph'!$H$2:$H$77,,-1),IF(Forces!L1017=3,_xlfn.XLOOKUP(Forces!A1017,'Dyno Graph'!$G$2:$G$77,'Dyno Graph'!$H$2:$H$77,,-1))))</f>
        <v>13.422600000000001</v>
      </c>
      <c r="P1017" s="92" cm="1">
        <f t="array" ref="P1017">_xlfn.XLOOKUP(N1017,BSFC!$B$3:$B$25,_xlfn.XLOOKUP(M1017,BSFC!$C$2:$P$2,BSFC!$C$3:$P$25,,-1),,-1)</f>
        <v>504.47246850000005</v>
      </c>
      <c r="Q1017" s="92">
        <f t="shared" si="160"/>
        <v>1.8809255988022502</v>
      </c>
      <c r="R1017" s="92">
        <f t="shared" si="161"/>
        <v>3.1186223047091123E-4</v>
      </c>
      <c r="S1017" s="92">
        <f t="shared" si="162"/>
        <v>0.15732590923757653</v>
      </c>
      <c r="T1017" s="92">
        <f t="shared" si="165"/>
        <v>131.03446557559107</v>
      </c>
      <c r="U1017" s="92">
        <f t="shared" si="163"/>
        <v>2.0976787898343535E-4</v>
      </c>
      <c r="V1017" s="92">
        <f t="shared" si="166"/>
        <v>0.17471262076745298</v>
      </c>
    </row>
    <row r="1018" spans="1:22" x14ac:dyDescent="0.45">
      <c r="A1018" s="88">
        <f>MIN('Gearing and Output'!$H$7,(SQRT((A1017^2)+2*K1017*1)))</f>
        <v>11.955599735081158</v>
      </c>
      <c r="B1018" s="90">
        <f t="shared" si="164"/>
        <v>86.75994709072161</v>
      </c>
      <c r="C1018" s="90">
        <f>0.5*'Gearing and Output'!$G$15*'Gearing and Output'!$G$16*'Gearing and Output'!$G$14*(A1018)^2</f>
        <v>84.046582634977909</v>
      </c>
      <c r="D1018" s="90">
        <f>'Gearing and Output'!$G$26</f>
        <v>133.66125</v>
      </c>
      <c r="E1018" s="90">
        <f>'Gearing and Output'!$C$14-C1018-D1018-'Gearing and Output'!$C$21</f>
        <v>-423.20971745681004</v>
      </c>
      <c r="F1018" s="90">
        <f>0.5*'Gearing and Output'!$J$27*A1018^2</f>
        <v>40504.592439093314</v>
      </c>
      <c r="G1018" s="90">
        <f>A1018/('Gearing and Output'!$J$35/1000)</f>
        <v>40.929817648343573</v>
      </c>
      <c r="H1018" s="90">
        <f t="shared" si="158"/>
        <v>45.148578976598898</v>
      </c>
      <c r="I1018" s="90">
        <f>'Gearing and Output'!$G$38</f>
        <v>631.72977665344956</v>
      </c>
      <c r="J1018" s="90">
        <f t="shared" si="159"/>
        <v>-0.66992206651827946</v>
      </c>
      <c r="K1018" s="92">
        <f t="shared" si="167"/>
        <v>-1.4927109435239272</v>
      </c>
      <c r="L1018" s="92">
        <f>IF(A1018&lt;'Gearing and Output'!$H$5,1,IF(A1018&lt;'Gearing and Output'!$H$6,2,IF(A1018&gt;'Gearing and Output'!$H$6,3)))</f>
        <v>3</v>
      </c>
      <c r="M1018" s="92">
        <f>IF(L1018=1,_xlfn.XLOOKUP(A1018,'Dyno Graph'!$E$2:$E$77,'Dyno Graph'!$A$2:$A$77,,1),IF(L1018=2,_xlfn.XLOOKUP(A1018,'Dyno Graph'!$F$2:$F$77,'Dyno Graph'!$A$2:$A$77,,1),IF(L1018=3,_xlfn.XLOOKUP(A1018,'Dyno Graph'!$G$2:$G$77,'Dyno Graph'!$A$2:$A$77,,1))))</f>
        <v>6600</v>
      </c>
      <c r="N1018" s="92">
        <f>IF(L1018=1,_xlfn.XLOOKUP(A1018,'Dyno Graph'!$E$2:$E$77,'Dyno Graph'!$D$2:$D$77,,-1),IF(L1018=2,_xlfn.XLOOKUP(A1018,'Dyno Graph'!$F$2:$F$77,'Dyno Graph'!$D$2:$D$77,,-1),IF(L1018=3,_xlfn.XLOOKUP(A1018,'Dyno Graph'!$G$2:$G$77,'Dyno Graph'!$D$2:$D$77,,-1))))</f>
        <v>19.736307692307694</v>
      </c>
      <c r="O1018" s="92">
        <f>IF(L1018=1,_xlfn.XLOOKUP(A1018,'Dyno Graph'!$E$2:$E$77,'Dyno Graph'!$H$2:$H$77,,-1),IF(Forces!L1018=2,_xlfn.XLOOKUP(Forces!A1018,'Dyno Graph'!$F$2:$F$77,'Dyno Graph'!$H$2:$H$77,,-1),IF(Forces!L1018=3,_xlfn.XLOOKUP(Forces!A1018,'Dyno Graph'!$G$2:$G$77,'Dyno Graph'!$H$2:$H$77,,-1))))</f>
        <v>13.422600000000001</v>
      </c>
      <c r="P1018" s="92" cm="1">
        <f t="array" ref="P1018">_xlfn.XLOOKUP(N1018,BSFC!$B$3:$B$25,_xlfn.XLOOKUP(M1018,BSFC!$C$2:$P$2,BSFC!$C$3:$P$25,,-1),,-1)</f>
        <v>504.47246850000005</v>
      </c>
      <c r="Q1018" s="92">
        <f t="shared" si="160"/>
        <v>1.8809255988022502</v>
      </c>
      <c r="R1018" s="92">
        <f t="shared" si="161"/>
        <v>3.151709876404535E-4</v>
      </c>
      <c r="S1018" s="92">
        <f t="shared" si="162"/>
        <v>0.15899508613456259</v>
      </c>
      <c r="T1018" s="92">
        <f t="shared" si="165"/>
        <v>131.19346066172562</v>
      </c>
      <c r="U1018" s="92">
        <f t="shared" si="163"/>
        <v>2.1199344817941678E-4</v>
      </c>
      <c r="V1018" s="92">
        <f t="shared" si="166"/>
        <v>0.17492461421563238</v>
      </c>
    </row>
    <row r="1019" spans="1:22" x14ac:dyDescent="0.45">
      <c r="A1019" s="88">
        <f>MIN('Gearing and Output'!$H$7,(SQRT((A1018^2)+2*K1018*1)))</f>
        <v>11.830086353802528</v>
      </c>
      <c r="B1019" s="90">
        <f t="shared" si="164"/>
        <v>86.844477327449638</v>
      </c>
      <c r="C1019" s="90">
        <f>0.5*'Gearing and Output'!$G$15*'Gearing and Output'!$G$16*'Gearing and Output'!$G$14*(A1019)^2</f>
        <v>82.291154565393768</v>
      </c>
      <c r="D1019" s="90">
        <f>'Gearing and Output'!$G$26</f>
        <v>133.66125</v>
      </c>
      <c r="E1019" s="90">
        <f>'Gearing and Output'!$C$14-C1019-D1019-'Gearing and Output'!$C$21</f>
        <v>-421.45428938722586</v>
      </c>
      <c r="F1019" s="90">
        <f>0.5*'Gearing and Output'!$J$27*A1019^2</f>
        <v>39658.598511851131</v>
      </c>
      <c r="G1019" s="90">
        <f>A1019/('Gearing and Output'!$J$35/1000)</f>
        <v>40.500124456701563</v>
      </c>
      <c r="H1019" s="90">
        <f t="shared" si="158"/>
        <v>44.205589025638361</v>
      </c>
      <c r="I1019" s="90">
        <f>'Gearing and Output'!$G$38</f>
        <v>631.72977665344956</v>
      </c>
      <c r="J1019" s="90">
        <f t="shared" si="159"/>
        <v>-0.66714330234654218</v>
      </c>
      <c r="K1019" s="92">
        <f t="shared" si="167"/>
        <v>-1.4989283359102932</v>
      </c>
      <c r="L1019" s="92">
        <f>IF(A1019&lt;'Gearing and Output'!$H$5,1,IF(A1019&lt;'Gearing and Output'!$H$6,2,IF(A1019&gt;'Gearing and Output'!$H$6,3)))</f>
        <v>3</v>
      </c>
      <c r="M1019" s="92">
        <f>IF(L1019=1,_xlfn.XLOOKUP(A1019,'Dyno Graph'!$E$2:$E$77,'Dyno Graph'!$A$2:$A$77,,1),IF(L1019=2,_xlfn.XLOOKUP(A1019,'Dyno Graph'!$F$2:$F$77,'Dyno Graph'!$A$2:$A$77,,1),IF(L1019=3,_xlfn.XLOOKUP(A1019,'Dyno Graph'!$G$2:$G$77,'Dyno Graph'!$A$2:$A$77,,1))))</f>
        <v>6500</v>
      </c>
      <c r="N1019" s="92">
        <f>IF(L1019=1,_xlfn.XLOOKUP(A1019,'Dyno Graph'!$E$2:$E$77,'Dyno Graph'!$D$2:$D$77,,-1),IF(L1019=2,_xlfn.XLOOKUP(A1019,'Dyno Graph'!$F$2:$F$77,'Dyno Graph'!$D$2:$D$77,,-1),IF(L1019=3,_xlfn.XLOOKUP(A1019,'Dyno Graph'!$G$2:$G$77,'Dyno Graph'!$D$2:$D$77,,-1))))</f>
        <v>19.933328124999999</v>
      </c>
      <c r="O1019" s="92">
        <f>IF(L1019=1,_xlfn.XLOOKUP(A1019,'Dyno Graph'!$E$2:$E$77,'Dyno Graph'!$H$2:$H$77,,-1),IF(Forces!L1019=2,_xlfn.XLOOKUP(Forces!A1019,'Dyno Graph'!$F$2:$F$77,'Dyno Graph'!$H$2:$H$77,,-1),IF(Forces!L1019=3,_xlfn.XLOOKUP(Forces!A1019,'Dyno Graph'!$G$2:$G$77,'Dyno Graph'!$H$2:$H$77,,-1))))</f>
        <v>13.34803</v>
      </c>
      <c r="P1019" s="92" cm="1">
        <f t="array" ref="P1019">_xlfn.XLOOKUP(N1019,BSFC!$B$3:$B$25,_xlfn.XLOOKUP(M1019,BSFC!$C$2:$P$2,BSFC!$C$3:$P$25,,-1),,-1)</f>
        <v>504.47246850000005</v>
      </c>
      <c r="Q1019" s="92">
        <f t="shared" si="160"/>
        <v>1.8704760121422375</v>
      </c>
      <c r="R1019" s="92">
        <f t="shared" si="161"/>
        <v>3.1683179744223432E-4</v>
      </c>
      <c r="S1019" s="92">
        <f t="shared" si="162"/>
        <v>0.15983291895497595</v>
      </c>
      <c r="T1019" s="92">
        <f t="shared" si="165"/>
        <v>131.3532935806806</v>
      </c>
      <c r="U1019" s="92">
        <f t="shared" si="163"/>
        <v>2.1311055860663458E-4</v>
      </c>
      <c r="V1019" s="92">
        <f t="shared" si="166"/>
        <v>0.175137724774239</v>
      </c>
    </row>
    <row r="1020" spans="1:22" x14ac:dyDescent="0.45">
      <c r="A1020" s="88">
        <f>MIN('Gearing and Output'!$H$7,(SQRT((A1019^2)+2*K1019*1)))</f>
        <v>11.702695692301164</v>
      </c>
      <c r="B1020" s="90">
        <f t="shared" si="164"/>
        <v>86.929927725058278</v>
      </c>
      <c r="C1020" s="90">
        <f>0.5*'Gearing and Output'!$G$15*'Gearing and Output'!$G$16*'Gearing and Output'!$G$14*(A1020)^2</f>
        <v>80.528414842363262</v>
      </c>
      <c r="D1020" s="90">
        <f>'Gearing and Output'!$G$26</f>
        <v>133.66125</v>
      </c>
      <c r="E1020" s="90">
        <f>'Gearing and Output'!$C$14-C1020-D1020-'Gearing and Output'!$C$21</f>
        <v>-419.69154966419535</v>
      </c>
      <c r="F1020" s="90">
        <f>0.5*'Gearing and Output'!$J$27*A1020^2</f>
        <v>38809.080877473971</v>
      </c>
      <c r="G1020" s="90">
        <f>A1020/('Gearing and Output'!$J$35/1000)</f>
        <v>40.064004424173788</v>
      </c>
      <c r="H1020" s="90">
        <f t="shared" si="158"/>
        <v>43.258671362774223</v>
      </c>
      <c r="I1020" s="90">
        <f>'Gearing and Output'!$G$38</f>
        <v>631.72977665344956</v>
      </c>
      <c r="J1020" s="90">
        <f t="shared" si="159"/>
        <v>-0.66435296415420853</v>
      </c>
      <c r="K1020" s="92">
        <f t="shared" si="167"/>
        <v>-1.505223960689489</v>
      </c>
      <c r="L1020" s="92">
        <f>IF(A1020&lt;'Gearing and Output'!$H$5,1,IF(A1020&lt;'Gearing and Output'!$H$6,2,IF(A1020&gt;'Gearing and Output'!$H$6,3)))</f>
        <v>2</v>
      </c>
      <c r="M1020" s="92">
        <f>IF(L1020=1,_xlfn.XLOOKUP(A1020,'Dyno Graph'!$E$2:$E$77,'Dyno Graph'!$A$2:$A$77,,1),IF(L1020=2,_xlfn.XLOOKUP(A1020,'Dyno Graph'!$F$2:$F$77,'Dyno Graph'!$A$2:$A$77,,1),IF(L1020=3,_xlfn.XLOOKUP(A1020,'Dyno Graph'!$G$2:$G$77,'Dyno Graph'!$A$2:$A$77,,1))))</f>
        <v>7500</v>
      </c>
      <c r="N1020" s="92">
        <f>IF(L1020=1,_xlfn.XLOOKUP(A1020,'Dyno Graph'!$E$2:$E$77,'Dyno Graph'!$D$2:$D$77,,-1),IF(L1020=2,_xlfn.XLOOKUP(A1020,'Dyno Graph'!$F$2:$F$77,'Dyno Graph'!$D$2:$D$77,,-1),IF(L1020=3,_xlfn.XLOOKUP(A1020,'Dyno Graph'!$G$2:$G$77,'Dyno Graph'!$D$2:$D$77,,-1))))</f>
        <v>14.682899148334002</v>
      </c>
      <c r="O1020" s="92">
        <f>IF(L1020=1,_xlfn.XLOOKUP(A1020,'Dyno Graph'!$E$2:$E$77,'Dyno Graph'!$H$2:$H$77,,-1),IF(Forces!L1020=2,_xlfn.XLOOKUP(Forces!A1020,'Dyno Graph'!$F$2:$F$77,'Dyno Graph'!$H$2:$H$77,,-1),IF(Forces!L1020=3,_xlfn.XLOOKUP(Forces!A1020,'Dyno Graph'!$G$2:$G$77,'Dyno Graph'!$H$2:$H$77,,-1))))</f>
        <v>11.368441198590393</v>
      </c>
      <c r="P1020" s="92" cm="1">
        <f t="array" ref="P1020">_xlfn.XLOOKUP(N1020,BSFC!$B$3:$B$25,_xlfn.XLOOKUP(M1020,BSFC!$C$2:$P$2,BSFC!$C$3:$P$25,,-1),,-1)</f>
        <v>475.44294525000004</v>
      </c>
      <c r="Q1020" s="92">
        <f t="shared" si="160"/>
        <v>1.5014014350997935</v>
      </c>
      <c r="R1020" s="92">
        <f t="shared" si="161"/>
        <v>2.7285944667526012E-4</v>
      </c>
      <c r="S1020" s="92">
        <f t="shared" si="162"/>
        <v>0.129729098966571</v>
      </c>
      <c r="T1020" s="92">
        <f t="shared" si="165"/>
        <v>131.48302267964718</v>
      </c>
      <c r="U1020" s="92">
        <f t="shared" si="163"/>
        <v>1.72972131955428E-4</v>
      </c>
      <c r="V1020" s="92">
        <f t="shared" si="166"/>
        <v>0.17531069690619444</v>
      </c>
    </row>
    <row r="1021" spans="1:22" x14ac:dyDescent="0.45">
      <c r="A1021" s="88">
        <f>MIN('Gearing and Output'!$H$7,(SQRT((A1020^2)+2*K1020*1)))</f>
        <v>11.573359000101277</v>
      </c>
      <c r="B1021" s="90">
        <f t="shared" si="164"/>
        <v>87.016333063386696</v>
      </c>
      <c r="C1021" s="90">
        <f>0.5*'Gearing and Output'!$G$15*'Gearing and Output'!$G$16*'Gearing and Output'!$G$14*(A1021)^2</f>
        <v>78.758271464592426</v>
      </c>
      <c r="D1021" s="90">
        <f>'Gearing and Output'!$G$26</f>
        <v>133.66125</v>
      </c>
      <c r="E1021" s="90">
        <f>'Gearing and Output'!$C$14-C1021-D1021-'Gearing and Output'!$C$21</f>
        <v>-417.92140628642454</v>
      </c>
      <c r="F1021" s="90">
        <f>0.5*'Gearing and Output'!$J$27*A1021^2</f>
        <v>37955.995197753204</v>
      </c>
      <c r="G1021" s="90">
        <f>A1021/('Gearing and Output'!$J$35/1000)</f>
        <v>39.621222184530218</v>
      </c>
      <c r="H1021" s="90">
        <f t="shared" si="158"/>
        <v>42.307776566274434</v>
      </c>
      <c r="I1021" s="90">
        <f>'Gearing and Output'!$G$38</f>
        <v>631.72977665344956</v>
      </c>
      <c r="J1021" s="90">
        <f t="shared" si="159"/>
        <v>-0.66155090630734237</v>
      </c>
      <c r="K1021" s="92">
        <f t="shared" si="167"/>
        <v>-1.5115994709792167</v>
      </c>
      <c r="L1021" s="92">
        <f>IF(A1021&lt;'Gearing and Output'!$H$5,1,IF(A1021&lt;'Gearing and Output'!$H$6,2,IF(A1021&gt;'Gearing and Output'!$H$6,3)))</f>
        <v>2</v>
      </c>
      <c r="M1021" s="92">
        <f>IF(L1021=1,_xlfn.XLOOKUP(A1021,'Dyno Graph'!$E$2:$E$77,'Dyno Graph'!$A$2:$A$77,,1),IF(L1021=2,_xlfn.XLOOKUP(A1021,'Dyno Graph'!$F$2:$F$77,'Dyno Graph'!$A$2:$A$77,,1),IF(L1021=3,_xlfn.XLOOKUP(A1021,'Dyno Graph'!$G$2:$G$77,'Dyno Graph'!$A$2:$A$77,,1))))</f>
        <v>7400</v>
      </c>
      <c r="N1021" s="92">
        <f>IF(L1021=1,_xlfn.XLOOKUP(A1021,'Dyno Graph'!$E$2:$E$77,'Dyno Graph'!$D$2:$D$77,,-1),IF(L1021=2,_xlfn.XLOOKUP(A1021,'Dyno Graph'!$F$2:$F$77,'Dyno Graph'!$D$2:$D$77,,-1),IF(L1021=3,_xlfn.XLOOKUP(A1021,'Dyno Graph'!$G$2:$G$77,'Dyno Graph'!$D$2:$D$77,,-1))))</f>
        <v>15.161300543962401</v>
      </c>
      <c r="O1021" s="92">
        <f>IF(L1021=1,_xlfn.XLOOKUP(A1021,'Dyno Graph'!$E$2:$E$77,'Dyno Graph'!$H$2:$H$77,,-1),IF(Forces!L1021=2,_xlfn.XLOOKUP(Forces!A1021,'Dyno Graph'!$F$2:$F$77,'Dyno Graph'!$H$2:$H$77,,-1),IF(Forces!L1021=3,_xlfn.XLOOKUP(Forces!A1021,'Dyno Graph'!$G$2:$G$77,'Dyno Graph'!$H$2:$H$77,,-1))))</f>
        <v>11.580217097533207</v>
      </c>
      <c r="P1021" s="92" cm="1">
        <f t="array" ref="P1021">_xlfn.XLOOKUP(N1021,BSFC!$B$3:$B$25,_xlfn.XLOOKUP(M1021,BSFC!$C$2:$P$2,BSFC!$C$3:$P$25,,-1),,-1)</f>
        <v>482.49827961562505</v>
      </c>
      <c r="Q1021" s="92">
        <f t="shared" si="160"/>
        <v>1.552065229759783</v>
      </c>
      <c r="R1021" s="92">
        <f t="shared" si="161"/>
        <v>2.8113319723302899E-4</v>
      </c>
      <c r="S1021" s="92">
        <f t="shared" si="162"/>
        <v>0.13564628400777667</v>
      </c>
      <c r="T1021" s="92">
        <f t="shared" si="165"/>
        <v>131.61866896365495</v>
      </c>
      <c r="U1021" s="92">
        <f t="shared" si="163"/>
        <v>1.8086171201036889E-4</v>
      </c>
      <c r="V1021" s="92">
        <f t="shared" si="166"/>
        <v>0.17549155861820481</v>
      </c>
    </row>
    <row r="1022" spans="1:22" x14ac:dyDescent="0.45">
      <c r="A1022" s="88">
        <f>MIN('Gearing and Output'!$H$7,(SQRT((A1021^2)+2*K1021*1)))</f>
        <v>11.442003303760526</v>
      </c>
      <c r="B1022" s="90">
        <f t="shared" si="164"/>
        <v>87.103730346314535</v>
      </c>
      <c r="C1022" s="90">
        <f>0.5*'Gearing and Output'!$G$15*'Gearing and Output'!$G$16*'Gearing and Output'!$G$14*(A1022)^2</f>
        <v>76.980630486720855</v>
      </c>
      <c r="D1022" s="90">
        <f>'Gearing and Output'!$G$26</f>
        <v>133.66125</v>
      </c>
      <c r="E1022" s="90">
        <f>'Gearing and Output'!$C$14-C1022-D1022-'Gearing and Output'!$C$21</f>
        <v>-416.14376530855293</v>
      </c>
      <c r="F1022" s="90">
        <f>0.5*'Gearing and Output'!$J$27*A1022^2</f>
        <v>37099.296197575728</v>
      </c>
      <c r="G1022" s="90">
        <f>A1022/('Gearing and Output'!$J$35/1000)</f>
        <v>39.171527914277732</v>
      </c>
      <c r="H1022" s="90">
        <f t="shared" si="158"/>
        <v>41.352854170083255</v>
      </c>
      <c r="I1022" s="90">
        <f>'Gearing and Output'!$G$38</f>
        <v>631.72977665344956</v>
      </c>
      <c r="J1022" s="90">
        <f t="shared" si="159"/>
        <v>-0.6587369800946371</v>
      </c>
      <c r="K1022" s="92">
        <f t="shared" si="167"/>
        <v>-1.518056569188412</v>
      </c>
      <c r="L1022" s="92">
        <f>IF(A1022&lt;'Gearing and Output'!$H$5,1,IF(A1022&lt;'Gearing and Output'!$H$6,2,IF(A1022&gt;'Gearing and Output'!$H$6,3)))</f>
        <v>2</v>
      </c>
      <c r="M1022" s="92">
        <f>IF(L1022=1,_xlfn.XLOOKUP(A1022,'Dyno Graph'!$E$2:$E$77,'Dyno Graph'!$A$2:$A$77,,1),IF(L1022=2,_xlfn.XLOOKUP(A1022,'Dyno Graph'!$F$2:$F$77,'Dyno Graph'!$A$2:$A$77,,1),IF(L1022=3,_xlfn.XLOOKUP(A1022,'Dyno Graph'!$G$2:$G$77,'Dyno Graph'!$A$2:$A$77,,1))))</f>
        <v>7300</v>
      </c>
      <c r="N1022" s="92">
        <f>IF(L1022=1,_xlfn.XLOOKUP(A1022,'Dyno Graph'!$E$2:$E$77,'Dyno Graph'!$D$2:$D$77,,-1),IF(L1022=2,_xlfn.XLOOKUP(A1022,'Dyno Graph'!$F$2:$F$77,'Dyno Graph'!$D$2:$D$77,,-1),IF(L1022=3,_xlfn.XLOOKUP(A1022,'Dyno Graph'!$G$2:$G$77,'Dyno Graph'!$D$2:$D$77,,-1))))</f>
        <v>15.729542693797773</v>
      </c>
      <c r="O1022" s="92">
        <f>IF(L1022=1,_xlfn.XLOOKUP(A1022,'Dyno Graph'!$E$2:$E$77,'Dyno Graph'!$H$2:$H$77,,-1),IF(Forces!L1022=2,_xlfn.XLOOKUP(Forces!A1022,'Dyno Graph'!$F$2:$F$77,'Dyno Graph'!$H$2:$H$77,,-1),IF(Forces!L1022=3,_xlfn.XLOOKUP(Forces!A1022,'Dyno Graph'!$G$2:$G$77,'Dyno Graph'!$H$2:$H$77,,-1))))</f>
        <v>11.849662397180863</v>
      </c>
      <c r="P1022" s="92" cm="1">
        <f t="array" ref="P1022">_xlfn.XLOOKUP(N1022,BSFC!$B$3:$B$25,_xlfn.XLOOKUP(M1022,BSFC!$C$2:$P$2,BSFC!$C$3:$P$25,,-1),,-1)</f>
        <v>482.49827961562505</v>
      </c>
      <c r="Q1022" s="92">
        <f t="shared" si="160"/>
        <v>1.5881782557404804</v>
      </c>
      <c r="R1022" s="92">
        <f t="shared" si="161"/>
        <v>2.9106937560033661E-4</v>
      </c>
      <c r="S1022" s="92">
        <f t="shared" si="162"/>
        <v>0.1404404729759566</v>
      </c>
      <c r="T1022" s="92">
        <f t="shared" si="165"/>
        <v>131.75910943663092</v>
      </c>
      <c r="U1022" s="92">
        <f t="shared" si="163"/>
        <v>1.8725396396794214E-4</v>
      </c>
      <c r="V1022" s="92">
        <f t="shared" si="166"/>
        <v>0.17567881258217274</v>
      </c>
    </row>
    <row r="1023" spans="1:22" x14ac:dyDescent="0.45">
      <c r="A1023" s="88">
        <f>MIN('Gearing and Output'!$H$7,(SQRT((A1022^2)+2*K1022*1)))</f>
        <v>11.308551032952453</v>
      </c>
      <c r="B1023" s="90">
        <f t="shared" si="164"/>
        <v>87.192159005042441</v>
      </c>
      <c r="C1023" s="90">
        <f>0.5*'Gearing and Output'!$G$15*'Gearing and Output'!$G$16*'Gearing and Output'!$G$14*(A1023)^2</f>
        <v>75.195395961355302</v>
      </c>
      <c r="D1023" s="90">
        <f>'Gearing and Output'!$G$26</f>
        <v>133.66125</v>
      </c>
      <c r="E1023" s="90">
        <f>'Gearing and Output'!$C$14-C1023-D1023-'Gearing and Output'!$C$21</f>
        <v>-414.3585307831874</v>
      </c>
      <c r="F1023" s="90">
        <f>0.5*'Gearing and Output'!$J$27*A1023^2</f>
        <v>36238.937636988201</v>
      </c>
      <c r="G1023" s="90">
        <f>A1023/('Gearing and Output'!$J$35/1000)</f>
        <v>38.714656052558887</v>
      </c>
      <c r="H1023" s="90">
        <f t="shared" si="158"/>
        <v>40.393852632682567</v>
      </c>
      <c r="I1023" s="90">
        <f>'Gearing and Output'!$G$38</f>
        <v>631.72977665344956</v>
      </c>
      <c r="J1023" s="90">
        <f t="shared" si="159"/>
        <v>-0.65591103363565795</v>
      </c>
      <c r="K1023" s="92">
        <f t="shared" si="167"/>
        <v>-1.5245970089222114</v>
      </c>
      <c r="L1023" s="92">
        <f>IF(A1023&lt;'Gearing and Output'!$H$5,1,IF(A1023&lt;'Gearing and Output'!$H$6,2,IF(A1023&gt;'Gearing and Output'!$H$6,3)))</f>
        <v>2</v>
      </c>
      <c r="M1023" s="92">
        <f>IF(L1023=1,_xlfn.XLOOKUP(A1023,'Dyno Graph'!$E$2:$E$77,'Dyno Graph'!$A$2:$A$77,,1),IF(L1023=2,_xlfn.XLOOKUP(A1023,'Dyno Graph'!$F$2:$F$77,'Dyno Graph'!$A$2:$A$77,,1),IF(L1023=3,_xlfn.XLOOKUP(A1023,'Dyno Graph'!$G$2:$G$77,'Dyno Graph'!$A$2:$A$77,,1))))</f>
        <v>7300</v>
      </c>
      <c r="N1023" s="92">
        <f>IF(L1023=1,_xlfn.XLOOKUP(A1023,'Dyno Graph'!$E$2:$E$77,'Dyno Graph'!$D$2:$D$77,,-1),IF(L1023=2,_xlfn.XLOOKUP(A1023,'Dyno Graph'!$F$2:$F$77,'Dyno Graph'!$D$2:$D$77,,-1),IF(L1023=3,_xlfn.XLOOKUP(A1023,'Dyno Graph'!$G$2:$G$77,'Dyno Graph'!$D$2:$D$77,,-1))))</f>
        <v>15.729542693797773</v>
      </c>
      <c r="O1023" s="92">
        <f>IF(L1023=1,_xlfn.XLOOKUP(A1023,'Dyno Graph'!$E$2:$E$77,'Dyno Graph'!$H$2:$H$77,,-1),IF(Forces!L1023=2,_xlfn.XLOOKUP(Forces!A1023,'Dyno Graph'!$F$2:$F$77,'Dyno Graph'!$H$2:$H$77,,-1),IF(Forces!L1023=3,_xlfn.XLOOKUP(Forces!A1023,'Dyno Graph'!$G$2:$G$77,'Dyno Graph'!$H$2:$H$77,,-1))))</f>
        <v>11.849662397180863</v>
      </c>
      <c r="P1023" s="92" cm="1">
        <f t="array" ref="P1023">_xlfn.XLOOKUP(N1023,BSFC!$B$3:$B$25,_xlfn.XLOOKUP(M1023,BSFC!$C$2:$P$2,BSFC!$C$3:$P$25,,-1),,-1)</f>
        <v>482.49827961562505</v>
      </c>
      <c r="Q1023" s="92">
        <f t="shared" si="160"/>
        <v>1.5881782557404804</v>
      </c>
      <c r="R1023" s="92">
        <f t="shared" si="161"/>
        <v>2.9460275426384082E-4</v>
      </c>
      <c r="S1023" s="92">
        <f t="shared" si="162"/>
        <v>0.14214532210232794</v>
      </c>
      <c r="T1023" s="92">
        <f t="shared" si="165"/>
        <v>131.90125475873324</v>
      </c>
      <c r="U1023" s="92">
        <f t="shared" si="163"/>
        <v>1.8952709613643726E-4</v>
      </c>
      <c r="V1023" s="92">
        <f t="shared" si="166"/>
        <v>0.17586833967830917</v>
      </c>
    </row>
    <row r="1024" spans="1:22" x14ac:dyDescent="0.45">
      <c r="A1024" s="88">
        <f>MIN('Gearing and Output'!$H$7,(SQRT((A1023^2)+2*K1023*1)))</f>
        <v>11.17291960263948</v>
      </c>
      <c r="B1024" s="90">
        <f t="shared" si="164"/>
        <v>87.281661125845659</v>
      </c>
      <c r="C1024" s="90">
        <f>0.5*'Gearing and Output'!$G$15*'Gearing and Output'!$G$16*'Gearing and Output'!$G$14*(A1024)^2</f>
        <v>73.40246987886276</v>
      </c>
      <c r="D1024" s="90">
        <f>'Gearing and Output'!$G$26</f>
        <v>133.66125</v>
      </c>
      <c r="E1024" s="90">
        <f>'Gearing and Output'!$C$14-C1024-D1024-'Gearing and Output'!$C$21</f>
        <v>-412.56560470069485</v>
      </c>
      <c r="F1024" s="90">
        <f>0.5*'Gearing and Output'!$J$27*A1024^2</f>
        <v>35374.872282181532</v>
      </c>
      <c r="G1024" s="90">
        <f>A1024/('Gearing and Output'!$J$35/1000)</f>
        <v>38.250323870727421</v>
      </c>
      <c r="H1024" s="90">
        <f t="shared" si="158"/>
        <v>39.430719304749609</v>
      </c>
      <c r="I1024" s="90">
        <f>'Gearing and Output'!$G$38</f>
        <v>631.72977665344956</v>
      </c>
      <c r="J1024" s="90">
        <f t="shared" si="159"/>
        <v>-0.65307291178553639</v>
      </c>
      <c r="K1024" s="92">
        <f t="shared" si="167"/>
        <v>-1.5312225969776427</v>
      </c>
      <c r="L1024" s="92">
        <f>IF(A1024&lt;'Gearing and Output'!$H$5,1,IF(A1024&lt;'Gearing and Output'!$H$6,2,IF(A1024&gt;'Gearing and Output'!$H$6,3)))</f>
        <v>2</v>
      </c>
      <c r="M1024" s="92">
        <f>IF(L1024=1,_xlfn.XLOOKUP(A1024,'Dyno Graph'!$E$2:$E$77,'Dyno Graph'!$A$2:$A$77,,1),IF(L1024=2,_xlfn.XLOOKUP(A1024,'Dyno Graph'!$F$2:$F$77,'Dyno Graph'!$A$2:$A$77,,1),IF(L1024=3,_xlfn.XLOOKUP(A1024,'Dyno Graph'!$G$2:$G$77,'Dyno Graph'!$A$2:$A$77,,1))))</f>
        <v>7200</v>
      </c>
      <c r="N1024" s="92">
        <f>IF(L1024=1,_xlfn.XLOOKUP(A1024,'Dyno Graph'!$E$2:$E$77,'Dyno Graph'!$D$2:$D$77,,-1),IF(L1024=2,_xlfn.XLOOKUP(A1024,'Dyno Graph'!$F$2:$F$77,'Dyno Graph'!$D$2:$D$77,,-1),IF(L1024=3,_xlfn.XLOOKUP(A1024,'Dyno Graph'!$G$2:$G$77,'Dyno Graph'!$D$2:$D$77,,-1))))</f>
        <v>16.430236696691239</v>
      </c>
      <c r="O1024" s="92">
        <f>IF(L1024=1,_xlfn.XLOOKUP(A1024,'Dyno Graph'!$E$2:$E$77,'Dyno Graph'!$H$2:$H$77,,-1),IF(Forces!L1024=2,_xlfn.XLOOKUP(Forces!A1024,'Dyno Graph'!$F$2:$F$77,'Dyno Graph'!$H$2:$H$77,,-1),IF(Forces!L1024=3,_xlfn.XLOOKUP(Forces!A1024,'Dyno Graph'!$G$2:$G$77,'Dyno Graph'!$H$2:$H$77,,-1))))</f>
        <v>12.205611797885627</v>
      </c>
      <c r="P1024" s="92" cm="1">
        <f t="array" ref="P1024">_xlfn.XLOOKUP(N1024,BSFC!$B$3:$B$25,_xlfn.XLOOKUP(M1024,BSFC!$C$2:$P$2,BSFC!$C$3:$P$25,,-1),,-1)</f>
        <v>530.48452275</v>
      </c>
      <c r="Q1024" s="92">
        <f t="shared" si="160"/>
        <v>1.798580041520313</v>
      </c>
      <c r="R1024" s="92">
        <f t="shared" si="161"/>
        <v>3.0724433950618009E-4</v>
      </c>
      <c r="S1024" s="92">
        <f t="shared" si="162"/>
        <v>0.16298836681057491</v>
      </c>
      <c r="T1024" s="92">
        <f t="shared" si="165"/>
        <v>132.06424312554381</v>
      </c>
      <c r="U1024" s="92">
        <f t="shared" si="163"/>
        <v>2.1731782241409989E-4</v>
      </c>
      <c r="V1024" s="92">
        <f t="shared" si="166"/>
        <v>0.17608565750072327</v>
      </c>
    </row>
    <row r="1025" spans="1:22" x14ac:dyDescent="0.45">
      <c r="A1025" s="88">
        <f>MIN('Gearing and Output'!$H$7,(SQRT((A1024^2)+2*K1024*1)))</f>
        <v>11.035020944841484</v>
      </c>
      <c r="B1025" s="90">
        <f t="shared" si="164"/>
        <v>87.372281705996656</v>
      </c>
      <c r="C1025" s="90">
        <f>0.5*'Gearing and Output'!$G$15*'Gearing and Output'!$G$16*'Gearing and Output'!$G$14*(A1025)^2</f>
        <v>71.601752104817052</v>
      </c>
      <c r="D1025" s="90">
        <f>'Gearing and Output'!$G$26</f>
        <v>133.66125</v>
      </c>
      <c r="E1025" s="90">
        <f>'Gearing and Output'!$C$14-C1025-D1025-'Gearing and Output'!$C$21</f>
        <v>-410.76488692664918</v>
      </c>
      <c r="F1025" s="90">
        <f>0.5*'Gearing and Output'!$J$27*A1025^2</f>
        <v>34507.051875344448</v>
      </c>
      <c r="G1025" s="90">
        <f>A1025/('Gearing and Output'!$J$35/1000)</f>
        <v>37.778229869364885</v>
      </c>
      <c r="H1025" s="90">
        <f t="shared" si="158"/>
        <v>38.46340039555421</v>
      </c>
      <c r="I1025" s="90">
        <f>'Gearing and Output'!$G$38</f>
        <v>631.72977665344956</v>
      </c>
      <c r="J1025" s="90">
        <f t="shared" si="159"/>
        <v>-0.65022245603595163</v>
      </c>
      <c r="K1025" s="92">
        <f t="shared" si="167"/>
        <v>-1.5379351954351892</v>
      </c>
      <c r="L1025" s="92">
        <f>IF(A1025&lt;'Gearing and Output'!$H$5,1,IF(A1025&lt;'Gearing and Output'!$H$6,2,IF(A1025&gt;'Gearing and Output'!$H$6,3)))</f>
        <v>2</v>
      </c>
      <c r="M1025" s="92">
        <f>IF(L1025=1,_xlfn.XLOOKUP(A1025,'Dyno Graph'!$E$2:$E$77,'Dyno Graph'!$A$2:$A$77,,1),IF(L1025=2,_xlfn.XLOOKUP(A1025,'Dyno Graph'!$F$2:$F$77,'Dyno Graph'!$A$2:$A$77,,1),IF(L1025=3,_xlfn.XLOOKUP(A1025,'Dyno Graph'!$G$2:$G$77,'Dyno Graph'!$A$2:$A$77,,1))))</f>
        <v>7100</v>
      </c>
      <c r="N1025" s="92">
        <f>IF(L1025=1,_xlfn.XLOOKUP(A1025,'Dyno Graph'!$E$2:$E$77,'Dyno Graph'!$D$2:$D$77,,-1),IF(L1025=2,_xlfn.XLOOKUP(A1025,'Dyno Graph'!$F$2:$F$77,'Dyno Graph'!$D$2:$D$77,,-1),IF(L1025=3,_xlfn.XLOOKUP(A1025,'Dyno Graph'!$G$2:$G$77,'Dyno Graph'!$D$2:$D$77,,-1))))</f>
        <v>17.308428571428571</v>
      </c>
      <c r="O1025" s="92">
        <f>IF(L1025=1,_xlfn.XLOOKUP(A1025,'Dyno Graph'!$E$2:$E$77,'Dyno Graph'!$H$2:$H$77,,-1),IF(Forces!L1025=2,_xlfn.XLOOKUP(Forces!A1025,'Dyno Graph'!$F$2:$F$77,'Dyno Graph'!$H$2:$H$77,,-1),IF(Forces!L1025=3,_xlfn.XLOOKUP(Forces!A1025,'Dyno Graph'!$G$2:$G$77,'Dyno Graph'!$H$2:$H$77,,-1))))</f>
        <v>12.6769</v>
      </c>
      <c r="P1025" s="92" cm="1">
        <f t="array" ref="P1025">_xlfn.XLOOKUP(N1025,BSFC!$B$3:$B$25,_xlfn.XLOOKUP(M1025,BSFC!$C$2:$P$2,BSFC!$C$3:$P$25,,-1),,-1)</f>
        <v>541.22171512499995</v>
      </c>
      <c r="Q1025" s="92">
        <f t="shared" si="160"/>
        <v>1.9058371001300312</v>
      </c>
      <c r="R1025" s="92">
        <f t="shared" si="161"/>
        <v>3.2321600417121879E-4</v>
      </c>
      <c r="S1025" s="92">
        <f t="shared" si="162"/>
        <v>0.17493152013339616</v>
      </c>
      <c r="T1025" s="92">
        <f t="shared" si="165"/>
        <v>132.2391746456772</v>
      </c>
      <c r="U1025" s="92">
        <f t="shared" si="163"/>
        <v>2.3324202684452824E-4</v>
      </c>
      <c r="V1025" s="92">
        <f t="shared" si="166"/>
        <v>0.1763188995275678</v>
      </c>
    </row>
    <row r="1026" spans="1:22" x14ac:dyDescent="0.45">
      <c r="A1026" s="88">
        <f>MIN('Gearing and Output'!$H$7,(SQRT((A1025^2)+2*K1025*1)))</f>
        <v>10.894760982335495</v>
      </c>
      <c r="B1026" s="90">
        <f t="shared" si="164"/>
        <v>87.464068942230782</v>
      </c>
      <c r="C1026" s="90">
        <f>0.5*'Gearing and Output'!$G$15*'Gearing and Output'!$G$16*'Gearing and Output'!$G$14*(A1026)^2</f>
        <v>69.793140314985266</v>
      </c>
      <c r="D1026" s="90">
        <f>'Gearing and Output'!$G$26</f>
        <v>133.66125</v>
      </c>
      <c r="E1026" s="90">
        <f>'Gearing and Output'!$C$14-C1026-D1026-'Gearing and Output'!$C$21</f>
        <v>-408.95627513681734</v>
      </c>
      <c r="F1026" s="90">
        <f>0.5*'Gearing and Output'!$J$27*A1026^2</f>
        <v>33635.427103331553</v>
      </c>
      <c r="G1026" s="90">
        <f>A1026/('Gearing and Output'!$J$35/1000)</f>
        <v>37.298051976499465</v>
      </c>
      <c r="H1026" s="90">
        <f t="shared" ref="H1026:H1089" si="168">(0.5*I1026*A1026^2)/1000</f>
        <v>37.49184093803445</v>
      </c>
      <c r="I1026" s="90">
        <f>'Gearing and Output'!$G$38</f>
        <v>631.72977665344956</v>
      </c>
      <c r="J1026" s="90">
        <f t="shared" ref="J1026:J1089" si="169">E1026/I1026</f>
        <v>-0.64735950441221657</v>
      </c>
      <c r="K1026" s="92">
        <f t="shared" si="167"/>
        <v>-1.5447367238517193</v>
      </c>
      <c r="L1026" s="92">
        <f>IF(A1026&lt;'Gearing and Output'!$H$5,1,IF(A1026&lt;'Gearing and Output'!$H$6,2,IF(A1026&gt;'Gearing and Output'!$H$6,3)))</f>
        <v>2</v>
      </c>
      <c r="M1026" s="92">
        <f>IF(L1026=1,_xlfn.XLOOKUP(A1026,'Dyno Graph'!$E$2:$E$77,'Dyno Graph'!$A$2:$A$77,,1),IF(L1026=2,_xlfn.XLOOKUP(A1026,'Dyno Graph'!$F$2:$F$77,'Dyno Graph'!$A$2:$A$77,,1),IF(L1026=3,_xlfn.XLOOKUP(A1026,'Dyno Graph'!$G$2:$G$77,'Dyno Graph'!$A$2:$A$77,,1))))</f>
        <v>7000</v>
      </c>
      <c r="N1026" s="92">
        <f>IF(L1026=1,_xlfn.XLOOKUP(A1026,'Dyno Graph'!$E$2:$E$77,'Dyno Graph'!$D$2:$D$77,,-1),IF(L1026=2,_xlfn.XLOOKUP(A1026,'Dyno Graph'!$F$2:$F$77,'Dyno Graph'!$D$2:$D$77,,-1),IF(L1026=3,_xlfn.XLOOKUP(A1026,'Dyno Graph'!$G$2:$G$77,'Dyno Graph'!$D$2:$D$77,,-1))))</f>
        <v>18.346330708629118</v>
      </c>
      <c r="O1026" s="92">
        <f>IF(L1026=1,_xlfn.XLOOKUP(A1026,'Dyno Graph'!$E$2:$E$77,'Dyno Graph'!$H$2:$H$77,,-1),IF(Forces!L1026=2,_xlfn.XLOOKUP(Forces!A1026,'Dyno Graph'!$F$2:$F$77,'Dyno Graph'!$H$2:$H$77,,-1),IF(Forces!L1026=3,_xlfn.XLOOKUP(Forces!A1026,'Dyno Graph'!$G$2:$G$77,'Dyno Graph'!$H$2:$H$77,,-1))))</f>
        <v>13.245113762456945</v>
      </c>
      <c r="P1026" s="92" cm="1">
        <f t="array" ref="P1026">_xlfn.XLOOKUP(N1026,BSFC!$B$3:$B$25,_xlfn.XLOOKUP(M1026,BSFC!$C$2:$P$2,BSFC!$C$3:$P$25,,-1),,-1)</f>
        <v>510.46600000000001</v>
      </c>
      <c r="Q1026" s="92">
        <f t="shared" si="160"/>
        <v>1.8781056227406521</v>
      </c>
      <c r="R1026" s="92">
        <f t="shared" si="161"/>
        <v>3.4218609654442552E-4</v>
      </c>
      <c r="S1026" s="92">
        <f t="shared" si="162"/>
        <v>0.17467436795864671</v>
      </c>
      <c r="T1026" s="92">
        <f t="shared" si="165"/>
        <v>132.41384901363585</v>
      </c>
      <c r="U1026" s="92">
        <f t="shared" si="163"/>
        <v>2.3289915727819563E-4</v>
      </c>
      <c r="V1026" s="92">
        <f t="shared" si="166"/>
        <v>0.176551798684846</v>
      </c>
    </row>
    <row r="1027" spans="1:22" x14ac:dyDescent="0.45">
      <c r="A1027" s="88">
        <f>MIN('Gearing and Output'!$H$7,(SQRT((A1026^2)+2*K1026*1)))</f>
        <v>10.752039035202413</v>
      </c>
      <c r="B1027" s="90">
        <f t="shared" si="164"/>
        <v>87.557074556954277</v>
      </c>
      <c r="C1027" s="90">
        <f>0.5*'Gearing and Output'!$G$15*'Gearing and Output'!$G$16*'Gearing and Output'!$G$14*(A1027)^2</f>
        <v>67.976529927735655</v>
      </c>
      <c r="D1027" s="90">
        <f>'Gearing and Output'!$G$26</f>
        <v>133.66125</v>
      </c>
      <c r="E1027" s="90">
        <f>'Gearing and Output'!$C$14-C1027-D1027-'Gearing and Output'!$C$21</f>
        <v>-407.13966474956777</v>
      </c>
      <c r="F1027" s="90">
        <f>0.5*'Gearing and Output'!$J$27*A1027^2</f>
        <v>32759.947565088598</v>
      </c>
      <c r="G1027" s="90">
        <f>A1027/('Gearing and Output'!$J$35/1000)</f>
        <v>36.809445515927464</v>
      </c>
      <c r="H1027" s="90">
        <f t="shared" si="168"/>
        <v>36.515984752487228</v>
      </c>
      <c r="I1027" s="90">
        <f>'Gearing and Output'!$G$38</f>
        <v>631.72977665344956</v>
      </c>
      <c r="J1027" s="90">
        <f t="shared" si="169"/>
        <v>-0.64448389136628259</v>
      </c>
      <c r="K1027" s="92">
        <f t="shared" si="167"/>
        <v>-1.5516291615606344</v>
      </c>
      <c r="L1027" s="92">
        <f>IF(A1027&lt;'Gearing and Output'!$H$5,1,IF(A1027&lt;'Gearing and Output'!$H$6,2,IF(A1027&gt;'Gearing and Output'!$H$6,3)))</f>
        <v>2</v>
      </c>
      <c r="M1027" s="92">
        <f>IF(L1027=1,_xlfn.XLOOKUP(A1027,'Dyno Graph'!$E$2:$E$77,'Dyno Graph'!$A$2:$A$77,,1),IF(L1027=2,_xlfn.XLOOKUP(A1027,'Dyno Graph'!$F$2:$F$77,'Dyno Graph'!$A$2:$A$77,,1),IF(L1027=3,_xlfn.XLOOKUP(A1027,'Dyno Graph'!$G$2:$G$77,'Dyno Graph'!$A$2:$A$77,,1))))</f>
        <v>6900</v>
      </c>
      <c r="N1027" s="92">
        <f>IF(L1027=1,_xlfn.XLOOKUP(A1027,'Dyno Graph'!$E$2:$E$77,'Dyno Graph'!$D$2:$D$77,,-1),IF(L1027=2,_xlfn.XLOOKUP(A1027,'Dyno Graph'!$F$2:$F$77,'Dyno Graph'!$D$2:$D$77,,-1),IF(L1027=3,_xlfn.XLOOKUP(A1027,'Dyno Graph'!$G$2:$G$77,'Dyno Graph'!$D$2:$D$77,,-1))))</f>
        <v>19.259479497265158</v>
      </c>
      <c r="O1027" s="92">
        <f>IF(L1027=1,_xlfn.XLOOKUP(A1027,'Dyno Graph'!$E$2:$E$77,'Dyno Graph'!$H$2:$H$77,,-1),IF(Forces!L1027=2,_xlfn.XLOOKUP(Forces!A1027,'Dyno Graph'!$F$2:$F$77,'Dyno Graph'!$H$2:$H$77,,-1),IF(Forces!L1027=3,_xlfn.XLOOKUP(Forces!A1027,'Dyno Graph'!$G$2:$G$77,'Dyno Graph'!$H$2:$H$77,,-1))))</f>
        <v>13.702848078511614</v>
      </c>
      <c r="P1027" s="92" cm="1">
        <f t="array" ref="P1027">_xlfn.XLOOKUP(N1027,BSFC!$B$3:$B$25,_xlfn.XLOOKUP(M1027,BSFC!$C$2:$P$2,BSFC!$C$3:$P$25,,-1),,-1)</f>
        <v>504.47246850000005</v>
      </c>
      <c r="Q1027" s="92">
        <f t="shared" ref="Q1027:Q1090" si="170">(O1027*P1027)/(60*60)</f>
        <v>1.9201971099020101</v>
      </c>
      <c r="R1027" s="92">
        <f t="shared" ref="R1027:R1090" si="171">((B1028-B1027)/3600)*O1027</f>
        <v>3.5886088683553596E-4</v>
      </c>
      <c r="S1027" s="92">
        <f t="shared" ref="S1027:S1090" si="172">R1027*P1027</f>
        <v>0.18103543743002198</v>
      </c>
      <c r="T1027" s="92">
        <f t="shared" si="165"/>
        <v>132.59488445106587</v>
      </c>
      <c r="U1027" s="92">
        <f t="shared" ref="U1027:U1090" si="173">((R1027*P1027)/1000)/0.75</f>
        <v>2.4138058324002932E-4</v>
      </c>
      <c r="V1027" s="92">
        <f t="shared" si="166"/>
        <v>0.17679317926808602</v>
      </c>
    </row>
    <row r="1028" spans="1:22" x14ac:dyDescent="0.45">
      <c r="A1028" s="88">
        <f>MIN('Gearing and Output'!$H$7,(SQRT((A1027^2)+2*K1027*1)))</f>
        <v>10.606747149404249</v>
      </c>
      <c r="B1028" s="90">
        <f t="shared" si="164"/>
        <v>87.651354168404822</v>
      </c>
      <c r="C1028" s="90">
        <f>0.5*'Gearing and Output'!$G$15*'Gearing and Output'!$G$16*'Gearing and Output'!$G$14*(A1028)^2</f>
        <v>66.151814033740337</v>
      </c>
      <c r="D1028" s="90">
        <f>'Gearing and Output'!$G$26</f>
        <v>133.66125</v>
      </c>
      <c r="E1028" s="90">
        <f>'Gearing and Output'!$C$14-C1028-D1028-'Gearing and Output'!$C$21</f>
        <v>-405.31494885557242</v>
      </c>
      <c r="F1028" s="90">
        <f>0.5*'Gearing and Output'!$J$27*A1028^2</f>
        <v>31880.561737774104</v>
      </c>
      <c r="G1028" s="90">
        <f>A1028/('Gearing and Output'!$J$35/1000)</f>
        <v>36.312040908607493</v>
      </c>
      <c r="H1028" s="90">
        <f t="shared" si="168"/>
        <v>35.535774408805551</v>
      </c>
      <c r="I1028" s="90">
        <f>'Gearing and Output'!$G$38</f>
        <v>631.72977665344956</v>
      </c>
      <c r="J1028" s="90">
        <f t="shared" si="169"/>
        <v>-0.64159544766546217</v>
      </c>
      <c r="K1028" s="92">
        <f t="shared" si="167"/>
        <v>-1.5586145500854856</v>
      </c>
      <c r="L1028" s="92">
        <f>IF(A1028&lt;'Gearing and Output'!$H$5,1,IF(A1028&lt;'Gearing and Output'!$H$6,2,IF(A1028&gt;'Gearing and Output'!$H$6,3)))</f>
        <v>2</v>
      </c>
      <c r="M1028" s="92">
        <f>IF(L1028=1,_xlfn.XLOOKUP(A1028,'Dyno Graph'!$E$2:$E$77,'Dyno Graph'!$A$2:$A$77,,1),IF(L1028=2,_xlfn.XLOOKUP(A1028,'Dyno Graph'!$F$2:$F$77,'Dyno Graph'!$A$2:$A$77,,1),IF(L1028=3,_xlfn.XLOOKUP(A1028,'Dyno Graph'!$G$2:$G$77,'Dyno Graph'!$A$2:$A$77,,1))))</f>
        <v>6800</v>
      </c>
      <c r="N1028" s="92">
        <f>IF(L1028=1,_xlfn.XLOOKUP(A1028,'Dyno Graph'!$E$2:$E$77,'Dyno Graph'!$D$2:$D$77,,-1),IF(L1028=2,_xlfn.XLOOKUP(A1028,'Dyno Graph'!$F$2:$F$77,'Dyno Graph'!$D$2:$D$77,,-1),IF(L1028=3,_xlfn.XLOOKUP(A1028,'Dyno Graph'!$G$2:$G$77,'Dyno Graph'!$D$2:$D$77,,-1))))</f>
        <v>19.679029850746268</v>
      </c>
      <c r="O1028" s="92">
        <f>IF(L1028=1,_xlfn.XLOOKUP(A1028,'Dyno Graph'!$E$2:$E$77,'Dyno Graph'!$H$2:$H$77,,-1),IF(Forces!L1028=2,_xlfn.XLOOKUP(Forces!A1028,'Dyno Graph'!$F$2:$F$77,'Dyno Graph'!$H$2:$H$77,,-1),IF(Forces!L1028=3,_xlfn.XLOOKUP(Forces!A1028,'Dyno Graph'!$G$2:$G$77,'Dyno Graph'!$H$2:$H$77,,-1))))</f>
        <v>13.795450000000001</v>
      </c>
      <c r="P1028" s="92" cm="1">
        <f t="array" ref="P1028">_xlfn.XLOOKUP(N1028,BSFC!$B$3:$B$25,_xlfn.XLOOKUP(M1028,BSFC!$C$2:$P$2,BSFC!$C$3:$P$25,,-1),,-1)</f>
        <v>504.47246850000005</v>
      </c>
      <c r="Q1028" s="92">
        <f t="shared" si="170"/>
        <v>1.9331735321023127</v>
      </c>
      <c r="R1028" s="92">
        <f t="shared" si="171"/>
        <v>3.6639773972472122E-4</v>
      </c>
      <c r="S1028" s="92">
        <f t="shared" si="172"/>
        <v>0.18483757221175065</v>
      </c>
      <c r="T1028" s="92">
        <f t="shared" si="165"/>
        <v>132.77972202327763</v>
      </c>
      <c r="U1028" s="92">
        <f t="shared" si="173"/>
        <v>2.4645009628233421E-4</v>
      </c>
      <c r="V1028" s="92">
        <f t="shared" si="166"/>
        <v>0.17703962936436834</v>
      </c>
    </row>
    <row r="1029" spans="1:22" x14ac:dyDescent="0.45">
      <c r="A1029" s="88">
        <f>MIN('Gearing and Output'!$H$7,(SQRT((A1028^2)+2*K1028*1)))</f>
        <v>10.458769334449642</v>
      </c>
      <c r="B1029" s="90">
        <f t="shared" ref="B1029:B1092" si="174">(1/A1029)+B1028</f>
        <v>87.746967712218833</v>
      </c>
      <c r="C1029" s="90">
        <f>0.5*'Gearing and Output'!$G$15*'Gearing and Output'!$G$16*'Gearing and Output'!$G$14*(A1029)^2</f>
        <v>64.31888332283981</v>
      </c>
      <c r="D1029" s="90">
        <f>'Gearing and Output'!$G$26</f>
        <v>133.66125</v>
      </c>
      <c r="E1029" s="90">
        <f>'Gearing and Output'!$C$14-C1029-D1029-'Gearing and Output'!$C$21</f>
        <v>-403.48201814467188</v>
      </c>
      <c r="F1029" s="90">
        <f>0.5*'Gearing and Output'!$J$27*A1029^2</f>
        <v>30997.216941513158</v>
      </c>
      <c r="G1029" s="90">
        <f>A1029/('Gearing and Output'!$J$35/1000)</f>
        <v>35.805441062819725</v>
      </c>
      <c r="H1029" s="90">
        <f t="shared" si="168"/>
        <v>34.55115118719123</v>
      </c>
      <c r="I1029" s="90">
        <f>'Gearing and Output'!$G$38</f>
        <v>631.72977665344956</v>
      </c>
      <c r="J1029" s="90">
        <f t="shared" si="169"/>
        <v>-0.63869400027665879</v>
      </c>
      <c r="K1029" s="92">
        <f t="shared" si="167"/>
        <v>-1.5656949956737292</v>
      </c>
      <c r="L1029" s="92">
        <f>IF(A1029&lt;'Gearing and Output'!$H$5,1,IF(A1029&lt;'Gearing and Output'!$H$6,2,IF(A1029&gt;'Gearing and Output'!$H$6,3)))</f>
        <v>2</v>
      </c>
      <c r="M1029" s="92">
        <f>IF(L1029=1,_xlfn.XLOOKUP(A1029,'Dyno Graph'!$E$2:$E$77,'Dyno Graph'!$A$2:$A$77,,1),IF(L1029=2,_xlfn.XLOOKUP(A1029,'Dyno Graph'!$F$2:$F$77,'Dyno Graph'!$A$2:$A$77,,1),IF(L1029=3,_xlfn.XLOOKUP(A1029,'Dyno Graph'!$G$2:$G$77,'Dyno Graph'!$A$2:$A$77,,1))))</f>
        <v>6700</v>
      </c>
      <c r="N1029" s="92">
        <f>IF(L1029=1,_xlfn.XLOOKUP(A1029,'Dyno Graph'!$E$2:$E$77,'Dyno Graph'!$D$2:$D$77,,-1),IF(L1029=2,_xlfn.XLOOKUP(A1029,'Dyno Graph'!$F$2:$F$77,'Dyno Graph'!$D$2:$D$77,,-1),IF(L1029=3,_xlfn.XLOOKUP(A1029,'Dyno Graph'!$G$2:$G$77,'Dyno Graph'!$D$2:$D$77,,-1))))</f>
        <v>19.545257575757578</v>
      </c>
      <c r="O1029" s="92">
        <f>IF(L1029=1,_xlfn.XLOOKUP(A1029,'Dyno Graph'!$E$2:$E$77,'Dyno Graph'!$H$2:$H$77,,-1),IF(Forces!L1029=2,_xlfn.XLOOKUP(Forces!A1029,'Dyno Graph'!$F$2:$F$77,'Dyno Graph'!$H$2:$H$77,,-1),IF(Forces!L1029=3,_xlfn.XLOOKUP(Forces!A1029,'Dyno Graph'!$G$2:$G$77,'Dyno Graph'!$H$2:$H$77,,-1))))</f>
        <v>13.497170000000002</v>
      </c>
      <c r="P1029" s="92" cm="1">
        <f t="array" ref="P1029">_xlfn.XLOOKUP(N1029,BSFC!$B$3:$B$25,_xlfn.XLOOKUP(M1029,BSFC!$C$2:$P$2,BSFC!$C$3:$P$25,,-1),,-1)</f>
        <v>504.47246850000005</v>
      </c>
      <c r="Q1029" s="92">
        <f t="shared" si="170"/>
        <v>1.8913751854622629</v>
      </c>
      <c r="R1029" s="92">
        <f t="shared" si="171"/>
        <v>3.6371952955438155E-4</v>
      </c>
      <c r="S1029" s="92">
        <f t="shared" si="172"/>
        <v>0.18348648891595759</v>
      </c>
      <c r="T1029" s="92">
        <f t="shared" ref="T1029:T1092" si="175">S1029+T1028</f>
        <v>132.96320851219357</v>
      </c>
      <c r="U1029" s="92">
        <f t="shared" si="173"/>
        <v>2.4464865188794345E-4</v>
      </c>
      <c r="V1029" s="92">
        <f t="shared" ref="V1029:V1092" si="176">U1029+V1028</f>
        <v>0.17728427801625629</v>
      </c>
    </row>
    <row r="1030" spans="1:22" x14ac:dyDescent="0.45">
      <c r="A1030" s="88">
        <f>MIN('Gearing and Output'!$H$7,(SQRT((A1029^2)+2*K1029*1)))</f>
        <v>10.307980694582074</v>
      </c>
      <c r="B1030" s="90">
        <f t="shared" si="174"/>
        <v>87.843979923400568</v>
      </c>
      <c r="C1030" s="90">
        <f>0.5*'Gearing and Output'!$G$15*'Gearing and Output'!$G$16*'Gearing and Output'!$G$14*(A1030)^2</f>
        <v>62.477626007927512</v>
      </c>
      <c r="D1030" s="90">
        <f>'Gearing and Output'!$G$26</f>
        <v>133.66125</v>
      </c>
      <c r="E1030" s="90">
        <f>'Gearing and Output'!$C$14-C1030-D1030-'Gearing and Output'!$C$21</f>
        <v>-401.64076082975964</v>
      </c>
      <c r="F1030" s="90">
        <f>0.5*'Gearing and Output'!$J$27*A1030^2</f>
        <v>30109.859302715071</v>
      </c>
      <c r="G1030" s="90">
        <f>A1030/('Gearing and Output'!$J$35/1000)</f>
        <v>35.28921839980169</v>
      </c>
      <c r="H1030" s="90">
        <f t="shared" si="168"/>
        <v>33.562055037266845</v>
      </c>
      <c r="I1030" s="90">
        <f>'Gearing and Output'!$G$38</f>
        <v>631.72977665344956</v>
      </c>
      <c r="J1030" s="90">
        <f t="shared" si="169"/>
        <v>-0.63577937224587922</v>
      </c>
      <c r="K1030" s="92">
        <f t="shared" si="167"/>
        <v>-1.5728726719577548</v>
      </c>
      <c r="L1030" s="92">
        <f>IF(A1030&lt;'Gearing and Output'!$H$5,1,IF(A1030&lt;'Gearing and Output'!$H$6,2,IF(A1030&gt;'Gearing and Output'!$H$6,3)))</f>
        <v>2</v>
      </c>
      <c r="M1030" s="92">
        <f>IF(L1030=1,_xlfn.XLOOKUP(A1030,'Dyno Graph'!$E$2:$E$77,'Dyno Graph'!$A$2:$A$77,,1),IF(L1030=2,_xlfn.XLOOKUP(A1030,'Dyno Graph'!$F$2:$F$77,'Dyno Graph'!$A$2:$A$77,,1),IF(L1030=3,_xlfn.XLOOKUP(A1030,'Dyno Graph'!$G$2:$G$77,'Dyno Graph'!$A$2:$A$77,,1))))</f>
        <v>6600</v>
      </c>
      <c r="N1030" s="92">
        <f>IF(L1030=1,_xlfn.XLOOKUP(A1030,'Dyno Graph'!$E$2:$E$77,'Dyno Graph'!$D$2:$D$77,,-1),IF(L1030=2,_xlfn.XLOOKUP(A1030,'Dyno Graph'!$F$2:$F$77,'Dyno Graph'!$D$2:$D$77,,-1),IF(L1030=3,_xlfn.XLOOKUP(A1030,'Dyno Graph'!$G$2:$G$77,'Dyno Graph'!$D$2:$D$77,,-1))))</f>
        <v>19.736307692307694</v>
      </c>
      <c r="O1030" s="92">
        <f>IF(L1030=1,_xlfn.XLOOKUP(A1030,'Dyno Graph'!$E$2:$E$77,'Dyno Graph'!$H$2:$H$77,,-1),IF(Forces!L1030=2,_xlfn.XLOOKUP(Forces!A1030,'Dyno Graph'!$F$2:$F$77,'Dyno Graph'!$H$2:$H$77,,-1),IF(Forces!L1030=3,_xlfn.XLOOKUP(Forces!A1030,'Dyno Graph'!$G$2:$G$77,'Dyno Graph'!$H$2:$H$77,,-1))))</f>
        <v>13.422600000000001</v>
      </c>
      <c r="P1030" s="92" cm="1">
        <f t="array" ref="P1030">_xlfn.XLOOKUP(N1030,BSFC!$B$3:$B$25,_xlfn.XLOOKUP(M1030,BSFC!$C$2:$P$2,BSFC!$C$3:$P$25,,-1),,-1)</f>
        <v>504.47246850000005</v>
      </c>
      <c r="Q1030" s="92">
        <f t="shared" si="170"/>
        <v>1.8809255988022502</v>
      </c>
      <c r="R1030" s="92">
        <f t="shared" si="171"/>
        <v>3.6718628250642605E-4</v>
      </c>
      <c r="S1030" s="92">
        <f t="shared" si="172"/>
        <v>0.18523537033535514</v>
      </c>
      <c r="T1030" s="92">
        <f t="shared" si="175"/>
        <v>133.14844388252894</v>
      </c>
      <c r="U1030" s="92">
        <f t="shared" si="173"/>
        <v>2.4698049378047354E-4</v>
      </c>
      <c r="V1030" s="92">
        <f t="shared" si="176"/>
        <v>0.17753125851003676</v>
      </c>
    </row>
    <row r="1031" spans="1:22" x14ac:dyDescent="0.45">
      <c r="A1031" s="88">
        <f>MIN('Gearing and Output'!$H$7,(SQRT((A1030^2)+2*K1030*1)))</f>
        <v>10.154246434667677</v>
      </c>
      <c r="B1031" s="90">
        <f t="shared" si="174"/>
        <v>87.94246088960854</v>
      </c>
      <c r="C1031" s="90">
        <f>0.5*'Gearing and Output'!$G$15*'Gearing and Output'!$G$16*'Gearing and Output'!$G$14*(A1031)^2</f>
        <v>60.627927745705186</v>
      </c>
      <c r="D1031" s="90">
        <f>'Gearing and Output'!$G$26</f>
        <v>133.66125</v>
      </c>
      <c r="E1031" s="90">
        <f>'Gearing and Output'!$C$14-C1031-D1031-'Gearing and Output'!$C$21</f>
        <v>-399.79106256753727</v>
      </c>
      <c r="F1031" s="90">
        <f>0.5*'Gearing and Output'!$J$27*A1031^2</f>
        <v>29218.433715883009</v>
      </c>
      <c r="G1031" s="90">
        <f>A1031/('Gearing and Output'!$J$35/1000)</f>
        <v>34.762911450419978</v>
      </c>
      <c r="H1031" s="90">
        <f t="shared" si="168"/>
        <v>32.568424535506651</v>
      </c>
      <c r="I1031" s="90">
        <f>'Gearing and Output'!$G$38</f>
        <v>631.72977665344956</v>
      </c>
      <c r="J1031" s="90">
        <f t="shared" si="169"/>
        <v>-0.63285138257279294</v>
      </c>
      <c r="K1031" s="92">
        <f t="shared" si="167"/>
        <v>-1.580149822750804</v>
      </c>
      <c r="L1031" s="92">
        <f>IF(A1031&lt;'Gearing and Output'!$H$5,1,IF(A1031&lt;'Gearing and Output'!$H$6,2,IF(A1031&gt;'Gearing and Output'!$H$6,3)))</f>
        <v>2</v>
      </c>
      <c r="M1031" s="92">
        <f>IF(L1031=1,_xlfn.XLOOKUP(A1031,'Dyno Graph'!$E$2:$E$77,'Dyno Graph'!$A$2:$A$77,,1),IF(L1031=2,_xlfn.XLOOKUP(A1031,'Dyno Graph'!$F$2:$F$77,'Dyno Graph'!$A$2:$A$77,,1),IF(L1031=3,_xlfn.XLOOKUP(A1031,'Dyno Graph'!$G$2:$G$77,'Dyno Graph'!$A$2:$A$77,,1))))</f>
        <v>6500</v>
      </c>
      <c r="N1031" s="92">
        <f>IF(L1031=1,_xlfn.XLOOKUP(A1031,'Dyno Graph'!$E$2:$E$77,'Dyno Graph'!$D$2:$D$77,,-1),IF(L1031=2,_xlfn.XLOOKUP(A1031,'Dyno Graph'!$F$2:$F$77,'Dyno Graph'!$D$2:$D$77,,-1),IF(L1031=3,_xlfn.XLOOKUP(A1031,'Dyno Graph'!$G$2:$G$77,'Dyno Graph'!$D$2:$D$77,,-1))))</f>
        <v>19.933328124999999</v>
      </c>
      <c r="O1031" s="92">
        <f>IF(L1031=1,_xlfn.XLOOKUP(A1031,'Dyno Graph'!$E$2:$E$77,'Dyno Graph'!$H$2:$H$77,,-1),IF(Forces!L1031=2,_xlfn.XLOOKUP(Forces!A1031,'Dyno Graph'!$F$2:$F$77,'Dyno Graph'!$H$2:$H$77,,-1),IF(Forces!L1031=3,_xlfn.XLOOKUP(Forces!A1031,'Dyno Graph'!$G$2:$G$77,'Dyno Graph'!$H$2:$H$77,,-1))))</f>
        <v>13.34803</v>
      </c>
      <c r="P1031" s="92" cm="1">
        <f t="array" ref="P1031">_xlfn.XLOOKUP(N1031,BSFC!$B$3:$B$25,_xlfn.XLOOKUP(M1031,BSFC!$C$2:$P$2,BSFC!$C$3:$P$25,,-1),,-1)</f>
        <v>504.47246850000005</v>
      </c>
      <c r="Q1031" s="92">
        <f t="shared" si="170"/>
        <v>1.8704760121422375</v>
      </c>
      <c r="R1031" s="92">
        <f t="shared" si="171"/>
        <v>3.7087427004816107E-4</v>
      </c>
      <c r="S1031" s="92">
        <f t="shared" si="172"/>
        <v>0.18709585851433144</v>
      </c>
      <c r="T1031" s="92">
        <f t="shared" si="175"/>
        <v>133.33553974104328</v>
      </c>
      <c r="U1031" s="92">
        <f t="shared" si="173"/>
        <v>2.4946114468577527E-4</v>
      </c>
      <c r="V1031" s="92">
        <f t="shared" si="176"/>
        <v>0.17778071965472253</v>
      </c>
    </row>
    <row r="1032" spans="1:22" x14ac:dyDescent="0.45">
      <c r="A1032" s="88">
        <f>MIN('Gearing and Output'!$H$7,(SQRT((A1031^2)+2*K1031*1)))</f>
        <v>9.9974207178881702</v>
      </c>
      <c r="B1032" s="90">
        <f t="shared" si="174"/>
        <v>88.042486689084072</v>
      </c>
      <c r="C1032" s="90">
        <f>0.5*'Gearing and Output'!$G$15*'Gearing and Output'!$G$16*'Gearing and Output'!$G$14*(A1032)^2</f>
        <v>58.769671554150236</v>
      </c>
      <c r="D1032" s="90">
        <f>'Gearing and Output'!$G$26</f>
        <v>133.66125</v>
      </c>
      <c r="E1032" s="90">
        <f>'Gearing and Output'!$C$14-C1032-D1032-'Gearing and Output'!$C$21</f>
        <v>-397.93280637598235</v>
      </c>
      <c r="F1032" s="90">
        <f>0.5*'Gearing and Output'!$J$27*A1032^2</f>
        <v>28322.883803838991</v>
      </c>
      <c r="G1032" s="90">
        <f>A1032/('Gearing and Output'!$J$35/1000)</f>
        <v>34.226020944499041</v>
      </c>
      <c r="H1032" s="90">
        <f t="shared" si="168"/>
        <v>31.5701968409013</v>
      </c>
      <c r="I1032" s="90">
        <f>'Gearing and Output'!$G$38</f>
        <v>631.72977665344956</v>
      </c>
      <c r="J1032" s="90">
        <f t="shared" si="169"/>
        <v>-0.62990984608008727</v>
      </c>
      <c r="K1032" s="92">
        <f t="shared" si="167"/>
        <v>-1.5875287649859326</v>
      </c>
      <c r="L1032" s="92">
        <f>IF(A1032&lt;'Gearing and Output'!$H$5,1,IF(A1032&lt;'Gearing and Output'!$H$6,2,IF(A1032&gt;'Gearing and Output'!$H$6,3)))</f>
        <v>2</v>
      </c>
      <c r="M1032" s="92">
        <f>IF(L1032=1,_xlfn.XLOOKUP(A1032,'Dyno Graph'!$E$2:$E$77,'Dyno Graph'!$A$2:$A$77,,1),IF(L1032=2,_xlfn.XLOOKUP(A1032,'Dyno Graph'!$F$2:$F$77,'Dyno Graph'!$A$2:$A$77,,1),IF(L1032=3,_xlfn.XLOOKUP(A1032,'Dyno Graph'!$G$2:$G$77,'Dyno Graph'!$A$2:$A$77,,1))))</f>
        <v>6400</v>
      </c>
      <c r="N1032" s="92">
        <f>IF(L1032=1,_xlfn.XLOOKUP(A1032,'Dyno Graph'!$E$2:$E$77,'Dyno Graph'!$D$2:$D$77,,-1),IF(L1032=2,_xlfn.XLOOKUP(A1032,'Dyno Graph'!$F$2:$F$77,'Dyno Graph'!$D$2:$D$77,,-1),IF(L1032=3,_xlfn.XLOOKUP(A1032,'Dyno Graph'!$G$2:$G$77,'Dyno Graph'!$D$2:$D$77,,-1))))</f>
        <v>19.797222222222221</v>
      </c>
      <c r="O1032" s="92">
        <f>IF(L1032=1,_xlfn.XLOOKUP(A1032,'Dyno Graph'!$E$2:$E$77,'Dyno Graph'!$H$2:$H$77,,-1),IF(Forces!L1032=2,_xlfn.XLOOKUP(Forces!A1032,'Dyno Graph'!$F$2:$F$77,'Dyno Graph'!$H$2:$H$77,,-1),IF(Forces!L1032=3,_xlfn.XLOOKUP(Forces!A1032,'Dyno Graph'!$G$2:$G$77,'Dyno Graph'!$H$2:$H$77,,-1))))</f>
        <v>13.049750000000001</v>
      </c>
      <c r="P1032" s="92" cm="1">
        <f t="array" ref="P1032">_xlfn.XLOOKUP(N1032,BSFC!$B$3:$B$25,_xlfn.XLOOKUP(M1032,BSFC!$C$2:$P$2,BSFC!$C$3:$P$25,,-1),,-1)</f>
        <v>457.16661900000008</v>
      </c>
      <c r="Q1032" s="92">
        <f t="shared" si="170"/>
        <v>1.6571972461931255</v>
      </c>
      <c r="R1032" s="92">
        <f t="shared" si="171"/>
        <v>3.6848666257099439E-4</v>
      </c>
      <c r="S1032" s="92">
        <f t="shared" si="172"/>
        <v>0.16845980167417537</v>
      </c>
      <c r="T1032" s="92">
        <f t="shared" si="175"/>
        <v>133.50399954271745</v>
      </c>
      <c r="U1032" s="92">
        <f t="shared" si="173"/>
        <v>2.246130688989005E-4</v>
      </c>
      <c r="V1032" s="92">
        <f t="shared" si="176"/>
        <v>0.17800533272362143</v>
      </c>
    </row>
    <row r="1033" spans="1:22" x14ac:dyDescent="0.45">
      <c r="A1033" s="88">
        <f>MIN('Gearing and Output'!$H$7,(SQRT((A1032^2)+2*K1032*1)))</f>
        <v>9.8373453472208521</v>
      </c>
      <c r="B1033" s="90">
        <f t="shared" si="174"/>
        <v>88.144140129591023</v>
      </c>
      <c r="C1033" s="90">
        <f>0.5*'Gearing and Output'!$G$15*'Gearing and Output'!$G$16*'Gearing and Output'!$G$14*(A1033)^2</f>
        <v>56.90273772652678</v>
      </c>
      <c r="D1033" s="90">
        <f>'Gearing and Output'!$G$26</f>
        <v>133.66125</v>
      </c>
      <c r="E1033" s="90">
        <f>'Gearing and Output'!$C$14-C1033-D1033-'Gearing and Output'!$C$21</f>
        <v>-396.06587254835887</v>
      </c>
      <c r="F1033" s="90">
        <f>0.5*'Gearing and Output'!$J$27*A1033^2</f>
        <v>27423.151876283217</v>
      </c>
      <c r="G1033" s="90">
        <f>A1033/('Gearing and Output'!$J$35/1000)</f>
        <v>33.678005296887541</v>
      </c>
      <c r="H1033" s="90">
        <f t="shared" si="168"/>
        <v>30.567307648765809</v>
      </c>
      <c r="I1033" s="90">
        <f>'Gearing and Output'!$G$38</f>
        <v>631.72977665344956</v>
      </c>
      <c r="J1033" s="90">
        <f t="shared" si="169"/>
        <v>-0.6269545732773496</v>
      </c>
      <c r="K1033" s="92">
        <f t="shared" si="167"/>
        <v>-1.5950118918067513</v>
      </c>
      <c r="L1033" s="92">
        <f>IF(A1033&lt;'Gearing and Output'!$H$5,1,IF(A1033&lt;'Gearing and Output'!$H$6,2,IF(A1033&gt;'Gearing and Output'!$H$6,3)))</f>
        <v>2</v>
      </c>
      <c r="M1033" s="92">
        <f>IF(L1033=1,_xlfn.XLOOKUP(A1033,'Dyno Graph'!$E$2:$E$77,'Dyno Graph'!$A$2:$A$77,,1),IF(L1033=2,_xlfn.XLOOKUP(A1033,'Dyno Graph'!$F$2:$F$77,'Dyno Graph'!$A$2:$A$77,,1),IF(L1033=3,_xlfn.XLOOKUP(A1033,'Dyno Graph'!$G$2:$G$77,'Dyno Graph'!$A$2:$A$77,,1))))</f>
        <v>6300</v>
      </c>
      <c r="N1033" s="92">
        <f>IF(L1033=1,_xlfn.XLOOKUP(A1033,'Dyno Graph'!$E$2:$E$77,'Dyno Graph'!$D$2:$D$77,,-1),IF(L1033=2,_xlfn.XLOOKUP(A1033,'Dyno Graph'!$F$2:$F$77,'Dyno Graph'!$D$2:$D$77,,-1),IF(L1033=3,_xlfn.XLOOKUP(A1033,'Dyno Graph'!$G$2:$G$77,'Dyno Graph'!$D$2:$D$77,,-1))))</f>
        <v>19.742442419128313</v>
      </c>
      <c r="O1033" s="92">
        <f>IF(L1033=1,_xlfn.XLOOKUP(A1033,'Dyno Graph'!$E$2:$E$77,'Dyno Graph'!$H$2:$H$77,,-1),IF(Forces!L1033=2,_xlfn.XLOOKUP(Forces!A1033,'Dyno Graph'!$F$2:$F$77,'Dyno Graph'!$H$2:$H$77,,-1),IF(Forces!L1033=3,_xlfn.XLOOKUP(Forces!A1033,'Dyno Graph'!$G$2:$G$77,'Dyno Graph'!$H$2:$H$77,,-1))))</f>
        <v>12.807075029332497</v>
      </c>
      <c r="P1033" s="92" cm="1">
        <f t="array" ref="P1033">_xlfn.XLOOKUP(N1033,BSFC!$B$3:$B$25,_xlfn.XLOOKUP(M1033,BSFC!$C$2:$P$2,BSFC!$C$3:$P$25,,-1),,-1)</f>
        <v>457.16661900000008</v>
      </c>
      <c r="Q1033" s="92">
        <f t="shared" si="170"/>
        <v>1.6263797751220179</v>
      </c>
      <c r="R1033" s="92">
        <f t="shared" si="171"/>
        <v>3.6774619103202452E-4</v>
      </c>
      <c r="S1033" s="92">
        <f t="shared" si="172"/>
        <v>0.1681212828042388</v>
      </c>
      <c r="T1033" s="92">
        <f t="shared" si="175"/>
        <v>133.67212082552169</v>
      </c>
      <c r="U1033" s="92">
        <f t="shared" si="173"/>
        <v>2.2416171040565171E-4</v>
      </c>
      <c r="V1033" s="92">
        <f t="shared" si="176"/>
        <v>0.17822949443402708</v>
      </c>
    </row>
    <row r="1034" spans="1:22" x14ac:dyDescent="0.45">
      <c r="A1034" s="88">
        <f>MIN('Gearing and Output'!$H$7,(SQRT((A1033^2)+2*K1033*1)))</f>
        <v>9.673848236191958</v>
      </c>
      <c r="B1034" s="90">
        <f t="shared" si="174"/>
        <v>88.247511608612044</v>
      </c>
      <c r="C1034" s="90">
        <f>0.5*'Gearing and Output'!$G$15*'Gearing and Output'!$G$16*'Gearing and Output'!$G$14*(A1034)^2</f>
        <v>55.027003741762051</v>
      </c>
      <c r="D1034" s="90">
        <f>'Gearing and Output'!$G$26</f>
        <v>133.66125</v>
      </c>
      <c r="E1034" s="90">
        <f>'Gearing and Output'!$C$14-C1034-D1034-'Gearing and Output'!$C$21</f>
        <v>-394.19013856359413</v>
      </c>
      <c r="F1034" s="90">
        <f>0.5*'Gearing and Output'!$J$27*A1034^2</f>
        <v>26519.178886601745</v>
      </c>
      <c r="G1034" s="90">
        <f>A1034/('Gearing and Output'!$J$35/1000)</f>
        <v>33.118275372105295</v>
      </c>
      <c r="H1034" s="90">
        <f t="shared" si="168"/>
        <v>29.559691142595142</v>
      </c>
      <c r="I1034" s="90">
        <f>'Gearing and Output'!$G$38</f>
        <v>631.72977665344956</v>
      </c>
      <c r="J1034" s="90">
        <f t="shared" si="169"/>
        <v>-0.6239853702191982</v>
      </c>
      <c r="K1034" s="92">
        <f t="shared" si="167"/>
        <v>-1.6026016758192785</v>
      </c>
      <c r="L1034" s="92">
        <f>IF(A1034&lt;'Gearing and Output'!$H$5,1,IF(A1034&lt;'Gearing and Output'!$H$6,2,IF(A1034&gt;'Gearing and Output'!$H$6,3)))</f>
        <v>2</v>
      </c>
      <c r="M1034" s="92">
        <f>IF(L1034=1,_xlfn.XLOOKUP(A1034,'Dyno Graph'!$E$2:$E$77,'Dyno Graph'!$A$2:$A$77,,1),IF(L1034=2,_xlfn.XLOOKUP(A1034,'Dyno Graph'!$F$2:$F$77,'Dyno Graph'!$A$2:$A$77,,1),IF(L1034=3,_xlfn.XLOOKUP(A1034,'Dyno Graph'!$G$2:$G$77,'Dyno Graph'!$A$2:$A$77,,1))))</f>
        <v>6200</v>
      </c>
      <c r="N1034" s="92">
        <f>IF(L1034=1,_xlfn.XLOOKUP(A1034,'Dyno Graph'!$E$2:$E$77,'Dyno Graph'!$D$2:$D$77,,-1),IF(L1034=2,_xlfn.XLOOKUP(A1034,'Dyno Graph'!$F$2:$F$77,'Dyno Graph'!$D$2:$D$77,,-1),IF(L1034=3,_xlfn.XLOOKUP(A1034,'Dyno Graph'!$G$2:$G$77,'Dyno Graph'!$D$2:$D$77,,-1))))</f>
        <v>19.866703817568183</v>
      </c>
      <c r="O1034" s="92">
        <f>IF(L1034=1,_xlfn.XLOOKUP(A1034,'Dyno Graph'!$E$2:$E$77,'Dyno Graph'!$H$2:$H$77,,-1),IF(Forces!L1034=2,_xlfn.XLOOKUP(Forces!A1034,'Dyno Graph'!$F$2:$F$77,'Dyno Graph'!$H$2:$H$77,,-1),IF(Forces!L1034=3,_xlfn.XLOOKUP(Forces!A1034,'Dyno Graph'!$G$2:$G$77,'Dyno Graph'!$H$2:$H$77,,-1))))</f>
        <v>12.67981848242453</v>
      </c>
      <c r="P1034" s="92" cm="1">
        <f t="array" ref="P1034">_xlfn.XLOOKUP(N1034,BSFC!$B$3:$B$25,_xlfn.XLOOKUP(M1034,BSFC!$C$2:$P$2,BSFC!$C$3:$P$25,,-1),,-1)</f>
        <v>457.16661900000008</v>
      </c>
      <c r="Q1034" s="92">
        <f t="shared" si="170"/>
        <v>1.6102193736510373</v>
      </c>
      <c r="R1034" s="92">
        <f t="shared" si="171"/>
        <v>3.7049200864019049E-4</v>
      </c>
      <c r="S1034" s="92">
        <f t="shared" si="172"/>
        <v>0.1693765789565547</v>
      </c>
      <c r="T1034" s="92">
        <f t="shared" si="175"/>
        <v>133.84149740447825</v>
      </c>
      <c r="U1034" s="92">
        <f t="shared" si="173"/>
        <v>2.258354386087396E-4</v>
      </c>
      <c r="V1034" s="92">
        <f t="shared" si="176"/>
        <v>0.17845532987263582</v>
      </c>
    </row>
    <row r="1035" spans="1:22" x14ac:dyDescent="0.45">
      <c r="A1035" s="88">
        <f>MIN('Gearing and Output'!$H$7,(SQRT((A1034^2)+2*K1034*1)))</f>
        <v>9.5067416260901769</v>
      </c>
      <c r="B1035" s="90">
        <f t="shared" si="174"/>
        <v>88.352700120021211</v>
      </c>
      <c r="C1035" s="90">
        <f>0.5*'Gearing and Output'!$G$15*'Gearing and Output'!$G$16*'Gearing and Output'!$G$14*(A1035)^2</f>
        <v>53.142344170998577</v>
      </c>
      <c r="D1035" s="90">
        <f>'Gearing and Output'!$G$26</f>
        <v>133.66125</v>
      </c>
      <c r="E1035" s="90">
        <f>'Gearing and Output'!$C$14-C1035-D1035-'Gearing and Output'!$C$21</f>
        <v>-392.30547899283067</v>
      </c>
      <c r="F1035" s="90">
        <f>0.5*'Gearing and Output'!$J$27*A1035^2</f>
        <v>25610.904386831167</v>
      </c>
      <c r="G1035" s="90">
        <f>A1035/('Gearing and Output'!$J$35/1000)</f>
        <v>32.546188381000263</v>
      </c>
      <c r="H1035" s="90">
        <f t="shared" si="168"/>
        <v>28.547279943865384</v>
      </c>
      <c r="I1035" s="90">
        <f>'Gearing and Output'!$G$38</f>
        <v>631.72977665344956</v>
      </c>
      <c r="J1035" s="90">
        <f t="shared" si="169"/>
        <v>-0.62100203835735801</v>
      </c>
      <c r="K1035" s="92">
        <f t="shared" si="167"/>
        <v>-1.6103006725149367</v>
      </c>
      <c r="L1035" s="92">
        <f>IF(A1035&lt;'Gearing and Output'!$H$5,1,IF(A1035&lt;'Gearing and Output'!$H$6,2,IF(A1035&gt;'Gearing and Output'!$H$6,3)))</f>
        <v>1</v>
      </c>
      <c r="M1035" s="92">
        <f>IF(L1035=1,_xlfn.XLOOKUP(A1035,'Dyno Graph'!$E$2:$E$77,'Dyno Graph'!$A$2:$A$77,,1),IF(L1035=2,_xlfn.XLOOKUP(A1035,'Dyno Graph'!$F$2:$F$77,'Dyno Graph'!$A$2:$A$77,,1),IF(L1035=3,_xlfn.XLOOKUP(A1035,'Dyno Graph'!$G$2:$G$77,'Dyno Graph'!$A$2:$A$77,,1))))</f>
        <v>7500</v>
      </c>
      <c r="N1035" s="92">
        <f>IF(L1035=1,_xlfn.XLOOKUP(A1035,'Dyno Graph'!$E$2:$E$77,'Dyno Graph'!$D$2:$D$77,,-1),IF(L1035=2,_xlfn.XLOOKUP(A1035,'Dyno Graph'!$F$2:$F$77,'Dyno Graph'!$D$2:$D$77,,-1),IF(L1035=3,_xlfn.XLOOKUP(A1035,'Dyno Graph'!$G$2:$G$77,'Dyno Graph'!$D$2:$D$77,,-1))))</f>
        <v>14.682899148334002</v>
      </c>
      <c r="O1035" s="92">
        <f>IF(L1035=1,_xlfn.XLOOKUP(A1035,'Dyno Graph'!$E$2:$E$77,'Dyno Graph'!$H$2:$H$77,,-1),IF(Forces!L1035=2,_xlfn.XLOOKUP(Forces!A1035,'Dyno Graph'!$F$2:$F$77,'Dyno Graph'!$H$2:$H$77,,-1),IF(Forces!L1035=3,_xlfn.XLOOKUP(Forces!A1035,'Dyno Graph'!$G$2:$G$77,'Dyno Graph'!$H$2:$H$77,,-1))))</f>
        <v>11.368441198590393</v>
      </c>
      <c r="P1035" s="92" cm="1">
        <f t="array" ref="P1035">_xlfn.XLOOKUP(N1035,BSFC!$B$3:$B$25,_xlfn.XLOOKUP(M1035,BSFC!$C$2:$P$2,BSFC!$C$3:$P$25,,-1),,-1)</f>
        <v>475.44294525000004</v>
      </c>
      <c r="Q1035" s="92">
        <f t="shared" si="170"/>
        <v>1.5014014350997935</v>
      </c>
      <c r="R1035" s="92">
        <f t="shared" si="171"/>
        <v>3.3825634322959567E-4</v>
      </c>
      <c r="S1035" s="92">
        <f t="shared" si="172"/>
        <v>0.16082159207457389</v>
      </c>
      <c r="T1035" s="92">
        <f t="shared" si="175"/>
        <v>134.00231899655282</v>
      </c>
      <c r="U1035" s="92">
        <f t="shared" si="173"/>
        <v>2.1442878943276518E-4</v>
      </c>
      <c r="V1035" s="92">
        <f t="shared" si="176"/>
        <v>0.17866975866206858</v>
      </c>
    </row>
    <row r="1036" spans="1:22" x14ac:dyDescent="0.45">
      <c r="A1036" s="88">
        <f>MIN('Gearing and Output'!$H$7,(SQRT((A1035^2)+2*K1035*1)))</f>
        <v>9.3358199961334858</v>
      </c>
      <c r="B1036" s="90">
        <f t="shared" si="174"/>
        <v>88.459814438893488</v>
      </c>
      <c r="C1036" s="90">
        <f>0.5*'Gearing and Output'!$G$15*'Gearing and Output'!$G$16*'Gearing and Output'!$G$14*(A1036)^2</f>
        <v>51.248630580121024</v>
      </c>
      <c r="D1036" s="90">
        <f>'Gearing and Output'!$G$26</f>
        <v>133.66125</v>
      </c>
      <c r="E1036" s="90">
        <f>'Gearing and Output'!$C$14-C1036-D1036-'Gearing and Output'!$C$21</f>
        <v>-390.41176540195312</v>
      </c>
      <c r="F1036" s="90">
        <f>0.5*'Gearing and Output'!$J$27*A1036^2</f>
        <v>24698.266480683331</v>
      </c>
      <c r="G1036" s="90">
        <f>A1036/('Gearing and Output'!$J$35/1000)</f>
        <v>31.961040726235826</v>
      </c>
      <c r="H1036" s="90">
        <f t="shared" si="168"/>
        <v>27.530005059672625</v>
      </c>
      <c r="I1036" s="90">
        <f>'Gearing and Output'!$G$38</f>
        <v>631.72977665344956</v>
      </c>
      <c r="J1036" s="90">
        <f t="shared" si="169"/>
        <v>-0.61800437438636491</v>
      </c>
      <c r="K1036" s="92">
        <f t="shared" si="167"/>
        <v>-1.6181115238754258</v>
      </c>
      <c r="L1036" s="92">
        <f>IF(A1036&lt;'Gearing and Output'!$H$5,1,IF(A1036&lt;'Gearing and Output'!$H$6,2,IF(A1036&gt;'Gearing and Output'!$H$6,3)))</f>
        <v>1</v>
      </c>
      <c r="M1036" s="92">
        <f>IF(L1036=1,_xlfn.XLOOKUP(A1036,'Dyno Graph'!$E$2:$E$77,'Dyno Graph'!$A$2:$A$77,,1),IF(L1036=2,_xlfn.XLOOKUP(A1036,'Dyno Graph'!$F$2:$F$77,'Dyno Graph'!$A$2:$A$77,,1),IF(L1036=3,_xlfn.XLOOKUP(A1036,'Dyno Graph'!$G$2:$G$77,'Dyno Graph'!$A$2:$A$77,,1))))</f>
        <v>7400</v>
      </c>
      <c r="N1036" s="92">
        <f>IF(L1036=1,_xlfn.XLOOKUP(A1036,'Dyno Graph'!$E$2:$E$77,'Dyno Graph'!$D$2:$D$77,,-1),IF(L1036=2,_xlfn.XLOOKUP(A1036,'Dyno Graph'!$F$2:$F$77,'Dyno Graph'!$D$2:$D$77,,-1),IF(L1036=3,_xlfn.XLOOKUP(A1036,'Dyno Graph'!$G$2:$G$77,'Dyno Graph'!$D$2:$D$77,,-1))))</f>
        <v>15.161300543962401</v>
      </c>
      <c r="O1036" s="92">
        <f>IF(L1036=1,_xlfn.XLOOKUP(A1036,'Dyno Graph'!$E$2:$E$77,'Dyno Graph'!$H$2:$H$77,,-1),IF(Forces!L1036=2,_xlfn.XLOOKUP(Forces!A1036,'Dyno Graph'!$F$2:$F$77,'Dyno Graph'!$H$2:$H$77,,-1),IF(Forces!L1036=3,_xlfn.XLOOKUP(Forces!A1036,'Dyno Graph'!$G$2:$G$77,'Dyno Graph'!$H$2:$H$77,,-1))))</f>
        <v>11.580217097533207</v>
      </c>
      <c r="P1036" s="92" cm="1">
        <f t="array" ref="P1036">_xlfn.XLOOKUP(N1036,BSFC!$B$3:$B$25,_xlfn.XLOOKUP(M1036,BSFC!$C$2:$P$2,BSFC!$C$3:$P$25,,-1),,-1)</f>
        <v>482.49827961562505</v>
      </c>
      <c r="Q1036" s="92">
        <f t="shared" si="170"/>
        <v>1.552065229759783</v>
      </c>
      <c r="R1036" s="92">
        <f t="shared" si="171"/>
        <v>3.5113819167157827E-4</v>
      </c>
      <c r="S1036" s="92">
        <f t="shared" si="172"/>
        <v>0.16942357338887812</v>
      </c>
      <c r="T1036" s="92">
        <f t="shared" si="175"/>
        <v>134.1717425699417</v>
      </c>
      <c r="U1036" s="92">
        <f t="shared" si="173"/>
        <v>2.2589809785183748E-4</v>
      </c>
      <c r="V1036" s="92">
        <f t="shared" si="176"/>
        <v>0.17889565675992042</v>
      </c>
    </row>
    <row r="1037" spans="1:22" x14ac:dyDescent="0.45">
      <c r="A1037" s="88">
        <f>MIN('Gearing and Output'!$H$7,(SQRT((A1036^2)+2*K1036*1)))</f>
        <v>9.1608575991800567</v>
      </c>
      <c r="B1037" s="90">
        <f t="shared" si="174"/>
        <v>88.568974524526681</v>
      </c>
      <c r="C1037" s="90">
        <f>0.5*'Gearing and Output'!$G$15*'Gearing and Output'!$G$16*'Gearing and Output'!$G$14*(A1037)^2</f>
        <v>49.345731428043528</v>
      </c>
      <c r="D1037" s="90">
        <f>'Gearing and Output'!$G$26</f>
        <v>133.66125</v>
      </c>
      <c r="E1037" s="90">
        <f>'Gearing and Output'!$C$14-C1037-D1037-'Gearing and Output'!$C$21</f>
        <v>-388.50886624987561</v>
      </c>
      <c r="F1037" s="90">
        <f>0.5*'Gearing and Output'!$J$27*A1037^2</f>
        <v>23781.201774526937</v>
      </c>
      <c r="G1037" s="90">
        <f>A1037/('Gearing and Output'!$J$35/1000)</f>
        <v>31.36205956583381</v>
      </c>
      <c r="H1037" s="90">
        <f t="shared" si="168"/>
        <v>26.507795828094434</v>
      </c>
      <c r="I1037" s="90">
        <f>'Gearing and Output'!$G$38</f>
        <v>631.72977665344956</v>
      </c>
      <c r="J1037" s="90">
        <f t="shared" si="169"/>
        <v>-0.61499217008255957</v>
      </c>
      <c r="K1037" s="92">
        <f t="shared" si="167"/>
        <v>-1.6260369621710065</v>
      </c>
      <c r="L1037" s="92">
        <f>IF(A1037&lt;'Gearing and Output'!$H$5,1,IF(A1037&lt;'Gearing and Output'!$H$6,2,IF(A1037&gt;'Gearing and Output'!$H$6,3)))</f>
        <v>1</v>
      </c>
      <c r="M1037" s="92">
        <f>IF(L1037=1,_xlfn.XLOOKUP(A1037,'Dyno Graph'!$E$2:$E$77,'Dyno Graph'!$A$2:$A$77,,1),IF(L1037=2,_xlfn.XLOOKUP(A1037,'Dyno Graph'!$F$2:$F$77,'Dyno Graph'!$A$2:$A$77,,1),IF(L1037=3,_xlfn.XLOOKUP(A1037,'Dyno Graph'!$G$2:$G$77,'Dyno Graph'!$A$2:$A$77,,1))))</f>
        <v>7200</v>
      </c>
      <c r="N1037" s="92">
        <f>IF(L1037=1,_xlfn.XLOOKUP(A1037,'Dyno Graph'!$E$2:$E$77,'Dyno Graph'!$D$2:$D$77,,-1),IF(L1037=2,_xlfn.XLOOKUP(A1037,'Dyno Graph'!$F$2:$F$77,'Dyno Graph'!$D$2:$D$77,,-1),IF(L1037=3,_xlfn.XLOOKUP(A1037,'Dyno Graph'!$G$2:$G$77,'Dyno Graph'!$D$2:$D$77,,-1))))</f>
        <v>16.430236696691239</v>
      </c>
      <c r="O1037" s="92">
        <f>IF(L1037=1,_xlfn.XLOOKUP(A1037,'Dyno Graph'!$E$2:$E$77,'Dyno Graph'!$H$2:$H$77,,-1),IF(Forces!L1037=2,_xlfn.XLOOKUP(Forces!A1037,'Dyno Graph'!$F$2:$F$77,'Dyno Graph'!$H$2:$H$77,,-1),IF(Forces!L1037=3,_xlfn.XLOOKUP(Forces!A1037,'Dyno Graph'!$G$2:$G$77,'Dyno Graph'!$H$2:$H$77,,-1))))</f>
        <v>12.205611797885627</v>
      </c>
      <c r="P1037" s="92" cm="1">
        <f t="array" ref="P1037">_xlfn.XLOOKUP(N1037,BSFC!$B$3:$B$25,_xlfn.XLOOKUP(M1037,BSFC!$C$2:$P$2,BSFC!$C$3:$P$25,,-1),,-1)</f>
        <v>530.48452275</v>
      </c>
      <c r="Q1037" s="92">
        <f t="shared" si="170"/>
        <v>1.798580041520313</v>
      </c>
      <c r="R1037" s="92">
        <f t="shared" si="171"/>
        <v>3.7748793437265805E-4</v>
      </c>
      <c r="S1037" s="92">
        <f t="shared" si="172"/>
        <v>0.20025150670956282</v>
      </c>
      <c r="T1037" s="92">
        <f t="shared" si="175"/>
        <v>134.37199407665125</v>
      </c>
      <c r="U1037" s="92">
        <f t="shared" si="173"/>
        <v>2.6700200894608374E-4</v>
      </c>
      <c r="V1037" s="92">
        <f t="shared" si="176"/>
        <v>0.1791626587688665</v>
      </c>
    </row>
    <row r="1038" spans="1:22" x14ac:dyDescent="0.45">
      <c r="A1038" s="88">
        <f>MIN('Gearing and Output'!$H$7,(SQRT((A1037^2)+2*K1037*1)))</f>
        <v>8.9816055373253274</v>
      </c>
      <c r="B1038" s="90">
        <f t="shared" si="174"/>
        <v>88.680313192857668</v>
      </c>
      <c r="C1038" s="90">
        <f>0.5*'Gearing and Output'!$G$15*'Gearing and Output'!$G$16*'Gearing and Output'!$G$14*(A1038)^2</f>
        <v>47.433511960530424</v>
      </c>
      <c r="D1038" s="90">
        <f>'Gearing and Output'!$G$26</f>
        <v>133.66125</v>
      </c>
      <c r="E1038" s="90">
        <f>'Gearing and Output'!$C$14-C1038-D1038-'Gearing and Output'!$C$21</f>
        <v>-386.59664678236254</v>
      </c>
      <c r="F1038" s="90">
        <f>0.5*'Gearing and Output'!$J$27*A1038^2</f>
        <v>22859.645326216516</v>
      </c>
      <c r="G1038" s="90">
        <f>A1038/('Gearing and Output'!$J$35/1000)</f>
        <v>30.74839280152457</v>
      </c>
      <c r="H1038" s="90">
        <f t="shared" si="168"/>
        <v>25.480579861151888</v>
      </c>
      <c r="I1038" s="90">
        <f>'Gearing and Output'!$G$38</f>
        <v>631.72977665344956</v>
      </c>
      <c r="J1038" s="90">
        <f t="shared" si="169"/>
        <v>-0.61196521213601007</v>
      </c>
      <c r="K1038" s="92">
        <f t="shared" si="167"/>
        <v>-1.63407981396457</v>
      </c>
      <c r="L1038" s="92">
        <f>IF(A1038&lt;'Gearing and Output'!$H$5,1,IF(A1038&lt;'Gearing and Output'!$H$6,2,IF(A1038&gt;'Gearing and Output'!$H$6,3)))</f>
        <v>1</v>
      </c>
      <c r="M1038" s="92">
        <f>IF(L1038=1,_xlfn.XLOOKUP(A1038,'Dyno Graph'!$E$2:$E$77,'Dyno Graph'!$A$2:$A$77,,1),IF(L1038=2,_xlfn.XLOOKUP(A1038,'Dyno Graph'!$F$2:$F$77,'Dyno Graph'!$A$2:$A$77,,1),IF(L1038=3,_xlfn.XLOOKUP(A1038,'Dyno Graph'!$G$2:$G$77,'Dyno Graph'!$A$2:$A$77,,1))))</f>
        <v>7100</v>
      </c>
      <c r="N1038" s="92">
        <f>IF(L1038=1,_xlfn.XLOOKUP(A1038,'Dyno Graph'!$E$2:$E$77,'Dyno Graph'!$D$2:$D$77,,-1),IF(L1038=2,_xlfn.XLOOKUP(A1038,'Dyno Graph'!$F$2:$F$77,'Dyno Graph'!$D$2:$D$77,,-1),IF(L1038=3,_xlfn.XLOOKUP(A1038,'Dyno Graph'!$G$2:$G$77,'Dyno Graph'!$D$2:$D$77,,-1))))</f>
        <v>17.308428571428571</v>
      </c>
      <c r="O1038" s="92">
        <f>IF(L1038=1,_xlfn.XLOOKUP(A1038,'Dyno Graph'!$E$2:$E$77,'Dyno Graph'!$H$2:$H$77,,-1),IF(Forces!L1038=2,_xlfn.XLOOKUP(Forces!A1038,'Dyno Graph'!$F$2:$F$77,'Dyno Graph'!$H$2:$H$77,,-1),IF(Forces!L1038=3,_xlfn.XLOOKUP(Forces!A1038,'Dyno Graph'!$G$2:$G$77,'Dyno Graph'!$H$2:$H$77,,-1))))</f>
        <v>12.6769</v>
      </c>
      <c r="P1038" s="92" cm="1">
        <f t="array" ref="P1038">_xlfn.XLOOKUP(N1038,BSFC!$B$3:$B$25,_xlfn.XLOOKUP(M1038,BSFC!$C$2:$P$2,BSFC!$C$3:$P$25,,-1),,-1)</f>
        <v>541.22171512499995</v>
      </c>
      <c r="Q1038" s="92">
        <f t="shared" si="170"/>
        <v>1.9058371001300312</v>
      </c>
      <c r="R1038" s="92">
        <f t="shared" si="171"/>
        <v>4.0025526916913909E-4</v>
      </c>
      <c r="S1038" s="92">
        <f t="shared" si="172"/>
        <v>0.21662684326753998</v>
      </c>
      <c r="T1038" s="92">
        <f t="shared" si="175"/>
        <v>134.58862091991878</v>
      </c>
      <c r="U1038" s="92">
        <f t="shared" si="173"/>
        <v>2.8883579102338664E-4</v>
      </c>
      <c r="V1038" s="92">
        <f t="shared" si="176"/>
        <v>0.17945149455988987</v>
      </c>
    </row>
    <row r="1039" spans="1:22" x14ac:dyDescent="0.45">
      <c r="A1039" s="88">
        <f>MIN('Gearing and Output'!$H$7,(SQRT((A1038^2)+2*K1038*1)))</f>
        <v>8.7977882675240515</v>
      </c>
      <c r="B1039" s="90">
        <f t="shared" si="174"/>
        <v>88.793978124269046</v>
      </c>
      <c r="C1039" s="90">
        <f>0.5*'Gearing and Output'!$G$15*'Gearing and Output'!$G$16*'Gearing and Output'!$G$14*(A1039)^2</f>
        <v>45.511834099308089</v>
      </c>
      <c r="D1039" s="90">
        <f>'Gearing and Output'!$G$26</f>
        <v>133.66125</v>
      </c>
      <c r="E1039" s="90">
        <f>'Gearing and Output'!$C$14-C1039-D1039-'Gearing and Output'!$C$21</f>
        <v>-384.67496892114019</v>
      </c>
      <c r="F1039" s="90">
        <f>0.5*'Gearing and Output'!$J$27*A1039^2</f>
        <v>21933.530591652099</v>
      </c>
      <c r="G1039" s="90">
        <f>A1039/('Gearing and Output'!$J$35/1000)</f>
        <v>30.119097115796134</v>
      </c>
      <c r="H1039" s="90">
        <f t="shared" si="168"/>
        <v>24.448282985242141</v>
      </c>
      <c r="I1039" s="90">
        <f>'Gearing and Output'!$G$38</f>
        <v>631.72977665344956</v>
      </c>
      <c r="J1039" s="90">
        <f t="shared" si="169"/>
        <v>-0.60892328197498091</v>
      </c>
      <c r="K1039" s="92">
        <f t="shared" si="167"/>
        <v>-1.6422430043348013</v>
      </c>
      <c r="L1039" s="92">
        <f>IF(A1039&lt;'Gearing and Output'!$H$5,1,IF(A1039&lt;'Gearing and Output'!$H$6,2,IF(A1039&gt;'Gearing and Output'!$H$6,3)))</f>
        <v>1</v>
      </c>
      <c r="M1039" s="92">
        <f>IF(L1039=1,_xlfn.XLOOKUP(A1039,'Dyno Graph'!$E$2:$E$77,'Dyno Graph'!$A$2:$A$77,,1),IF(L1039=2,_xlfn.XLOOKUP(A1039,'Dyno Graph'!$F$2:$F$77,'Dyno Graph'!$A$2:$A$77,,1),IF(L1039=3,_xlfn.XLOOKUP(A1039,'Dyno Graph'!$G$2:$G$77,'Dyno Graph'!$A$2:$A$77,,1))))</f>
        <v>6900</v>
      </c>
      <c r="N1039" s="92">
        <f>IF(L1039=1,_xlfn.XLOOKUP(A1039,'Dyno Graph'!$E$2:$E$77,'Dyno Graph'!$D$2:$D$77,,-1),IF(L1039=2,_xlfn.XLOOKUP(A1039,'Dyno Graph'!$F$2:$F$77,'Dyno Graph'!$D$2:$D$77,,-1),IF(L1039=3,_xlfn.XLOOKUP(A1039,'Dyno Graph'!$G$2:$G$77,'Dyno Graph'!$D$2:$D$77,,-1))))</f>
        <v>19.259479497265158</v>
      </c>
      <c r="O1039" s="92">
        <f>IF(L1039=1,_xlfn.XLOOKUP(A1039,'Dyno Graph'!$E$2:$E$77,'Dyno Graph'!$H$2:$H$77,,-1),IF(Forces!L1039=2,_xlfn.XLOOKUP(Forces!A1039,'Dyno Graph'!$F$2:$F$77,'Dyno Graph'!$H$2:$H$77,,-1),IF(Forces!L1039=3,_xlfn.XLOOKUP(Forces!A1039,'Dyno Graph'!$G$2:$G$77,'Dyno Graph'!$H$2:$H$77,,-1))))</f>
        <v>13.702848078511614</v>
      </c>
      <c r="P1039" s="92" cm="1">
        <f t="array" ref="P1039">_xlfn.XLOOKUP(N1039,BSFC!$B$3:$B$25,_xlfn.XLOOKUP(M1039,BSFC!$C$2:$P$2,BSFC!$C$3:$P$25,,-1),,-1)</f>
        <v>504.47246850000005</v>
      </c>
      <c r="Q1039" s="92">
        <f t="shared" si="170"/>
        <v>1.9201971099020101</v>
      </c>
      <c r="R1039" s="92">
        <f t="shared" si="171"/>
        <v>4.4213064733857418E-4</v>
      </c>
      <c r="S1039" s="92">
        <f t="shared" si="172"/>
        <v>0.2230427390623935</v>
      </c>
      <c r="T1039" s="92">
        <f t="shared" si="175"/>
        <v>134.81166365898119</v>
      </c>
      <c r="U1039" s="92">
        <f t="shared" si="173"/>
        <v>2.9739031874985797E-4</v>
      </c>
      <c r="V1039" s="92">
        <f t="shared" si="176"/>
        <v>0.17974888487863974</v>
      </c>
    </row>
    <row r="1040" spans="1:22" x14ac:dyDescent="0.45">
      <c r="A1040" s="88">
        <f>MIN('Gearing and Output'!$H$7,(SQRT((A1039^2)+2*K1039*1)))</f>
        <v>8.6090993949143275</v>
      </c>
      <c r="B1040" s="90">
        <f t="shared" si="174"/>
        <v>88.910134292774984</v>
      </c>
      <c r="C1040" s="90">
        <f>0.5*'Gearing and Output'!$G$15*'Gearing and Output'!$G$16*'Gearing and Output'!$G$14*(A1040)^2</f>
        <v>43.580556326210363</v>
      </c>
      <c r="D1040" s="90">
        <f>'Gearing and Output'!$G$26</f>
        <v>133.66125</v>
      </c>
      <c r="E1040" s="90">
        <f>'Gearing and Output'!$C$14-C1040-D1040-'Gearing and Output'!$C$21</f>
        <v>-382.74369114804244</v>
      </c>
      <c r="F1040" s="90">
        <f>0.5*'Gearing and Output'!$J$27*A1040^2</f>
        <v>21002.789368945349</v>
      </c>
      <c r="G1040" s="90">
        <f>A1040/('Gearing and Output'!$J$35/1000)</f>
        <v>29.473123570401665</v>
      </c>
      <c r="H1040" s="90">
        <f t="shared" si="168"/>
        <v>23.410829178903025</v>
      </c>
      <c r="I1040" s="90">
        <f>'Gearing and Output'!$G$38</f>
        <v>631.72977665344956</v>
      </c>
      <c r="J1040" s="90">
        <f t="shared" si="169"/>
        <v>-0.60586615558254053</v>
      </c>
      <c r="K1040" s="92">
        <f t="shared" si="167"/>
        <v>-1.6505295613327331</v>
      </c>
      <c r="L1040" s="92">
        <f>IF(A1040&lt;'Gearing and Output'!$H$5,1,IF(A1040&lt;'Gearing and Output'!$H$6,2,IF(A1040&gt;'Gearing and Output'!$H$6,3)))</f>
        <v>1</v>
      </c>
      <c r="M1040" s="92">
        <f>IF(L1040=1,_xlfn.XLOOKUP(A1040,'Dyno Graph'!$E$2:$E$77,'Dyno Graph'!$A$2:$A$77,,1),IF(L1040=2,_xlfn.XLOOKUP(A1040,'Dyno Graph'!$F$2:$F$77,'Dyno Graph'!$A$2:$A$77,,1),IF(L1040=3,_xlfn.XLOOKUP(A1040,'Dyno Graph'!$G$2:$G$77,'Dyno Graph'!$A$2:$A$77,,1))))</f>
        <v>6800</v>
      </c>
      <c r="N1040" s="92">
        <f>IF(L1040=1,_xlfn.XLOOKUP(A1040,'Dyno Graph'!$E$2:$E$77,'Dyno Graph'!$D$2:$D$77,,-1),IF(L1040=2,_xlfn.XLOOKUP(A1040,'Dyno Graph'!$F$2:$F$77,'Dyno Graph'!$D$2:$D$77,,-1),IF(L1040=3,_xlfn.XLOOKUP(A1040,'Dyno Graph'!$G$2:$G$77,'Dyno Graph'!$D$2:$D$77,,-1))))</f>
        <v>19.679029850746268</v>
      </c>
      <c r="O1040" s="92">
        <f>IF(L1040=1,_xlfn.XLOOKUP(A1040,'Dyno Graph'!$E$2:$E$77,'Dyno Graph'!$H$2:$H$77,,-1),IF(Forces!L1040=2,_xlfn.XLOOKUP(Forces!A1040,'Dyno Graph'!$F$2:$F$77,'Dyno Graph'!$H$2:$H$77,,-1),IF(Forces!L1040=3,_xlfn.XLOOKUP(Forces!A1040,'Dyno Graph'!$G$2:$G$77,'Dyno Graph'!$H$2:$H$77,,-1))))</f>
        <v>13.795450000000001</v>
      </c>
      <c r="P1040" s="92" cm="1">
        <f t="array" ref="P1040">_xlfn.XLOOKUP(N1040,BSFC!$B$3:$B$25,_xlfn.XLOOKUP(M1040,BSFC!$C$2:$P$2,BSFC!$C$3:$P$25,,-1),,-1)</f>
        <v>504.47246850000005</v>
      </c>
      <c r="Q1040" s="92">
        <f t="shared" si="170"/>
        <v>1.9331735321023127</v>
      </c>
      <c r="R1040" s="92">
        <f t="shared" si="171"/>
        <v>4.5537491771327683E-4</v>
      </c>
      <c r="S1040" s="92">
        <f t="shared" si="172"/>
        <v>0.22972410883180117</v>
      </c>
      <c r="T1040" s="92">
        <f t="shared" si="175"/>
        <v>135.04138776781298</v>
      </c>
      <c r="U1040" s="92">
        <f t="shared" si="173"/>
        <v>3.0629881177573489E-4</v>
      </c>
      <c r="V1040" s="92">
        <f t="shared" si="176"/>
        <v>0.18005518369041548</v>
      </c>
    </row>
    <row r="1041" spans="1:22" x14ac:dyDescent="0.45">
      <c r="A1041" s="88">
        <f>MIN('Gearing and Output'!$H$7,(SQRT((A1040^2)+2*K1040*1)))</f>
        <v>8.4151965674515754</v>
      </c>
      <c r="B1041" s="90">
        <f t="shared" si="174"/>
        <v>89.028966929895759</v>
      </c>
      <c r="C1041" s="90">
        <f>0.5*'Gearing and Output'!$G$15*'Gearing and Output'!$G$16*'Gearing and Output'!$G$14*(A1041)^2</f>
        <v>41.639533562083074</v>
      </c>
      <c r="D1041" s="90">
        <f>'Gearing and Output'!$G$26</f>
        <v>133.66125</v>
      </c>
      <c r="E1041" s="90">
        <f>'Gearing and Output'!$C$14-C1041-D1041-'Gearing and Output'!$C$21</f>
        <v>-380.80266838391515</v>
      </c>
      <c r="F1041" s="90">
        <f>0.5*'Gearing and Output'!$J$27*A1041^2</f>
        <v>20067.351740060025</v>
      </c>
      <c r="G1041" s="90">
        <f>A1041/('Gearing and Output'!$J$35/1000)</f>
        <v>28.809300128214907</v>
      </c>
      <c r="H1041" s="90">
        <f t="shared" si="168"/>
        <v>22.368140507762384</v>
      </c>
      <c r="I1041" s="90">
        <f>'Gearing and Output'!$G$38</f>
        <v>631.72977665344956</v>
      </c>
      <c r="J1041" s="90">
        <f t="shared" si="169"/>
        <v>-0.60279360330487242</v>
      </c>
      <c r="K1041" s="92">
        <f t="shared" si="167"/>
        <v>-1.6589426206870912</v>
      </c>
      <c r="L1041" s="92">
        <f>IF(A1041&lt;'Gearing and Output'!$H$5,1,IF(A1041&lt;'Gearing and Output'!$H$6,2,IF(A1041&gt;'Gearing and Output'!$H$6,3)))</f>
        <v>1</v>
      </c>
      <c r="M1041" s="92">
        <f>IF(L1041=1,_xlfn.XLOOKUP(A1041,'Dyno Graph'!$E$2:$E$77,'Dyno Graph'!$A$2:$A$77,,1),IF(L1041=2,_xlfn.XLOOKUP(A1041,'Dyno Graph'!$F$2:$F$77,'Dyno Graph'!$A$2:$A$77,,1),IF(L1041=3,_xlfn.XLOOKUP(A1041,'Dyno Graph'!$G$2:$G$77,'Dyno Graph'!$A$2:$A$77,,1))))</f>
        <v>6600</v>
      </c>
      <c r="N1041" s="92">
        <f>IF(L1041=1,_xlfn.XLOOKUP(A1041,'Dyno Graph'!$E$2:$E$77,'Dyno Graph'!$D$2:$D$77,,-1),IF(L1041=2,_xlfn.XLOOKUP(A1041,'Dyno Graph'!$F$2:$F$77,'Dyno Graph'!$D$2:$D$77,,-1),IF(L1041=3,_xlfn.XLOOKUP(A1041,'Dyno Graph'!$G$2:$G$77,'Dyno Graph'!$D$2:$D$77,,-1))))</f>
        <v>19.736307692307694</v>
      </c>
      <c r="O1041" s="92">
        <f>IF(L1041=1,_xlfn.XLOOKUP(A1041,'Dyno Graph'!$E$2:$E$77,'Dyno Graph'!$H$2:$H$77,,-1),IF(Forces!L1041=2,_xlfn.XLOOKUP(Forces!A1041,'Dyno Graph'!$F$2:$F$77,'Dyno Graph'!$H$2:$H$77,,-1),IF(Forces!L1041=3,_xlfn.XLOOKUP(Forces!A1041,'Dyno Graph'!$G$2:$G$77,'Dyno Graph'!$H$2:$H$77,,-1))))</f>
        <v>13.422600000000001</v>
      </c>
      <c r="P1041" s="92" cm="1">
        <f t="array" ref="P1041">_xlfn.XLOOKUP(N1041,BSFC!$B$3:$B$25,_xlfn.XLOOKUP(M1041,BSFC!$C$2:$P$2,BSFC!$C$3:$P$25,,-1),,-1)</f>
        <v>504.47246850000005</v>
      </c>
      <c r="Q1041" s="92">
        <f t="shared" si="170"/>
        <v>1.8809255988022502</v>
      </c>
      <c r="R1041" s="92">
        <f t="shared" si="171"/>
        <v>4.5382647456622611E-4</v>
      </c>
      <c r="S1041" s="92">
        <f t="shared" si="172"/>
        <v>0.22894296189507657</v>
      </c>
      <c r="T1041" s="92">
        <f t="shared" si="175"/>
        <v>135.27033072970806</v>
      </c>
      <c r="U1041" s="92">
        <f t="shared" si="173"/>
        <v>3.0525728252676877E-4</v>
      </c>
      <c r="V1041" s="92">
        <f t="shared" si="176"/>
        <v>0.18036044097294224</v>
      </c>
    </row>
    <row r="1042" spans="1:22" x14ac:dyDescent="0.45">
      <c r="A1042" s="88">
        <f>MIN('Gearing and Output'!$H$7,(SQRT((A1041^2)+2*K1041*1)))</f>
        <v>8.215695224840962</v>
      </c>
      <c r="B1042" s="90">
        <f t="shared" si="174"/>
        <v>89.150685174381806</v>
      </c>
      <c r="C1042" s="90">
        <f>0.5*'Gearing and Output'!$G$15*'Gearing and Output'!$G$16*'Gearing and Output'!$G$14*(A1042)^2</f>
        <v>39.688617040155044</v>
      </c>
      <c r="D1042" s="90">
        <f>'Gearing and Output'!$G$26</f>
        <v>133.66125</v>
      </c>
      <c r="E1042" s="90">
        <f>'Gearing and Output'!$C$14-C1042-D1042-'Gearing and Output'!$C$21</f>
        <v>-378.85175186198717</v>
      </c>
      <c r="F1042" s="90">
        <f>0.5*'Gearing and Output'!$J$27*A1042^2</f>
        <v>19127.146009785611</v>
      </c>
      <c r="G1042" s="90">
        <f>A1042/('Gearing and Output'!$J$35/1000)</f>
        <v>28.126310252793431</v>
      </c>
      <c r="H1042" s="90">
        <f t="shared" si="168"/>
        <v>21.320137056514834</v>
      </c>
      <c r="I1042" s="90">
        <f>'Gearing and Output'!$G$38</f>
        <v>631.72977665344956</v>
      </c>
      <c r="J1042" s="90">
        <f t="shared" si="169"/>
        <v>-0.59970538965082743</v>
      </c>
      <c r="K1042" s="92">
        <f t="shared" si="167"/>
        <v>-1.6674854307750013</v>
      </c>
      <c r="L1042" s="92">
        <f>IF(A1042&lt;'Gearing and Output'!$H$5,1,IF(A1042&lt;'Gearing and Output'!$H$6,2,IF(A1042&gt;'Gearing and Output'!$H$6,3)))</f>
        <v>1</v>
      </c>
      <c r="M1042" s="92">
        <f>IF(L1042=1,_xlfn.XLOOKUP(A1042,'Dyno Graph'!$E$2:$E$77,'Dyno Graph'!$A$2:$A$77,,1),IF(L1042=2,_xlfn.XLOOKUP(A1042,'Dyno Graph'!$F$2:$F$77,'Dyno Graph'!$A$2:$A$77,,1),IF(L1042=3,_xlfn.XLOOKUP(A1042,'Dyno Graph'!$G$2:$G$77,'Dyno Graph'!$A$2:$A$77,,1))))</f>
        <v>6500</v>
      </c>
      <c r="N1042" s="92">
        <f>IF(L1042=1,_xlfn.XLOOKUP(A1042,'Dyno Graph'!$E$2:$E$77,'Dyno Graph'!$D$2:$D$77,,-1),IF(L1042=2,_xlfn.XLOOKUP(A1042,'Dyno Graph'!$F$2:$F$77,'Dyno Graph'!$D$2:$D$77,,-1),IF(L1042=3,_xlfn.XLOOKUP(A1042,'Dyno Graph'!$G$2:$G$77,'Dyno Graph'!$D$2:$D$77,,-1))))</f>
        <v>19.933328124999999</v>
      </c>
      <c r="O1042" s="92">
        <f>IF(L1042=1,_xlfn.XLOOKUP(A1042,'Dyno Graph'!$E$2:$E$77,'Dyno Graph'!$H$2:$H$77,,-1),IF(Forces!L1042=2,_xlfn.XLOOKUP(Forces!A1042,'Dyno Graph'!$F$2:$F$77,'Dyno Graph'!$H$2:$H$77,,-1),IF(Forces!L1042=3,_xlfn.XLOOKUP(Forces!A1042,'Dyno Graph'!$G$2:$G$77,'Dyno Graph'!$H$2:$H$77,,-1))))</f>
        <v>13.34803</v>
      </c>
      <c r="P1042" s="92" cm="1">
        <f t="array" ref="P1042">_xlfn.XLOOKUP(N1042,BSFC!$B$3:$B$25,_xlfn.XLOOKUP(M1042,BSFC!$C$2:$P$2,BSFC!$C$3:$P$25,,-1),,-1)</f>
        <v>504.47246850000005</v>
      </c>
      <c r="Q1042" s="92">
        <f t="shared" si="170"/>
        <v>1.8704760121422375</v>
      </c>
      <c r="R1042" s="92">
        <f t="shared" si="171"/>
        <v>4.6288534914712084E-4</v>
      </c>
      <c r="S1042" s="92">
        <f t="shared" si="172"/>
        <v>0.23351291471673244</v>
      </c>
      <c r="T1042" s="92">
        <f t="shared" si="175"/>
        <v>135.50384364442479</v>
      </c>
      <c r="U1042" s="92">
        <f t="shared" si="173"/>
        <v>3.1135055295564325E-4</v>
      </c>
      <c r="V1042" s="92">
        <f t="shared" si="176"/>
        <v>0.18067179152589788</v>
      </c>
    </row>
    <row r="1043" spans="1:22" x14ac:dyDescent="0.45">
      <c r="A1043" s="88">
        <f>MIN('Gearing and Output'!$H$7,(SQRT((A1042^2)+2*K1042*1)))</f>
        <v>8.0101608701651283</v>
      </c>
      <c r="B1043" s="90">
        <f t="shared" si="174"/>
        <v>89.275526612176719</v>
      </c>
      <c r="C1043" s="90">
        <f>0.5*'Gearing and Output'!$G$15*'Gearing and Output'!$G$16*'Gearing and Output'!$G$14*(A1043)^2</f>
        <v>37.727654173563636</v>
      </c>
      <c r="D1043" s="90">
        <f>'Gearing and Output'!$G$26</f>
        <v>133.66125</v>
      </c>
      <c r="E1043" s="90">
        <f>'Gearing and Output'!$C$14-C1043-D1043-'Gearing and Output'!$C$21</f>
        <v>-376.89078899539572</v>
      </c>
      <c r="F1043" s="90">
        <f>0.5*'Gearing and Output'!$J$27*A1043^2</f>
        <v>18182.098641893874</v>
      </c>
      <c r="G1043" s="90">
        <f>A1043/('Gearing and Output'!$J$35/1000)</f>
        <v>27.422666450411256</v>
      </c>
      <c r="H1043" s="90">
        <f t="shared" si="168"/>
        <v>20.266736857758456</v>
      </c>
      <c r="I1043" s="90">
        <f>'Gearing and Output'!$G$38</f>
        <v>631.72977665344956</v>
      </c>
      <c r="J1043" s="90">
        <f t="shared" si="169"/>
        <v>-0.59660127308222188</v>
      </c>
      <c r="K1043" s="92">
        <f t="shared" si="167"/>
        <v>-1.6761613578759207</v>
      </c>
      <c r="L1043" s="92">
        <f>IF(A1043&lt;'Gearing and Output'!$H$5,1,IF(A1043&lt;'Gearing and Output'!$H$6,2,IF(A1043&gt;'Gearing and Output'!$H$6,3)))</f>
        <v>1</v>
      </c>
      <c r="M1043" s="92">
        <f>IF(L1043=1,_xlfn.XLOOKUP(A1043,'Dyno Graph'!$E$2:$E$77,'Dyno Graph'!$A$2:$A$77,,1),IF(L1043=2,_xlfn.XLOOKUP(A1043,'Dyno Graph'!$F$2:$F$77,'Dyno Graph'!$A$2:$A$77,,1),IF(L1043=3,_xlfn.XLOOKUP(A1043,'Dyno Graph'!$G$2:$G$77,'Dyno Graph'!$A$2:$A$77,,1))))</f>
        <v>6300</v>
      </c>
      <c r="N1043" s="92">
        <f>IF(L1043=1,_xlfn.XLOOKUP(A1043,'Dyno Graph'!$E$2:$E$77,'Dyno Graph'!$D$2:$D$77,,-1),IF(L1043=2,_xlfn.XLOOKUP(A1043,'Dyno Graph'!$F$2:$F$77,'Dyno Graph'!$D$2:$D$77,,-1),IF(L1043=3,_xlfn.XLOOKUP(A1043,'Dyno Graph'!$G$2:$G$77,'Dyno Graph'!$D$2:$D$77,,-1))))</f>
        <v>19.742442419128313</v>
      </c>
      <c r="O1043" s="92">
        <f>IF(L1043=1,_xlfn.XLOOKUP(A1043,'Dyno Graph'!$E$2:$E$77,'Dyno Graph'!$H$2:$H$77,,-1),IF(Forces!L1043=2,_xlfn.XLOOKUP(Forces!A1043,'Dyno Graph'!$F$2:$F$77,'Dyno Graph'!$H$2:$H$77,,-1),IF(Forces!L1043=3,_xlfn.XLOOKUP(Forces!A1043,'Dyno Graph'!$G$2:$G$77,'Dyno Graph'!$H$2:$H$77,,-1))))</f>
        <v>12.807075029332497</v>
      </c>
      <c r="P1043" s="92" cm="1">
        <f t="array" ref="P1043">_xlfn.XLOOKUP(N1043,BSFC!$B$3:$B$25,_xlfn.XLOOKUP(M1043,BSFC!$C$2:$P$2,BSFC!$C$3:$P$25,,-1),,-1)</f>
        <v>457.16661900000008</v>
      </c>
      <c r="Q1043" s="92">
        <f t="shared" si="170"/>
        <v>1.6263797751220179</v>
      </c>
      <c r="R1043" s="92">
        <f t="shared" si="171"/>
        <v>4.5620357643718479E-4</v>
      </c>
      <c r="S1043" s="92">
        <f t="shared" si="172"/>
        <v>0.20856104661549588</v>
      </c>
      <c r="T1043" s="92">
        <f t="shared" si="175"/>
        <v>135.71240469104029</v>
      </c>
      <c r="U1043" s="92">
        <f t="shared" si="173"/>
        <v>2.7808139548732785E-4</v>
      </c>
      <c r="V1043" s="92">
        <f t="shared" si="176"/>
        <v>0.1809498729213852</v>
      </c>
    </row>
    <row r="1044" spans="1:22" x14ac:dyDescent="0.45">
      <c r="A1044" s="88">
        <f>MIN('Gearing and Output'!$H$7,(SQRT((A1043^2)+2*K1043*1)))</f>
        <v>7.7980994126884999</v>
      </c>
      <c r="B1044" s="90">
        <f t="shared" si="174"/>
        <v>89.403762987103264</v>
      </c>
      <c r="C1044" s="90">
        <f>0.5*'Gearing and Output'!$G$15*'Gearing and Output'!$G$16*'Gearing and Output'!$G$14*(A1044)^2</f>
        <v>35.756488416701551</v>
      </c>
      <c r="D1044" s="90">
        <f>'Gearing and Output'!$G$26</f>
        <v>133.66125</v>
      </c>
      <c r="E1044" s="90">
        <f>'Gearing and Output'!$C$14-C1044-D1044</f>
        <v>314.68929053877514</v>
      </c>
      <c r="F1044" s="90">
        <f>0.5*'Gearing and Output'!$J$27*A1044^2</f>
        <v>17232.134192317695</v>
      </c>
      <c r="G1044" s="90">
        <f>A1044/('Gearing and Output'!$J$35/1000)</f>
        <v>26.696677208793218</v>
      </c>
      <c r="H1044" s="90">
        <f t="shared" si="168"/>
        <v>19.207855817512357</v>
      </c>
      <c r="I1044" s="90">
        <f>'Gearing and Output'!$G$38</f>
        <v>631.72977665344956</v>
      </c>
      <c r="J1044" s="90">
        <f t="shared" si="169"/>
        <v>0.49813908124740092</v>
      </c>
      <c r="K1044" s="92">
        <f t="shared" si="167"/>
        <v>2.0074714826547604</v>
      </c>
      <c r="L1044" s="92">
        <f>IF(A1044&lt;'Gearing and Output'!$H$5,1,IF(A1044&lt;'Gearing and Output'!$H$6,2,IF(A1044&gt;'Gearing and Output'!$H$6,3)))</f>
        <v>1</v>
      </c>
      <c r="M1044" s="92">
        <f>IF(L1044=1,_xlfn.XLOOKUP(A1044,'Dyno Graph'!$E$2:$E$77,'Dyno Graph'!$A$2:$A$77,,1),IF(L1044=2,_xlfn.XLOOKUP(A1044,'Dyno Graph'!$F$2:$F$77,'Dyno Graph'!$A$2:$A$77,,1),IF(L1044=3,_xlfn.XLOOKUP(A1044,'Dyno Graph'!$G$2:$G$77,'Dyno Graph'!$A$2:$A$77,,1))))</f>
        <v>6100</v>
      </c>
      <c r="N1044" s="92">
        <f>IF(L1044=1,_xlfn.XLOOKUP(A1044,'Dyno Graph'!$E$2:$E$77,'Dyno Graph'!$D$2:$D$77,,-1),IF(L1044=2,_xlfn.XLOOKUP(A1044,'Dyno Graph'!$F$2:$F$77,'Dyno Graph'!$D$2:$D$77,,-1),IF(L1044=3,_xlfn.XLOOKUP(A1044,'Dyno Graph'!$G$2:$G$77,'Dyno Graph'!$D$2:$D$77,,-1))))</f>
        <v>20.131176786760133</v>
      </c>
      <c r="O1044" s="92">
        <f>IF(L1044=1,_xlfn.XLOOKUP(A1044,'Dyno Graph'!$E$2:$E$77,'Dyno Graph'!$H$2:$H$77,,-1),IF(Forces!L1044=2,_xlfn.XLOOKUP(Forces!A1044,'Dyno Graph'!$F$2:$F$77,'Dyno Graph'!$H$2:$H$77,,-1),IF(Forces!L1044=3,_xlfn.XLOOKUP(Forces!A1044,'Dyno Graph'!$G$2:$G$77,'Dyno Graph'!$H$2:$H$77,,-1))))</f>
        <v>12.63798388933944</v>
      </c>
      <c r="P1044" s="92" cm="1">
        <f t="array" ref="P1044">_xlfn.XLOOKUP(N1044,BSFC!$B$3:$B$25,_xlfn.XLOOKUP(M1044,BSFC!$C$2:$P$2,BSFC!$C$3:$P$25,,-1),,-1)</f>
        <v>469.19731950000011</v>
      </c>
      <c r="Q1044" s="92">
        <f t="shared" si="170"/>
        <v>1.6471411568784029</v>
      </c>
      <c r="R1044" s="92">
        <f t="shared" si="171"/>
        <v>4.3601661368125789E-4</v>
      </c>
      <c r="S1044" s="92">
        <f t="shared" si="172"/>
        <v>0.20457782639671326</v>
      </c>
      <c r="T1044" s="92">
        <f t="shared" si="175"/>
        <v>135.91698251743699</v>
      </c>
      <c r="U1044" s="92">
        <f t="shared" si="173"/>
        <v>2.7277043519561769E-4</v>
      </c>
      <c r="V1044" s="92">
        <f t="shared" si="176"/>
        <v>0.18122264335658081</v>
      </c>
    </row>
    <row r="1045" spans="1:22" x14ac:dyDescent="0.45">
      <c r="A1045" s="88">
        <f>MIN('Gearing and Output'!$H$7,(SQRT((A1044^2)+2*K1044*1)))</f>
        <v>8.0514158640255467</v>
      </c>
      <c r="B1045" s="90">
        <f t="shared" si="174"/>
        <v>89.52796474451938</v>
      </c>
      <c r="C1045" s="90">
        <f>0.5*'Gearing and Output'!$G$15*'Gearing and Output'!$G$16*'Gearing and Output'!$G$14*(A1045)^2</f>
        <v>38.117274880303547</v>
      </c>
      <c r="D1045" s="90">
        <f>'Gearing and Output'!$G$26</f>
        <v>133.66125</v>
      </c>
      <c r="E1045" s="90">
        <f>'Gearing and Output'!$C$14-C1045-D1045</f>
        <v>312.3285040751731</v>
      </c>
      <c r="F1045" s="90">
        <f>0.5*'Gearing and Output'!$J$27*A1045^2</f>
        <v>18369.868655112281</v>
      </c>
      <c r="G1045" s="90">
        <f>A1045/('Gearing and Output'!$J$35/1000)</f>
        <v>27.563902307516418</v>
      </c>
      <c r="H1045" s="90">
        <f t="shared" si="168"/>
        <v>20.476035328888017</v>
      </c>
      <c r="I1045" s="90">
        <f>'Gearing and Output'!$G$38</f>
        <v>631.72977665344956</v>
      </c>
      <c r="J1045" s="90">
        <f t="shared" si="169"/>
        <v>0.49440206179565344</v>
      </c>
      <c r="K1045" s="92">
        <f t="shared" si="167"/>
        <v>2.0226452866479359</v>
      </c>
      <c r="L1045" s="92">
        <f>IF(A1045&lt;'Gearing and Output'!$H$5,1,IF(A1045&lt;'Gearing and Output'!$H$6,2,IF(A1045&gt;'Gearing and Output'!$H$6,3)))</f>
        <v>1</v>
      </c>
      <c r="M1045" s="92">
        <f>IF(L1045=1,_xlfn.XLOOKUP(A1045,'Dyno Graph'!$E$2:$E$77,'Dyno Graph'!$A$2:$A$77,,1),IF(L1045=2,_xlfn.XLOOKUP(A1045,'Dyno Graph'!$F$2:$F$77,'Dyno Graph'!$A$2:$A$77,,1),IF(L1045=3,_xlfn.XLOOKUP(A1045,'Dyno Graph'!$G$2:$G$77,'Dyno Graph'!$A$2:$A$77,,1))))</f>
        <v>6300</v>
      </c>
      <c r="N1045" s="92">
        <f>IF(L1045=1,_xlfn.XLOOKUP(A1045,'Dyno Graph'!$E$2:$E$77,'Dyno Graph'!$D$2:$D$77,,-1),IF(L1045=2,_xlfn.XLOOKUP(A1045,'Dyno Graph'!$F$2:$F$77,'Dyno Graph'!$D$2:$D$77,,-1),IF(L1045=3,_xlfn.XLOOKUP(A1045,'Dyno Graph'!$G$2:$G$77,'Dyno Graph'!$D$2:$D$77,,-1))))</f>
        <v>19.742442419128313</v>
      </c>
      <c r="O1045" s="92">
        <f>IF(L1045=1,_xlfn.XLOOKUP(A1045,'Dyno Graph'!$E$2:$E$77,'Dyno Graph'!$H$2:$H$77,,-1),IF(Forces!L1045=2,_xlfn.XLOOKUP(Forces!A1045,'Dyno Graph'!$F$2:$F$77,'Dyno Graph'!$H$2:$H$77,,-1),IF(Forces!L1045=3,_xlfn.XLOOKUP(Forces!A1045,'Dyno Graph'!$G$2:$G$77,'Dyno Graph'!$H$2:$H$77,,-1))))</f>
        <v>12.807075029332497</v>
      </c>
      <c r="P1045" s="92" cm="1">
        <f t="array" ref="P1045">_xlfn.XLOOKUP(N1045,BSFC!$B$3:$B$25,_xlfn.XLOOKUP(M1045,BSFC!$C$2:$P$2,BSFC!$C$3:$P$25,,-1),,-1)</f>
        <v>457.16661900000008</v>
      </c>
      <c r="Q1045" s="92">
        <f t="shared" si="170"/>
        <v>1.6263797751220179</v>
      </c>
      <c r="R1045" s="92">
        <f t="shared" si="171"/>
        <v>4.2867737004503067E-4</v>
      </c>
      <c r="S1045" s="92">
        <f t="shared" si="172"/>
        <v>0.19597698390529858</v>
      </c>
      <c r="T1045" s="92">
        <f t="shared" si="175"/>
        <v>136.11295950134229</v>
      </c>
      <c r="U1045" s="92">
        <f t="shared" si="173"/>
        <v>2.6130264520706479E-4</v>
      </c>
      <c r="V1045" s="92">
        <f t="shared" si="176"/>
        <v>0.18148394600178788</v>
      </c>
    </row>
    <row r="1046" spans="1:22" x14ac:dyDescent="0.45">
      <c r="A1046" s="88">
        <f>MIN('Gearing and Output'!$H$7,(SQRT((A1045^2)+2*K1045*1)))</f>
        <v>8.2988305193429586</v>
      </c>
      <c r="B1046" s="90">
        <f t="shared" si="174"/>
        <v>89.648463650680824</v>
      </c>
      <c r="C1046" s="90">
        <f>0.5*'Gearing and Output'!$G$15*'Gearing and Output'!$G$16*'Gearing and Output'!$G$14*(A1046)^2</f>
        <v>40.495905737401529</v>
      </c>
      <c r="D1046" s="90">
        <f>'Gearing and Output'!$G$26</f>
        <v>133.66125</v>
      </c>
      <c r="E1046" s="90">
        <f>'Gearing and Output'!$C$14-C1046-D1046</f>
        <v>309.94987321807514</v>
      </c>
      <c r="F1046" s="90">
        <f>0.5*'Gearing and Output'!$J$27*A1046^2</f>
        <v>19516.202871320002</v>
      </c>
      <c r="G1046" s="90">
        <f>A1046/('Gearing and Output'!$J$35/1000)</f>
        <v>28.41092269545689</v>
      </c>
      <c r="H1046" s="90">
        <f t="shared" si="168"/>
        <v>21.753800584071275</v>
      </c>
      <c r="I1046" s="90">
        <f>'Gearing and Output'!$G$38</f>
        <v>631.72977665344956</v>
      </c>
      <c r="J1046" s="90">
        <f t="shared" si="169"/>
        <v>0.49063679546659322</v>
      </c>
      <c r="K1046" s="92">
        <f t="shared" si="167"/>
        <v>2.0381675594652555</v>
      </c>
      <c r="L1046" s="92">
        <f>IF(A1046&lt;'Gearing and Output'!$H$5,1,IF(A1046&lt;'Gearing and Output'!$H$6,2,IF(A1046&gt;'Gearing and Output'!$H$6,3)))</f>
        <v>1</v>
      </c>
      <c r="M1046" s="92">
        <f>IF(L1046=1,_xlfn.XLOOKUP(A1046,'Dyno Graph'!$E$2:$E$77,'Dyno Graph'!$A$2:$A$77,,1),IF(L1046=2,_xlfn.XLOOKUP(A1046,'Dyno Graph'!$F$2:$F$77,'Dyno Graph'!$A$2:$A$77,,1),IF(L1046=3,_xlfn.XLOOKUP(A1046,'Dyno Graph'!$G$2:$G$77,'Dyno Graph'!$A$2:$A$77,,1))))</f>
        <v>6500</v>
      </c>
      <c r="N1046" s="92">
        <f>IF(L1046=1,_xlfn.XLOOKUP(A1046,'Dyno Graph'!$E$2:$E$77,'Dyno Graph'!$D$2:$D$77,,-1),IF(L1046=2,_xlfn.XLOOKUP(A1046,'Dyno Graph'!$F$2:$F$77,'Dyno Graph'!$D$2:$D$77,,-1),IF(L1046=3,_xlfn.XLOOKUP(A1046,'Dyno Graph'!$G$2:$G$77,'Dyno Graph'!$D$2:$D$77,,-1))))</f>
        <v>19.933328124999999</v>
      </c>
      <c r="O1046" s="92">
        <f>IF(L1046=1,_xlfn.XLOOKUP(A1046,'Dyno Graph'!$E$2:$E$77,'Dyno Graph'!$H$2:$H$77,,-1),IF(Forces!L1046=2,_xlfn.XLOOKUP(Forces!A1046,'Dyno Graph'!$F$2:$F$77,'Dyno Graph'!$H$2:$H$77,,-1),IF(Forces!L1046=3,_xlfn.XLOOKUP(Forces!A1046,'Dyno Graph'!$G$2:$G$77,'Dyno Graph'!$H$2:$H$77,,-1))))</f>
        <v>13.34803</v>
      </c>
      <c r="P1046" s="92" cm="1">
        <f t="array" ref="P1046">_xlfn.XLOOKUP(N1046,BSFC!$B$3:$B$25,_xlfn.XLOOKUP(M1046,BSFC!$C$2:$P$2,BSFC!$C$3:$P$25,,-1),,-1)</f>
        <v>504.47246850000005</v>
      </c>
      <c r="Q1046" s="92">
        <f t="shared" si="170"/>
        <v>1.8704760121422375</v>
      </c>
      <c r="R1046" s="92">
        <f t="shared" si="171"/>
        <v>4.3412138934519848E-4</v>
      </c>
      <c r="S1046" s="92">
        <f t="shared" si="172"/>
        <v>0.21900228891162191</v>
      </c>
      <c r="T1046" s="92">
        <f t="shared" si="175"/>
        <v>136.3319617902539</v>
      </c>
      <c r="U1046" s="92">
        <f t="shared" si="173"/>
        <v>2.9200305188216256E-4</v>
      </c>
      <c r="V1046" s="92">
        <f t="shared" si="176"/>
        <v>0.18177594905367003</v>
      </c>
    </row>
    <row r="1047" spans="1:22" x14ac:dyDescent="0.45">
      <c r="A1047" s="88">
        <f>MIN('Gearing and Output'!$H$7,(SQRT((A1046^2)+2*K1046*1)))</f>
        <v>8.5408970903359229</v>
      </c>
      <c r="B1047" s="90">
        <f t="shared" si="174"/>
        <v>89.765547370274106</v>
      </c>
      <c r="C1047" s="90">
        <f>0.5*'Gearing and Output'!$G$15*'Gearing and Output'!$G$16*'Gearing and Output'!$G$14*(A1047)^2</f>
        <v>42.892790787332665</v>
      </c>
      <c r="D1047" s="90">
        <f>'Gearing and Output'!$G$26</f>
        <v>133.66125</v>
      </c>
      <c r="E1047" s="90">
        <f>'Gearing and Output'!$C$14-C1047-D1047</f>
        <v>307.552988168144</v>
      </c>
      <c r="F1047" s="90">
        <f>0.5*'Gearing and Output'!$J$27*A1047^2</f>
        <v>20671.334335646934</v>
      </c>
      <c r="G1047" s="90">
        <f>A1047/('Gearing and Output'!$J$35/1000)</f>
        <v>29.239633996357146</v>
      </c>
      <c r="H1047" s="90">
        <f t="shared" si="168"/>
        <v>23.041371721194565</v>
      </c>
      <c r="I1047" s="90">
        <f>'Gearing and Output'!$G$38</f>
        <v>631.72977665344956</v>
      </c>
      <c r="J1047" s="90">
        <f t="shared" si="169"/>
        <v>0.48684263356618618</v>
      </c>
      <c r="K1047" s="92">
        <f t="shared" si="167"/>
        <v>2.0540518250730604</v>
      </c>
      <c r="L1047" s="92">
        <f>IF(A1047&lt;'Gearing and Output'!$H$5,1,IF(A1047&lt;'Gearing and Output'!$H$6,2,IF(A1047&gt;'Gearing and Output'!$H$6,3)))</f>
        <v>1</v>
      </c>
      <c r="M1047" s="92">
        <f>IF(L1047=1,_xlfn.XLOOKUP(A1047,'Dyno Graph'!$E$2:$E$77,'Dyno Graph'!$A$2:$A$77,,1),IF(L1047=2,_xlfn.XLOOKUP(A1047,'Dyno Graph'!$F$2:$F$77,'Dyno Graph'!$A$2:$A$77,,1),IF(L1047=3,_xlfn.XLOOKUP(A1047,'Dyno Graph'!$G$2:$G$77,'Dyno Graph'!$A$2:$A$77,,1))))</f>
        <v>6700</v>
      </c>
      <c r="N1047" s="92">
        <f>IF(L1047=1,_xlfn.XLOOKUP(A1047,'Dyno Graph'!$E$2:$E$77,'Dyno Graph'!$D$2:$D$77,,-1),IF(L1047=2,_xlfn.XLOOKUP(A1047,'Dyno Graph'!$F$2:$F$77,'Dyno Graph'!$D$2:$D$77,,-1),IF(L1047=3,_xlfn.XLOOKUP(A1047,'Dyno Graph'!$G$2:$G$77,'Dyno Graph'!$D$2:$D$77,,-1))))</f>
        <v>19.545257575757578</v>
      </c>
      <c r="O1047" s="92">
        <f>IF(L1047=1,_xlfn.XLOOKUP(A1047,'Dyno Graph'!$E$2:$E$77,'Dyno Graph'!$H$2:$H$77,,-1),IF(Forces!L1047=2,_xlfn.XLOOKUP(Forces!A1047,'Dyno Graph'!$F$2:$F$77,'Dyno Graph'!$H$2:$H$77,,-1),IF(Forces!L1047=3,_xlfn.XLOOKUP(Forces!A1047,'Dyno Graph'!$G$2:$G$77,'Dyno Graph'!$H$2:$H$77,,-1))))</f>
        <v>13.497170000000002</v>
      </c>
      <c r="P1047" s="92" cm="1">
        <f t="array" ref="P1047">_xlfn.XLOOKUP(N1047,BSFC!$B$3:$B$25,_xlfn.XLOOKUP(M1047,BSFC!$C$2:$P$2,BSFC!$C$3:$P$25,,-1),,-1)</f>
        <v>504.47246850000005</v>
      </c>
      <c r="Q1047" s="92">
        <f t="shared" si="170"/>
        <v>1.8913751854622629</v>
      </c>
      <c r="R1047" s="92">
        <f t="shared" si="171"/>
        <v>4.2710998981079518E-4</v>
      </c>
      <c r="S1047" s="92">
        <f t="shared" si="172"/>
        <v>0.21546523088086172</v>
      </c>
      <c r="T1047" s="92">
        <f t="shared" si="175"/>
        <v>136.54742702113475</v>
      </c>
      <c r="U1047" s="92">
        <f t="shared" si="173"/>
        <v>2.8728697450781563E-4</v>
      </c>
      <c r="V1047" s="92">
        <f t="shared" si="176"/>
        <v>0.18206323602817784</v>
      </c>
    </row>
    <row r="1048" spans="1:22" x14ac:dyDescent="0.45">
      <c r="A1048" s="88">
        <f>MIN('Gearing and Output'!$H$7,(SQRT((A1047^2)+2*K1047*1)))</f>
        <v>8.7780992679426184</v>
      </c>
      <c r="B1048" s="90">
        <f t="shared" si="174"/>
        <v>89.879467248538873</v>
      </c>
      <c r="C1048" s="90">
        <f>0.5*'Gearing and Output'!$G$15*'Gearing and Output'!$G$16*'Gearing and Output'!$G$14*(A1048)^2</f>
        <v>45.308355733618569</v>
      </c>
      <c r="D1048" s="90">
        <f>'Gearing and Output'!$G$26</f>
        <v>133.66125</v>
      </c>
      <c r="E1048" s="90">
        <f>'Gearing and Output'!$C$14-C1048-D1048</f>
        <v>305.13742322185811</v>
      </c>
      <c r="F1048" s="90">
        <f>0.5*'Gearing and Output'!$J$27*A1048^2</f>
        <v>21835.468207507085</v>
      </c>
      <c r="G1048" s="90">
        <f>A1048/('Gearing and Output'!$J$35/1000)</f>
        <v>30.051692118940835</v>
      </c>
      <c r="H1048" s="90">
        <f t="shared" si="168"/>
        <v>24.338977421882579</v>
      </c>
      <c r="I1048" s="90">
        <f>'Gearing and Output'!$G$38</f>
        <v>631.72977665344956</v>
      </c>
      <c r="J1048" s="90">
        <f t="shared" si="169"/>
        <v>0.48301890222478544</v>
      </c>
      <c r="K1048" s="92">
        <f t="shared" si="167"/>
        <v>2.0703123529824592</v>
      </c>
      <c r="L1048" s="92">
        <f>IF(A1048&lt;'Gearing and Output'!$H$5,1,IF(A1048&lt;'Gearing and Output'!$H$6,2,IF(A1048&gt;'Gearing and Output'!$H$6,3)))</f>
        <v>1</v>
      </c>
      <c r="M1048" s="92">
        <f>IF(L1048=1,_xlfn.XLOOKUP(A1048,'Dyno Graph'!$E$2:$E$77,'Dyno Graph'!$A$2:$A$77,,1),IF(L1048=2,_xlfn.XLOOKUP(A1048,'Dyno Graph'!$F$2:$F$77,'Dyno Graph'!$A$2:$A$77,,1),IF(L1048=3,_xlfn.XLOOKUP(A1048,'Dyno Graph'!$G$2:$G$77,'Dyno Graph'!$A$2:$A$77,,1))))</f>
        <v>6900</v>
      </c>
      <c r="N1048" s="92">
        <f>IF(L1048=1,_xlfn.XLOOKUP(A1048,'Dyno Graph'!$E$2:$E$77,'Dyno Graph'!$D$2:$D$77,,-1),IF(L1048=2,_xlfn.XLOOKUP(A1048,'Dyno Graph'!$F$2:$F$77,'Dyno Graph'!$D$2:$D$77,,-1),IF(L1048=3,_xlfn.XLOOKUP(A1048,'Dyno Graph'!$G$2:$G$77,'Dyno Graph'!$D$2:$D$77,,-1))))</f>
        <v>19.259479497265158</v>
      </c>
      <c r="O1048" s="92">
        <f>IF(L1048=1,_xlfn.XLOOKUP(A1048,'Dyno Graph'!$E$2:$E$77,'Dyno Graph'!$H$2:$H$77,,-1),IF(Forces!L1048=2,_xlfn.XLOOKUP(Forces!A1048,'Dyno Graph'!$F$2:$F$77,'Dyno Graph'!$H$2:$H$77,,-1),IF(Forces!L1048=3,_xlfn.XLOOKUP(Forces!A1048,'Dyno Graph'!$G$2:$G$77,'Dyno Graph'!$H$2:$H$77,,-1))))</f>
        <v>13.702848078511614</v>
      </c>
      <c r="P1048" s="92" cm="1">
        <f t="array" ref="P1048">_xlfn.XLOOKUP(N1048,BSFC!$B$3:$B$25,_xlfn.XLOOKUP(M1048,BSFC!$C$2:$P$2,BSFC!$C$3:$P$25,,-1),,-1)</f>
        <v>504.47246850000005</v>
      </c>
      <c r="Q1048" s="92">
        <f t="shared" si="170"/>
        <v>1.9201971099020101</v>
      </c>
      <c r="R1048" s="92">
        <f t="shared" si="171"/>
        <v>4.2241755325267611E-4</v>
      </c>
      <c r="S1048" s="92">
        <f t="shared" si="172"/>
        <v>0.21309802582710774</v>
      </c>
      <c r="T1048" s="92">
        <f t="shared" si="175"/>
        <v>136.76052504696185</v>
      </c>
      <c r="U1048" s="92">
        <f t="shared" si="173"/>
        <v>2.8413070110281031E-4</v>
      </c>
      <c r="V1048" s="92">
        <f t="shared" si="176"/>
        <v>0.18234736672928065</v>
      </c>
    </row>
    <row r="1049" spans="1:22" x14ac:dyDescent="0.45">
      <c r="A1049" s="88">
        <f>MIN('Gearing and Output'!$H$7,(SQRT((A1048^2)+2*K1048*1)))</f>
        <v>9.0108629699834886</v>
      </c>
      <c r="B1049" s="90">
        <f t="shared" si="174"/>
        <v>89.990444410585525</v>
      </c>
      <c r="C1049" s="90">
        <f>0.5*'Gearing and Output'!$G$15*'Gearing and Output'!$G$16*'Gearing and Output'!$G$14*(A1049)^2</f>
        <v>47.743043060725945</v>
      </c>
      <c r="D1049" s="90">
        <f>'Gearing and Output'!$G$26</f>
        <v>133.66125</v>
      </c>
      <c r="E1049" s="90">
        <f>'Gearing and Output'!$C$14-C1049-D1049</f>
        <v>302.70273589475073</v>
      </c>
      <c r="F1049" s="90">
        <f>0.5*'Gearing and Output'!$J$27*A1049^2</f>
        <v>23008.817733559896</v>
      </c>
      <c r="G1049" s="90">
        <f>A1049/('Gearing and Output'!$J$35/1000)</f>
        <v>30.848555186523409</v>
      </c>
      <c r="H1049" s="90">
        <f t="shared" si="168"/>
        <v>25.646855382235064</v>
      </c>
      <c r="I1049" s="90">
        <f>'Gearing and Output'!$G$38</f>
        <v>631.72977665344956</v>
      </c>
      <c r="J1049" s="90">
        <f t="shared" si="169"/>
        <v>0.47916490100925785</v>
      </c>
      <c r="K1049" s="92">
        <f t="shared" si="167"/>
        <v>2.0869642118897169</v>
      </c>
      <c r="L1049" s="92">
        <f>IF(A1049&lt;'Gearing and Output'!$H$5,1,IF(A1049&lt;'Gearing and Output'!$H$6,2,IF(A1049&gt;'Gearing and Output'!$H$6,3)))</f>
        <v>1</v>
      </c>
      <c r="M1049" s="92">
        <f>IF(L1049=1,_xlfn.XLOOKUP(A1049,'Dyno Graph'!$E$2:$E$77,'Dyno Graph'!$A$2:$A$77,,1),IF(L1049=2,_xlfn.XLOOKUP(A1049,'Dyno Graph'!$F$2:$F$77,'Dyno Graph'!$A$2:$A$77,,1),IF(L1049=3,_xlfn.XLOOKUP(A1049,'Dyno Graph'!$G$2:$G$77,'Dyno Graph'!$A$2:$A$77,,1))))</f>
        <v>7100</v>
      </c>
      <c r="N1049" s="92">
        <f>IF(L1049=1,_xlfn.XLOOKUP(A1049,'Dyno Graph'!$E$2:$E$77,'Dyno Graph'!$D$2:$D$77,,-1),IF(L1049=2,_xlfn.XLOOKUP(A1049,'Dyno Graph'!$F$2:$F$77,'Dyno Graph'!$D$2:$D$77,,-1),IF(L1049=3,_xlfn.XLOOKUP(A1049,'Dyno Graph'!$G$2:$G$77,'Dyno Graph'!$D$2:$D$77,,-1))))</f>
        <v>17.308428571428571</v>
      </c>
      <c r="O1049" s="92">
        <f>IF(L1049=1,_xlfn.XLOOKUP(A1049,'Dyno Graph'!$E$2:$E$77,'Dyno Graph'!$H$2:$H$77,,-1),IF(Forces!L1049=2,_xlfn.XLOOKUP(Forces!A1049,'Dyno Graph'!$F$2:$F$77,'Dyno Graph'!$H$2:$H$77,,-1),IF(Forces!L1049=3,_xlfn.XLOOKUP(Forces!A1049,'Dyno Graph'!$G$2:$G$77,'Dyno Graph'!$H$2:$H$77,,-1))))</f>
        <v>12.6769</v>
      </c>
      <c r="P1049" s="92" cm="1">
        <f t="array" ref="P1049">_xlfn.XLOOKUP(N1049,BSFC!$B$3:$B$25,_xlfn.XLOOKUP(M1049,BSFC!$C$2:$P$2,BSFC!$C$3:$P$25,,-1),,-1)</f>
        <v>541.22171512499995</v>
      </c>
      <c r="Q1049" s="92">
        <f t="shared" si="170"/>
        <v>1.9058371001300312</v>
      </c>
      <c r="R1049" s="92">
        <f t="shared" si="171"/>
        <v>3.8111758828439157E-4</v>
      </c>
      <c r="S1049" s="92">
        <f t="shared" si="172"/>
        <v>0.20626911479558199</v>
      </c>
      <c r="T1049" s="92">
        <f t="shared" si="175"/>
        <v>136.96679416175743</v>
      </c>
      <c r="U1049" s="92">
        <f t="shared" si="173"/>
        <v>2.7502548639410932E-4</v>
      </c>
      <c r="V1049" s="92">
        <f t="shared" si="176"/>
        <v>0.18262239221567475</v>
      </c>
    </row>
    <row r="1050" spans="1:22" x14ac:dyDescent="0.45">
      <c r="A1050" s="88">
        <f>MIN('Gearing and Output'!$H$7,(SQRT((A1049^2)+2*K1049*1)))</f>
        <v>9.2395660010413412</v>
      </c>
      <c r="B1050" s="90">
        <f t="shared" si="174"/>
        <v>90.098674602337752</v>
      </c>
      <c r="C1050" s="90">
        <f>0.5*'Gearing and Output'!$G$15*'Gearing and Output'!$G$16*'Gearing and Output'!$G$14*(A1050)^2</f>
        <v>50.197312973908254</v>
      </c>
      <c r="D1050" s="90">
        <f>'Gearing and Output'!$G$26</f>
        <v>133.66125</v>
      </c>
      <c r="E1050" s="90">
        <f>'Gearing and Output'!$C$14-C1050-D1050</f>
        <v>300.24846598156842</v>
      </c>
      <c r="F1050" s="90">
        <f>0.5*'Gearing and Output'!$J$27*A1050^2</f>
        <v>24191.604700648393</v>
      </c>
      <c r="G1050" s="90">
        <f>A1050/('Gearing and Output'!$J$35/1000)</f>
        <v>31.631516607467788</v>
      </c>
      <c r="H1050" s="90">
        <f t="shared" si="168"/>
        <v>26.965252817695895</v>
      </c>
      <c r="I1050" s="90">
        <f>'Gearing and Output'!$G$38</f>
        <v>631.72977665344956</v>
      </c>
      <c r="J1050" s="90">
        <f t="shared" si="169"/>
        <v>0.475279901435257</v>
      </c>
      <c r="K1050" s="92">
        <f t="shared" ref="K1050:K1113" si="177">(I1050/E1050)</f>
        <v>2.1040233281066292</v>
      </c>
      <c r="L1050" s="92">
        <f>IF(A1050&lt;'Gearing and Output'!$H$5,1,IF(A1050&lt;'Gearing and Output'!$H$6,2,IF(A1050&gt;'Gearing and Output'!$H$6,3)))</f>
        <v>1</v>
      </c>
      <c r="M1050" s="92">
        <f>IF(L1050=1,_xlfn.XLOOKUP(A1050,'Dyno Graph'!$E$2:$E$77,'Dyno Graph'!$A$2:$A$77,,1),IF(L1050=2,_xlfn.XLOOKUP(A1050,'Dyno Graph'!$F$2:$F$77,'Dyno Graph'!$A$2:$A$77,,1),IF(L1050=3,_xlfn.XLOOKUP(A1050,'Dyno Graph'!$G$2:$G$77,'Dyno Graph'!$A$2:$A$77,,1))))</f>
        <v>7300</v>
      </c>
      <c r="N1050" s="92">
        <f>IF(L1050=1,_xlfn.XLOOKUP(A1050,'Dyno Graph'!$E$2:$E$77,'Dyno Graph'!$D$2:$D$77,,-1),IF(L1050=2,_xlfn.XLOOKUP(A1050,'Dyno Graph'!$F$2:$F$77,'Dyno Graph'!$D$2:$D$77,,-1),IF(L1050=3,_xlfn.XLOOKUP(A1050,'Dyno Graph'!$G$2:$G$77,'Dyno Graph'!$D$2:$D$77,,-1))))</f>
        <v>15.729542693797773</v>
      </c>
      <c r="O1050" s="92">
        <f>IF(L1050=1,_xlfn.XLOOKUP(A1050,'Dyno Graph'!$E$2:$E$77,'Dyno Graph'!$H$2:$H$77,,-1),IF(Forces!L1050=2,_xlfn.XLOOKUP(Forces!A1050,'Dyno Graph'!$F$2:$F$77,'Dyno Graph'!$H$2:$H$77,,-1),IF(Forces!L1050=3,_xlfn.XLOOKUP(Forces!A1050,'Dyno Graph'!$G$2:$G$77,'Dyno Graph'!$H$2:$H$77,,-1))))</f>
        <v>11.849662397180863</v>
      </c>
      <c r="P1050" s="92" cm="1">
        <f t="array" ref="P1050">_xlfn.XLOOKUP(N1050,BSFC!$B$3:$B$25,_xlfn.XLOOKUP(M1050,BSFC!$C$2:$P$2,BSFC!$C$3:$P$25,,-1),,-1)</f>
        <v>482.49827961562505</v>
      </c>
      <c r="Q1050" s="92">
        <f t="shared" si="170"/>
        <v>1.5881782557404804</v>
      </c>
      <c r="R1050" s="92">
        <f t="shared" si="171"/>
        <v>3.4777927749764269E-4</v>
      </c>
      <c r="S1050" s="92">
        <f t="shared" si="172"/>
        <v>0.16780290307857768</v>
      </c>
      <c r="T1050" s="92">
        <f t="shared" si="175"/>
        <v>137.13459706483602</v>
      </c>
      <c r="U1050" s="92">
        <f t="shared" si="173"/>
        <v>2.2373720410477022E-4</v>
      </c>
      <c r="V1050" s="92">
        <f t="shared" si="176"/>
        <v>0.18284612941977951</v>
      </c>
    </row>
    <row r="1051" spans="1:22" x14ac:dyDescent="0.45">
      <c r="A1051" s="88">
        <f>MIN('Gearing and Output'!$H$7,(SQRT((A1050^2)+2*K1050*1)))</f>
        <v>9.4645457653187108</v>
      </c>
      <c r="B1051" s="90">
        <f t="shared" si="174"/>
        <v>90.204332076536289</v>
      </c>
      <c r="C1051" s="90">
        <f>0.5*'Gearing and Output'!$G$15*'Gearing and Output'!$G$16*'Gearing and Output'!$G$14*(A1051)^2</f>
        <v>52.671644407761647</v>
      </c>
      <c r="D1051" s="90">
        <f>'Gearing and Output'!$G$26</f>
        <v>133.66125</v>
      </c>
      <c r="E1051" s="90">
        <f>'Gearing and Output'!$C$14-C1051-D1051</f>
        <v>297.77413454771499</v>
      </c>
      <c r="F1051" s="90">
        <f>0.5*'Gearing and Output'!$J$27*A1051^2</f>
        <v>25384.059921852822</v>
      </c>
      <c r="G1051" s="90">
        <f>A1051/('Gearing and Output'!$J$35/1000)</f>
        <v>32.401731480036666</v>
      </c>
      <c r="H1051" s="90">
        <f t="shared" si="168"/>
        <v>28.294427004834343</v>
      </c>
      <c r="I1051" s="90">
        <f>'Gearing and Output'!$G$38</f>
        <v>631.72977665344956</v>
      </c>
      <c r="J1051" s="90">
        <f t="shared" si="169"/>
        <v>0.47136314537072405</v>
      </c>
      <c r="K1051" s="92">
        <f t="shared" si="177"/>
        <v>2.1215065492944012</v>
      </c>
      <c r="L1051" s="92">
        <f>IF(A1051&lt;'Gearing and Output'!$H$5,1,IF(A1051&lt;'Gearing and Output'!$H$6,2,IF(A1051&gt;'Gearing and Output'!$H$6,3)))</f>
        <v>1</v>
      </c>
      <c r="M1051" s="92">
        <f>IF(L1051=1,_xlfn.XLOOKUP(A1051,'Dyno Graph'!$E$2:$E$77,'Dyno Graph'!$A$2:$A$77,,1),IF(L1051=2,_xlfn.XLOOKUP(A1051,'Dyno Graph'!$F$2:$F$77,'Dyno Graph'!$A$2:$A$77,,1),IF(L1051=3,_xlfn.XLOOKUP(A1051,'Dyno Graph'!$G$2:$G$77,'Dyno Graph'!$A$2:$A$77,,1))))</f>
        <v>7500</v>
      </c>
      <c r="N1051" s="92">
        <f>IF(L1051=1,_xlfn.XLOOKUP(A1051,'Dyno Graph'!$E$2:$E$77,'Dyno Graph'!$D$2:$D$77,,-1),IF(L1051=2,_xlfn.XLOOKUP(A1051,'Dyno Graph'!$F$2:$F$77,'Dyno Graph'!$D$2:$D$77,,-1),IF(L1051=3,_xlfn.XLOOKUP(A1051,'Dyno Graph'!$G$2:$G$77,'Dyno Graph'!$D$2:$D$77,,-1))))</f>
        <v>14.682899148334002</v>
      </c>
      <c r="O1051" s="92">
        <f>IF(L1051=1,_xlfn.XLOOKUP(A1051,'Dyno Graph'!$E$2:$E$77,'Dyno Graph'!$H$2:$H$77,,-1),IF(Forces!L1051=2,_xlfn.XLOOKUP(Forces!A1051,'Dyno Graph'!$F$2:$F$77,'Dyno Graph'!$H$2:$H$77,,-1),IF(Forces!L1051=3,_xlfn.XLOOKUP(Forces!A1051,'Dyno Graph'!$G$2:$G$77,'Dyno Graph'!$H$2:$H$77,,-1))))</f>
        <v>11.368441198590393</v>
      </c>
      <c r="P1051" s="92" cm="1">
        <f t="array" ref="P1051">_xlfn.XLOOKUP(N1051,BSFC!$B$3:$B$25,_xlfn.XLOOKUP(M1051,BSFC!$C$2:$P$2,BSFC!$C$3:$P$25,,-1),,-1)</f>
        <v>475.44294525000004</v>
      </c>
      <c r="Q1051" s="92">
        <f t="shared" si="170"/>
        <v>1.5014014350997935</v>
      </c>
      <c r="R1051" s="92">
        <f t="shared" si="171"/>
        <v>3.2602373935246547E-4</v>
      </c>
      <c r="S1051" s="92">
        <f t="shared" si="172"/>
        <v>0.15500568685915453</v>
      </c>
      <c r="T1051" s="92">
        <f t="shared" si="175"/>
        <v>137.28960275169516</v>
      </c>
      <c r="U1051" s="92">
        <f t="shared" si="173"/>
        <v>2.0667424914553938E-4</v>
      </c>
      <c r="V1051" s="92">
        <f t="shared" si="176"/>
        <v>0.18305280366892504</v>
      </c>
    </row>
    <row r="1052" spans="1:22" x14ac:dyDescent="0.45">
      <c r="A1052" s="88">
        <f>MIN('Gearing and Output'!$H$7,(SQRT((A1051^2)+2*K1051*1)))</f>
        <v>9.6861054940776459</v>
      </c>
      <c r="B1052" s="90">
        <f t="shared" si="174"/>
        <v>90.307572744378632</v>
      </c>
      <c r="C1052" s="90">
        <f>0.5*'Gearing and Output'!$G$15*'Gearing and Output'!$G$16*'Gearing and Output'!$G$14*(A1052)^2</f>
        <v>55.166536109731872</v>
      </c>
      <c r="D1052" s="90">
        <f>'Gearing and Output'!$G$26</f>
        <v>133.66125</v>
      </c>
      <c r="E1052" s="90">
        <f>'Gearing and Output'!$C$14-C1052-D1052</f>
        <v>295.27924284574482</v>
      </c>
      <c r="F1052" s="90">
        <f>0.5*'Gearing and Output'!$J$27*A1052^2</f>
        <v>26586.423758665431</v>
      </c>
      <c r="G1052" s="90">
        <f>A1052/('Gearing and Output'!$J$35/1000)</f>
        <v>33.160237911939902</v>
      </c>
      <c r="H1052" s="90">
        <f t="shared" si="168"/>
        <v>29.634645863388929</v>
      </c>
      <c r="I1052" s="90">
        <f>'Gearing and Output'!$G$38</f>
        <v>631.72977665344956</v>
      </c>
      <c r="J1052" s="90">
        <f t="shared" si="169"/>
        <v>0.4674138433207452</v>
      </c>
      <c r="K1052" s="92">
        <f t="shared" si="177"/>
        <v>2.1394317140790964</v>
      </c>
      <c r="L1052" s="92">
        <f>IF(A1052&lt;'Gearing and Output'!$H$5,1,IF(A1052&lt;'Gearing and Output'!$H$6,2,IF(A1052&gt;'Gearing and Output'!$H$6,3)))</f>
        <v>2</v>
      </c>
      <c r="M1052" s="92">
        <f>IF(L1052=1,_xlfn.XLOOKUP(A1052,'Dyno Graph'!$E$2:$E$77,'Dyno Graph'!$A$2:$A$77,,1),IF(L1052=2,_xlfn.XLOOKUP(A1052,'Dyno Graph'!$F$2:$F$77,'Dyno Graph'!$A$2:$A$77,,1),IF(L1052=3,_xlfn.XLOOKUP(A1052,'Dyno Graph'!$G$2:$G$77,'Dyno Graph'!$A$2:$A$77,,1))))</f>
        <v>6200</v>
      </c>
      <c r="N1052" s="92">
        <f>IF(L1052=1,_xlfn.XLOOKUP(A1052,'Dyno Graph'!$E$2:$E$77,'Dyno Graph'!$D$2:$D$77,,-1),IF(L1052=2,_xlfn.XLOOKUP(A1052,'Dyno Graph'!$F$2:$F$77,'Dyno Graph'!$D$2:$D$77,,-1),IF(L1052=3,_xlfn.XLOOKUP(A1052,'Dyno Graph'!$G$2:$G$77,'Dyno Graph'!$D$2:$D$77,,-1))))</f>
        <v>19.866703817568183</v>
      </c>
      <c r="O1052" s="92">
        <f>IF(L1052=1,_xlfn.XLOOKUP(A1052,'Dyno Graph'!$E$2:$E$77,'Dyno Graph'!$H$2:$H$77,,-1),IF(Forces!L1052=2,_xlfn.XLOOKUP(Forces!A1052,'Dyno Graph'!$F$2:$F$77,'Dyno Graph'!$H$2:$H$77,,-1),IF(Forces!L1052=3,_xlfn.XLOOKUP(Forces!A1052,'Dyno Graph'!$G$2:$G$77,'Dyno Graph'!$H$2:$H$77,,-1))))</f>
        <v>12.67981848242453</v>
      </c>
      <c r="P1052" s="92" cm="1">
        <f t="array" ref="P1052">_xlfn.XLOOKUP(N1052,BSFC!$B$3:$B$25,_xlfn.XLOOKUP(M1052,BSFC!$C$2:$P$2,BSFC!$C$3:$P$25,,-1),,-1)</f>
        <v>457.16661900000008</v>
      </c>
      <c r="Q1052" s="92">
        <f t="shared" si="170"/>
        <v>1.6102193736510373</v>
      </c>
      <c r="R1052" s="92">
        <f t="shared" si="171"/>
        <v>3.5561259308979705E-4</v>
      </c>
      <c r="S1052" s="92">
        <f t="shared" si="172"/>
        <v>0.1625742068566853</v>
      </c>
      <c r="T1052" s="92">
        <f t="shared" si="175"/>
        <v>137.45217695855183</v>
      </c>
      <c r="U1052" s="92">
        <f t="shared" si="173"/>
        <v>2.1676560914224709E-4</v>
      </c>
      <c r="V1052" s="92">
        <f t="shared" si="176"/>
        <v>0.18326956927806728</v>
      </c>
    </row>
    <row r="1053" spans="1:22" x14ac:dyDescent="0.45">
      <c r="A1053" s="88">
        <f>MIN('Gearing and Output'!$H$7,(SQRT((A1052^2)+2*K1052*1)))</f>
        <v>9.9045193255684723</v>
      </c>
      <c r="B1053" s="90">
        <f t="shared" si="174"/>
        <v>90.408536755566786</v>
      </c>
      <c r="C1053" s="90">
        <f>0.5*'Gearing and Output'!$G$15*'Gearing and Output'!$G$16*'Gearing and Output'!$G$14*(A1053)^2</f>
        <v>57.682507805488882</v>
      </c>
      <c r="D1053" s="90">
        <f>'Gearing and Output'!$G$26</f>
        <v>133.66125</v>
      </c>
      <c r="E1053" s="90">
        <f>'Gearing and Output'!$C$14-C1053-D1053</f>
        <v>292.76327114998776</v>
      </c>
      <c r="F1053" s="90">
        <f>0.5*'Gearing and Output'!$J$27*A1053^2</f>
        <v>27798.946682619757</v>
      </c>
      <c r="G1053" s="90">
        <f>A1053/('Gearing and Output'!$J$35/1000)</f>
        <v>33.907974411394974</v>
      </c>
      <c r="H1053" s="90">
        <f t="shared" si="168"/>
        <v>30.986188582289426</v>
      </c>
      <c r="I1053" s="90">
        <f>'Gearing and Output'!$G$38</f>
        <v>631.72977665344956</v>
      </c>
      <c r="J1053" s="90">
        <f t="shared" si="169"/>
        <v>0.46343117258281469</v>
      </c>
      <c r="K1053" s="92">
        <f t="shared" si="177"/>
        <v>2.157817728200623</v>
      </c>
      <c r="L1053" s="92">
        <f>IF(A1053&lt;'Gearing and Output'!$H$5,1,IF(A1053&lt;'Gearing and Output'!$H$6,2,IF(A1053&gt;'Gearing and Output'!$H$6,3)))</f>
        <v>2</v>
      </c>
      <c r="M1053" s="92">
        <f>IF(L1053=1,_xlfn.XLOOKUP(A1053,'Dyno Graph'!$E$2:$E$77,'Dyno Graph'!$A$2:$A$77,,1),IF(L1053=2,_xlfn.XLOOKUP(A1053,'Dyno Graph'!$F$2:$F$77,'Dyno Graph'!$A$2:$A$77,,1),IF(L1053=3,_xlfn.XLOOKUP(A1053,'Dyno Graph'!$G$2:$G$77,'Dyno Graph'!$A$2:$A$77,,1))))</f>
        <v>6400</v>
      </c>
      <c r="N1053" s="92">
        <f>IF(L1053=1,_xlfn.XLOOKUP(A1053,'Dyno Graph'!$E$2:$E$77,'Dyno Graph'!$D$2:$D$77,,-1),IF(L1053=2,_xlfn.XLOOKUP(A1053,'Dyno Graph'!$F$2:$F$77,'Dyno Graph'!$D$2:$D$77,,-1),IF(L1053=3,_xlfn.XLOOKUP(A1053,'Dyno Graph'!$G$2:$G$77,'Dyno Graph'!$D$2:$D$77,,-1))))</f>
        <v>19.797222222222221</v>
      </c>
      <c r="O1053" s="92">
        <f>IF(L1053=1,_xlfn.XLOOKUP(A1053,'Dyno Graph'!$E$2:$E$77,'Dyno Graph'!$H$2:$H$77,,-1),IF(Forces!L1053=2,_xlfn.XLOOKUP(Forces!A1053,'Dyno Graph'!$F$2:$F$77,'Dyno Graph'!$H$2:$H$77,,-1),IF(Forces!L1053=3,_xlfn.XLOOKUP(Forces!A1053,'Dyno Graph'!$G$2:$G$77,'Dyno Graph'!$H$2:$H$77,,-1))))</f>
        <v>13.049750000000001</v>
      </c>
      <c r="P1053" s="92" cm="1">
        <f t="array" ref="P1053">_xlfn.XLOOKUP(N1053,BSFC!$B$3:$B$25,_xlfn.XLOOKUP(M1053,BSFC!$C$2:$P$2,BSFC!$C$3:$P$25,,-1),,-1)</f>
        <v>457.16661900000008</v>
      </c>
      <c r="Q1053" s="92">
        <f t="shared" si="170"/>
        <v>1.6571972461931255</v>
      </c>
      <c r="R1053" s="92">
        <f t="shared" si="171"/>
        <v>3.5819342743508698E-4</v>
      </c>
      <c r="S1053" s="92">
        <f t="shared" si="172"/>
        <v>0.16375407816852058</v>
      </c>
      <c r="T1053" s="92">
        <f t="shared" si="175"/>
        <v>137.61593103672035</v>
      </c>
      <c r="U1053" s="92">
        <f t="shared" si="173"/>
        <v>2.1833877089136075E-4</v>
      </c>
      <c r="V1053" s="92">
        <f t="shared" si="176"/>
        <v>0.18348790804895865</v>
      </c>
    </row>
    <row r="1054" spans="1:22" x14ac:dyDescent="0.45">
      <c r="A1054" s="88">
        <f>MIN('Gearing and Output'!$H$7,(SQRT((A1053^2)+2*K1053*1)))</f>
        <v>10.120036488420414</v>
      </c>
      <c r="B1054" s="90">
        <f t="shared" si="174"/>
        <v>90.507350628534951</v>
      </c>
      <c r="C1054" s="90">
        <f>0.5*'Gearing and Output'!$G$15*'Gearing and Output'!$G$16*'Gearing and Output'!$G$14*(A1054)^2</f>
        <v>60.220101453852813</v>
      </c>
      <c r="D1054" s="90">
        <f>'Gearing and Output'!$G$26</f>
        <v>133.66125</v>
      </c>
      <c r="E1054" s="90">
        <f>'Gearing and Output'!$C$14-C1054-D1054</f>
        <v>290.22567750162386</v>
      </c>
      <c r="F1054" s="90">
        <f>0.5*'Gearing and Output'!$J$27*A1054^2</f>
        <v>29021.889880077459</v>
      </c>
      <c r="G1054" s="90">
        <f>A1054/('Gearing and Output'!$J$35/1000)</f>
        <v>34.645794208902473</v>
      </c>
      <c r="H1054" s="90">
        <f t="shared" si="168"/>
        <v>32.349346293784457</v>
      </c>
      <c r="I1054" s="90">
        <f>'Gearing and Output'!$G$38</f>
        <v>631.72977665344956</v>
      </c>
      <c r="J1054" s="90">
        <f t="shared" si="169"/>
        <v>0.45941427526034456</v>
      </c>
      <c r="K1054" s="92">
        <f t="shared" si="177"/>
        <v>2.1766846479320043</v>
      </c>
      <c r="L1054" s="92">
        <f>IF(A1054&lt;'Gearing and Output'!$H$5,1,IF(A1054&lt;'Gearing and Output'!$H$6,2,IF(A1054&gt;'Gearing and Output'!$H$6,3)))</f>
        <v>2</v>
      </c>
      <c r="M1054" s="92">
        <f>IF(L1054=1,_xlfn.XLOOKUP(A1054,'Dyno Graph'!$E$2:$E$77,'Dyno Graph'!$A$2:$A$77,,1),IF(L1054=2,_xlfn.XLOOKUP(A1054,'Dyno Graph'!$F$2:$F$77,'Dyno Graph'!$A$2:$A$77,,1),IF(L1054=3,_xlfn.XLOOKUP(A1054,'Dyno Graph'!$G$2:$G$77,'Dyno Graph'!$A$2:$A$77,,1))))</f>
        <v>6500</v>
      </c>
      <c r="N1054" s="92">
        <f>IF(L1054=1,_xlfn.XLOOKUP(A1054,'Dyno Graph'!$E$2:$E$77,'Dyno Graph'!$D$2:$D$77,,-1),IF(L1054=2,_xlfn.XLOOKUP(A1054,'Dyno Graph'!$F$2:$F$77,'Dyno Graph'!$D$2:$D$77,,-1),IF(L1054=3,_xlfn.XLOOKUP(A1054,'Dyno Graph'!$G$2:$G$77,'Dyno Graph'!$D$2:$D$77,,-1))))</f>
        <v>19.933328124999999</v>
      </c>
      <c r="O1054" s="92">
        <f>IF(L1054=1,_xlfn.XLOOKUP(A1054,'Dyno Graph'!$E$2:$E$77,'Dyno Graph'!$H$2:$H$77,,-1),IF(Forces!L1054=2,_xlfn.XLOOKUP(Forces!A1054,'Dyno Graph'!$F$2:$F$77,'Dyno Graph'!$H$2:$H$77,,-1),IF(Forces!L1054=3,_xlfn.XLOOKUP(Forces!A1054,'Dyno Graph'!$G$2:$G$77,'Dyno Graph'!$H$2:$H$77,,-1))))</f>
        <v>13.34803</v>
      </c>
      <c r="P1054" s="92" cm="1">
        <f t="array" ref="P1054">_xlfn.XLOOKUP(N1054,BSFC!$B$3:$B$25,_xlfn.XLOOKUP(M1054,BSFC!$C$2:$P$2,BSFC!$C$3:$P$25,,-1),,-1)</f>
        <v>504.47246850000005</v>
      </c>
      <c r="Q1054" s="92">
        <f t="shared" si="170"/>
        <v>1.8704760121422375</v>
      </c>
      <c r="R1054" s="92">
        <f t="shared" si="171"/>
        <v>3.5883358723056081E-4</v>
      </c>
      <c r="S1054" s="92">
        <f t="shared" si="172"/>
        <v>0.18102166553091112</v>
      </c>
      <c r="T1054" s="92">
        <f t="shared" si="175"/>
        <v>137.79695270225128</v>
      </c>
      <c r="U1054" s="92">
        <f t="shared" si="173"/>
        <v>2.4136222070788151E-4</v>
      </c>
      <c r="V1054" s="92">
        <f t="shared" si="176"/>
        <v>0.18372927026966654</v>
      </c>
    </row>
    <row r="1055" spans="1:22" x14ac:dyDescent="0.45">
      <c r="A1055" s="88">
        <f>MIN('Gearing and Output'!$H$7,(SQRT((A1054^2)+2*K1054*1)))</f>
        <v>10.332884777390319</v>
      </c>
      <c r="B1055" s="90">
        <f t="shared" si="174"/>
        <v>90.604129023101791</v>
      </c>
      <c r="C1055" s="90">
        <f>0.5*'Gearing and Output'!$G$15*'Gearing and Output'!$G$16*'Gearing and Output'!$G$14*(A1055)^2</f>
        <v>62.779882599820844</v>
      </c>
      <c r="D1055" s="90">
        <f>'Gearing and Output'!$G$26</f>
        <v>133.66125</v>
      </c>
      <c r="E1055" s="90">
        <f>'Gearing and Output'!$C$14-C1055-D1055</f>
        <v>287.66589635565583</v>
      </c>
      <c r="F1055" s="90">
        <f>0.5*'Gearing and Output'!$J$27*A1055^2</f>
        <v>30255.525904292917</v>
      </c>
      <c r="G1055" s="90">
        <f>A1055/('Gearing and Output'!$J$35/1000)</f>
        <v>35.374477156420127</v>
      </c>
      <c r="H1055" s="90">
        <f t="shared" si="168"/>
        <v>33.724422800267533</v>
      </c>
      <c r="I1055" s="90">
        <f>'Gearing and Output'!$G$38</f>
        <v>631.72977665344956</v>
      </c>
      <c r="J1055" s="90">
        <f t="shared" si="169"/>
        <v>0.45536225612088221</v>
      </c>
      <c r="K1055" s="92">
        <f t="shared" si="177"/>
        <v>2.1960537716031872</v>
      </c>
      <c r="L1055" s="92">
        <f>IF(A1055&lt;'Gearing and Output'!$H$5,1,IF(A1055&lt;'Gearing and Output'!$H$6,2,IF(A1055&gt;'Gearing and Output'!$H$6,3)))</f>
        <v>2</v>
      </c>
      <c r="M1055" s="92">
        <f>IF(L1055=1,_xlfn.XLOOKUP(A1055,'Dyno Graph'!$E$2:$E$77,'Dyno Graph'!$A$2:$A$77,,1),IF(L1055=2,_xlfn.XLOOKUP(A1055,'Dyno Graph'!$F$2:$F$77,'Dyno Graph'!$A$2:$A$77,,1),IF(L1055=3,_xlfn.XLOOKUP(A1055,'Dyno Graph'!$G$2:$G$77,'Dyno Graph'!$A$2:$A$77,,1))))</f>
        <v>6600</v>
      </c>
      <c r="N1055" s="92">
        <f>IF(L1055=1,_xlfn.XLOOKUP(A1055,'Dyno Graph'!$E$2:$E$77,'Dyno Graph'!$D$2:$D$77,,-1),IF(L1055=2,_xlfn.XLOOKUP(A1055,'Dyno Graph'!$F$2:$F$77,'Dyno Graph'!$D$2:$D$77,,-1),IF(L1055=3,_xlfn.XLOOKUP(A1055,'Dyno Graph'!$G$2:$G$77,'Dyno Graph'!$D$2:$D$77,,-1))))</f>
        <v>19.736307692307694</v>
      </c>
      <c r="O1055" s="92">
        <f>IF(L1055=1,_xlfn.XLOOKUP(A1055,'Dyno Graph'!$E$2:$E$77,'Dyno Graph'!$H$2:$H$77,,-1),IF(Forces!L1055=2,_xlfn.XLOOKUP(Forces!A1055,'Dyno Graph'!$F$2:$F$77,'Dyno Graph'!$H$2:$H$77,,-1),IF(Forces!L1055=3,_xlfn.XLOOKUP(Forces!A1055,'Dyno Graph'!$G$2:$G$77,'Dyno Graph'!$H$2:$H$77,,-1))))</f>
        <v>13.422600000000001</v>
      </c>
      <c r="P1055" s="92" cm="1">
        <f t="array" ref="P1055">_xlfn.XLOOKUP(N1055,BSFC!$B$3:$B$25,_xlfn.XLOOKUP(M1055,BSFC!$C$2:$P$2,BSFC!$C$3:$P$25,,-1),,-1)</f>
        <v>504.47246850000005</v>
      </c>
      <c r="Q1055" s="92">
        <f t="shared" si="170"/>
        <v>1.8809255988022502</v>
      </c>
      <c r="R1055" s="92">
        <f t="shared" si="171"/>
        <v>3.5363779686061988E-4</v>
      </c>
      <c r="S1055" s="92">
        <f t="shared" si="172"/>
        <v>0.17840053233717848</v>
      </c>
      <c r="T1055" s="92">
        <f t="shared" si="175"/>
        <v>137.97535323458845</v>
      </c>
      <c r="U1055" s="92">
        <f t="shared" si="173"/>
        <v>2.3786737644957131E-4</v>
      </c>
      <c r="V1055" s="92">
        <f t="shared" si="176"/>
        <v>0.18396713764611611</v>
      </c>
    </row>
    <row r="1056" spans="1:22" x14ac:dyDescent="0.45">
      <c r="A1056" s="88">
        <f>MIN('Gearing and Output'!$H$7,(SQRT((A1055^2)+2*K1055*1)))</f>
        <v>10.543273465391618</v>
      </c>
      <c r="B1056" s="90">
        <f t="shared" si="174"/>
        <v>90.69897622622922</v>
      </c>
      <c r="C1056" s="90">
        <f>0.5*'Gearing and Output'!$G$15*'Gearing and Output'!$G$16*'Gearing and Output'!$G$14*(A1056)^2</f>
        <v>65.362441835226193</v>
      </c>
      <c r="D1056" s="90">
        <f>'Gearing and Output'!$G$26</f>
        <v>133.66125</v>
      </c>
      <c r="E1056" s="90">
        <f>'Gearing and Output'!$C$14-C1056-D1056</f>
        <v>285.08333712025046</v>
      </c>
      <c r="F1056" s="90">
        <f>0.5*'Gearing and Output'!$J$27*A1056^2</f>
        <v>31500.139379349024</v>
      </c>
      <c r="G1056" s="90">
        <f>A1056/('Gearing and Output'!$J$35/1000)</f>
        <v>36.094739696650521</v>
      </c>
      <c r="H1056" s="90">
        <f t="shared" si="168"/>
        <v>35.111735358921379</v>
      </c>
      <c r="I1056" s="90">
        <f>'Gearing and Output'!$G$38</f>
        <v>631.72977665344956</v>
      </c>
      <c r="J1056" s="90">
        <f t="shared" si="169"/>
        <v>0.4512741802839535</v>
      </c>
      <c r="K1056" s="92">
        <f t="shared" si="177"/>
        <v>2.2159477401759924</v>
      </c>
      <c r="L1056" s="92">
        <f>IF(A1056&lt;'Gearing and Output'!$H$5,1,IF(A1056&lt;'Gearing and Output'!$H$6,2,IF(A1056&gt;'Gearing and Output'!$H$6,3)))</f>
        <v>2</v>
      </c>
      <c r="M1056" s="92">
        <f>IF(L1056=1,_xlfn.XLOOKUP(A1056,'Dyno Graph'!$E$2:$E$77,'Dyno Graph'!$A$2:$A$77,,1),IF(L1056=2,_xlfn.XLOOKUP(A1056,'Dyno Graph'!$F$2:$F$77,'Dyno Graph'!$A$2:$A$77,,1),IF(L1056=3,_xlfn.XLOOKUP(A1056,'Dyno Graph'!$G$2:$G$77,'Dyno Graph'!$A$2:$A$77,,1))))</f>
        <v>6800</v>
      </c>
      <c r="N1056" s="92">
        <f>IF(L1056=1,_xlfn.XLOOKUP(A1056,'Dyno Graph'!$E$2:$E$77,'Dyno Graph'!$D$2:$D$77,,-1),IF(L1056=2,_xlfn.XLOOKUP(A1056,'Dyno Graph'!$F$2:$F$77,'Dyno Graph'!$D$2:$D$77,,-1),IF(L1056=3,_xlfn.XLOOKUP(A1056,'Dyno Graph'!$G$2:$G$77,'Dyno Graph'!$D$2:$D$77,,-1))))</f>
        <v>19.679029850746268</v>
      </c>
      <c r="O1056" s="92">
        <f>IF(L1056=1,_xlfn.XLOOKUP(A1056,'Dyno Graph'!$E$2:$E$77,'Dyno Graph'!$H$2:$H$77,,-1),IF(Forces!L1056=2,_xlfn.XLOOKUP(Forces!A1056,'Dyno Graph'!$F$2:$F$77,'Dyno Graph'!$H$2:$H$77,,-1),IF(Forces!L1056=3,_xlfn.XLOOKUP(Forces!A1056,'Dyno Graph'!$G$2:$G$77,'Dyno Graph'!$H$2:$H$77,,-1))))</f>
        <v>13.795450000000001</v>
      </c>
      <c r="P1056" s="92" cm="1">
        <f t="array" ref="P1056">_xlfn.XLOOKUP(N1056,BSFC!$B$3:$B$25,_xlfn.XLOOKUP(M1056,BSFC!$C$2:$P$2,BSFC!$C$3:$P$25,,-1),,-1)</f>
        <v>504.47246850000005</v>
      </c>
      <c r="Q1056" s="92">
        <f t="shared" si="170"/>
        <v>1.9331735321023127</v>
      </c>
      <c r="R1056" s="92">
        <f t="shared" si="171"/>
        <v>3.5642529853996223E-4</v>
      </c>
      <c r="S1056" s="92">
        <f t="shared" si="172"/>
        <v>0.1798067501903042</v>
      </c>
      <c r="T1056" s="92">
        <f t="shared" si="175"/>
        <v>138.15515998477875</v>
      </c>
      <c r="U1056" s="92">
        <f t="shared" si="173"/>
        <v>2.3974233358707228E-4</v>
      </c>
      <c r="V1056" s="92">
        <f t="shared" si="176"/>
        <v>0.18420687997970317</v>
      </c>
    </row>
    <row r="1057" spans="1:22" x14ac:dyDescent="0.45">
      <c r="A1057" s="88">
        <f>MIN('Gearing and Output'!$H$7,(SQRT((A1056^2)+2*K1056*1)))</f>
        <v>10.751395762708345</v>
      </c>
      <c r="B1057" s="90">
        <f t="shared" si="174"/>
        <v>90.791987405621256</v>
      </c>
      <c r="C1057" s="90">
        <f>0.5*'Gearing and Output'!$G$15*'Gearing and Output'!$G$16*'Gearing and Output'!$G$14*(A1057)^2</f>
        <v>67.968396377673159</v>
      </c>
      <c r="D1057" s="90">
        <f>'Gearing and Output'!$G$26</f>
        <v>133.66125</v>
      </c>
      <c r="E1057" s="90">
        <f>'Gearing and Output'!$C$14-C1057-D1057</f>
        <v>282.4773825778035</v>
      </c>
      <c r="F1057" s="90">
        <f>0.5*'Gearing and Output'!$J$27*A1057^2</f>
        <v>32756.02776109377</v>
      </c>
      <c r="G1057" s="90">
        <f>A1057/('Gearing and Output'!$J$35/1000)</f>
        <v>36.807243282123736</v>
      </c>
      <c r="H1057" s="90">
        <f t="shared" si="168"/>
        <v>36.511615529898471</v>
      </c>
      <c r="I1057" s="90">
        <f>'Gearing and Output'!$G$38</f>
        <v>631.72977665344956</v>
      </c>
      <c r="J1057" s="90">
        <f t="shared" si="169"/>
        <v>0.44714907072167853</v>
      </c>
      <c r="K1057" s="92">
        <f t="shared" si="177"/>
        <v>2.2363906479466564</v>
      </c>
      <c r="L1057" s="92">
        <f>IF(A1057&lt;'Gearing and Output'!$H$5,1,IF(A1057&lt;'Gearing and Output'!$H$6,2,IF(A1057&gt;'Gearing and Output'!$H$6,3)))</f>
        <v>2</v>
      </c>
      <c r="M1057" s="92">
        <f>IF(L1057=1,_xlfn.XLOOKUP(A1057,'Dyno Graph'!$E$2:$E$77,'Dyno Graph'!$A$2:$A$77,,1),IF(L1057=2,_xlfn.XLOOKUP(A1057,'Dyno Graph'!$F$2:$F$77,'Dyno Graph'!$A$2:$A$77,,1),IF(L1057=3,_xlfn.XLOOKUP(A1057,'Dyno Graph'!$G$2:$G$77,'Dyno Graph'!$A$2:$A$77,,1))))</f>
        <v>6900</v>
      </c>
      <c r="N1057" s="92">
        <f>IF(L1057=1,_xlfn.XLOOKUP(A1057,'Dyno Graph'!$E$2:$E$77,'Dyno Graph'!$D$2:$D$77,,-1),IF(L1057=2,_xlfn.XLOOKUP(A1057,'Dyno Graph'!$F$2:$F$77,'Dyno Graph'!$D$2:$D$77,,-1),IF(L1057=3,_xlfn.XLOOKUP(A1057,'Dyno Graph'!$G$2:$G$77,'Dyno Graph'!$D$2:$D$77,,-1))))</f>
        <v>19.259479497265158</v>
      </c>
      <c r="O1057" s="92">
        <f>IF(L1057=1,_xlfn.XLOOKUP(A1057,'Dyno Graph'!$E$2:$E$77,'Dyno Graph'!$H$2:$H$77,,-1),IF(Forces!L1057=2,_xlfn.XLOOKUP(Forces!A1057,'Dyno Graph'!$F$2:$F$77,'Dyno Graph'!$H$2:$H$77,,-1),IF(Forces!L1057=3,_xlfn.XLOOKUP(Forces!A1057,'Dyno Graph'!$G$2:$G$77,'Dyno Graph'!$H$2:$H$77,,-1))))</f>
        <v>13.702848078511614</v>
      </c>
      <c r="P1057" s="92" cm="1">
        <f t="array" ref="P1057">_xlfn.XLOOKUP(N1057,BSFC!$B$3:$B$25,_xlfn.XLOOKUP(M1057,BSFC!$C$2:$P$2,BSFC!$C$3:$P$25,,-1),,-1)</f>
        <v>504.47246850000005</v>
      </c>
      <c r="Q1057" s="92">
        <f t="shared" si="170"/>
        <v>1.9201971099020101</v>
      </c>
      <c r="R1057" s="92">
        <f t="shared" si="171"/>
        <v>3.4737583287732204E-4</v>
      </c>
      <c r="S1057" s="92">
        <f t="shared" si="172"/>
        <v>0.17524154390886612</v>
      </c>
      <c r="T1057" s="92">
        <f t="shared" si="175"/>
        <v>138.33040152868762</v>
      </c>
      <c r="U1057" s="92">
        <f t="shared" si="173"/>
        <v>2.3365539187848817E-4</v>
      </c>
      <c r="V1057" s="92">
        <f t="shared" si="176"/>
        <v>0.18444053537158167</v>
      </c>
    </row>
    <row r="1058" spans="1:22" x14ac:dyDescent="0.45">
      <c r="A1058" s="88">
        <f>MIN('Gearing and Output'!$H$7,(SQRT((A1057^2)+2*K1057*1)))</f>
        <v>10.957430909765129</v>
      </c>
      <c r="B1058" s="90">
        <f t="shared" si="174"/>
        <v>90.88324967396089</v>
      </c>
      <c r="C1058" s="90">
        <f>0.5*'Gearing and Output'!$G$15*'Gearing and Output'!$G$16*'Gearing and Output'!$G$14*(A1058)^2</f>
        <v>70.598391779658428</v>
      </c>
      <c r="D1058" s="90">
        <f>'Gearing and Output'!$G$26</f>
        <v>133.66125</v>
      </c>
      <c r="E1058" s="90">
        <f>'Gearing and Output'!$C$14-C1058-D1058</f>
        <v>279.84738717581826</v>
      </c>
      <c r="F1058" s="90">
        <f>0.5*'Gearing and Output'!$J$27*A1058^2</f>
        <v>34023.502160817538</v>
      </c>
      <c r="G1058" s="90">
        <f>A1058/('Gearing and Output'!$J$35/1000)</f>
        <v>37.512601539764219</v>
      </c>
      <c r="H1058" s="90">
        <f t="shared" si="168"/>
        <v>37.924410094435686</v>
      </c>
      <c r="I1058" s="90">
        <f>'Gearing and Output'!$G$38</f>
        <v>631.72977665344956</v>
      </c>
      <c r="J1058" s="90">
        <f t="shared" si="169"/>
        <v>0.44298590555330941</v>
      </c>
      <c r="K1058" s="92">
        <f t="shared" si="177"/>
        <v>2.2574081646027877</v>
      </c>
      <c r="L1058" s="92">
        <f>IF(A1058&lt;'Gearing and Output'!$H$5,1,IF(A1058&lt;'Gearing and Output'!$H$6,2,IF(A1058&gt;'Gearing and Output'!$H$6,3)))</f>
        <v>2</v>
      </c>
      <c r="M1058" s="92">
        <f>IF(L1058=1,_xlfn.XLOOKUP(A1058,'Dyno Graph'!$E$2:$E$77,'Dyno Graph'!$A$2:$A$77,,1),IF(L1058=2,_xlfn.XLOOKUP(A1058,'Dyno Graph'!$F$2:$F$77,'Dyno Graph'!$A$2:$A$77,,1),IF(L1058=3,_xlfn.XLOOKUP(A1058,'Dyno Graph'!$G$2:$G$77,'Dyno Graph'!$A$2:$A$77,,1))))</f>
        <v>7000</v>
      </c>
      <c r="N1058" s="92">
        <f>IF(L1058=1,_xlfn.XLOOKUP(A1058,'Dyno Graph'!$E$2:$E$77,'Dyno Graph'!$D$2:$D$77,,-1),IF(L1058=2,_xlfn.XLOOKUP(A1058,'Dyno Graph'!$F$2:$F$77,'Dyno Graph'!$D$2:$D$77,,-1),IF(L1058=3,_xlfn.XLOOKUP(A1058,'Dyno Graph'!$G$2:$G$77,'Dyno Graph'!$D$2:$D$77,,-1))))</f>
        <v>18.346330708629118</v>
      </c>
      <c r="O1058" s="92">
        <f>IF(L1058=1,_xlfn.XLOOKUP(A1058,'Dyno Graph'!$E$2:$E$77,'Dyno Graph'!$H$2:$H$77,,-1),IF(Forces!L1058=2,_xlfn.XLOOKUP(Forces!A1058,'Dyno Graph'!$F$2:$F$77,'Dyno Graph'!$H$2:$H$77,,-1),IF(Forces!L1058=3,_xlfn.XLOOKUP(Forces!A1058,'Dyno Graph'!$G$2:$G$77,'Dyno Graph'!$H$2:$H$77,,-1))))</f>
        <v>13.245113762456945</v>
      </c>
      <c r="P1058" s="92" cm="1">
        <f t="array" ref="P1058">_xlfn.XLOOKUP(N1058,BSFC!$B$3:$B$25,_xlfn.XLOOKUP(M1058,BSFC!$C$2:$P$2,BSFC!$C$3:$P$25,,-1),,-1)</f>
        <v>510.46600000000001</v>
      </c>
      <c r="Q1058" s="92">
        <f t="shared" si="170"/>
        <v>1.8781056227406521</v>
      </c>
      <c r="R1058" s="92">
        <f t="shared" si="171"/>
        <v>3.2963160092510475E-4</v>
      </c>
      <c r="S1058" s="92">
        <f t="shared" si="172"/>
        <v>0.16826572479783453</v>
      </c>
      <c r="T1058" s="92">
        <f t="shared" si="175"/>
        <v>138.49866725348545</v>
      </c>
      <c r="U1058" s="92">
        <f t="shared" si="173"/>
        <v>2.2435429973044604E-4</v>
      </c>
      <c r="V1058" s="92">
        <f t="shared" si="176"/>
        <v>0.18466488967131212</v>
      </c>
    </row>
    <row r="1059" spans="1:22" x14ac:dyDescent="0.45">
      <c r="A1059" s="88">
        <f>MIN('Gearing and Output'!$H$7,(SQRT((A1058^2)+2*K1058*1)))</f>
        <v>11.161545971391321</v>
      </c>
      <c r="B1059" s="90">
        <f t="shared" si="174"/>
        <v>90.972842997552718</v>
      </c>
      <c r="C1059" s="90">
        <f>0.5*'Gearing and Output'!$G$15*'Gearing and Output'!$G$16*'Gearing and Output'!$G$14*(A1059)^2</f>
        <v>73.253103781231303</v>
      </c>
      <c r="D1059" s="90">
        <f>'Gearing and Output'!$G$26</f>
        <v>133.66125</v>
      </c>
      <c r="E1059" s="90">
        <f>'Gearing and Output'!$C$14-C1059-D1059</f>
        <v>277.19267517424538</v>
      </c>
      <c r="F1059" s="90">
        <f>0.5*'Gearing and Output'!$J$27*A1059^2</f>
        <v>35302.888238106163</v>
      </c>
      <c r="G1059" s="90">
        <f>A1059/('Gearing and Output'!$J$35/1000)</f>
        <v>38.211386413527286</v>
      </c>
      <c r="H1059" s="90">
        <f t="shared" si="168"/>
        <v>39.350482050075875</v>
      </c>
      <c r="I1059" s="90">
        <f>'Gearing and Output'!$G$38</f>
        <v>631.72977665344956</v>
      </c>
      <c r="J1059" s="90">
        <f t="shared" si="169"/>
        <v>0.43878361511255159</v>
      </c>
      <c r="K1059" s="92">
        <f t="shared" si="177"/>
        <v>2.2790276700361565</v>
      </c>
      <c r="L1059" s="92">
        <f>IF(A1059&lt;'Gearing and Output'!$H$5,1,IF(A1059&lt;'Gearing and Output'!$H$6,2,IF(A1059&gt;'Gearing and Output'!$H$6,3)))</f>
        <v>2</v>
      </c>
      <c r="M1059" s="92">
        <f>IF(L1059=1,_xlfn.XLOOKUP(A1059,'Dyno Graph'!$E$2:$E$77,'Dyno Graph'!$A$2:$A$77,,1),IF(L1059=2,_xlfn.XLOOKUP(A1059,'Dyno Graph'!$F$2:$F$77,'Dyno Graph'!$A$2:$A$77,,1),IF(L1059=3,_xlfn.XLOOKUP(A1059,'Dyno Graph'!$G$2:$G$77,'Dyno Graph'!$A$2:$A$77,,1))))</f>
        <v>7200</v>
      </c>
      <c r="N1059" s="92">
        <f>IF(L1059=1,_xlfn.XLOOKUP(A1059,'Dyno Graph'!$E$2:$E$77,'Dyno Graph'!$D$2:$D$77,,-1),IF(L1059=2,_xlfn.XLOOKUP(A1059,'Dyno Graph'!$F$2:$F$77,'Dyno Graph'!$D$2:$D$77,,-1),IF(L1059=3,_xlfn.XLOOKUP(A1059,'Dyno Graph'!$G$2:$G$77,'Dyno Graph'!$D$2:$D$77,,-1))))</f>
        <v>16.430236696691239</v>
      </c>
      <c r="O1059" s="92">
        <f>IF(L1059=1,_xlfn.XLOOKUP(A1059,'Dyno Graph'!$E$2:$E$77,'Dyno Graph'!$H$2:$H$77,,-1),IF(Forces!L1059=2,_xlfn.XLOOKUP(Forces!A1059,'Dyno Graph'!$F$2:$F$77,'Dyno Graph'!$H$2:$H$77,,-1),IF(Forces!L1059=3,_xlfn.XLOOKUP(Forces!A1059,'Dyno Graph'!$G$2:$G$77,'Dyno Graph'!$H$2:$H$77,,-1))))</f>
        <v>12.205611797885627</v>
      </c>
      <c r="P1059" s="92" cm="1">
        <f t="array" ref="P1059">_xlfn.XLOOKUP(N1059,BSFC!$B$3:$B$25,_xlfn.XLOOKUP(M1059,BSFC!$C$2:$P$2,BSFC!$C$3:$P$25,,-1),,-1)</f>
        <v>530.48452275</v>
      </c>
      <c r="Q1059" s="92">
        <f t="shared" si="170"/>
        <v>1.798580041520313</v>
      </c>
      <c r="R1059" s="92">
        <f t="shared" si="171"/>
        <v>2.9835254634155023E-4</v>
      </c>
      <c r="S1059" s="92">
        <f t="shared" si="172"/>
        <v>0.15827140815724453</v>
      </c>
      <c r="T1059" s="92">
        <f t="shared" si="175"/>
        <v>138.6569386616427</v>
      </c>
      <c r="U1059" s="92">
        <f t="shared" si="173"/>
        <v>2.1102854420965936E-4</v>
      </c>
      <c r="V1059" s="92">
        <f t="shared" si="176"/>
        <v>0.18487591821552177</v>
      </c>
    </row>
    <row r="1060" spans="1:22" x14ac:dyDescent="0.45">
      <c r="A1060" s="88">
        <f>MIN('Gearing and Output'!$H$7,(SQRT((A1059^2)+2*K1059*1)))</f>
        <v>11.363897386528715</v>
      </c>
      <c r="B1060" s="90">
        <f t="shared" si="174"/>
        <v>91.06084097623787</v>
      </c>
      <c r="C1060" s="90">
        <f>0.5*'Gearing and Output'!$G$15*'Gearing and Output'!$G$16*'Gearing and Output'!$G$14*(A1060)^2</f>
        <v>75.933240321193807</v>
      </c>
      <c r="D1060" s="90">
        <f>'Gearing and Output'!$G$26</f>
        <v>133.66125</v>
      </c>
      <c r="E1060" s="90">
        <f>'Gearing and Output'!$C$14-C1060-D1060</f>
        <v>274.51253863428286</v>
      </c>
      <c r="F1060" s="90">
        <f>0.5*'Gearing and Output'!$J$27*A1060^2</f>
        <v>36594.527170099151</v>
      </c>
      <c r="G1060" s="90">
        <f>A1060/('Gearing and Output'!$J$35/1000)</f>
        <v>38.904133469800456</v>
      </c>
      <c r="H1060" s="90">
        <f t="shared" si="168"/>
        <v>40.790211691054836</v>
      </c>
      <c r="I1060" s="90">
        <f>'Gearing and Output'!$G$38</f>
        <v>631.72977665344956</v>
      </c>
      <c r="J1060" s="90">
        <f t="shared" si="169"/>
        <v>0.43454107876392417</v>
      </c>
      <c r="K1060" s="92">
        <f t="shared" si="177"/>
        <v>2.3012784035160831</v>
      </c>
      <c r="L1060" s="92">
        <f>IF(A1060&lt;'Gearing and Output'!$H$5,1,IF(A1060&lt;'Gearing and Output'!$H$6,2,IF(A1060&gt;'Gearing and Output'!$H$6,3)))</f>
        <v>2</v>
      </c>
      <c r="M1060" s="92">
        <f>IF(L1060=1,_xlfn.XLOOKUP(A1060,'Dyno Graph'!$E$2:$E$77,'Dyno Graph'!$A$2:$A$77,,1),IF(L1060=2,_xlfn.XLOOKUP(A1060,'Dyno Graph'!$F$2:$F$77,'Dyno Graph'!$A$2:$A$77,,1),IF(L1060=3,_xlfn.XLOOKUP(A1060,'Dyno Graph'!$G$2:$G$77,'Dyno Graph'!$A$2:$A$77,,1))))</f>
        <v>7300</v>
      </c>
      <c r="N1060" s="92">
        <f>IF(L1060=1,_xlfn.XLOOKUP(A1060,'Dyno Graph'!$E$2:$E$77,'Dyno Graph'!$D$2:$D$77,,-1),IF(L1060=2,_xlfn.XLOOKUP(A1060,'Dyno Graph'!$F$2:$F$77,'Dyno Graph'!$D$2:$D$77,,-1),IF(L1060=3,_xlfn.XLOOKUP(A1060,'Dyno Graph'!$G$2:$G$77,'Dyno Graph'!$D$2:$D$77,,-1))))</f>
        <v>15.729542693797773</v>
      </c>
      <c r="O1060" s="92">
        <f>IF(L1060=1,_xlfn.XLOOKUP(A1060,'Dyno Graph'!$E$2:$E$77,'Dyno Graph'!$H$2:$H$77,,-1),IF(Forces!L1060=2,_xlfn.XLOOKUP(Forces!A1060,'Dyno Graph'!$F$2:$F$77,'Dyno Graph'!$H$2:$H$77,,-1),IF(Forces!L1060=3,_xlfn.XLOOKUP(Forces!A1060,'Dyno Graph'!$G$2:$G$77,'Dyno Graph'!$H$2:$H$77,,-1))))</f>
        <v>11.849662397180863</v>
      </c>
      <c r="P1060" s="92" cm="1">
        <f t="array" ref="P1060">_xlfn.XLOOKUP(N1060,BSFC!$B$3:$B$25,_xlfn.XLOOKUP(M1060,BSFC!$C$2:$P$2,BSFC!$C$3:$P$25,,-1),,-1)</f>
        <v>482.49827961562505</v>
      </c>
      <c r="Q1060" s="92">
        <f t="shared" si="170"/>
        <v>1.5881782557404804</v>
      </c>
      <c r="R1060" s="92">
        <f t="shared" si="171"/>
        <v>2.8462408470832784E-4</v>
      </c>
      <c r="S1060" s="92">
        <f t="shared" si="172"/>
        <v>0.13733063120894012</v>
      </c>
      <c r="T1060" s="92">
        <f t="shared" si="175"/>
        <v>138.79426929285165</v>
      </c>
      <c r="U1060" s="92">
        <f t="shared" si="173"/>
        <v>1.8310750827858682E-4</v>
      </c>
      <c r="V1060" s="92">
        <f t="shared" si="176"/>
        <v>0.18505902572380034</v>
      </c>
    </row>
    <row r="1061" spans="1:22" x14ac:dyDescent="0.45">
      <c r="A1061" s="88">
        <f>MIN('Gearing and Output'!$H$7,(SQRT((A1060^2)+2*K1060*1)))</f>
        <v>11.564632316618903</v>
      </c>
      <c r="B1061" s="90">
        <f t="shared" si="174"/>
        <v>91.147311516123779</v>
      </c>
      <c r="C1061" s="90">
        <f>0.5*'Gearing and Output'!$G$15*'Gearing and Output'!$G$16*'Gearing and Output'!$G$14*(A1061)^2</f>
        <v>78.639543723728721</v>
      </c>
      <c r="D1061" s="90">
        <f>'Gearing and Output'!$G$26</f>
        <v>133.66125</v>
      </c>
      <c r="E1061" s="90">
        <f>'Gearing and Output'!$C$14-C1061-D1061</f>
        <v>271.80623523174796</v>
      </c>
      <c r="F1061" s="90">
        <f>0.5*'Gearing and Output'!$J$27*A1061^2</f>
        <v>37898.776705291893</v>
      </c>
      <c r="G1061" s="90">
        <f>A1061/('Gearing and Output'!$J$35/1000)</f>
        <v>39.591346513587474</v>
      </c>
      <c r="H1061" s="90">
        <f t="shared" si="168"/>
        <v>42.243997782925454</v>
      </c>
      <c r="I1061" s="90">
        <f>'Gearing and Output'!$G$38</f>
        <v>631.72977665344956</v>
      </c>
      <c r="J1061" s="90">
        <f t="shared" si="169"/>
        <v>0.43025712144142569</v>
      </c>
      <c r="K1061" s="92">
        <f t="shared" si="177"/>
        <v>2.3241916290655471</v>
      </c>
      <c r="L1061" s="92">
        <f>IF(A1061&lt;'Gearing and Output'!$H$5,1,IF(A1061&lt;'Gearing and Output'!$H$6,2,IF(A1061&gt;'Gearing and Output'!$H$6,3)))</f>
        <v>2</v>
      </c>
      <c r="M1061" s="92">
        <f>IF(L1061=1,_xlfn.XLOOKUP(A1061,'Dyno Graph'!$E$2:$E$77,'Dyno Graph'!$A$2:$A$77,,1),IF(L1061=2,_xlfn.XLOOKUP(A1061,'Dyno Graph'!$F$2:$F$77,'Dyno Graph'!$A$2:$A$77,,1),IF(L1061=3,_xlfn.XLOOKUP(A1061,'Dyno Graph'!$G$2:$G$77,'Dyno Graph'!$A$2:$A$77,,1))))</f>
        <v>7400</v>
      </c>
      <c r="N1061" s="92">
        <f>IF(L1061=1,_xlfn.XLOOKUP(A1061,'Dyno Graph'!$E$2:$E$77,'Dyno Graph'!$D$2:$D$77,,-1),IF(L1061=2,_xlfn.XLOOKUP(A1061,'Dyno Graph'!$F$2:$F$77,'Dyno Graph'!$D$2:$D$77,,-1),IF(L1061=3,_xlfn.XLOOKUP(A1061,'Dyno Graph'!$G$2:$G$77,'Dyno Graph'!$D$2:$D$77,,-1))))</f>
        <v>15.161300543962401</v>
      </c>
      <c r="O1061" s="92">
        <f>IF(L1061=1,_xlfn.XLOOKUP(A1061,'Dyno Graph'!$E$2:$E$77,'Dyno Graph'!$H$2:$H$77,,-1),IF(Forces!L1061=2,_xlfn.XLOOKUP(Forces!A1061,'Dyno Graph'!$F$2:$F$77,'Dyno Graph'!$H$2:$H$77,,-1),IF(Forces!L1061=3,_xlfn.XLOOKUP(Forces!A1061,'Dyno Graph'!$G$2:$G$77,'Dyno Graph'!$H$2:$H$77,,-1))))</f>
        <v>11.580217097533207</v>
      </c>
      <c r="P1061" s="92" cm="1">
        <f t="array" ref="P1061">_xlfn.XLOOKUP(N1061,BSFC!$B$3:$B$25,_xlfn.XLOOKUP(M1061,BSFC!$C$2:$P$2,BSFC!$C$3:$P$25,,-1),,-1)</f>
        <v>482.49827961562505</v>
      </c>
      <c r="Q1061" s="92">
        <f t="shared" si="170"/>
        <v>1.552065229759783</v>
      </c>
      <c r="R1061" s="92">
        <f t="shared" si="171"/>
        <v>2.7344075970352032E-4</v>
      </c>
      <c r="S1061" s="92">
        <f t="shared" si="172"/>
        <v>0.13193469613373809</v>
      </c>
      <c r="T1061" s="92">
        <f t="shared" si="175"/>
        <v>138.92620398898538</v>
      </c>
      <c r="U1061" s="92">
        <f t="shared" si="173"/>
        <v>1.7591292817831745E-4</v>
      </c>
      <c r="V1061" s="92">
        <f t="shared" si="176"/>
        <v>0.18523493865197865</v>
      </c>
    </row>
    <row r="1062" spans="1:22" x14ac:dyDescent="0.45">
      <c r="A1062" s="88">
        <f>MIN('Gearing and Output'!$H$7,(SQRT((A1061^2)+2*K1061*1)))</f>
        <v>11.763889827634285</v>
      </c>
      <c r="B1062" s="90">
        <f t="shared" si="174"/>
        <v>91.232317412528118</v>
      </c>
      <c r="C1062" s="90">
        <f>0.5*'Gearing and Output'!$G$15*'Gearing and Output'!$G$16*'Gearing and Output'!$G$14*(A1062)^2</f>
        <v>81.372793079509833</v>
      </c>
      <c r="D1062" s="90">
        <f>'Gearing and Output'!$G$26</f>
        <v>133.66125</v>
      </c>
      <c r="E1062" s="90">
        <f>'Gearing and Output'!$C$14-C1062-D1062</f>
        <v>269.07298587596682</v>
      </c>
      <c r="F1062" s="90">
        <f>0.5*'Gearing and Output'!$J$27*A1062^2</f>
        <v>39216.012311064798</v>
      </c>
      <c r="G1062" s="90">
        <f>A1062/('Gearing and Output'!$J$35/1000)</f>
        <v>40.273501635173858</v>
      </c>
      <c r="H1062" s="90">
        <f t="shared" si="168"/>
        <v>43.712258841654865</v>
      </c>
      <c r="I1062" s="90">
        <f>'Gearing and Output'!$G$38</f>
        <v>631.72977665344956</v>
      </c>
      <c r="J1062" s="90">
        <f t="shared" si="169"/>
        <v>0.42593050987934233</v>
      </c>
      <c r="K1062" s="92">
        <f t="shared" si="177"/>
        <v>2.3478008191601023</v>
      </c>
      <c r="L1062" s="92">
        <f>IF(A1062&lt;'Gearing and Output'!$H$5,1,IF(A1062&lt;'Gearing and Output'!$H$6,2,IF(A1062&gt;'Gearing and Output'!$H$6,3)))</f>
        <v>2</v>
      </c>
      <c r="M1062" s="92">
        <f>IF(L1062=1,_xlfn.XLOOKUP(A1062,'Dyno Graph'!$E$2:$E$77,'Dyno Graph'!$A$2:$A$77,,1),IF(L1062=2,_xlfn.XLOOKUP(A1062,'Dyno Graph'!$F$2:$F$77,'Dyno Graph'!$A$2:$A$77,,1),IF(L1062=3,_xlfn.XLOOKUP(A1062,'Dyno Graph'!$G$2:$G$77,'Dyno Graph'!$A$2:$A$77,,1))))</f>
        <v>7500</v>
      </c>
      <c r="N1062" s="92">
        <f>IF(L1062=1,_xlfn.XLOOKUP(A1062,'Dyno Graph'!$E$2:$E$77,'Dyno Graph'!$D$2:$D$77,,-1),IF(L1062=2,_xlfn.XLOOKUP(A1062,'Dyno Graph'!$F$2:$F$77,'Dyno Graph'!$D$2:$D$77,,-1),IF(L1062=3,_xlfn.XLOOKUP(A1062,'Dyno Graph'!$G$2:$G$77,'Dyno Graph'!$D$2:$D$77,,-1))))</f>
        <v>14.682899148334002</v>
      </c>
      <c r="O1062" s="92">
        <f>IF(L1062=1,_xlfn.XLOOKUP(A1062,'Dyno Graph'!$E$2:$E$77,'Dyno Graph'!$H$2:$H$77,,-1),IF(Forces!L1062=2,_xlfn.XLOOKUP(Forces!A1062,'Dyno Graph'!$F$2:$F$77,'Dyno Graph'!$H$2:$H$77,,-1),IF(Forces!L1062=3,_xlfn.XLOOKUP(Forces!A1062,'Dyno Graph'!$G$2:$G$77,'Dyno Graph'!$H$2:$H$77,,-1))))</f>
        <v>11.368441198590393</v>
      </c>
      <c r="P1062" s="92" cm="1">
        <f t="array" ref="P1062">_xlfn.XLOOKUP(N1062,BSFC!$B$3:$B$25,_xlfn.XLOOKUP(M1062,BSFC!$C$2:$P$2,BSFC!$C$3:$P$25,,-1),,-1)</f>
        <v>475.44294525000004</v>
      </c>
      <c r="Q1062" s="92">
        <f t="shared" si="170"/>
        <v>1.5014014350997935</v>
      </c>
      <c r="R1062" s="92">
        <f t="shared" si="171"/>
        <v>2.6399871443205349E-4</v>
      </c>
      <c r="S1062" s="92">
        <f t="shared" si="172"/>
        <v>0.12551632633178919</v>
      </c>
      <c r="T1062" s="92">
        <f t="shared" si="175"/>
        <v>139.05172031531717</v>
      </c>
      <c r="U1062" s="92">
        <f t="shared" si="173"/>
        <v>1.6735510177571893E-4</v>
      </c>
      <c r="V1062" s="92">
        <f t="shared" si="176"/>
        <v>0.18540229375375436</v>
      </c>
    </row>
    <row r="1063" spans="1:22" x14ac:dyDescent="0.45">
      <c r="A1063" s="88">
        <f>MIN('Gearing and Output'!$H$7,(SQRT((A1062^2)+2*K1062*1)))</f>
        <v>11.961801934283882</v>
      </c>
      <c r="B1063" s="90">
        <f t="shared" si="174"/>
        <v>91.315916857285174</v>
      </c>
      <c r="C1063" s="90">
        <f>0.5*'Gearing and Output'!$G$15*'Gearing and Output'!$G$16*'Gearing and Output'!$G$14*(A1063)^2</f>
        <v>84.133806842842105</v>
      </c>
      <c r="D1063" s="90">
        <f>'Gearing and Output'!$G$26</f>
        <v>133.66125</v>
      </c>
      <c r="E1063" s="90">
        <f>'Gearing and Output'!$C$14-C1063-D1063</f>
        <v>266.31197211263458</v>
      </c>
      <c r="F1063" s="90">
        <f>0.5*'Gearing and Output'!$J$27*A1063^2</f>
        <v>40546.62842532379</v>
      </c>
      <c r="G1063" s="90">
        <f>A1063/('Gearing and Output'!$J$35/1000)</f>
        <v>40.951050784949949</v>
      </c>
      <c r="H1063" s="90">
        <f t="shared" si="168"/>
        <v>45.195434528769667</v>
      </c>
      <c r="I1063" s="90">
        <f>'Gearing and Output'!$G$38</f>
        <v>631.72977665344956</v>
      </c>
      <c r="J1063" s="90">
        <f t="shared" si="169"/>
        <v>0.42155994850109202</v>
      </c>
      <c r="K1063" s="92">
        <f t="shared" si="177"/>
        <v>2.3721418591961174</v>
      </c>
      <c r="L1063" s="92">
        <f>IF(A1063&lt;'Gearing and Output'!$H$5,1,IF(A1063&lt;'Gearing and Output'!$H$6,2,IF(A1063&gt;'Gearing and Output'!$H$6,3)))</f>
        <v>3</v>
      </c>
      <c r="M1063" s="92">
        <f>IF(L1063=1,_xlfn.XLOOKUP(A1063,'Dyno Graph'!$E$2:$E$77,'Dyno Graph'!$A$2:$A$77,,1),IF(L1063=2,_xlfn.XLOOKUP(A1063,'Dyno Graph'!$F$2:$F$77,'Dyno Graph'!$A$2:$A$77,,1),IF(L1063=3,_xlfn.XLOOKUP(A1063,'Dyno Graph'!$G$2:$G$77,'Dyno Graph'!$A$2:$A$77,,1))))</f>
        <v>6600</v>
      </c>
      <c r="N1063" s="92">
        <f>IF(L1063=1,_xlfn.XLOOKUP(A1063,'Dyno Graph'!$E$2:$E$77,'Dyno Graph'!$D$2:$D$77,,-1),IF(L1063=2,_xlfn.XLOOKUP(A1063,'Dyno Graph'!$F$2:$F$77,'Dyno Graph'!$D$2:$D$77,,-1),IF(L1063=3,_xlfn.XLOOKUP(A1063,'Dyno Graph'!$G$2:$G$77,'Dyno Graph'!$D$2:$D$77,,-1))))</f>
        <v>19.736307692307694</v>
      </c>
      <c r="O1063" s="92">
        <f>IF(L1063=1,_xlfn.XLOOKUP(A1063,'Dyno Graph'!$E$2:$E$77,'Dyno Graph'!$H$2:$H$77,,-1),IF(Forces!L1063=2,_xlfn.XLOOKUP(Forces!A1063,'Dyno Graph'!$F$2:$F$77,'Dyno Graph'!$H$2:$H$77,,-1),IF(Forces!L1063=3,_xlfn.XLOOKUP(Forces!A1063,'Dyno Graph'!$G$2:$G$77,'Dyno Graph'!$H$2:$H$77,,-1))))</f>
        <v>13.422600000000001</v>
      </c>
      <c r="P1063" s="92" cm="1">
        <f t="array" ref="P1063">_xlfn.XLOOKUP(N1063,BSFC!$B$3:$B$25,_xlfn.XLOOKUP(M1063,BSFC!$C$2:$P$2,BSFC!$C$3:$P$25,,-1),,-1)</f>
        <v>504.47246850000005</v>
      </c>
      <c r="Q1063" s="92">
        <f t="shared" si="170"/>
        <v>1.8809255988022502</v>
      </c>
      <c r="R1063" s="92">
        <f t="shared" si="171"/>
        <v>3.0665803162005517E-4</v>
      </c>
      <c r="S1063" s="92">
        <f t="shared" si="172"/>
        <v>0.15470053419672031</v>
      </c>
      <c r="T1063" s="92">
        <f t="shared" si="175"/>
        <v>139.20642084951388</v>
      </c>
      <c r="U1063" s="92">
        <f t="shared" si="173"/>
        <v>2.0626737892896039E-4</v>
      </c>
      <c r="V1063" s="92">
        <f t="shared" si="176"/>
        <v>0.18560856113268331</v>
      </c>
    </row>
    <row r="1064" spans="1:22" x14ac:dyDescent="0.45">
      <c r="A1064" s="88">
        <f>MIN('Gearing and Output'!$H$7,(SQRT((A1063^2)+2*K1063*1)))</f>
        <v>12.158494529892666</v>
      </c>
      <c r="B1064" s="90">
        <f t="shared" si="174"/>
        <v>91.398163881992176</v>
      </c>
      <c r="C1064" s="90">
        <f>0.5*'Gearing and Output'!$G$15*'Gearing and Output'!$G$16*'Gearing and Output'!$G$14*(A1064)^2</f>
        <v>86.923445669256736</v>
      </c>
      <c r="D1064" s="90">
        <f>'Gearing and Output'!$G$26</f>
        <v>133.66125</v>
      </c>
      <c r="E1064" s="90">
        <f>'Gearing and Output'!$C$14-C1064-D1064</f>
        <v>263.52233328621992</v>
      </c>
      <c r="F1064" s="90">
        <f>0.5*'Gearing and Output'!$J$27*A1064^2</f>
        <v>41891.039824023188</v>
      </c>
      <c r="G1064" s="90">
        <f>A1064/('Gearing and Output'!$J$35/1000)</f>
        <v>41.624424956838979</v>
      </c>
      <c r="H1064" s="90">
        <f t="shared" si="168"/>
        <v>46.693987175669925</v>
      </c>
      <c r="I1064" s="90">
        <f>'Gearing and Output'!$G$38</f>
        <v>631.72977665344956</v>
      </c>
      <c r="J1064" s="90">
        <f t="shared" si="169"/>
        <v>0.41714407492743749</v>
      </c>
      <c r="K1064" s="92">
        <f t="shared" si="177"/>
        <v>2.3972532755594114</v>
      </c>
      <c r="L1064" s="92">
        <f>IF(A1064&lt;'Gearing and Output'!$H$5,1,IF(A1064&lt;'Gearing and Output'!$H$6,2,IF(A1064&gt;'Gearing and Output'!$H$6,3)))</f>
        <v>3</v>
      </c>
      <c r="M1064" s="92">
        <f>IF(L1064=1,_xlfn.XLOOKUP(A1064,'Dyno Graph'!$E$2:$E$77,'Dyno Graph'!$A$2:$A$77,,1),IF(L1064=2,_xlfn.XLOOKUP(A1064,'Dyno Graph'!$F$2:$F$77,'Dyno Graph'!$A$2:$A$77,,1),IF(L1064=3,_xlfn.XLOOKUP(A1064,'Dyno Graph'!$G$2:$G$77,'Dyno Graph'!$A$2:$A$77,,1))))</f>
        <v>6700</v>
      </c>
      <c r="N1064" s="92">
        <f>IF(L1064=1,_xlfn.XLOOKUP(A1064,'Dyno Graph'!$E$2:$E$77,'Dyno Graph'!$D$2:$D$77,,-1),IF(L1064=2,_xlfn.XLOOKUP(A1064,'Dyno Graph'!$F$2:$F$77,'Dyno Graph'!$D$2:$D$77,,-1),IF(L1064=3,_xlfn.XLOOKUP(A1064,'Dyno Graph'!$G$2:$G$77,'Dyno Graph'!$D$2:$D$77,,-1))))</f>
        <v>19.545257575757578</v>
      </c>
      <c r="O1064" s="92">
        <f>IF(L1064=1,_xlfn.XLOOKUP(A1064,'Dyno Graph'!$E$2:$E$77,'Dyno Graph'!$H$2:$H$77,,-1),IF(Forces!L1064=2,_xlfn.XLOOKUP(Forces!A1064,'Dyno Graph'!$F$2:$F$77,'Dyno Graph'!$H$2:$H$77,,-1),IF(Forces!L1064=3,_xlfn.XLOOKUP(Forces!A1064,'Dyno Graph'!$G$2:$G$77,'Dyno Graph'!$H$2:$H$77,,-1))))</f>
        <v>13.497170000000002</v>
      </c>
      <c r="P1064" s="92" cm="1">
        <f t="array" ref="P1064">_xlfn.XLOOKUP(N1064,BSFC!$B$3:$B$25,_xlfn.XLOOKUP(M1064,BSFC!$C$2:$P$2,BSFC!$C$3:$P$25,,-1),,-1)</f>
        <v>504.47246850000005</v>
      </c>
      <c r="Q1064" s="92">
        <f t="shared" si="170"/>
        <v>1.8913751854622629</v>
      </c>
      <c r="R1064" s="92">
        <f t="shared" si="171"/>
        <v>3.0347961109465421E-4</v>
      </c>
      <c r="S1064" s="92">
        <f t="shared" si="172"/>
        <v>0.15309710854834022</v>
      </c>
      <c r="T1064" s="92">
        <f t="shared" si="175"/>
        <v>139.35951795806221</v>
      </c>
      <c r="U1064" s="92">
        <f t="shared" si="173"/>
        <v>2.0412947806445363E-4</v>
      </c>
      <c r="V1064" s="92">
        <f t="shared" si="176"/>
        <v>0.18581269061074776</v>
      </c>
    </row>
    <row r="1065" spans="1:22" x14ac:dyDescent="0.45">
      <c r="A1065" s="88">
        <f>MIN('Gearing and Output'!$H$7,(SQRT((A1064^2)+2*K1064*1)))</f>
        <v>12.354088221497719</v>
      </c>
      <c r="B1065" s="90">
        <f t="shared" si="174"/>
        <v>91.479108746726098</v>
      </c>
      <c r="C1065" s="90">
        <f>0.5*'Gearing and Output'!$G$15*'Gearing and Output'!$G$16*'Gearing and Output'!$G$14*(A1065)^2</f>
        <v>89.742615521314605</v>
      </c>
      <c r="D1065" s="90">
        <f>'Gearing and Output'!$G$26</f>
        <v>133.66125</v>
      </c>
      <c r="E1065" s="90">
        <f>'Gearing and Output'!$C$14-C1065-D1065</f>
        <v>260.70316343416209</v>
      </c>
      <c r="F1065" s="90">
        <f>0.5*'Gearing and Output'!$J$27*A1065^2</f>
        <v>43249.683117946479</v>
      </c>
      <c r="G1065" s="90">
        <f>A1065/('Gearing and Output'!$J$35/1000)</f>
        <v>42.29403704723628</v>
      </c>
      <c r="H1065" s="90">
        <f t="shared" si="168"/>
        <v>48.208403452020825</v>
      </c>
      <c r="I1065" s="90">
        <f>'Gearing and Output'!$G$38</f>
        <v>631.72977665344956</v>
      </c>
      <c r="J1065" s="90">
        <f t="shared" si="169"/>
        <v>0.41268145506013887</v>
      </c>
      <c r="K1065" s="92">
        <f t="shared" si="177"/>
        <v>2.4231764905798179</v>
      </c>
      <c r="L1065" s="92">
        <f>IF(A1065&lt;'Gearing and Output'!$H$5,1,IF(A1065&lt;'Gearing and Output'!$H$6,2,IF(A1065&gt;'Gearing and Output'!$H$6,3)))</f>
        <v>3</v>
      </c>
      <c r="M1065" s="92">
        <f>IF(L1065=1,_xlfn.XLOOKUP(A1065,'Dyno Graph'!$E$2:$E$77,'Dyno Graph'!$A$2:$A$77,,1),IF(L1065=2,_xlfn.XLOOKUP(A1065,'Dyno Graph'!$F$2:$F$77,'Dyno Graph'!$A$2:$A$77,,1),IF(L1065=3,_xlfn.XLOOKUP(A1065,'Dyno Graph'!$G$2:$G$77,'Dyno Graph'!$A$2:$A$77,,1))))</f>
        <v>6800</v>
      </c>
      <c r="N1065" s="92">
        <f>IF(L1065=1,_xlfn.XLOOKUP(A1065,'Dyno Graph'!$E$2:$E$77,'Dyno Graph'!$D$2:$D$77,,-1),IF(L1065=2,_xlfn.XLOOKUP(A1065,'Dyno Graph'!$F$2:$F$77,'Dyno Graph'!$D$2:$D$77,,-1),IF(L1065=3,_xlfn.XLOOKUP(A1065,'Dyno Graph'!$G$2:$G$77,'Dyno Graph'!$D$2:$D$77,,-1))))</f>
        <v>19.679029850746268</v>
      </c>
      <c r="O1065" s="92">
        <f>IF(L1065=1,_xlfn.XLOOKUP(A1065,'Dyno Graph'!$E$2:$E$77,'Dyno Graph'!$H$2:$H$77,,-1),IF(Forces!L1065=2,_xlfn.XLOOKUP(Forces!A1065,'Dyno Graph'!$F$2:$F$77,'Dyno Graph'!$H$2:$H$77,,-1),IF(Forces!L1065=3,_xlfn.XLOOKUP(Forces!A1065,'Dyno Graph'!$G$2:$G$77,'Dyno Graph'!$H$2:$H$77,,-1))))</f>
        <v>13.795450000000001</v>
      </c>
      <c r="P1065" s="92" cm="1">
        <f t="array" ref="P1065">_xlfn.XLOOKUP(N1065,BSFC!$B$3:$B$25,_xlfn.XLOOKUP(M1065,BSFC!$C$2:$P$2,BSFC!$C$3:$P$25,,-1),,-1)</f>
        <v>504.47246850000005</v>
      </c>
      <c r="Q1065" s="92">
        <f t="shared" si="170"/>
        <v>1.9331735321023127</v>
      </c>
      <c r="R1065" s="92">
        <f t="shared" si="171"/>
        <v>3.0537583362252857E-4</v>
      </c>
      <c r="S1065" s="92">
        <f t="shared" si="172"/>
        <v>0.1540537006078023</v>
      </c>
      <c r="T1065" s="92">
        <f t="shared" si="175"/>
        <v>139.51357165867</v>
      </c>
      <c r="U1065" s="92">
        <f t="shared" si="173"/>
        <v>2.0540493414373639E-4</v>
      </c>
      <c r="V1065" s="92">
        <f t="shared" si="176"/>
        <v>0.18601809554489149</v>
      </c>
    </row>
    <row r="1066" spans="1:22" x14ac:dyDescent="0.45">
      <c r="A1066" s="88">
        <f>MIN('Gearing and Output'!$H$7,(SQRT((A1065^2)+2*K1065*1)))</f>
        <v>12.548699086586957</v>
      </c>
      <c r="B1066" s="90">
        <f t="shared" si="174"/>
        <v>91.558798282119369</v>
      </c>
      <c r="C1066" s="90">
        <f>0.5*'Gearing and Output'!$G$15*'Gearing and Output'!$G$16*'Gearing and Output'!$G$14*(A1066)^2</f>
        <v>92.592271074236464</v>
      </c>
      <c r="D1066" s="90">
        <f>'Gearing and Output'!$G$26</f>
        <v>133.66125</v>
      </c>
      <c r="E1066" s="90">
        <f>'Gearing and Output'!$C$14-C1066-D1066</f>
        <v>257.8535078812402</v>
      </c>
      <c r="F1066" s="90">
        <f>0.5*'Gearing and Output'!$J$27*A1066^2</f>
        <v>44623.018393982595</v>
      </c>
      <c r="G1066" s="90">
        <f>A1066/('Gearing and Output'!$J$35/1000)</f>
        <v>42.960284445693105</v>
      </c>
      <c r="H1066" s="90">
        <f t="shared" si="168"/>
        <v>49.739196195206702</v>
      </c>
      <c r="I1066" s="90">
        <f>'Gearing and Output'!$G$38</f>
        <v>631.72977665344956</v>
      </c>
      <c r="J1066" s="90">
        <f t="shared" si="169"/>
        <v>0.40817057769099258</v>
      </c>
      <c r="K1066" s="92">
        <f t="shared" si="177"/>
        <v>2.4499561081961541</v>
      </c>
      <c r="L1066" s="92">
        <f>IF(A1066&lt;'Gearing and Output'!$H$5,1,IF(A1066&lt;'Gearing and Output'!$H$6,2,IF(A1066&gt;'Gearing and Output'!$H$6,3)))</f>
        <v>3</v>
      </c>
      <c r="M1066" s="92">
        <f>IF(L1066=1,_xlfn.XLOOKUP(A1066,'Dyno Graph'!$E$2:$E$77,'Dyno Graph'!$A$2:$A$77,,1),IF(L1066=2,_xlfn.XLOOKUP(A1066,'Dyno Graph'!$F$2:$F$77,'Dyno Graph'!$A$2:$A$77,,1),IF(L1066=3,_xlfn.XLOOKUP(A1066,'Dyno Graph'!$G$2:$G$77,'Dyno Graph'!$A$2:$A$77,,1))))</f>
        <v>6900</v>
      </c>
      <c r="N1066" s="92">
        <f>IF(L1066=1,_xlfn.XLOOKUP(A1066,'Dyno Graph'!$E$2:$E$77,'Dyno Graph'!$D$2:$D$77,,-1),IF(L1066=2,_xlfn.XLOOKUP(A1066,'Dyno Graph'!$F$2:$F$77,'Dyno Graph'!$D$2:$D$77,,-1),IF(L1066=3,_xlfn.XLOOKUP(A1066,'Dyno Graph'!$G$2:$G$77,'Dyno Graph'!$D$2:$D$77,,-1))))</f>
        <v>19.259479497265158</v>
      </c>
      <c r="O1066" s="92">
        <f>IF(L1066=1,_xlfn.XLOOKUP(A1066,'Dyno Graph'!$E$2:$E$77,'Dyno Graph'!$H$2:$H$77,,-1),IF(Forces!L1066=2,_xlfn.XLOOKUP(Forces!A1066,'Dyno Graph'!$F$2:$F$77,'Dyno Graph'!$H$2:$H$77,,-1),IF(Forces!L1066=3,_xlfn.XLOOKUP(Forces!A1066,'Dyno Graph'!$G$2:$G$77,'Dyno Graph'!$H$2:$H$77,,-1))))</f>
        <v>13.702848078511614</v>
      </c>
      <c r="P1066" s="92" cm="1">
        <f t="array" ref="P1066">_xlfn.XLOOKUP(N1066,BSFC!$B$3:$B$25,_xlfn.XLOOKUP(M1066,BSFC!$C$2:$P$2,BSFC!$C$3:$P$25,,-1),,-1)</f>
        <v>504.47246850000005</v>
      </c>
      <c r="Q1066" s="92">
        <f t="shared" si="170"/>
        <v>1.9201971099020101</v>
      </c>
      <c r="R1066" s="92">
        <f t="shared" si="171"/>
        <v>2.9871412994882313E-4</v>
      </c>
      <c r="S1066" s="92">
        <f t="shared" si="172"/>
        <v>0.15069305451111259</v>
      </c>
      <c r="T1066" s="92">
        <f t="shared" si="175"/>
        <v>139.66426471318113</v>
      </c>
      <c r="U1066" s="92">
        <f t="shared" si="173"/>
        <v>2.0092407268148345E-4</v>
      </c>
      <c r="V1066" s="92">
        <f t="shared" si="176"/>
        <v>0.18621901961757298</v>
      </c>
    </row>
    <row r="1067" spans="1:22" x14ac:dyDescent="0.45">
      <c r="A1067" s="88">
        <f>MIN('Gearing and Output'!$H$7,(SQRT((A1066^2)+2*K1066*1)))</f>
        <v>12.742439365447286</v>
      </c>
      <c r="B1067" s="90">
        <f t="shared" si="174"/>
        <v>91.637276191357969</v>
      </c>
      <c r="C1067" s="90">
        <f>0.5*'Gearing and Output'!$G$15*'Gearing and Output'!$G$16*'Gearing and Output'!$G$14*(A1067)^2</f>
        <v>95.473419457475131</v>
      </c>
      <c r="D1067" s="90">
        <f>'Gearing and Output'!$G$26</f>
        <v>133.66125</v>
      </c>
      <c r="E1067" s="90">
        <f>'Gearing and Output'!$C$14-C1067-D1067</f>
        <v>254.97235949800154</v>
      </c>
      <c r="F1067" s="90">
        <f>0.5*'Gearing and Output'!$J$27*A1067^2</f>
        <v>46011.531018302761</v>
      </c>
      <c r="G1067" s="90">
        <f>A1067/('Gearing and Output'!$J$35/1000)</f>
        <v>43.623551405160164</v>
      </c>
      <c r="H1067" s="90">
        <f t="shared" si="168"/>
        <v>51.286906420248201</v>
      </c>
      <c r="I1067" s="90">
        <f>'Gearing and Output'!$G$38</f>
        <v>631.72977665344956</v>
      </c>
      <c r="J1067" s="90">
        <f t="shared" si="169"/>
        <v>0.40360984857909066</v>
      </c>
      <c r="K1067" s="92">
        <f t="shared" si="177"/>
        <v>2.4776402347972977</v>
      </c>
      <c r="L1067" s="92">
        <f>IF(A1067&lt;'Gearing and Output'!$H$5,1,IF(A1067&lt;'Gearing and Output'!$H$6,2,IF(A1067&gt;'Gearing and Output'!$H$6,3)))</f>
        <v>3</v>
      </c>
      <c r="M1067" s="92">
        <f>IF(L1067=1,_xlfn.XLOOKUP(A1067,'Dyno Graph'!$E$2:$E$77,'Dyno Graph'!$A$2:$A$77,,1),IF(L1067=2,_xlfn.XLOOKUP(A1067,'Dyno Graph'!$F$2:$F$77,'Dyno Graph'!$A$2:$A$77,,1),IF(L1067=3,_xlfn.XLOOKUP(A1067,'Dyno Graph'!$G$2:$G$77,'Dyno Graph'!$A$2:$A$77,,1))))</f>
        <v>7000</v>
      </c>
      <c r="N1067" s="92">
        <f>IF(L1067=1,_xlfn.XLOOKUP(A1067,'Dyno Graph'!$E$2:$E$77,'Dyno Graph'!$D$2:$D$77,,-1),IF(L1067=2,_xlfn.XLOOKUP(A1067,'Dyno Graph'!$F$2:$F$77,'Dyno Graph'!$D$2:$D$77,,-1),IF(L1067=3,_xlfn.XLOOKUP(A1067,'Dyno Graph'!$G$2:$G$77,'Dyno Graph'!$D$2:$D$77,,-1))))</f>
        <v>18.346330708629118</v>
      </c>
      <c r="O1067" s="92">
        <f>IF(L1067=1,_xlfn.XLOOKUP(A1067,'Dyno Graph'!$E$2:$E$77,'Dyno Graph'!$H$2:$H$77,,-1),IF(Forces!L1067=2,_xlfn.XLOOKUP(Forces!A1067,'Dyno Graph'!$F$2:$F$77,'Dyno Graph'!$H$2:$H$77,,-1),IF(Forces!L1067=3,_xlfn.XLOOKUP(Forces!A1067,'Dyno Graph'!$G$2:$G$77,'Dyno Graph'!$H$2:$H$77,,-1))))</f>
        <v>13.245113762456945</v>
      </c>
      <c r="P1067" s="92" cm="1">
        <f t="array" ref="P1067">_xlfn.XLOOKUP(N1067,BSFC!$B$3:$B$25,_xlfn.XLOOKUP(M1067,BSFC!$C$2:$P$2,BSFC!$C$3:$P$25,,-1),,-1)</f>
        <v>510.46600000000001</v>
      </c>
      <c r="Q1067" s="92">
        <f t="shared" si="170"/>
        <v>1.8781056227406521</v>
      </c>
      <c r="R1067" s="92">
        <f t="shared" si="171"/>
        <v>2.8442824488374624E-4</v>
      </c>
      <c r="S1067" s="92">
        <f t="shared" si="172"/>
        <v>0.1451909484528264</v>
      </c>
      <c r="T1067" s="92">
        <f t="shared" si="175"/>
        <v>139.80945566163396</v>
      </c>
      <c r="U1067" s="92">
        <f t="shared" si="173"/>
        <v>1.935879312704352E-4</v>
      </c>
      <c r="V1067" s="92">
        <f t="shared" si="176"/>
        <v>0.18641260754884342</v>
      </c>
    </row>
    <row r="1068" spans="1:22" x14ac:dyDescent="0.45">
      <c r="A1068" s="88">
        <f>MIN('Gearing and Output'!$H$7,(SQRT((A1067^2)+2*K1067*1)))</f>
        <v>12.935418101155262</v>
      </c>
      <c r="B1068" s="90">
        <f t="shared" si="174"/>
        <v>91.714583317589216</v>
      </c>
      <c r="C1068" s="90">
        <f>0.5*'Gearing and Output'!$G$15*'Gearing and Output'!$G$16*'Gearing and Output'!$G$14*(A1068)^2</f>
        <v>98.387124373596748</v>
      </c>
      <c r="D1068" s="90">
        <f>'Gearing and Output'!$G$26</f>
        <v>133.66125</v>
      </c>
      <c r="E1068" s="90">
        <f>'Gearing and Output'!$C$14-C1068-D1068</f>
        <v>252.05865458187992</v>
      </c>
      <c r="F1068" s="90">
        <f>0.5*'Gearing and Output'!$J$27*A1068^2</f>
        <v>47415.733621374129</v>
      </c>
      <c r="G1068" s="90">
        <f>A1068/('Gearing and Output'!$J$35/1000)</f>
        <v>44.284211232986173</v>
      </c>
      <c r="H1068" s="90">
        <f t="shared" si="168"/>
        <v>52.852105532404295</v>
      </c>
      <c r="I1068" s="90">
        <f>'Gearing and Output'!$G$38</f>
        <v>631.72977665344956</v>
      </c>
      <c r="J1068" s="90">
        <f t="shared" si="169"/>
        <v>0.39899758393081525</v>
      </c>
      <c r="K1068" s="92">
        <f t="shared" si="177"/>
        <v>2.5062808404709447</v>
      </c>
      <c r="L1068" s="92">
        <f>IF(A1068&lt;'Gearing and Output'!$H$5,1,IF(A1068&lt;'Gearing and Output'!$H$6,2,IF(A1068&gt;'Gearing and Output'!$H$6,3)))</f>
        <v>3</v>
      </c>
      <c r="M1068" s="92">
        <f>IF(L1068=1,_xlfn.XLOOKUP(A1068,'Dyno Graph'!$E$2:$E$77,'Dyno Graph'!$A$2:$A$77,,1),IF(L1068=2,_xlfn.XLOOKUP(A1068,'Dyno Graph'!$F$2:$F$77,'Dyno Graph'!$A$2:$A$77,,1),IF(L1068=3,_xlfn.XLOOKUP(A1068,'Dyno Graph'!$G$2:$G$77,'Dyno Graph'!$A$2:$A$77,,1))))</f>
        <v>7100</v>
      </c>
      <c r="N1068" s="92">
        <f>IF(L1068=1,_xlfn.XLOOKUP(A1068,'Dyno Graph'!$E$2:$E$77,'Dyno Graph'!$D$2:$D$77,,-1),IF(L1068=2,_xlfn.XLOOKUP(A1068,'Dyno Graph'!$F$2:$F$77,'Dyno Graph'!$D$2:$D$77,,-1),IF(L1068=3,_xlfn.XLOOKUP(A1068,'Dyno Graph'!$G$2:$G$77,'Dyno Graph'!$D$2:$D$77,,-1))))</f>
        <v>17.308428571428571</v>
      </c>
      <c r="O1068" s="92">
        <f>IF(L1068=1,_xlfn.XLOOKUP(A1068,'Dyno Graph'!$E$2:$E$77,'Dyno Graph'!$H$2:$H$77,,-1),IF(Forces!L1068=2,_xlfn.XLOOKUP(Forces!A1068,'Dyno Graph'!$F$2:$F$77,'Dyno Graph'!$H$2:$H$77,,-1),IF(Forces!L1068=3,_xlfn.XLOOKUP(Forces!A1068,'Dyno Graph'!$G$2:$G$77,'Dyno Graph'!$H$2:$H$77,,-1))))</f>
        <v>12.6769</v>
      </c>
      <c r="P1068" s="92" cm="1">
        <f t="array" ref="P1068">_xlfn.XLOOKUP(N1068,BSFC!$B$3:$B$25,_xlfn.XLOOKUP(M1068,BSFC!$C$2:$P$2,BSFC!$C$3:$P$25,,-1),,-1)</f>
        <v>541.22171512499995</v>
      </c>
      <c r="Q1068" s="92">
        <f t="shared" si="170"/>
        <v>1.9058371001300312</v>
      </c>
      <c r="R1068" s="92">
        <f t="shared" si="171"/>
        <v>2.6823814647338227E-4</v>
      </c>
      <c r="S1068" s="92">
        <f t="shared" si="172"/>
        <v>0.1451763096962749</v>
      </c>
      <c r="T1068" s="92">
        <f t="shared" si="175"/>
        <v>139.95463197133023</v>
      </c>
      <c r="U1068" s="92">
        <f t="shared" si="173"/>
        <v>1.9356841292836652E-4</v>
      </c>
      <c r="V1068" s="92">
        <f t="shared" si="176"/>
        <v>0.18660617596177179</v>
      </c>
    </row>
    <row r="1069" spans="1:22" x14ac:dyDescent="0.45">
      <c r="A1069" s="88">
        <f>MIN('Gearing and Output'!$H$7,(SQRT((A1068^2)+2*K1068*1)))</f>
        <v>13.127741737733764</v>
      </c>
      <c r="B1069" s="90">
        <f t="shared" si="174"/>
        <v>91.790757881347247</v>
      </c>
      <c r="C1069" s="90">
        <f>0.5*'Gearing and Output'!$G$15*'Gearing and Output'!$G$16*'Gearing and Output'!$G$14*(A1069)^2</f>
        <v>101.33451064199059</v>
      </c>
      <c r="D1069" s="90">
        <f>'Gearing and Output'!$G$26</f>
        <v>133.66125</v>
      </c>
      <c r="E1069" s="90">
        <f>'Gearing and Output'!$C$14-C1069-D1069</f>
        <v>249.11126831348611</v>
      </c>
      <c r="F1069" s="90">
        <f>0.5*'Gearing and Output'!$J$27*A1069^2</f>
        <v>48836.168287711036</v>
      </c>
      <c r="G1069" s="90">
        <f>A1069/('Gearing and Output'!$J$35/1000)</f>
        <v>44.942628338698263</v>
      </c>
      <c r="H1069" s="90">
        <f t="shared" si="168"/>
        <v>54.435397767985826</v>
      </c>
      <c r="I1069" s="90">
        <f>'Gearing and Output'!$G$38</f>
        <v>631.72977665344956</v>
      </c>
      <c r="J1069" s="90">
        <f t="shared" si="169"/>
        <v>0.39433200320734929</v>
      </c>
      <c r="K1069" s="92">
        <f t="shared" si="177"/>
        <v>2.5359341668096258</v>
      </c>
      <c r="L1069" s="92">
        <f>IF(A1069&lt;'Gearing and Output'!$H$5,1,IF(A1069&lt;'Gearing and Output'!$H$6,2,IF(A1069&gt;'Gearing and Output'!$H$6,3)))</f>
        <v>3</v>
      </c>
      <c r="M1069" s="92">
        <f>IF(L1069=1,_xlfn.XLOOKUP(A1069,'Dyno Graph'!$E$2:$E$77,'Dyno Graph'!$A$2:$A$77,,1),IF(L1069=2,_xlfn.XLOOKUP(A1069,'Dyno Graph'!$F$2:$F$77,'Dyno Graph'!$A$2:$A$77,,1),IF(L1069=3,_xlfn.XLOOKUP(A1069,'Dyno Graph'!$G$2:$G$77,'Dyno Graph'!$A$2:$A$77,,1))))</f>
        <v>7200</v>
      </c>
      <c r="N1069" s="92">
        <f>IF(L1069=1,_xlfn.XLOOKUP(A1069,'Dyno Graph'!$E$2:$E$77,'Dyno Graph'!$D$2:$D$77,,-1),IF(L1069=2,_xlfn.XLOOKUP(A1069,'Dyno Graph'!$F$2:$F$77,'Dyno Graph'!$D$2:$D$77,,-1),IF(L1069=3,_xlfn.XLOOKUP(A1069,'Dyno Graph'!$G$2:$G$77,'Dyno Graph'!$D$2:$D$77,,-1))))</f>
        <v>16.430236696691239</v>
      </c>
      <c r="O1069" s="92">
        <f>IF(L1069=1,_xlfn.XLOOKUP(A1069,'Dyno Graph'!$E$2:$E$77,'Dyno Graph'!$H$2:$H$77,,-1),IF(Forces!L1069=2,_xlfn.XLOOKUP(Forces!A1069,'Dyno Graph'!$F$2:$F$77,'Dyno Graph'!$H$2:$H$77,,-1),IF(Forces!L1069=3,_xlfn.XLOOKUP(Forces!A1069,'Dyno Graph'!$G$2:$G$77,'Dyno Graph'!$H$2:$H$77,,-1))))</f>
        <v>12.205611797885627</v>
      </c>
      <c r="P1069" s="92" cm="1">
        <f t="array" ref="P1069">_xlfn.XLOOKUP(N1069,BSFC!$B$3:$B$25,_xlfn.XLOOKUP(M1069,BSFC!$C$2:$P$2,BSFC!$C$3:$P$25,,-1),,-1)</f>
        <v>530.48452275</v>
      </c>
      <c r="Q1069" s="92">
        <f t="shared" si="170"/>
        <v>1.798580041520313</v>
      </c>
      <c r="R1069" s="92">
        <f t="shared" si="171"/>
        <v>2.5454739167336376E-4</v>
      </c>
      <c r="S1069" s="92">
        <f t="shared" si="172"/>
        <v>0.13503345158910171</v>
      </c>
      <c r="T1069" s="92">
        <f t="shared" si="175"/>
        <v>140.08966542291932</v>
      </c>
      <c r="U1069" s="92">
        <f t="shared" si="173"/>
        <v>1.8004460211880227E-4</v>
      </c>
      <c r="V1069" s="92">
        <f t="shared" si="176"/>
        <v>0.18678622056389058</v>
      </c>
    </row>
    <row r="1070" spans="1:22" x14ac:dyDescent="0.45">
      <c r="A1070" s="88">
        <f>MIN('Gearing and Output'!$H$7,(SQRT((A1069^2)+2*K1069*1)))</f>
        <v>13.319514685838083</v>
      </c>
      <c r="B1070" s="90">
        <f t="shared" si="174"/>
        <v>91.86583569188214</v>
      </c>
      <c r="C1070" s="90">
        <f>0.5*'Gearing and Output'!$G$15*'Gearing and Output'!$G$16*'Gearing and Output'!$G$14*(A1070)^2</f>
        <v>104.31676922215873</v>
      </c>
      <c r="D1070" s="90">
        <f>'Gearing and Output'!$G$26</f>
        <v>133.66125</v>
      </c>
      <c r="E1070" s="90">
        <f>'Gearing and Output'!$C$14-C1070-D1070</f>
        <v>246.12900973331796</v>
      </c>
      <c r="F1070" s="90">
        <f>0.5*'Gearing and Output'!$J$27*A1070^2</f>
        <v>50273.408976750397</v>
      </c>
      <c r="G1070" s="90">
        <f>A1070/('Gearing and Output'!$J$35/1000)</f>
        <v>45.599160170619932</v>
      </c>
      <c r="H1070" s="90">
        <f t="shared" si="168"/>
        <v>56.037422892792343</v>
      </c>
      <c r="I1070" s="90">
        <f>'Gearing and Output'!$G$38</f>
        <v>631.72977665344956</v>
      </c>
      <c r="J1070" s="90">
        <f t="shared" si="169"/>
        <v>0.38961122117303315</v>
      </c>
      <c r="K1070" s="92">
        <f t="shared" si="177"/>
        <v>2.5666611885284549</v>
      </c>
      <c r="L1070" s="92">
        <f>IF(A1070&lt;'Gearing and Output'!$H$5,1,IF(A1070&lt;'Gearing and Output'!$H$6,2,IF(A1070&gt;'Gearing and Output'!$H$6,3)))</f>
        <v>3</v>
      </c>
      <c r="M1070" s="92">
        <f>IF(L1070=1,_xlfn.XLOOKUP(A1070,'Dyno Graph'!$E$2:$E$77,'Dyno Graph'!$A$2:$A$77,,1),IF(L1070=2,_xlfn.XLOOKUP(A1070,'Dyno Graph'!$F$2:$F$77,'Dyno Graph'!$A$2:$A$77,,1),IF(L1070=3,_xlfn.XLOOKUP(A1070,'Dyno Graph'!$G$2:$G$77,'Dyno Graph'!$A$2:$A$77,,1))))</f>
        <v>7300</v>
      </c>
      <c r="N1070" s="92">
        <f>IF(L1070=1,_xlfn.XLOOKUP(A1070,'Dyno Graph'!$E$2:$E$77,'Dyno Graph'!$D$2:$D$77,,-1),IF(L1070=2,_xlfn.XLOOKUP(A1070,'Dyno Graph'!$F$2:$F$77,'Dyno Graph'!$D$2:$D$77,,-1),IF(L1070=3,_xlfn.XLOOKUP(A1070,'Dyno Graph'!$G$2:$G$77,'Dyno Graph'!$D$2:$D$77,,-1))))</f>
        <v>15.729542693797773</v>
      </c>
      <c r="O1070" s="92">
        <f>IF(L1070=1,_xlfn.XLOOKUP(A1070,'Dyno Graph'!$E$2:$E$77,'Dyno Graph'!$H$2:$H$77,,-1),IF(Forces!L1070=2,_xlfn.XLOOKUP(Forces!A1070,'Dyno Graph'!$F$2:$F$77,'Dyno Graph'!$H$2:$H$77,,-1),IF(Forces!L1070=3,_xlfn.XLOOKUP(Forces!A1070,'Dyno Graph'!$G$2:$G$77,'Dyno Graph'!$H$2:$H$77,,-1))))</f>
        <v>11.849662397180863</v>
      </c>
      <c r="P1070" s="92" cm="1">
        <f t="array" ref="P1070">_xlfn.XLOOKUP(N1070,BSFC!$B$3:$B$25,_xlfn.XLOOKUP(M1070,BSFC!$C$2:$P$2,BSFC!$C$3:$P$25,,-1),,-1)</f>
        <v>482.49827961562505</v>
      </c>
      <c r="Q1070" s="92">
        <f t="shared" si="170"/>
        <v>1.5881782557404804</v>
      </c>
      <c r="R1070" s="92">
        <f t="shared" si="171"/>
        <v>2.4362459485305758E-4</v>
      </c>
      <c r="S1070" s="92">
        <f t="shared" si="172"/>
        <v>0.11754844788865394</v>
      </c>
      <c r="T1070" s="92">
        <f t="shared" si="175"/>
        <v>140.20721387080798</v>
      </c>
      <c r="U1070" s="92">
        <f t="shared" si="173"/>
        <v>1.5673126385153859E-4</v>
      </c>
      <c r="V1070" s="92">
        <f t="shared" si="176"/>
        <v>0.18694295182774212</v>
      </c>
    </row>
    <row r="1071" spans="1:22" x14ac:dyDescent="0.45">
      <c r="A1071" s="88">
        <f>MIN('Gearing and Output'!$H$7,(SQRT((A1070^2)+2*K1070*1)))</f>
        <v>13.510839864468577</v>
      </c>
      <c r="B1071" s="90">
        <f t="shared" si="174"/>
        <v>91.939850335681584</v>
      </c>
      <c r="C1071" s="90">
        <f>0.5*'Gearing and Output'!$G$15*'Gearing and Output'!$G$16*'Gearing and Output'!$G$14*(A1071)^2</f>
        <v>107.33516277986818</v>
      </c>
      <c r="D1071" s="90">
        <f>'Gearing and Output'!$G$26</f>
        <v>133.66125</v>
      </c>
      <c r="E1071" s="90">
        <f>'Gearing and Output'!$C$14-C1071-D1071</f>
        <v>243.11061617560847</v>
      </c>
      <c r="F1071" s="90">
        <f>0.5*'Gearing and Output'!$J$27*A1071^2</f>
        <v>51728.064205348906</v>
      </c>
      <c r="G1071" s="90">
        <f>A1071/('Gearing and Output'!$J$35/1000)</f>
        <v>46.254159070416215</v>
      </c>
      <c r="H1071" s="90">
        <f t="shared" si="168"/>
        <v>57.658859192166503</v>
      </c>
      <c r="I1071" s="90">
        <f>'Gearing and Output'!$G$38</f>
        <v>631.72977665344956</v>
      </c>
      <c r="J1071" s="90">
        <f t="shared" si="169"/>
        <v>0.3848332390843951</v>
      </c>
      <c r="K1071" s="92">
        <f t="shared" si="177"/>
        <v>2.5985281374842391</v>
      </c>
      <c r="L1071" s="92">
        <f>IF(A1071&lt;'Gearing and Output'!$H$5,1,IF(A1071&lt;'Gearing and Output'!$H$6,2,IF(A1071&gt;'Gearing and Output'!$H$6,3)))</f>
        <v>3</v>
      </c>
      <c r="M1071" s="92">
        <f>IF(L1071=1,_xlfn.XLOOKUP(A1071,'Dyno Graph'!$E$2:$E$77,'Dyno Graph'!$A$2:$A$77,,1),IF(L1071=2,_xlfn.XLOOKUP(A1071,'Dyno Graph'!$F$2:$F$77,'Dyno Graph'!$A$2:$A$77,,1),IF(L1071=3,_xlfn.XLOOKUP(A1071,'Dyno Graph'!$G$2:$G$77,'Dyno Graph'!$A$2:$A$77,,1))))</f>
        <v>7400</v>
      </c>
      <c r="N1071" s="92">
        <f>IF(L1071=1,_xlfn.XLOOKUP(A1071,'Dyno Graph'!$E$2:$E$77,'Dyno Graph'!$D$2:$D$77,,-1),IF(L1071=2,_xlfn.XLOOKUP(A1071,'Dyno Graph'!$F$2:$F$77,'Dyno Graph'!$D$2:$D$77,,-1),IF(L1071=3,_xlfn.XLOOKUP(A1071,'Dyno Graph'!$G$2:$G$77,'Dyno Graph'!$D$2:$D$77,,-1))))</f>
        <v>15.161300543962401</v>
      </c>
      <c r="O1071" s="92">
        <f>IF(L1071=1,_xlfn.XLOOKUP(A1071,'Dyno Graph'!$E$2:$E$77,'Dyno Graph'!$H$2:$H$77,,-1),IF(Forces!L1071=2,_xlfn.XLOOKUP(Forces!A1071,'Dyno Graph'!$F$2:$F$77,'Dyno Graph'!$H$2:$H$77,,-1),IF(Forces!L1071=3,_xlfn.XLOOKUP(Forces!A1071,'Dyno Graph'!$G$2:$G$77,'Dyno Graph'!$H$2:$H$77,,-1))))</f>
        <v>11.580217097533207</v>
      </c>
      <c r="P1071" s="92" cm="1">
        <f t="array" ref="P1071">_xlfn.XLOOKUP(N1071,BSFC!$B$3:$B$25,_xlfn.XLOOKUP(M1071,BSFC!$C$2:$P$2,BSFC!$C$3:$P$25,,-1),,-1)</f>
        <v>482.49827961562505</v>
      </c>
      <c r="Q1071" s="92">
        <f t="shared" si="170"/>
        <v>1.552065229759783</v>
      </c>
      <c r="R1071" s="92">
        <f t="shared" si="171"/>
        <v>2.3476641446951952E-4</v>
      </c>
      <c r="S1071" s="92">
        <f t="shared" si="172"/>
        <v>0.11327439109307195</v>
      </c>
      <c r="T1071" s="92">
        <f t="shared" si="175"/>
        <v>140.32048826190106</v>
      </c>
      <c r="U1071" s="92">
        <f t="shared" si="173"/>
        <v>1.5103252145742927E-4</v>
      </c>
      <c r="V1071" s="92">
        <f t="shared" si="176"/>
        <v>0.18709398434919955</v>
      </c>
    </row>
    <row r="1072" spans="1:22" x14ac:dyDescent="0.45">
      <c r="A1072" s="88">
        <f>MIN('Gearing and Output'!$H$7,(SQRT((A1071^2)+2*K1071*1)))</f>
        <v>13.701819226594758</v>
      </c>
      <c r="B1072" s="90">
        <f t="shared" si="174"/>
        <v>92.01283334497856</v>
      </c>
      <c r="C1072" s="90">
        <f>0.5*'Gearing and Output'!$G$15*'Gearing and Output'!$G$16*'Gearing and Output'!$G$14*(A1072)^2</f>
        <v>110.39103186954965</v>
      </c>
      <c r="D1072" s="90">
        <f>'Gearing and Output'!$G$26</f>
        <v>133.66125</v>
      </c>
      <c r="E1072" s="90">
        <f>'Gearing and Output'!$C$14-C1072-D1072</f>
        <v>240.05474708592703</v>
      </c>
      <c r="F1072" s="90">
        <f>0.5*'Gearing and Output'!$J$27*A1072^2</f>
        <v>53200.780027268098</v>
      </c>
      <c r="G1072" s="90">
        <f>A1072/('Gearing and Output'!$J$35/1000)</f>
        <v>46.907974072559931</v>
      </c>
      <c r="H1072" s="90">
        <f t="shared" si="168"/>
        <v>59.300426792087123</v>
      </c>
      <c r="I1072" s="90">
        <f>'Gearing and Output'!$G$38</f>
        <v>631.72977665344956</v>
      </c>
      <c r="J1072" s="90">
        <f t="shared" si="169"/>
        <v>0.37999593490369032</v>
      </c>
      <c r="K1072" s="92">
        <f t="shared" si="177"/>
        <v>2.6316070993060734</v>
      </c>
      <c r="L1072" s="92">
        <f>IF(A1072&lt;'Gearing and Output'!$H$5,1,IF(A1072&lt;'Gearing and Output'!$H$6,2,IF(A1072&gt;'Gearing and Output'!$H$6,3)))</f>
        <v>3</v>
      </c>
      <c r="M1072" s="92">
        <f>IF(L1072=1,_xlfn.XLOOKUP(A1072,'Dyno Graph'!$E$2:$E$77,'Dyno Graph'!$A$2:$A$77,,1),IF(L1072=2,_xlfn.XLOOKUP(A1072,'Dyno Graph'!$F$2:$F$77,'Dyno Graph'!$A$2:$A$77,,1),IF(L1072=3,_xlfn.XLOOKUP(A1072,'Dyno Graph'!$G$2:$G$77,'Dyno Graph'!$A$2:$A$77,,1))))</f>
        <v>7500</v>
      </c>
      <c r="N1072" s="92">
        <f>IF(L1072=1,_xlfn.XLOOKUP(A1072,'Dyno Graph'!$E$2:$E$77,'Dyno Graph'!$D$2:$D$77,,-1),IF(L1072=2,_xlfn.XLOOKUP(A1072,'Dyno Graph'!$F$2:$F$77,'Dyno Graph'!$D$2:$D$77,,-1),IF(L1072=3,_xlfn.XLOOKUP(A1072,'Dyno Graph'!$G$2:$G$77,'Dyno Graph'!$D$2:$D$77,,-1))))</f>
        <v>14.682899148334002</v>
      </c>
      <c r="O1072" s="92">
        <f>IF(L1072=1,_xlfn.XLOOKUP(A1072,'Dyno Graph'!$E$2:$E$77,'Dyno Graph'!$H$2:$H$77,,-1),IF(Forces!L1072=2,_xlfn.XLOOKUP(Forces!A1072,'Dyno Graph'!$F$2:$F$77,'Dyno Graph'!$H$2:$H$77,,-1),IF(Forces!L1072=3,_xlfn.XLOOKUP(Forces!A1072,'Dyno Graph'!$G$2:$G$77,'Dyno Graph'!$H$2:$H$77,,-1))))</f>
        <v>11.368441198590393</v>
      </c>
      <c r="P1072" s="92" cm="1">
        <f t="array" ref="P1072">_xlfn.XLOOKUP(N1072,BSFC!$B$3:$B$25,_xlfn.XLOOKUP(M1072,BSFC!$C$2:$P$2,BSFC!$C$3:$P$25,,-1),,-1)</f>
        <v>475.44294525000004</v>
      </c>
      <c r="Q1072" s="92">
        <f t="shared" si="170"/>
        <v>1.5014014350997935</v>
      </c>
      <c r="R1072" s="92">
        <f t="shared" si="171"/>
        <v>2.2962558848706828E-4</v>
      </c>
      <c r="S1072" s="92">
        <f t="shared" si="172"/>
        <v>0.10917386609505624</v>
      </c>
      <c r="T1072" s="92">
        <f t="shared" si="175"/>
        <v>140.42966212799612</v>
      </c>
      <c r="U1072" s="92">
        <f t="shared" si="173"/>
        <v>1.4556515479340832E-4</v>
      </c>
      <c r="V1072" s="92">
        <f t="shared" si="176"/>
        <v>0.18723954950399296</v>
      </c>
    </row>
    <row r="1073" spans="1:22" x14ac:dyDescent="0.45">
      <c r="A1073" s="88">
        <f>MIN('Gearing and Output'!$H$7,(SQRT((A1072^2)+2*K1072*1)))</f>
        <v>13.752388632941413</v>
      </c>
      <c r="B1073" s="90">
        <f t="shared" si="174"/>
        <v>92.085547985808645</v>
      </c>
      <c r="C1073" s="90">
        <f>0.5*'Gearing and Output'!$G$15*'Gearing and Output'!$G$16*'Gearing and Output'!$G$14*(A1073)^2</f>
        <v>111.2073775495362</v>
      </c>
      <c r="D1073" s="90">
        <f>'Gearing and Output'!$G$26</f>
        <v>133.66125</v>
      </c>
      <c r="E1073" s="90">
        <f>'Gearing and Output'!$C$14-C1073-D1073</f>
        <v>239.23840140594046</v>
      </c>
      <c r="F1073" s="90">
        <f>0.5*'Gearing and Output'!$J$27*A1073^2</f>
        <v>53594.201722958889</v>
      </c>
      <c r="G1073" s="90">
        <f>A1073/('Gearing and Output'!$J$35/1000)</f>
        <v>47.081097682100008</v>
      </c>
      <c r="H1073" s="90">
        <f t="shared" si="168"/>
        <v>59.738955596585342</v>
      </c>
      <c r="I1073" s="90">
        <f>'Gearing and Output'!$G$38</f>
        <v>631.72977665344956</v>
      </c>
      <c r="J1073" s="90">
        <f t="shared" si="169"/>
        <v>0.37870369618049587</v>
      </c>
      <c r="K1073" s="92">
        <f t="shared" si="177"/>
        <v>2.6405868495230767</v>
      </c>
      <c r="L1073" s="92">
        <f>IF(A1073&lt;'Gearing and Output'!$H$5,1,IF(A1073&lt;'Gearing and Output'!$H$6,2,IF(A1073&gt;'Gearing and Output'!$H$6,3)))</f>
        <v>3</v>
      </c>
      <c r="M1073" s="92">
        <f>IF(L1073=1,_xlfn.XLOOKUP(A1073,'Dyno Graph'!$E$2:$E$77,'Dyno Graph'!$A$2:$A$77,,1),IF(L1073=2,_xlfn.XLOOKUP(A1073,'Dyno Graph'!$F$2:$F$77,'Dyno Graph'!$A$2:$A$77,,1),IF(L1073=3,_xlfn.XLOOKUP(A1073,'Dyno Graph'!$G$2:$G$77,'Dyno Graph'!$A$2:$A$77,,1))))</f>
        <v>7500</v>
      </c>
      <c r="N1073" s="92">
        <f>IF(L1073=1,_xlfn.XLOOKUP(A1073,'Dyno Graph'!$E$2:$E$77,'Dyno Graph'!$D$2:$D$77,,-1),IF(L1073=2,_xlfn.XLOOKUP(A1073,'Dyno Graph'!$F$2:$F$77,'Dyno Graph'!$D$2:$D$77,,-1),IF(L1073=3,_xlfn.XLOOKUP(A1073,'Dyno Graph'!$G$2:$G$77,'Dyno Graph'!$D$2:$D$77,,-1))))</f>
        <v>14.254</v>
      </c>
      <c r="O1073" s="92">
        <f>IF(L1073=1,_xlfn.XLOOKUP(A1073,'Dyno Graph'!$E$2:$E$77,'Dyno Graph'!$H$2:$H$77,,-1),IF(Forces!L1073=2,_xlfn.XLOOKUP(Forces!A1073,'Dyno Graph'!$F$2:$F$77,'Dyno Graph'!$H$2:$H$77,,-1),IF(Forces!L1073=3,_xlfn.XLOOKUP(Forces!A1073,'Dyno Graph'!$G$2:$G$77,'Dyno Graph'!$H$2:$H$77,,-1))))</f>
        <v>11.185500000000001</v>
      </c>
      <c r="P1073" s="92" cm="1">
        <f t="array" ref="P1073">_xlfn.XLOOKUP(N1073,BSFC!$B$3:$B$25,_xlfn.XLOOKUP(M1073,BSFC!$C$2:$P$2,BSFC!$C$3:$P$25,,-1),,-1)</f>
        <v>475.44294525000004</v>
      </c>
      <c r="Q1073" s="92">
        <f t="shared" si="170"/>
        <v>1.4772408511371877</v>
      </c>
      <c r="R1073" s="92">
        <f t="shared" si="171"/>
        <v>2.2593044861247781E-4</v>
      </c>
      <c r="S1073" s="92">
        <f t="shared" si="172"/>
        <v>0.10741703790997023</v>
      </c>
      <c r="T1073" s="92">
        <f t="shared" si="175"/>
        <v>140.53707916590611</v>
      </c>
      <c r="U1073" s="92">
        <f t="shared" si="173"/>
        <v>1.4322271721329364E-4</v>
      </c>
      <c r="V1073" s="92">
        <f t="shared" si="176"/>
        <v>0.18738277222120625</v>
      </c>
    </row>
    <row r="1074" spans="1:22" x14ac:dyDescent="0.45">
      <c r="A1074" s="88">
        <f>MIN('Gearing and Output'!$H$7,(SQRT((A1073^2)+2*K1073*1)))</f>
        <v>13.752388632941413</v>
      </c>
      <c r="B1074" s="90">
        <f t="shared" si="174"/>
        <v>92.158262626638731</v>
      </c>
      <c r="C1074" s="90">
        <f>0.5*'Gearing and Output'!$G$15*'Gearing and Output'!$G$16*'Gearing and Output'!$G$14*(A1074)^2</f>
        <v>111.2073775495362</v>
      </c>
      <c r="D1074" s="90">
        <f>'Gearing and Output'!$G$26</f>
        <v>133.66125</v>
      </c>
      <c r="E1074" s="90">
        <f>'Gearing and Output'!$C$14-C1074-D1074</f>
        <v>239.23840140594046</v>
      </c>
      <c r="F1074" s="90">
        <f>0.5*'Gearing and Output'!$J$27*A1074^2</f>
        <v>53594.201722958889</v>
      </c>
      <c r="G1074" s="90">
        <f>A1074/('Gearing and Output'!$J$35/1000)</f>
        <v>47.081097682100008</v>
      </c>
      <c r="H1074" s="90">
        <f t="shared" si="168"/>
        <v>59.738955596585342</v>
      </c>
      <c r="I1074" s="90">
        <f>'Gearing and Output'!$G$38</f>
        <v>631.72977665344956</v>
      </c>
      <c r="J1074" s="90">
        <f t="shared" si="169"/>
        <v>0.37870369618049587</v>
      </c>
      <c r="K1074" s="92">
        <f t="shared" si="177"/>
        <v>2.6405868495230767</v>
      </c>
      <c r="L1074" s="92">
        <f>IF(A1074&lt;'Gearing and Output'!$H$5,1,IF(A1074&lt;'Gearing and Output'!$H$6,2,IF(A1074&gt;'Gearing and Output'!$H$6,3)))</f>
        <v>3</v>
      </c>
      <c r="M1074" s="92">
        <f>IF(L1074=1,_xlfn.XLOOKUP(A1074,'Dyno Graph'!$E$2:$E$77,'Dyno Graph'!$A$2:$A$77,,1),IF(L1074=2,_xlfn.XLOOKUP(A1074,'Dyno Graph'!$F$2:$F$77,'Dyno Graph'!$A$2:$A$77,,1),IF(L1074=3,_xlfn.XLOOKUP(A1074,'Dyno Graph'!$G$2:$G$77,'Dyno Graph'!$A$2:$A$77,,1))))</f>
        <v>7500</v>
      </c>
      <c r="N1074" s="92">
        <f>IF(L1074=1,_xlfn.XLOOKUP(A1074,'Dyno Graph'!$E$2:$E$77,'Dyno Graph'!$D$2:$D$77,,-1),IF(L1074=2,_xlfn.XLOOKUP(A1074,'Dyno Graph'!$F$2:$F$77,'Dyno Graph'!$D$2:$D$77,,-1),IF(L1074=3,_xlfn.XLOOKUP(A1074,'Dyno Graph'!$G$2:$G$77,'Dyno Graph'!$D$2:$D$77,,-1))))</f>
        <v>14.254</v>
      </c>
      <c r="O1074" s="92">
        <f>IF(L1074=1,_xlfn.XLOOKUP(A1074,'Dyno Graph'!$E$2:$E$77,'Dyno Graph'!$H$2:$H$77,,-1),IF(Forces!L1074=2,_xlfn.XLOOKUP(Forces!A1074,'Dyno Graph'!$F$2:$F$77,'Dyno Graph'!$H$2:$H$77,,-1),IF(Forces!L1074=3,_xlfn.XLOOKUP(Forces!A1074,'Dyno Graph'!$G$2:$G$77,'Dyno Graph'!$H$2:$H$77,,-1))))</f>
        <v>11.185500000000001</v>
      </c>
      <c r="P1074" s="92" cm="1">
        <f t="array" ref="P1074">_xlfn.XLOOKUP(N1074,BSFC!$B$3:$B$25,_xlfn.XLOOKUP(M1074,BSFC!$C$2:$P$2,BSFC!$C$3:$P$25,,-1),,-1)</f>
        <v>475.44294525000004</v>
      </c>
      <c r="Q1074" s="92">
        <f t="shared" si="170"/>
        <v>1.4772408511371877</v>
      </c>
      <c r="R1074" s="92">
        <f t="shared" si="171"/>
        <v>2.2593044861247781E-4</v>
      </c>
      <c r="S1074" s="92">
        <f t="shared" si="172"/>
        <v>0.10741703790997023</v>
      </c>
      <c r="T1074" s="92">
        <f t="shared" si="175"/>
        <v>140.64449620381609</v>
      </c>
      <c r="U1074" s="92">
        <f t="shared" si="173"/>
        <v>1.4322271721329364E-4</v>
      </c>
      <c r="V1074" s="92">
        <f t="shared" si="176"/>
        <v>0.18752599493841954</v>
      </c>
    </row>
    <row r="1075" spans="1:22" x14ac:dyDescent="0.45">
      <c r="A1075" s="88">
        <f>MIN('Gearing and Output'!$H$7,(SQRT((A1074^2)+2*K1074*1)))</f>
        <v>13.752388632941413</v>
      </c>
      <c r="B1075" s="90">
        <f t="shared" si="174"/>
        <v>92.230977267468816</v>
      </c>
      <c r="C1075" s="90">
        <f>0.5*'Gearing and Output'!$G$15*'Gearing and Output'!$G$16*'Gearing and Output'!$G$14*(A1075)^2</f>
        <v>111.2073775495362</v>
      </c>
      <c r="D1075" s="90">
        <f>'Gearing and Output'!$G$26</f>
        <v>133.66125</v>
      </c>
      <c r="E1075" s="90">
        <f>'Gearing and Output'!$C$14-C1075-D1075</f>
        <v>239.23840140594046</v>
      </c>
      <c r="F1075" s="90">
        <f>0.5*'Gearing and Output'!$J$27*A1075^2</f>
        <v>53594.201722958889</v>
      </c>
      <c r="G1075" s="90">
        <f>A1075/('Gearing and Output'!$J$35/1000)</f>
        <v>47.081097682100008</v>
      </c>
      <c r="H1075" s="90">
        <f t="shared" si="168"/>
        <v>59.738955596585342</v>
      </c>
      <c r="I1075" s="90">
        <f>'Gearing and Output'!$G$38</f>
        <v>631.72977665344956</v>
      </c>
      <c r="J1075" s="90">
        <f t="shared" si="169"/>
        <v>0.37870369618049587</v>
      </c>
      <c r="K1075" s="92">
        <f t="shared" si="177"/>
        <v>2.6405868495230767</v>
      </c>
      <c r="L1075" s="92">
        <f>IF(A1075&lt;'Gearing and Output'!$H$5,1,IF(A1075&lt;'Gearing and Output'!$H$6,2,IF(A1075&gt;'Gearing and Output'!$H$6,3)))</f>
        <v>3</v>
      </c>
      <c r="M1075" s="92">
        <f>IF(L1075=1,_xlfn.XLOOKUP(A1075,'Dyno Graph'!$E$2:$E$77,'Dyno Graph'!$A$2:$A$77,,1),IF(L1075=2,_xlfn.XLOOKUP(A1075,'Dyno Graph'!$F$2:$F$77,'Dyno Graph'!$A$2:$A$77,,1),IF(L1075=3,_xlfn.XLOOKUP(A1075,'Dyno Graph'!$G$2:$G$77,'Dyno Graph'!$A$2:$A$77,,1))))</f>
        <v>7500</v>
      </c>
      <c r="N1075" s="92">
        <f>IF(L1075=1,_xlfn.XLOOKUP(A1075,'Dyno Graph'!$E$2:$E$77,'Dyno Graph'!$D$2:$D$77,,-1),IF(L1075=2,_xlfn.XLOOKUP(A1075,'Dyno Graph'!$F$2:$F$77,'Dyno Graph'!$D$2:$D$77,,-1),IF(L1075=3,_xlfn.XLOOKUP(A1075,'Dyno Graph'!$G$2:$G$77,'Dyno Graph'!$D$2:$D$77,,-1))))</f>
        <v>14.254</v>
      </c>
      <c r="O1075" s="92">
        <f>IF(L1075=1,_xlfn.XLOOKUP(A1075,'Dyno Graph'!$E$2:$E$77,'Dyno Graph'!$H$2:$H$77,,-1),IF(Forces!L1075=2,_xlfn.XLOOKUP(Forces!A1075,'Dyno Graph'!$F$2:$F$77,'Dyno Graph'!$H$2:$H$77,,-1),IF(Forces!L1075=3,_xlfn.XLOOKUP(Forces!A1075,'Dyno Graph'!$G$2:$G$77,'Dyno Graph'!$H$2:$H$77,,-1))))</f>
        <v>11.185500000000001</v>
      </c>
      <c r="P1075" s="92" cm="1">
        <f t="array" ref="P1075">_xlfn.XLOOKUP(N1075,BSFC!$B$3:$B$25,_xlfn.XLOOKUP(M1075,BSFC!$C$2:$P$2,BSFC!$C$3:$P$25,,-1),,-1)</f>
        <v>475.44294525000004</v>
      </c>
      <c r="Q1075" s="92">
        <f t="shared" si="170"/>
        <v>1.4772408511371877</v>
      </c>
      <c r="R1075" s="92">
        <f t="shared" si="171"/>
        <v>2.2593044861247781E-4</v>
      </c>
      <c r="S1075" s="92">
        <f t="shared" si="172"/>
        <v>0.10741703790997023</v>
      </c>
      <c r="T1075" s="92">
        <f t="shared" si="175"/>
        <v>140.75191324172607</v>
      </c>
      <c r="U1075" s="92">
        <f t="shared" si="173"/>
        <v>1.4322271721329364E-4</v>
      </c>
      <c r="V1075" s="92">
        <f t="shared" si="176"/>
        <v>0.18766921765563283</v>
      </c>
    </row>
    <row r="1076" spans="1:22" x14ac:dyDescent="0.45">
      <c r="A1076" s="88">
        <f>MIN('Gearing and Output'!$H$7,(SQRT((A1075^2)+2*K1075*1)))</f>
        <v>13.752388632941413</v>
      </c>
      <c r="B1076" s="90">
        <f t="shared" si="174"/>
        <v>92.303691908298902</v>
      </c>
      <c r="C1076" s="90">
        <f>0.5*'Gearing and Output'!$G$15*'Gearing and Output'!$G$16*'Gearing and Output'!$G$14*(A1076)^2</f>
        <v>111.2073775495362</v>
      </c>
      <c r="D1076" s="90">
        <f>'Gearing and Output'!$G$26</f>
        <v>133.66125</v>
      </c>
      <c r="E1076" s="90">
        <f>'Gearing and Output'!$C$14-C1076-D1076</f>
        <v>239.23840140594046</v>
      </c>
      <c r="F1076" s="90">
        <f>0.5*'Gearing and Output'!$J$27*A1076^2</f>
        <v>53594.201722958889</v>
      </c>
      <c r="G1076" s="90">
        <f>A1076/('Gearing and Output'!$J$35/1000)</f>
        <v>47.081097682100008</v>
      </c>
      <c r="H1076" s="90">
        <f t="shared" si="168"/>
        <v>59.738955596585342</v>
      </c>
      <c r="I1076" s="90">
        <f>'Gearing and Output'!$G$38</f>
        <v>631.72977665344956</v>
      </c>
      <c r="J1076" s="90">
        <f t="shared" si="169"/>
        <v>0.37870369618049587</v>
      </c>
      <c r="K1076" s="92">
        <f t="shared" si="177"/>
        <v>2.6405868495230767</v>
      </c>
      <c r="L1076" s="92">
        <f>IF(A1076&lt;'Gearing and Output'!$H$5,1,IF(A1076&lt;'Gearing and Output'!$H$6,2,IF(A1076&gt;'Gearing and Output'!$H$6,3)))</f>
        <v>3</v>
      </c>
      <c r="M1076" s="92">
        <f>IF(L1076=1,_xlfn.XLOOKUP(A1076,'Dyno Graph'!$E$2:$E$77,'Dyno Graph'!$A$2:$A$77,,1),IF(L1076=2,_xlfn.XLOOKUP(A1076,'Dyno Graph'!$F$2:$F$77,'Dyno Graph'!$A$2:$A$77,,1),IF(L1076=3,_xlfn.XLOOKUP(A1076,'Dyno Graph'!$G$2:$G$77,'Dyno Graph'!$A$2:$A$77,,1))))</f>
        <v>7500</v>
      </c>
      <c r="N1076" s="92">
        <f>IF(L1076=1,_xlfn.XLOOKUP(A1076,'Dyno Graph'!$E$2:$E$77,'Dyno Graph'!$D$2:$D$77,,-1),IF(L1076=2,_xlfn.XLOOKUP(A1076,'Dyno Graph'!$F$2:$F$77,'Dyno Graph'!$D$2:$D$77,,-1),IF(L1076=3,_xlfn.XLOOKUP(A1076,'Dyno Graph'!$G$2:$G$77,'Dyno Graph'!$D$2:$D$77,,-1))))</f>
        <v>14.254</v>
      </c>
      <c r="O1076" s="92">
        <f>IF(L1076=1,_xlfn.XLOOKUP(A1076,'Dyno Graph'!$E$2:$E$77,'Dyno Graph'!$H$2:$H$77,,-1),IF(Forces!L1076=2,_xlfn.XLOOKUP(Forces!A1076,'Dyno Graph'!$F$2:$F$77,'Dyno Graph'!$H$2:$H$77,,-1),IF(Forces!L1076=3,_xlfn.XLOOKUP(Forces!A1076,'Dyno Graph'!$G$2:$G$77,'Dyno Graph'!$H$2:$H$77,,-1))))</f>
        <v>11.185500000000001</v>
      </c>
      <c r="P1076" s="92" cm="1">
        <f t="array" ref="P1076">_xlfn.XLOOKUP(N1076,BSFC!$B$3:$B$25,_xlfn.XLOOKUP(M1076,BSFC!$C$2:$P$2,BSFC!$C$3:$P$25,,-1),,-1)</f>
        <v>475.44294525000004</v>
      </c>
      <c r="Q1076" s="92">
        <f t="shared" si="170"/>
        <v>1.4772408511371877</v>
      </c>
      <c r="R1076" s="92">
        <f t="shared" si="171"/>
        <v>2.2593044861247781E-4</v>
      </c>
      <c r="S1076" s="92">
        <f t="shared" si="172"/>
        <v>0.10741703790997023</v>
      </c>
      <c r="T1076" s="92">
        <f t="shared" si="175"/>
        <v>140.85933027963605</v>
      </c>
      <c r="U1076" s="92">
        <f t="shared" si="173"/>
        <v>1.4322271721329364E-4</v>
      </c>
      <c r="V1076" s="92">
        <f t="shared" si="176"/>
        <v>0.18781244037284611</v>
      </c>
    </row>
    <row r="1077" spans="1:22" x14ac:dyDescent="0.45">
      <c r="A1077" s="88">
        <f>MIN('Gearing and Output'!$H$7,(SQRT((A1076^2)+2*K1076*1)))</f>
        <v>13.752388632941413</v>
      </c>
      <c r="B1077" s="90">
        <f t="shared" si="174"/>
        <v>92.376406549128987</v>
      </c>
      <c r="C1077" s="90">
        <f>0.5*'Gearing and Output'!$G$15*'Gearing and Output'!$G$16*'Gearing and Output'!$G$14*(A1077)^2</f>
        <v>111.2073775495362</v>
      </c>
      <c r="D1077" s="90">
        <f>'Gearing and Output'!$G$26</f>
        <v>133.66125</v>
      </c>
      <c r="E1077" s="90">
        <f>'Gearing and Output'!$C$14-C1077-D1077</f>
        <v>239.23840140594046</v>
      </c>
      <c r="F1077" s="90">
        <f>0.5*'Gearing and Output'!$J$27*A1077^2</f>
        <v>53594.201722958889</v>
      </c>
      <c r="G1077" s="90">
        <f>A1077/('Gearing and Output'!$J$35/1000)</f>
        <v>47.081097682100008</v>
      </c>
      <c r="H1077" s="90">
        <f t="shared" si="168"/>
        <v>59.738955596585342</v>
      </c>
      <c r="I1077" s="90">
        <f>'Gearing and Output'!$G$38</f>
        <v>631.72977665344956</v>
      </c>
      <c r="J1077" s="90">
        <f t="shared" si="169"/>
        <v>0.37870369618049587</v>
      </c>
      <c r="K1077" s="92">
        <f t="shared" si="177"/>
        <v>2.6405868495230767</v>
      </c>
      <c r="L1077" s="92">
        <f>IF(A1077&lt;'Gearing and Output'!$H$5,1,IF(A1077&lt;'Gearing and Output'!$H$6,2,IF(A1077&gt;'Gearing and Output'!$H$6,3)))</f>
        <v>3</v>
      </c>
      <c r="M1077" s="92">
        <f>IF(L1077=1,_xlfn.XLOOKUP(A1077,'Dyno Graph'!$E$2:$E$77,'Dyno Graph'!$A$2:$A$77,,1),IF(L1077=2,_xlfn.XLOOKUP(A1077,'Dyno Graph'!$F$2:$F$77,'Dyno Graph'!$A$2:$A$77,,1),IF(L1077=3,_xlfn.XLOOKUP(A1077,'Dyno Graph'!$G$2:$G$77,'Dyno Graph'!$A$2:$A$77,,1))))</f>
        <v>7500</v>
      </c>
      <c r="N1077" s="92">
        <f>IF(L1077=1,_xlfn.XLOOKUP(A1077,'Dyno Graph'!$E$2:$E$77,'Dyno Graph'!$D$2:$D$77,,-1),IF(L1077=2,_xlfn.XLOOKUP(A1077,'Dyno Graph'!$F$2:$F$77,'Dyno Graph'!$D$2:$D$77,,-1),IF(L1077=3,_xlfn.XLOOKUP(A1077,'Dyno Graph'!$G$2:$G$77,'Dyno Graph'!$D$2:$D$77,,-1))))</f>
        <v>14.254</v>
      </c>
      <c r="O1077" s="92">
        <f>IF(L1077=1,_xlfn.XLOOKUP(A1077,'Dyno Graph'!$E$2:$E$77,'Dyno Graph'!$H$2:$H$77,,-1),IF(Forces!L1077=2,_xlfn.XLOOKUP(Forces!A1077,'Dyno Graph'!$F$2:$F$77,'Dyno Graph'!$H$2:$H$77,,-1),IF(Forces!L1077=3,_xlfn.XLOOKUP(Forces!A1077,'Dyno Graph'!$G$2:$G$77,'Dyno Graph'!$H$2:$H$77,,-1))))</f>
        <v>11.185500000000001</v>
      </c>
      <c r="P1077" s="92" cm="1">
        <f t="array" ref="P1077">_xlfn.XLOOKUP(N1077,BSFC!$B$3:$B$25,_xlfn.XLOOKUP(M1077,BSFC!$C$2:$P$2,BSFC!$C$3:$P$25,,-1),,-1)</f>
        <v>475.44294525000004</v>
      </c>
      <c r="Q1077" s="92">
        <f t="shared" si="170"/>
        <v>1.4772408511371877</v>
      </c>
      <c r="R1077" s="92">
        <f t="shared" si="171"/>
        <v>2.2593044861247781E-4</v>
      </c>
      <c r="S1077" s="92">
        <f t="shared" si="172"/>
        <v>0.10741703790997023</v>
      </c>
      <c r="T1077" s="92">
        <f t="shared" si="175"/>
        <v>140.96674731754604</v>
      </c>
      <c r="U1077" s="92">
        <f t="shared" si="173"/>
        <v>1.4322271721329364E-4</v>
      </c>
      <c r="V1077" s="92">
        <f t="shared" si="176"/>
        <v>0.1879556630900594</v>
      </c>
    </row>
    <row r="1078" spans="1:22" x14ac:dyDescent="0.45">
      <c r="A1078" s="88">
        <f>MIN('Gearing and Output'!$H$7,(SQRT((A1077^2)+2*K1077*1)))</f>
        <v>13.752388632941413</v>
      </c>
      <c r="B1078" s="90">
        <f t="shared" si="174"/>
        <v>92.449121189959072</v>
      </c>
      <c r="C1078" s="90">
        <f>0.5*'Gearing and Output'!$G$15*'Gearing and Output'!$G$16*'Gearing and Output'!$G$14*(A1078)^2</f>
        <v>111.2073775495362</v>
      </c>
      <c r="D1078" s="90">
        <f>'Gearing and Output'!$G$26</f>
        <v>133.66125</v>
      </c>
      <c r="E1078" s="90">
        <f>'Gearing and Output'!$C$14-C1078-D1078</f>
        <v>239.23840140594046</v>
      </c>
      <c r="F1078" s="90">
        <f>0.5*'Gearing and Output'!$J$27*A1078^2</f>
        <v>53594.201722958889</v>
      </c>
      <c r="G1078" s="90">
        <f>A1078/('Gearing and Output'!$J$35/1000)</f>
        <v>47.081097682100008</v>
      </c>
      <c r="H1078" s="90">
        <f t="shared" si="168"/>
        <v>59.738955596585342</v>
      </c>
      <c r="I1078" s="90">
        <f>'Gearing and Output'!$G$38</f>
        <v>631.72977665344956</v>
      </c>
      <c r="J1078" s="90">
        <f t="shared" si="169"/>
        <v>0.37870369618049587</v>
      </c>
      <c r="K1078" s="92">
        <f t="shared" si="177"/>
        <v>2.6405868495230767</v>
      </c>
      <c r="L1078" s="92">
        <f>IF(A1078&lt;'Gearing and Output'!$H$5,1,IF(A1078&lt;'Gearing and Output'!$H$6,2,IF(A1078&gt;'Gearing and Output'!$H$6,3)))</f>
        <v>3</v>
      </c>
      <c r="M1078" s="92">
        <f>IF(L1078=1,_xlfn.XLOOKUP(A1078,'Dyno Graph'!$E$2:$E$77,'Dyno Graph'!$A$2:$A$77,,1),IF(L1078=2,_xlfn.XLOOKUP(A1078,'Dyno Graph'!$F$2:$F$77,'Dyno Graph'!$A$2:$A$77,,1),IF(L1078=3,_xlfn.XLOOKUP(A1078,'Dyno Graph'!$G$2:$G$77,'Dyno Graph'!$A$2:$A$77,,1))))</f>
        <v>7500</v>
      </c>
      <c r="N1078" s="92">
        <f>IF(L1078=1,_xlfn.XLOOKUP(A1078,'Dyno Graph'!$E$2:$E$77,'Dyno Graph'!$D$2:$D$77,,-1),IF(L1078=2,_xlfn.XLOOKUP(A1078,'Dyno Graph'!$F$2:$F$77,'Dyno Graph'!$D$2:$D$77,,-1),IF(L1078=3,_xlfn.XLOOKUP(A1078,'Dyno Graph'!$G$2:$G$77,'Dyno Graph'!$D$2:$D$77,,-1))))</f>
        <v>14.254</v>
      </c>
      <c r="O1078" s="92">
        <f>IF(L1078=1,_xlfn.XLOOKUP(A1078,'Dyno Graph'!$E$2:$E$77,'Dyno Graph'!$H$2:$H$77,,-1),IF(Forces!L1078=2,_xlfn.XLOOKUP(Forces!A1078,'Dyno Graph'!$F$2:$F$77,'Dyno Graph'!$H$2:$H$77,,-1),IF(Forces!L1078=3,_xlfn.XLOOKUP(Forces!A1078,'Dyno Graph'!$G$2:$G$77,'Dyno Graph'!$H$2:$H$77,,-1))))</f>
        <v>11.185500000000001</v>
      </c>
      <c r="P1078" s="92" cm="1">
        <f t="array" ref="P1078">_xlfn.XLOOKUP(N1078,BSFC!$B$3:$B$25,_xlfn.XLOOKUP(M1078,BSFC!$C$2:$P$2,BSFC!$C$3:$P$25,,-1),,-1)</f>
        <v>475.44294525000004</v>
      </c>
      <c r="Q1078" s="92">
        <f t="shared" si="170"/>
        <v>1.4772408511371877</v>
      </c>
      <c r="R1078" s="92">
        <f t="shared" si="171"/>
        <v>2.2593044861247781E-4</v>
      </c>
      <c r="S1078" s="92">
        <f t="shared" si="172"/>
        <v>0.10741703790997023</v>
      </c>
      <c r="T1078" s="92">
        <f t="shared" si="175"/>
        <v>141.07416435545602</v>
      </c>
      <c r="U1078" s="92">
        <f t="shared" si="173"/>
        <v>1.4322271721329364E-4</v>
      </c>
      <c r="V1078" s="92">
        <f t="shared" si="176"/>
        <v>0.18809888580727269</v>
      </c>
    </row>
    <row r="1079" spans="1:22" x14ac:dyDescent="0.45">
      <c r="A1079" s="88">
        <f>MIN('Gearing and Output'!$H$7,(SQRT((A1078^2)+2*K1078*1)))</f>
        <v>13.752388632941413</v>
      </c>
      <c r="B1079" s="90">
        <f t="shared" si="174"/>
        <v>92.521835830789158</v>
      </c>
      <c r="C1079" s="90">
        <f>0.5*'Gearing and Output'!$G$15*'Gearing and Output'!$G$16*'Gearing and Output'!$G$14*(A1079)^2</f>
        <v>111.2073775495362</v>
      </c>
      <c r="D1079" s="90">
        <f>'Gearing and Output'!$G$26</f>
        <v>133.66125</v>
      </c>
      <c r="E1079" s="90">
        <f>'Gearing and Output'!$C$14-C1079-D1079</f>
        <v>239.23840140594046</v>
      </c>
      <c r="F1079" s="90">
        <f>0.5*'Gearing and Output'!$J$27*A1079^2</f>
        <v>53594.201722958889</v>
      </c>
      <c r="G1079" s="90">
        <f>A1079/('Gearing and Output'!$J$35/1000)</f>
        <v>47.081097682100008</v>
      </c>
      <c r="H1079" s="90">
        <f t="shared" si="168"/>
        <v>59.738955596585342</v>
      </c>
      <c r="I1079" s="90">
        <f>'Gearing and Output'!$G$38</f>
        <v>631.72977665344956</v>
      </c>
      <c r="J1079" s="90">
        <f t="shared" si="169"/>
        <v>0.37870369618049587</v>
      </c>
      <c r="K1079" s="92">
        <f t="shared" si="177"/>
        <v>2.6405868495230767</v>
      </c>
      <c r="L1079" s="92">
        <f>IF(A1079&lt;'Gearing and Output'!$H$5,1,IF(A1079&lt;'Gearing and Output'!$H$6,2,IF(A1079&gt;'Gearing and Output'!$H$6,3)))</f>
        <v>3</v>
      </c>
      <c r="M1079" s="92">
        <f>IF(L1079=1,_xlfn.XLOOKUP(A1079,'Dyno Graph'!$E$2:$E$77,'Dyno Graph'!$A$2:$A$77,,1),IF(L1079=2,_xlfn.XLOOKUP(A1079,'Dyno Graph'!$F$2:$F$77,'Dyno Graph'!$A$2:$A$77,,1),IF(L1079=3,_xlfn.XLOOKUP(A1079,'Dyno Graph'!$G$2:$G$77,'Dyno Graph'!$A$2:$A$77,,1))))</f>
        <v>7500</v>
      </c>
      <c r="N1079" s="92">
        <f>IF(L1079=1,_xlfn.XLOOKUP(A1079,'Dyno Graph'!$E$2:$E$77,'Dyno Graph'!$D$2:$D$77,,-1),IF(L1079=2,_xlfn.XLOOKUP(A1079,'Dyno Graph'!$F$2:$F$77,'Dyno Graph'!$D$2:$D$77,,-1),IF(L1079=3,_xlfn.XLOOKUP(A1079,'Dyno Graph'!$G$2:$G$77,'Dyno Graph'!$D$2:$D$77,,-1))))</f>
        <v>14.254</v>
      </c>
      <c r="O1079" s="92">
        <f>IF(L1079=1,_xlfn.XLOOKUP(A1079,'Dyno Graph'!$E$2:$E$77,'Dyno Graph'!$H$2:$H$77,,-1),IF(Forces!L1079=2,_xlfn.XLOOKUP(Forces!A1079,'Dyno Graph'!$F$2:$F$77,'Dyno Graph'!$H$2:$H$77,,-1),IF(Forces!L1079=3,_xlfn.XLOOKUP(Forces!A1079,'Dyno Graph'!$G$2:$G$77,'Dyno Graph'!$H$2:$H$77,,-1))))</f>
        <v>11.185500000000001</v>
      </c>
      <c r="P1079" s="92" cm="1">
        <f t="array" ref="P1079">_xlfn.XLOOKUP(N1079,BSFC!$B$3:$B$25,_xlfn.XLOOKUP(M1079,BSFC!$C$2:$P$2,BSFC!$C$3:$P$25,,-1),,-1)</f>
        <v>475.44294525000004</v>
      </c>
      <c r="Q1079" s="92">
        <f t="shared" si="170"/>
        <v>1.4772408511371877</v>
      </c>
      <c r="R1079" s="92">
        <f t="shared" si="171"/>
        <v>2.2593044861247781E-4</v>
      </c>
      <c r="S1079" s="92">
        <f t="shared" si="172"/>
        <v>0.10741703790997023</v>
      </c>
      <c r="T1079" s="92">
        <f t="shared" si="175"/>
        <v>141.181581393366</v>
      </c>
      <c r="U1079" s="92">
        <f t="shared" si="173"/>
        <v>1.4322271721329364E-4</v>
      </c>
      <c r="V1079" s="92">
        <f t="shared" si="176"/>
        <v>0.18824210852448597</v>
      </c>
    </row>
    <row r="1080" spans="1:22" x14ac:dyDescent="0.45">
      <c r="A1080" s="88">
        <f>MIN('Gearing and Output'!$H$7,(SQRT((A1079^2)+2*K1079*1)))</f>
        <v>13.752388632941413</v>
      </c>
      <c r="B1080" s="90">
        <f t="shared" si="174"/>
        <v>92.594550471619243</v>
      </c>
      <c r="C1080" s="90">
        <f>0.5*'Gearing and Output'!$G$15*'Gearing and Output'!$G$16*'Gearing and Output'!$G$14*(A1080)^2</f>
        <v>111.2073775495362</v>
      </c>
      <c r="D1080" s="90">
        <f>'Gearing and Output'!$G$26</f>
        <v>133.66125</v>
      </c>
      <c r="E1080" s="90">
        <f>'Gearing and Output'!$C$14-C1080-D1080</f>
        <v>239.23840140594046</v>
      </c>
      <c r="F1080" s="90">
        <f>0.5*'Gearing and Output'!$J$27*A1080^2</f>
        <v>53594.201722958889</v>
      </c>
      <c r="G1080" s="90">
        <f>A1080/('Gearing and Output'!$J$35/1000)</f>
        <v>47.081097682100008</v>
      </c>
      <c r="H1080" s="90">
        <f t="shared" si="168"/>
        <v>59.738955596585342</v>
      </c>
      <c r="I1080" s="90">
        <f>'Gearing and Output'!$G$38</f>
        <v>631.72977665344956</v>
      </c>
      <c r="J1080" s="90">
        <f t="shared" si="169"/>
        <v>0.37870369618049587</v>
      </c>
      <c r="K1080" s="92">
        <f t="shared" si="177"/>
        <v>2.6405868495230767</v>
      </c>
      <c r="L1080" s="92">
        <f>IF(A1080&lt;'Gearing and Output'!$H$5,1,IF(A1080&lt;'Gearing and Output'!$H$6,2,IF(A1080&gt;'Gearing and Output'!$H$6,3)))</f>
        <v>3</v>
      </c>
      <c r="M1080" s="92">
        <f>IF(L1080=1,_xlfn.XLOOKUP(A1080,'Dyno Graph'!$E$2:$E$77,'Dyno Graph'!$A$2:$A$77,,1),IF(L1080=2,_xlfn.XLOOKUP(A1080,'Dyno Graph'!$F$2:$F$77,'Dyno Graph'!$A$2:$A$77,,1),IF(L1080=3,_xlfn.XLOOKUP(A1080,'Dyno Graph'!$G$2:$G$77,'Dyno Graph'!$A$2:$A$77,,1))))</f>
        <v>7500</v>
      </c>
      <c r="N1080" s="92">
        <f>IF(L1080=1,_xlfn.XLOOKUP(A1080,'Dyno Graph'!$E$2:$E$77,'Dyno Graph'!$D$2:$D$77,,-1),IF(L1080=2,_xlfn.XLOOKUP(A1080,'Dyno Graph'!$F$2:$F$77,'Dyno Graph'!$D$2:$D$77,,-1),IF(L1080=3,_xlfn.XLOOKUP(A1080,'Dyno Graph'!$G$2:$G$77,'Dyno Graph'!$D$2:$D$77,,-1))))</f>
        <v>14.254</v>
      </c>
      <c r="O1080" s="92">
        <f>IF(L1080=1,_xlfn.XLOOKUP(A1080,'Dyno Graph'!$E$2:$E$77,'Dyno Graph'!$H$2:$H$77,,-1),IF(Forces!L1080=2,_xlfn.XLOOKUP(Forces!A1080,'Dyno Graph'!$F$2:$F$77,'Dyno Graph'!$H$2:$H$77,,-1),IF(Forces!L1080=3,_xlfn.XLOOKUP(Forces!A1080,'Dyno Graph'!$G$2:$G$77,'Dyno Graph'!$H$2:$H$77,,-1))))</f>
        <v>11.185500000000001</v>
      </c>
      <c r="P1080" s="92" cm="1">
        <f t="array" ref="P1080">_xlfn.XLOOKUP(N1080,BSFC!$B$3:$B$25,_xlfn.XLOOKUP(M1080,BSFC!$C$2:$P$2,BSFC!$C$3:$P$25,,-1),,-1)</f>
        <v>475.44294525000004</v>
      </c>
      <c r="Q1080" s="92">
        <f t="shared" si="170"/>
        <v>1.4772408511371877</v>
      </c>
      <c r="R1080" s="92">
        <f t="shared" si="171"/>
        <v>2.2593044861247781E-4</v>
      </c>
      <c r="S1080" s="92">
        <f t="shared" si="172"/>
        <v>0.10741703790997023</v>
      </c>
      <c r="T1080" s="92">
        <f t="shared" si="175"/>
        <v>141.28899843127599</v>
      </c>
      <c r="U1080" s="92">
        <f t="shared" si="173"/>
        <v>1.4322271721329364E-4</v>
      </c>
      <c r="V1080" s="92">
        <f t="shared" si="176"/>
        <v>0.18838533124169926</v>
      </c>
    </row>
    <row r="1081" spans="1:22" x14ac:dyDescent="0.45">
      <c r="A1081" s="88">
        <f>MIN('Gearing and Output'!$H$7,(SQRT((A1080^2)+2*K1080*1)))</f>
        <v>13.752388632941413</v>
      </c>
      <c r="B1081" s="90">
        <f t="shared" si="174"/>
        <v>92.667265112449329</v>
      </c>
      <c r="C1081" s="90">
        <f>0.5*'Gearing and Output'!$G$15*'Gearing and Output'!$G$16*'Gearing and Output'!$G$14*(A1081)^2</f>
        <v>111.2073775495362</v>
      </c>
      <c r="D1081" s="90">
        <f>'Gearing and Output'!$G$26</f>
        <v>133.66125</v>
      </c>
      <c r="E1081" s="90">
        <f>'Gearing and Output'!$C$14-C1081-D1081</f>
        <v>239.23840140594046</v>
      </c>
      <c r="F1081" s="90">
        <f>0.5*'Gearing and Output'!$J$27*A1081^2</f>
        <v>53594.201722958889</v>
      </c>
      <c r="G1081" s="90">
        <f>A1081/('Gearing and Output'!$J$35/1000)</f>
        <v>47.081097682100008</v>
      </c>
      <c r="H1081" s="90">
        <f t="shared" si="168"/>
        <v>59.738955596585342</v>
      </c>
      <c r="I1081" s="90">
        <f>'Gearing and Output'!$G$38</f>
        <v>631.72977665344956</v>
      </c>
      <c r="J1081" s="90">
        <f t="shared" si="169"/>
        <v>0.37870369618049587</v>
      </c>
      <c r="K1081" s="92">
        <f t="shared" si="177"/>
        <v>2.6405868495230767</v>
      </c>
      <c r="L1081" s="92">
        <f>IF(A1081&lt;'Gearing and Output'!$H$5,1,IF(A1081&lt;'Gearing and Output'!$H$6,2,IF(A1081&gt;'Gearing and Output'!$H$6,3)))</f>
        <v>3</v>
      </c>
      <c r="M1081" s="92">
        <f>IF(L1081=1,_xlfn.XLOOKUP(A1081,'Dyno Graph'!$E$2:$E$77,'Dyno Graph'!$A$2:$A$77,,1),IF(L1081=2,_xlfn.XLOOKUP(A1081,'Dyno Graph'!$F$2:$F$77,'Dyno Graph'!$A$2:$A$77,,1),IF(L1081=3,_xlfn.XLOOKUP(A1081,'Dyno Graph'!$G$2:$G$77,'Dyno Graph'!$A$2:$A$77,,1))))</f>
        <v>7500</v>
      </c>
      <c r="N1081" s="92">
        <f>IF(L1081=1,_xlfn.XLOOKUP(A1081,'Dyno Graph'!$E$2:$E$77,'Dyno Graph'!$D$2:$D$77,,-1),IF(L1081=2,_xlfn.XLOOKUP(A1081,'Dyno Graph'!$F$2:$F$77,'Dyno Graph'!$D$2:$D$77,,-1),IF(L1081=3,_xlfn.XLOOKUP(A1081,'Dyno Graph'!$G$2:$G$77,'Dyno Graph'!$D$2:$D$77,,-1))))</f>
        <v>14.254</v>
      </c>
      <c r="O1081" s="92">
        <f>IF(L1081=1,_xlfn.XLOOKUP(A1081,'Dyno Graph'!$E$2:$E$77,'Dyno Graph'!$H$2:$H$77,,-1),IF(Forces!L1081=2,_xlfn.XLOOKUP(Forces!A1081,'Dyno Graph'!$F$2:$F$77,'Dyno Graph'!$H$2:$H$77,,-1),IF(Forces!L1081=3,_xlfn.XLOOKUP(Forces!A1081,'Dyno Graph'!$G$2:$G$77,'Dyno Graph'!$H$2:$H$77,,-1))))</f>
        <v>11.185500000000001</v>
      </c>
      <c r="P1081" s="92" cm="1">
        <f t="array" ref="P1081">_xlfn.XLOOKUP(N1081,BSFC!$B$3:$B$25,_xlfn.XLOOKUP(M1081,BSFC!$C$2:$P$2,BSFC!$C$3:$P$25,,-1),,-1)</f>
        <v>475.44294525000004</v>
      </c>
      <c r="Q1081" s="92">
        <f t="shared" si="170"/>
        <v>1.4772408511371877</v>
      </c>
      <c r="R1081" s="92">
        <f t="shared" si="171"/>
        <v>2.2593044861247781E-4</v>
      </c>
      <c r="S1081" s="92">
        <f t="shared" si="172"/>
        <v>0.10741703790997023</v>
      </c>
      <c r="T1081" s="92">
        <f t="shared" si="175"/>
        <v>141.39641546918597</v>
      </c>
      <c r="U1081" s="92">
        <f t="shared" si="173"/>
        <v>1.4322271721329364E-4</v>
      </c>
      <c r="V1081" s="92">
        <f t="shared" si="176"/>
        <v>0.18852855395891255</v>
      </c>
    </row>
    <row r="1082" spans="1:22" x14ac:dyDescent="0.45">
      <c r="A1082" s="88">
        <f>MIN('Gearing and Output'!$H$7,(SQRT((A1081^2)+2*K1081*1)))</f>
        <v>13.752388632941413</v>
      </c>
      <c r="B1082" s="90">
        <f t="shared" si="174"/>
        <v>92.739979753279414</v>
      </c>
      <c r="C1082" s="90">
        <f>0.5*'Gearing and Output'!$G$15*'Gearing and Output'!$G$16*'Gearing and Output'!$G$14*(A1082)^2</f>
        <v>111.2073775495362</v>
      </c>
      <c r="D1082" s="90">
        <f>'Gearing and Output'!$G$26</f>
        <v>133.66125</v>
      </c>
      <c r="E1082" s="90">
        <f>'Gearing and Output'!$C$14-C1082-D1082</f>
        <v>239.23840140594046</v>
      </c>
      <c r="F1082" s="90">
        <f>0.5*'Gearing and Output'!$J$27*A1082^2</f>
        <v>53594.201722958889</v>
      </c>
      <c r="G1082" s="90">
        <f>A1082/('Gearing and Output'!$J$35/1000)</f>
        <v>47.081097682100008</v>
      </c>
      <c r="H1082" s="90">
        <f t="shared" si="168"/>
        <v>59.738955596585342</v>
      </c>
      <c r="I1082" s="90">
        <f>'Gearing and Output'!$G$38</f>
        <v>631.72977665344956</v>
      </c>
      <c r="J1082" s="90">
        <f t="shared" si="169"/>
        <v>0.37870369618049587</v>
      </c>
      <c r="K1082" s="92">
        <f t="shared" si="177"/>
        <v>2.6405868495230767</v>
      </c>
      <c r="L1082" s="92">
        <f>IF(A1082&lt;'Gearing and Output'!$H$5,1,IF(A1082&lt;'Gearing and Output'!$H$6,2,IF(A1082&gt;'Gearing and Output'!$H$6,3)))</f>
        <v>3</v>
      </c>
      <c r="M1082" s="92">
        <f>IF(L1082=1,_xlfn.XLOOKUP(A1082,'Dyno Graph'!$E$2:$E$77,'Dyno Graph'!$A$2:$A$77,,1),IF(L1082=2,_xlfn.XLOOKUP(A1082,'Dyno Graph'!$F$2:$F$77,'Dyno Graph'!$A$2:$A$77,,1),IF(L1082=3,_xlfn.XLOOKUP(A1082,'Dyno Graph'!$G$2:$G$77,'Dyno Graph'!$A$2:$A$77,,1))))</f>
        <v>7500</v>
      </c>
      <c r="N1082" s="92">
        <f>IF(L1082=1,_xlfn.XLOOKUP(A1082,'Dyno Graph'!$E$2:$E$77,'Dyno Graph'!$D$2:$D$77,,-1),IF(L1082=2,_xlfn.XLOOKUP(A1082,'Dyno Graph'!$F$2:$F$77,'Dyno Graph'!$D$2:$D$77,,-1),IF(L1082=3,_xlfn.XLOOKUP(A1082,'Dyno Graph'!$G$2:$G$77,'Dyno Graph'!$D$2:$D$77,,-1))))</f>
        <v>14.254</v>
      </c>
      <c r="O1082" s="92">
        <f>IF(L1082=1,_xlfn.XLOOKUP(A1082,'Dyno Graph'!$E$2:$E$77,'Dyno Graph'!$H$2:$H$77,,-1),IF(Forces!L1082=2,_xlfn.XLOOKUP(Forces!A1082,'Dyno Graph'!$F$2:$F$77,'Dyno Graph'!$H$2:$H$77,,-1),IF(Forces!L1082=3,_xlfn.XLOOKUP(Forces!A1082,'Dyno Graph'!$G$2:$G$77,'Dyno Graph'!$H$2:$H$77,,-1))))</f>
        <v>11.185500000000001</v>
      </c>
      <c r="P1082" s="92" cm="1">
        <f t="array" ref="P1082">_xlfn.XLOOKUP(N1082,BSFC!$B$3:$B$25,_xlfn.XLOOKUP(M1082,BSFC!$C$2:$P$2,BSFC!$C$3:$P$25,,-1),,-1)</f>
        <v>475.44294525000004</v>
      </c>
      <c r="Q1082" s="92">
        <f t="shared" si="170"/>
        <v>1.4772408511371877</v>
      </c>
      <c r="R1082" s="92">
        <f t="shared" si="171"/>
        <v>2.2593044861247781E-4</v>
      </c>
      <c r="S1082" s="92">
        <f t="shared" si="172"/>
        <v>0.10741703790997023</v>
      </c>
      <c r="T1082" s="92">
        <f t="shared" si="175"/>
        <v>141.50383250709595</v>
      </c>
      <c r="U1082" s="92">
        <f t="shared" si="173"/>
        <v>1.4322271721329364E-4</v>
      </c>
      <c r="V1082" s="92">
        <f t="shared" si="176"/>
        <v>0.18867177667612584</v>
      </c>
    </row>
    <row r="1083" spans="1:22" x14ac:dyDescent="0.45">
      <c r="A1083" s="88">
        <f>MIN('Gearing and Output'!$H$7,(SQRT((A1082^2)+2*K1082*1)))</f>
        <v>13.752388632941413</v>
      </c>
      <c r="B1083" s="90">
        <f t="shared" si="174"/>
        <v>92.812694394109499</v>
      </c>
      <c r="C1083" s="90">
        <f>0.5*'Gearing and Output'!$G$15*'Gearing and Output'!$G$16*'Gearing and Output'!$G$14*(A1083)^2</f>
        <v>111.2073775495362</v>
      </c>
      <c r="D1083" s="90">
        <f>'Gearing and Output'!$G$26</f>
        <v>133.66125</v>
      </c>
      <c r="E1083" s="90">
        <f>'Gearing and Output'!$C$14-C1083-D1083</f>
        <v>239.23840140594046</v>
      </c>
      <c r="F1083" s="90">
        <f>0.5*'Gearing and Output'!$J$27*A1083^2</f>
        <v>53594.201722958889</v>
      </c>
      <c r="G1083" s="90">
        <f>A1083/('Gearing and Output'!$J$35/1000)</f>
        <v>47.081097682100008</v>
      </c>
      <c r="H1083" s="90">
        <f t="shared" si="168"/>
        <v>59.738955596585342</v>
      </c>
      <c r="I1083" s="90">
        <f>'Gearing and Output'!$G$38</f>
        <v>631.72977665344956</v>
      </c>
      <c r="J1083" s="90">
        <f t="shared" si="169"/>
        <v>0.37870369618049587</v>
      </c>
      <c r="K1083" s="92">
        <f t="shared" si="177"/>
        <v>2.6405868495230767</v>
      </c>
      <c r="L1083" s="92">
        <f>IF(A1083&lt;'Gearing and Output'!$H$5,1,IF(A1083&lt;'Gearing and Output'!$H$6,2,IF(A1083&gt;'Gearing and Output'!$H$6,3)))</f>
        <v>3</v>
      </c>
      <c r="M1083" s="92">
        <f>IF(L1083=1,_xlfn.XLOOKUP(A1083,'Dyno Graph'!$E$2:$E$77,'Dyno Graph'!$A$2:$A$77,,1),IF(L1083=2,_xlfn.XLOOKUP(A1083,'Dyno Graph'!$F$2:$F$77,'Dyno Graph'!$A$2:$A$77,,1),IF(L1083=3,_xlfn.XLOOKUP(A1083,'Dyno Graph'!$G$2:$G$77,'Dyno Graph'!$A$2:$A$77,,1))))</f>
        <v>7500</v>
      </c>
      <c r="N1083" s="92">
        <f>IF(L1083=1,_xlfn.XLOOKUP(A1083,'Dyno Graph'!$E$2:$E$77,'Dyno Graph'!$D$2:$D$77,,-1),IF(L1083=2,_xlfn.XLOOKUP(A1083,'Dyno Graph'!$F$2:$F$77,'Dyno Graph'!$D$2:$D$77,,-1),IF(L1083=3,_xlfn.XLOOKUP(A1083,'Dyno Graph'!$G$2:$G$77,'Dyno Graph'!$D$2:$D$77,,-1))))</f>
        <v>14.254</v>
      </c>
      <c r="O1083" s="92">
        <f>IF(L1083=1,_xlfn.XLOOKUP(A1083,'Dyno Graph'!$E$2:$E$77,'Dyno Graph'!$H$2:$H$77,,-1),IF(Forces!L1083=2,_xlfn.XLOOKUP(Forces!A1083,'Dyno Graph'!$F$2:$F$77,'Dyno Graph'!$H$2:$H$77,,-1),IF(Forces!L1083=3,_xlfn.XLOOKUP(Forces!A1083,'Dyno Graph'!$G$2:$G$77,'Dyno Graph'!$H$2:$H$77,,-1))))</f>
        <v>11.185500000000001</v>
      </c>
      <c r="P1083" s="92" cm="1">
        <f t="array" ref="P1083">_xlfn.XLOOKUP(N1083,BSFC!$B$3:$B$25,_xlfn.XLOOKUP(M1083,BSFC!$C$2:$P$2,BSFC!$C$3:$P$25,,-1),,-1)</f>
        <v>475.44294525000004</v>
      </c>
      <c r="Q1083" s="92">
        <f t="shared" si="170"/>
        <v>1.4772408511371877</v>
      </c>
      <c r="R1083" s="92">
        <f t="shared" si="171"/>
        <v>2.2593044861247781E-4</v>
      </c>
      <c r="S1083" s="92">
        <f t="shared" si="172"/>
        <v>0.10741703790997023</v>
      </c>
      <c r="T1083" s="92">
        <f t="shared" si="175"/>
        <v>141.61124954500593</v>
      </c>
      <c r="U1083" s="92">
        <f t="shared" si="173"/>
        <v>1.4322271721329364E-4</v>
      </c>
      <c r="V1083" s="92">
        <f t="shared" si="176"/>
        <v>0.18881499939333912</v>
      </c>
    </row>
    <row r="1084" spans="1:22" x14ac:dyDescent="0.45">
      <c r="A1084" s="88">
        <f>MIN('Gearing and Output'!$H$7,(SQRT((A1083^2)+2*K1083*1)))</f>
        <v>13.752388632941413</v>
      </c>
      <c r="B1084" s="90">
        <f t="shared" si="174"/>
        <v>92.885409034939585</v>
      </c>
      <c r="C1084" s="90">
        <f>0.5*'Gearing and Output'!$G$15*'Gearing and Output'!$G$16*'Gearing and Output'!$G$14*(A1084)^2</f>
        <v>111.2073775495362</v>
      </c>
      <c r="D1084" s="90">
        <f>'Gearing and Output'!$G$26</f>
        <v>133.66125</v>
      </c>
      <c r="E1084" s="90">
        <f>'Gearing and Output'!$C$14-C1084-D1084</f>
        <v>239.23840140594046</v>
      </c>
      <c r="F1084" s="90">
        <f>0.5*'Gearing and Output'!$J$27*A1084^2</f>
        <v>53594.201722958889</v>
      </c>
      <c r="G1084" s="90">
        <f>A1084/('Gearing and Output'!$J$35/1000)</f>
        <v>47.081097682100008</v>
      </c>
      <c r="H1084" s="90">
        <f t="shared" si="168"/>
        <v>59.738955596585342</v>
      </c>
      <c r="I1084" s="90">
        <f>'Gearing and Output'!$G$38</f>
        <v>631.72977665344956</v>
      </c>
      <c r="J1084" s="90">
        <f t="shared" si="169"/>
        <v>0.37870369618049587</v>
      </c>
      <c r="K1084" s="92">
        <f t="shared" si="177"/>
        <v>2.6405868495230767</v>
      </c>
      <c r="L1084" s="92">
        <f>IF(A1084&lt;'Gearing and Output'!$H$5,1,IF(A1084&lt;'Gearing and Output'!$H$6,2,IF(A1084&gt;'Gearing and Output'!$H$6,3)))</f>
        <v>3</v>
      </c>
      <c r="M1084" s="92">
        <f>IF(L1084=1,_xlfn.XLOOKUP(A1084,'Dyno Graph'!$E$2:$E$77,'Dyno Graph'!$A$2:$A$77,,1),IF(L1084=2,_xlfn.XLOOKUP(A1084,'Dyno Graph'!$F$2:$F$77,'Dyno Graph'!$A$2:$A$77,,1),IF(L1084=3,_xlfn.XLOOKUP(A1084,'Dyno Graph'!$G$2:$G$77,'Dyno Graph'!$A$2:$A$77,,1))))</f>
        <v>7500</v>
      </c>
      <c r="N1084" s="92">
        <f>IF(L1084=1,_xlfn.XLOOKUP(A1084,'Dyno Graph'!$E$2:$E$77,'Dyno Graph'!$D$2:$D$77,,-1),IF(L1084=2,_xlfn.XLOOKUP(A1084,'Dyno Graph'!$F$2:$F$77,'Dyno Graph'!$D$2:$D$77,,-1),IF(L1084=3,_xlfn.XLOOKUP(A1084,'Dyno Graph'!$G$2:$G$77,'Dyno Graph'!$D$2:$D$77,,-1))))</f>
        <v>14.254</v>
      </c>
      <c r="O1084" s="92">
        <f>IF(L1084=1,_xlfn.XLOOKUP(A1084,'Dyno Graph'!$E$2:$E$77,'Dyno Graph'!$H$2:$H$77,,-1),IF(Forces!L1084=2,_xlfn.XLOOKUP(Forces!A1084,'Dyno Graph'!$F$2:$F$77,'Dyno Graph'!$H$2:$H$77,,-1),IF(Forces!L1084=3,_xlfn.XLOOKUP(Forces!A1084,'Dyno Graph'!$G$2:$G$77,'Dyno Graph'!$H$2:$H$77,,-1))))</f>
        <v>11.185500000000001</v>
      </c>
      <c r="P1084" s="92" cm="1">
        <f t="array" ref="P1084">_xlfn.XLOOKUP(N1084,BSFC!$B$3:$B$25,_xlfn.XLOOKUP(M1084,BSFC!$C$2:$P$2,BSFC!$C$3:$P$25,,-1),,-1)</f>
        <v>475.44294525000004</v>
      </c>
      <c r="Q1084" s="92">
        <f t="shared" si="170"/>
        <v>1.4772408511371877</v>
      </c>
      <c r="R1084" s="92">
        <f t="shared" si="171"/>
        <v>2.2593044861247781E-4</v>
      </c>
      <c r="S1084" s="92">
        <f t="shared" si="172"/>
        <v>0.10741703790997023</v>
      </c>
      <c r="T1084" s="92">
        <f t="shared" si="175"/>
        <v>141.71866658291592</v>
      </c>
      <c r="U1084" s="92">
        <f t="shared" si="173"/>
        <v>1.4322271721329364E-4</v>
      </c>
      <c r="V1084" s="92">
        <f t="shared" si="176"/>
        <v>0.18895822211055241</v>
      </c>
    </row>
    <row r="1085" spans="1:22" x14ac:dyDescent="0.45">
      <c r="A1085" s="88">
        <f>MIN('Gearing and Output'!$H$7,(SQRT((A1084^2)+2*K1084*1)))</f>
        <v>13.752388632941413</v>
      </c>
      <c r="B1085" s="90">
        <f t="shared" si="174"/>
        <v>92.95812367576967</v>
      </c>
      <c r="C1085" s="90">
        <f>0.5*'Gearing and Output'!$G$15*'Gearing and Output'!$G$16*'Gearing and Output'!$G$14*(A1085)^2</f>
        <v>111.2073775495362</v>
      </c>
      <c r="D1085" s="90">
        <f>'Gearing and Output'!$G$26</f>
        <v>133.66125</v>
      </c>
      <c r="E1085" s="90">
        <f>'Gearing and Output'!$C$14-C1085-D1085</f>
        <v>239.23840140594046</v>
      </c>
      <c r="F1085" s="90">
        <f>0.5*'Gearing and Output'!$J$27*A1085^2</f>
        <v>53594.201722958889</v>
      </c>
      <c r="G1085" s="90">
        <f>A1085/('Gearing and Output'!$J$35/1000)</f>
        <v>47.081097682100008</v>
      </c>
      <c r="H1085" s="90">
        <f t="shared" si="168"/>
        <v>59.738955596585342</v>
      </c>
      <c r="I1085" s="90">
        <f>'Gearing and Output'!$G$38</f>
        <v>631.72977665344956</v>
      </c>
      <c r="J1085" s="90">
        <f t="shared" si="169"/>
        <v>0.37870369618049587</v>
      </c>
      <c r="K1085" s="92">
        <f t="shared" si="177"/>
        <v>2.6405868495230767</v>
      </c>
      <c r="L1085" s="92">
        <f>IF(A1085&lt;'Gearing and Output'!$H$5,1,IF(A1085&lt;'Gearing and Output'!$H$6,2,IF(A1085&gt;'Gearing and Output'!$H$6,3)))</f>
        <v>3</v>
      </c>
      <c r="M1085" s="92">
        <f>IF(L1085=1,_xlfn.XLOOKUP(A1085,'Dyno Graph'!$E$2:$E$77,'Dyno Graph'!$A$2:$A$77,,1),IF(L1085=2,_xlfn.XLOOKUP(A1085,'Dyno Graph'!$F$2:$F$77,'Dyno Graph'!$A$2:$A$77,,1),IF(L1085=3,_xlfn.XLOOKUP(A1085,'Dyno Graph'!$G$2:$G$77,'Dyno Graph'!$A$2:$A$77,,1))))</f>
        <v>7500</v>
      </c>
      <c r="N1085" s="92">
        <f>IF(L1085=1,_xlfn.XLOOKUP(A1085,'Dyno Graph'!$E$2:$E$77,'Dyno Graph'!$D$2:$D$77,,-1),IF(L1085=2,_xlfn.XLOOKUP(A1085,'Dyno Graph'!$F$2:$F$77,'Dyno Graph'!$D$2:$D$77,,-1),IF(L1085=3,_xlfn.XLOOKUP(A1085,'Dyno Graph'!$G$2:$G$77,'Dyno Graph'!$D$2:$D$77,,-1))))</f>
        <v>14.254</v>
      </c>
      <c r="O1085" s="92">
        <f>IF(L1085=1,_xlfn.XLOOKUP(A1085,'Dyno Graph'!$E$2:$E$77,'Dyno Graph'!$H$2:$H$77,,-1),IF(Forces!L1085=2,_xlfn.XLOOKUP(Forces!A1085,'Dyno Graph'!$F$2:$F$77,'Dyno Graph'!$H$2:$H$77,,-1),IF(Forces!L1085=3,_xlfn.XLOOKUP(Forces!A1085,'Dyno Graph'!$G$2:$G$77,'Dyno Graph'!$H$2:$H$77,,-1))))</f>
        <v>11.185500000000001</v>
      </c>
      <c r="P1085" s="92" cm="1">
        <f t="array" ref="P1085">_xlfn.XLOOKUP(N1085,BSFC!$B$3:$B$25,_xlfn.XLOOKUP(M1085,BSFC!$C$2:$P$2,BSFC!$C$3:$P$25,,-1),,-1)</f>
        <v>475.44294525000004</v>
      </c>
      <c r="Q1085" s="92">
        <f t="shared" si="170"/>
        <v>1.4772408511371877</v>
      </c>
      <c r="R1085" s="92">
        <f t="shared" si="171"/>
        <v>2.2593044861247781E-4</v>
      </c>
      <c r="S1085" s="92">
        <f t="shared" si="172"/>
        <v>0.10741703790997023</v>
      </c>
      <c r="T1085" s="92">
        <f t="shared" si="175"/>
        <v>141.8260836208259</v>
      </c>
      <c r="U1085" s="92">
        <f t="shared" si="173"/>
        <v>1.4322271721329364E-4</v>
      </c>
      <c r="V1085" s="92">
        <f t="shared" si="176"/>
        <v>0.1891014448277657</v>
      </c>
    </row>
    <row r="1086" spans="1:22" x14ac:dyDescent="0.45">
      <c r="A1086" s="88">
        <f>MIN('Gearing and Output'!$H$7,(SQRT((A1085^2)+2*K1085*1)))</f>
        <v>13.752388632941413</v>
      </c>
      <c r="B1086" s="90">
        <f t="shared" si="174"/>
        <v>93.030838316599755</v>
      </c>
      <c r="C1086" s="90">
        <f>0.5*'Gearing and Output'!$G$15*'Gearing and Output'!$G$16*'Gearing and Output'!$G$14*(A1086)^2</f>
        <v>111.2073775495362</v>
      </c>
      <c r="D1086" s="90">
        <f>'Gearing and Output'!$G$26</f>
        <v>133.66125</v>
      </c>
      <c r="E1086" s="90">
        <f>'Gearing and Output'!$C$14-C1086-D1086</f>
        <v>239.23840140594046</v>
      </c>
      <c r="F1086" s="90">
        <f>0.5*'Gearing and Output'!$J$27*A1086^2</f>
        <v>53594.201722958889</v>
      </c>
      <c r="G1086" s="90">
        <f>A1086/('Gearing and Output'!$J$35/1000)</f>
        <v>47.081097682100008</v>
      </c>
      <c r="H1086" s="90">
        <f t="shared" si="168"/>
        <v>59.738955596585342</v>
      </c>
      <c r="I1086" s="90">
        <f>'Gearing and Output'!$G$38</f>
        <v>631.72977665344956</v>
      </c>
      <c r="J1086" s="90">
        <f t="shared" si="169"/>
        <v>0.37870369618049587</v>
      </c>
      <c r="K1086" s="92">
        <f t="shared" si="177"/>
        <v>2.6405868495230767</v>
      </c>
      <c r="L1086" s="92">
        <f>IF(A1086&lt;'Gearing and Output'!$H$5,1,IF(A1086&lt;'Gearing and Output'!$H$6,2,IF(A1086&gt;'Gearing and Output'!$H$6,3)))</f>
        <v>3</v>
      </c>
      <c r="M1086" s="92">
        <f>IF(L1086=1,_xlfn.XLOOKUP(A1086,'Dyno Graph'!$E$2:$E$77,'Dyno Graph'!$A$2:$A$77,,1),IF(L1086=2,_xlfn.XLOOKUP(A1086,'Dyno Graph'!$F$2:$F$77,'Dyno Graph'!$A$2:$A$77,,1),IF(L1086=3,_xlfn.XLOOKUP(A1086,'Dyno Graph'!$G$2:$G$77,'Dyno Graph'!$A$2:$A$77,,1))))</f>
        <v>7500</v>
      </c>
      <c r="N1086" s="92">
        <f>IF(L1086=1,_xlfn.XLOOKUP(A1086,'Dyno Graph'!$E$2:$E$77,'Dyno Graph'!$D$2:$D$77,,-1),IF(L1086=2,_xlfn.XLOOKUP(A1086,'Dyno Graph'!$F$2:$F$77,'Dyno Graph'!$D$2:$D$77,,-1),IF(L1086=3,_xlfn.XLOOKUP(A1086,'Dyno Graph'!$G$2:$G$77,'Dyno Graph'!$D$2:$D$77,,-1))))</f>
        <v>14.254</v>
      </c>
      <c r="O1086" s="92">
        <f>IF(L1086=1,_xlfn.XLOOKUP(A1086,'Dyno Graph'!$E$2:$E$77,'Dyno Graph'!$H$2:$H$77,,-1),IF(Forces!L1086=2,_xlfn.XLOOKUP(Forces!A1086,'Dyno Graph'!$F$2:$F$77,'Dyno Graph'!$H$2:$H$77,,-1),IF(Forces!L1086=3,_xlfn.XLOOKUP(Forces!A1086,'Dyno Graph'!$G$2:$G$77,'Dyno Graph'!$H$2:$H$77,,-1))))</f>
        <v>11.185500000000001</v>
      </c>
      <c r="P1086" s="92" cm="1">
        <f t="array" ref="P1086">_xlfn.XLOOKUP(N1086,BSFC!$B$3:$B$25,_xlfn.XLOOKUP(M1086,BSFC!$C$2:$P$2,BSFC!$C$3:$P$25,,-1),,-1)</f>
        <v>475.44294525000004</v>
      </c>
      <c r="Q1086" s="92">
        <f t="shared" si="170"/>
        <v>1.4772408511371877</v>
      </c>
      <c r="R1086" s="92">
        <f t="shared" si="171"/>
        <v>2.2593044861247781E-4</v>
      </c>
      <c r="S1086" s="92">
        <f t="shared" si="172"/>
        <v>0.10741703790997023</v>
      </c>
      <c r="T1086" s="92">
        <f t="shared" si="175"/>
        <v>141.93350065873588</v>
      </c>
      <c r="U1086" s="92">
        <f t="shared" si="173"/>
        <v>1.4322271721329364E-4</v>
      </c>
      <c r="V1086" s="92">
        <f t="shared" si="176"/>
        <v>0.18924466754497898</v>
      </c>
    </row>
    <row r="1087" spans="1:22" x14ac:dyDescent="0.45">
      <c r="A1087" s="88">
        <f>MIN('Gearing and Output'!$H$7,(SQRT((A1086^2)+2*K1086*1)))</f>
        <v>13.752388632941413</v>
      </c>
      <c r="B1087" s="90">
        <f t="shared" si="174"/>
        <v>93.103552957429841</v>
      </c>
      <c r="C1087" s="90">
        <f>0.5*'Gearing and Output'!$G$15*'Gearing and Output'!$G$16*'Gearing and Output'!$G$14*(A1087)^2</f>
        <v>111.2073775495362</v>
      </c>
      <c r="D1087" s="90">
        <f>'Gearing and Output'!$G$26</f>
        <v>133.66125</v>
      </c>
      <c r="E1087" s="90">
        <f>'Gearing and Output'!$C$14-C1087-D1087</f>
        <v>239.23840140594046</v>
      </c>
      <c r="F1087" s="90">
        <f>0.5*'Gearing and Output'!$J$27*A1087^2</f>
        <v>53594.201722958889</v>
      </c>
      <c r="G1087" s="90">
        <f>A1087/('Gearing and Output'!$J$35/1000)</f>
        <v>47.081097682100008</v>
      </c>
      <c r="H1087" s="90">
        <f t="shared" si="168"/>
        <v>59.738955596585342</v>
      </c>
      <c r="I1087" s="90">
        <f>'Gearing and Output'!$G$38</f>
        <v>631.72977665344956</v>
      </c>
      <c r="J1087" s="90">
        <f t="shared" si="169"/>
        <v>0.37870369618049587</v>
      </c>
      <c r="K1087" s="92">
        <f t="shared" si="177"/>
        <v>2.6405868495230767</v>
      </c>
      <c r="L1087" s="92">
        <f>IF(A1087&lt;'Gearing and Output'!$H$5,1,IF(A1087&lt;'Gearing and Output'!$H$6,2,IF(A1087&gt;'Gearing and Output'!$H$6,3)))</f>
        <v>3</v>
      </c>
      <c r="M1087" s="92">
        <f>IF(L1087=1,_xlfn.XLOOKUP(A1087,'Dyno Graph'!$E$2:$E$77,'Dyno Graph'!$A$2:$A$77,,1),IF(L1087=2,_xlfn.XLOOKUP(A1087,'Dyno Graph'!$F$2:$F$77,'Dyno Graph'!$A$2:$A$77,,1),IF(L1087=3,_xlfn.XLOOKUP(A1087,'Dyno Graph'!$G$2:$G$77,'Dyno Graph'!$A$2:$A$77,,1))))</f>
        <v>7500</v>
      </c>
      <c r="N1087" s="92">
        <f>IF(L1087=1,_xlfn.XLOOKUP(A1087,'Dyno Graph'!$E$2:$E$77,'Dyno Graph'!$D$2:$D$77,,-1),IF(L1087=2,_xlfn.XLOOKUP(A1087,'Dyno Graph'!$F$2:$F$77,'Dyno Graph'!$D$2:$D$77,,-1),IF(L1087=3,_xlfn.XLOOKUP(A1087,'Dyno Graph'!$G$2:$G$77,'Dyno Graph'!$D$2:$D$77,,-1))))</f>
        <v>14.254</v>
      </c>
      <c r="O1087" s="92">
        <f>IF(L1087=1,_xlfn.XLOOKUP(A1087,'Dyno Graph'!$E$2:$E$77,'Dyno Graph'!$H$2:$H$77,,-1),IF(Forces!L1087=2,_xlfn.XLOOKUP(Forces!A1087,'Dyno Graph'!$F$2:$F$77,'Dyno Graph'!$H$2:$H$77,,-1),IF(Forces!L1087=3,_xlfn.XLOOKUP(Forces!A1087,'Dyno Graph'!$G$2:$G$77,'Dyno Graph'!$H$2:$H$77,,-1))))</f>
        <v>11.185500000000001</v>
      </c>
      <c r="P1087" s="92" cm="1">
        <f t="array" ref="P1087">_xlfn.XLOOKUP(N1087,BSFC!$B$3:$B$25,_xlfn.XLOOKUP(M1087,BSFC!$C$2:$P$2,BSFC!$C$3:$P$25,,-1),,-1)</f>
        <v>475.44294525000004</v>
      </c>
      <c r="Q1087" s="92">
        <f t="shared" si="170"/>
        <v>1.4772408511371877</v>
      </c>
      <c r="R1087" s="92">
        <f t="shared" si="171"/>
        <v>2.2593044861247781E-4</v>
      </c>
      <c r="S1087" s="92">
        <f t="shared" si="172"/>
        <v>0.10741703790997023</v>
      </c>
      <c r="T1087" s="92">
        <f t="shared" si="175"/>
        <v>142.04091769664586</v>
      </c>
      <c r="U1087" s="92">
        <f t="shared" si="173"/>
        <v>1.4322271721329364E-4</v>
      </c>
      <c r="V1087" s="92">
        <f t="shared" si="176"/>
        <v>0.18938789026219227</v>
      </c>
    </row>
    <row r="1088" spans="1:22" x14ac:dyDescent="0.45">
      <c r="A1088" s="88">
        <f>MIN('Gearing and Output'!$H$7,(SQRT((A1087^2)+2*K1087*1)))</f>
        <v>13.752388632941413</v>
      </c>
      <c r="B1088" s="90">
        <f t="shared" si="174"/>
        <v>93.176267598259926</v>
      </c>
      <c r="C1088" s="90">
        <f>0.5*'Gearing and Output'!$G$15*'Gearing and Output'!$G$16*'Gearing and Output'!$G$14*(A1088)^2</f>
        <v>111.2073775495362</v>
      </c>
      <c r="D1088" s="90">
        <f>'Gearing and Output'!$G$26</f>
        <v>133.66125</v>
      </c>
      <c r="E1088" s="90">
        <f>'Gearing and Output'!$C$14-C1088-D1088</f>
        <v>239.23840140594046</v>
      </c>
      <c r="F1088" s="90">
        <f>0.5*'Gearing and Output'!$J$27*A1088^2</f>
        <v>53594.201722958889</v>
      </c>
      <c r="G1088" s="90">
        <f>A1088/('Gearing and Output'!$J$35/1000)</f>
        <v>47.081097682100008</v>
      </c>
      <c r="H1088" s="90">
        <f t="shared" si="168"/>
        <v>59.738955596585342</v>
      </c>
      <c r="I1088" s="90">
        <f>'Gearing and Output'!$G$38</f>
        <v>631.72977665344956</v>
      </c>
      <c r="J1088" s="90">
        <f t="shared" si="169"/>
        <v>0.37870369618049587</v>
      </c>
      <c r="K1088" s="92">
        <f t="shared" si="177"/>
        <v>2.6405868495230767</v>
      </c>
      <c r="L1088" s="92">
        <f>IF(A1088&lt;'Gearing and Output'!$H$5,1,IF(A1088&lt;'Gearing and Output'!$H$6,2,IF(A1088&gt;'Gearing and Output'!$H$6,3)))</f>
        <v>3</v>
      </c>
      <c r="M1088" s="92">
        <f>IF(L1088=1,_xlfn.XLOOKUP(A1088,'Dyno Graph'!$E$2:$E$77,'Dyno Graph'!$A$2:$A$77,,1),IF(L1088=2,_xlfn.XLOOKUP(A1088,'Dyno Graph'!$F$2:$F$77,'Dyno Graph'!$A$2:$A$77,,1),IF(L1088=3,_xlfn.XLOOKUP(A1088,'Dyno Graph'!$G$2:$G$77,'Dyno Graph'!$A$2:$A$77,,1))))</f>
        <v>7500</v>
      </c>
      <c r="N1088" s="92">
        <f>IF(L1088=1,_xlfn.XLOOKUP(A1088,'Dyno Graph'!$E$2:$E$77,'Dyno Graph'!$D$2:$D$77,,-1),IF(L1088=2,_xlfn.XLOOKUP(A1088,'Dyno Graph'!$F$2:$F$77,'Dyno Graph'!$D$2:$D$77,,-1),IF(L1088=3,_xlfn.XLOOKUP(A1088,'Dyno Graph'!$G$2:$G$77,'Dyno Graph'!$D$2:$D$77,,-1))))</f>
        <v>14.254</v>
      </c>
      <c r="O1088" s="92">
        <f>IF(L1088=1,_xlfn.XLOOKUP(A1088,'Dyno Graph'!$E$2:$E$77,'Dyno Graph'!$H$2:$H$77,,-1),IF(Forces!L1088=2,_xlfn.XLOOKUP(Forces!A1088,'Dyno Graph'!$F$2:$F$77,'Dyno Graph'!$H$2:$H$77,,-1),IF(Forces!L1088=3,_xlfn.XLOOKUP(Forces!A1088,'Dyno Graph'!$G$2:$G$77,'Dyno Graph'!$H$2:$H$77,,-1))))</f>
        <v>11.185500000000001</v>
      </c>
      <c r="P1088" s="92" cm="1">
        <f t="array" ref="P1088">_xlfn.XLOOKUP(N1088,BSFC!$B$3:$B$25,_xlfn.XLOOKUP(M1088,BSFC!$C$2:$P$2,BSFC!$C$3:$P$25,,-1),,-1)</f>
        <v>475.44294525000004</v>
      </c>
      <c r="Q1088" s="92">
        <f t="shared" si="170"/>
        <v>1.4772408511371877</v>
      </c>
      <c r="R1088" s="92">
        <f t="shared" si="171"/>
        <v>2.2593044861247781E-4</v>
      </c>
      <c r="S1088" s="92">
        <f t="shared" si="172"/>
        <v>0.10741703790997023</v>
      </c>
      <c r="T1088" s="92">
        <f t="shared" si="175"/>
        <v>142.14833473455585</v>
      </c>
      <c r="U1088" s="92">
        <f t="shared" si="173"/>
        <v>1.4322271721329364E-4</v>
      </c>
      <c r="V1088" s="92">
        <f t="shared" si="176"/>
        <v>0.18953111297940556</v>
      </c>
    </row>
    <row r="1089" spans="1:22" x14ac:dyDescent="0.45">
      <c r="A1089" s="88">
        <f>MIN('Gearing and Output'!$H$7,(SQRT((A1088^2)+2*K1088*1)))</f>
        <v>13.752388632941413</v>
      </c>
      <c r="B1089" s="90">
        <f t="shared" si="174"/>
        <v>93.248982239090012</v>
      </c>
      <c r="C1089" s="90">
        <f>0.5*'Gearing and Output'!$G$15*'Gearing and Output'!$G$16*'Gearing and Output'!$G$14*(A1089)^2</f>
        <v>111.2073775495362</v>
      </c>
      <c r="D1089" s="90">
        <f>'Gearing and Output'!$G$26</f>
        <v>133.66125</v>
      </c>
      <c r="E1089" s="90">
        <f>'Gearing and Output'!$C$14-C1089-D1089</f>
        <v>239.23840140594046</v>
      </c>
      <c r="F1089" s="90">
        <f>0.5*'Gearing and Output'!$J$27*A1089^2</f>
        <v>53594.201722958889</v>
      </c>
      <c r="G1089" s="90">
        <f>A1089/('Gearing and Output'!$J$35/1000)</f>
        <v>47.081097682100008</v>
      </c>
      <c r="H1089" s="90">
        <f t="shared" si="168"/>
        <v>59.738955596585342</v>
      </c>
      <c r="I1089" s="90">
        <f>'Gearing and Output'!$G$38</f>
        <v>631.72977665344956</v>
      </c>
      <c r="J1089" s="90">
        <f t="shared" si="169"/>
        <v>0.37870369618049587</v>
      </c>
      <c r="K1089" s="92">
        <f t="shared" si="177"/>
        <v>2.6405868495230767</v>
      </c>
      <c r="L1089" s="92">
        <f>IF(A1089&lt;'Gearing and Output'!$H$5,1,IF(A1089&lt;'Gearing and Output'!$H$6,2,IF(A1089&gt;'Gearing and Output'!$H$6,3)))</f>
        <v>3</v>
      </c>
      <c r="M1089" s="92">
        <f>IF(L1089=1,_xlfn.XLOOKUP(A1089,'Dyno Graph'!$E$2:$E$77,'Dyno Graph'!$A$2:$A$77,,1),IF(L1089=2,_xlfn.XLOOKUP(A1089,'Dyno Graph'!$F$2:$F$77,'Dyno Graph'!$A$2:$A$77,,1),IF(L1089=3,_xlfn.XLOOKUP(A1089,'Dyno Graph'!$G$2:$G$77,'Dyno Graph'!$A$2:$A$77,,1))))</f>
        <v>7500</v>
      </c>
      <c r="N1089" s="92">
        <f>IF(L1089=1,_xlfn.XLOOKUP(A1089,'Dyno Graph'!$E$2:$E$77,'Dyno Graph'!$D$2:$D$77,,-1),IF(L1089=2,_xlfn.XLOOKUP(A1089,'Dyno Graph'!$F$2:$F$77,'Dyno Graph'!$D$2:$D$77,,-1),IF(L1089=3,_xlfn.XLOOKUP(A1089,'Dyno Graph'!$G$2:$G$77,'Dyno Graph'!$D$2:$D$77,,-1))))</f>
        <v>14.254</v>
      </c>
      <c r="O1089" s="92">
        <f>IF(L1089=1,_xlfn.XLOOKUP(A1089,'Dyno Graph'!$E$2:$E$77,'Dyno Graph'!$H$2:$H$77,,-1),IF(Forces!L1089=2,_xlfn.XLOOKUP(Forces!A1089,'Dyno Graph'!$F$2:$F$77,'Dyno Graph'!$H$2:$H$77,,-1),IF(Forces!L1089=3,_xlfn.XLOOKUP(Forces!A1089,'Dyno Graph'!$G$2:$G$77,'Dyno Graph'!$H$2:$H$77,,-1))))</f>
        <v>11.185500000000001</v>
      </c>
      <c r="P1089" s="92" cm="1">
        <f t="array" ref="P1089">_xlfn.XLOOKUP(N1089,BSFC!$B$3:$B$25,_xlfn.XLOOKUP(M1089,BSFC!$C$2:$P$2,BSFC!$C$3:$P$25,,-1),,-1)</f>
        <v>475.44294525000004</v>
      </c>
      <c r="Q1089" s="92">
        <f t="shared" si="170"/>
        <v>1.4772408511371877</v>
      </c>
      <c r="R1089" s="92">
        <f t="shared" si="171"/>
        <v>2.2593044861247781E-4</v>
      </c>
      <c r="S1089" s="92">
        <f t="shared" si="172"/>
        <v>0.10741703790997023</v>
      </c>
      <c r="T1089" s="92">
        <f t="shared" si="175"/>
        <v>142.25575177246583</v>
      </c>
      <c r="U1089" s="92">
        <f t="shared" si="173"/>
        <v>1.4322271721329364E-4</v>
      </c>
      <c r="V1089" s="92">
        <f t="shared" si="176"/>
        <v>0.18967433569661885</v>
      </c>
    </row>
    <row r="1090" spans="1:22" x14ac:dyDescent="0.45">
      <c r="A1090" s="88">
        <f>MIN('Gearing and Output'!$H$7,(SQRT((A1089^2)+2*K1089*1)))</f>
        <v>13.752388632941413</v>
      </c>
      <c r="B1090" s="90">
        <f t="shared" si="174"/>
        <v>93.321696879920097</v>
      </c>
      <c r="C1090" s="90">
        <f>0.5*'Gearing and Output'!$G$15*'Gearing and Output'!$G$16*'Gearing and Output'!$G$14*(A1090)^2</f>
        <v>111.2073775495362</v>
      </c>
      <c r="D1090" s="90">
        <f>'Gearing and Output'!$G$26</f>
        <v>133.66125</v>
      </c>
      <c r="E1090" s="90">
        <f>'Gearing and Output'!$C$14-C1090-D1090</f>
        <v>239.23840140594046</v>
      </c>
      <c r="F1090" s="90">
        <f>0.5*'Gearing and Output'!$J$27*A1090^2</f>
        <v>53594.201722958889</v>
      </c>
      <c r="G1090" s="90">
        <f>A1090/('Gearing and Output'!$J$35/1000)</f>
        <v>47.081097682100008</v>
      </c>
      <c r="H1090" s="90">
        <f t="shared" ref="H1090:H1153" si="178">(0.5*I1090*A1090^2)/1000</f>
        <v>59.738955596585342</v>
      </c>
      <c r="I1090" s="90">
        <f>'Gearing and Output'!$G$38</f>
        <v>631.72977665344956</v>
      </c>
      <c r="J1090" s="90">
        <f t="shared" ref="J1090:J1153" si="179">E1090/I1090</f>
        <v>0.37870369618049587</v>
      </c>
      <c r="K1090" s="92">
        <f t="shared" si="177"/>
        <v>2.6405868495230767</v>
      </c>
      <c r="L1090" s="92">
        <f>IF(A1090&lt;'Gearing and Output'!$H$5,1,IF(A1090&lt;'Gearing and Output'!$H$6,2,IF(A1090&gt;'Gearing and Output'!$H$6,3)))</f>
        <v>3</v>
      </c>
      <c r="M1090" s="92">
        <f>IF(L1090=1,_xlfn.XLOOKUP(A1090,'Dyno Graph'!$E$2:$E$77,'Dyno Graph'!$A$2:$A$77,,1),IF(L1090=2,_xlfn.XLOOKUP(A1090,'Dyno Graph'!$F$2:$F$77,'Dyno Graph'!$A$2:$A$77,,1),IF(L1090=3,_xlfn.XLOOKUP(A1090,'Dyno Graph'!$G$2:$G$77,'Dyno Graph'!$A$2:$A$77,,1))))</f>
        <v>7500</v>
      </c>
      <c r="N1090" s="92">
        <f>IF(L1090=1,_xlfn.XLOOKUP(A1090,'Dyno Graph'!$E$2:$E$77,'Dyno Graph'!$D$2:$D$77,,-1),IF(L1090=2,_xlfn.XLOOKUP(A1090,'Dyno Graph'!$F$2:$F$77,'Dyno Graph'!$D$2:$D$77,,-1),IF(L1090=3,_xlfn.XLOOKUP(A1090,'Dyno Graph'!$G$2:$G$77,'Dyno Graph'!$D$2:$D$77,,-1))))</f>
        <v>14.254</v>
      </c>
      <c r="O1090" s="92">
        <f>IF(L1090=1,_xlfn.XLOOKUP(A1090,'Dyno Graph'!$E$2:$E$77,'Dyno Graph'!$H$2:$H$77,,-1),IF(Forces!L1090=2,_xlfn.XLOOKUP(Forces!A1090,'Dyno Graph'!$F$2:$F$77,'Dyno Graph'!$H$2:$H$77,,-1),IF(Forces!L1090=3,_xlfn.XLOOKUP(Forces!A1090,'Dyno Graph'!$G$2:$G$77,'Dyno Graph'!$H$2:$H$77,,-1))))</f>
        <v>11.185500000000001</v>
      </c>
      <c r="P1090" s="92" cm="1">
        <f t="array" ref="P1090">_xlfn.XLOOKUP(N1090,BSFC!$B$3:$B$25,_xlfn.XLOOKUP(M1090,BSFC!$C$2:$P$2,BSFC!$C$3:$P$25,,-1),,-1)</f>
        <v>475.44294525000004</v>
      </c>
      <c r="Q1090" s="92">
        <f t="shared" si="170"/>
        <v>1.4772408511371877</v>
      </c>
      <c r="R1090" s="92">
        <f t="shared" si="171"/>
        <v>2.2593044861247781E-4</v>
      </c>
      <c r="S1090" s="92">
        <f t="shared" si="172"/>
        <v>0.10741703790997023</v>
      </c>
      <c r="T1090" s="92">
        <f t="shared" si="175"/>
        <v>142.36316881037581</v>
      </c>
      <c r="U1090" s="92">
        <f t="shared" si="173"/>
        <v>1.4322271721329364E-4</v>
      </c>
      <c r="V1090" s="92">
        <f t="shared" si="176"/>
        <v>0.18981755841383213</v>
      </c>
    </row>
    <row r="1091" spans="1:22" x14ac:dyDescent="0.45">
      <c r="A1091" s="88">
        <f>MIN('Gearing and Output'!$H$7,(SQRT((A1090^2)+2*K1090*1)))</f>
        <v>13.752388632941413</v>
      </c>
      <c r="B1091" s="90">
        <f t="shared" si="174"/>
        <v>93.394411520750182</v>
      </c>
      <c r="C1091" s="90">
        <f>0.5*'Gearing and Output'!$G$15*'Gearing and Output'!$G$16*'Gearing and Output'!$G$14*(A1091)^2</f>
        <v>111.2073775495362</v>
      </c>
      <c r="D1091" s="90">
        <f>'Gearing and Output'!$G$26</f>
        <v>133.66125</v>
      </c>
      <c r="E1091" s="90">
        <f>'Gearing and Output'!$C$14-C1091-D1091</f>
        <v>239.23840140594046</v>
      </c>
      <c r="F1091" s="90">
        <f>0.5*'Gearing and Output'!$J$27*A1091^2</f>
        <v>53594.201722958889</v>
      </c>
      <c r="G1091" s="90">
        <f>A1091/('Gearing and Output'!$J$35/1000)</f>
        <v>47.081097682100008</v>
      </c>
      <c r="H1091" s="90">
        <f t="shared" si="178"/>
        <v>59.738955596585342</v>
      </c>
      <c r="I1091" s="90">
        <f>'Gearing and Output'!$G$38</f>
        <v>631.72977665344956</v>
      </c>
      <c r="J1091" s="90">
        <f t="shared" si="179"/>
        <v>0.37870369618049587</v>
      </c>
      <c r="K1091" s="92">
        <f t="shared" si="177"/>
        <v>2.6405868495230767</v>
      </c>
      <c r="L1091" s="92">
        <f>IF(A1091&lt;'Gearing and Output'!$H$5,1,IF(A1091&lt;'Gearing and Output'!$H$6,2,IF(A1091&gt;'Gearing and Output'!$H$6,3)))</f>
        <v>3</v>
      </c>
      <c r="M1091" s="92">
        <f>IF(L1091=1,_xlfn.XLOOKUP(A1091,'Dyno Graph'!$E$2:$E$77,'Dyno Graph'!$A$2:$A$77,,1),IF(L1091=2,_xlfn.XLOOKUP(A1091,'Dyno Graph'!$F$2:$F$77,'Dyno Graph'!$A$2:$A$77,,1),IF(L1091=3,_xlfn.XLOOKUP(A1091,'Dyno Graph'!$G$2:$G$77,'Dyno Graph'!$A$2:$A$77,,1))))</f>
        <v>7500</v>
      </c>
      <c r="N1091" s="92">
        <f>IF(L1091=1,_xlfn.XLOOKUP(A1091,'Dyno Graph'!$E$2:$E$77,'Dyno Graph'!$D$2:$D$77,,-1),IF(L1091=2,_xlfn.XLOOKUP(A1091,'Dyno Graph'!$F$2:$F$77,'Dyno Graph'!$D$2:$D$77,,-1),IF(L1091=3,_xlfn.XLOOKUP(A1091,'Dyno Graph'!$G$2:$G$77,'Dyno Graph'!$D$2:$D$77,,-1))))</f>
        <v>14.254</v>
      </c>
      <c r="O1091" s="92">
        <f>IF(L1091=1,_xlfn.XLOOKUP(A1091,'Dyno Graph'!$E$2:$E$77,'Dyno Graph'!$H$2:$H$77,,-1),IF(Forces!L1091=2,_xlfn.XLOOKUP(Forces!A1091,'Dyno Graph'!$F$2:$F$77,'Dyno Graph'!$H$2:$H$77,,-1),IF(Forces!L1091=3,_xlfn.XLOOKUP(Forces!A1091,'Dyno Graph'!$G$2:$G$77,'Dyno Graph'!$H$2:$H$77,,-1))))</f>
        <v>11.185500000000001</v>
      </c>
      <c r="P1091" s="92" cm="1">
        <f t="array" ref="P1091">_xlfn.XLOOKUP(N1091,BSFC!$B$3:$B$25,_xlfn.XLOOKUP(M1091,BSFC!$C$2:$P$2,BSFC!$C$3:$P$25,,-1),,-1)</f>
        <v>475.44294525000004</v>
      </c>
      <c r="Q1091" s="92">
        <f t="shared" ref="Q1091:Q1154" si="180">(O1091*P1091)/(60*60)</f>
        <v>1.4772408511371877</v>
      </c>
      <c r="R1091" s="92">
        <f t="shared" ref="R1091:R1154" si="181">((B1092-B1091)/3600)*O1091</f>
        <v>2.2593044861247781E-4</v>
      </c>
      <c r="S1091" s="92">
        <f t="shared" ref="S1091:S1154" si="182">R1091*P1091</f>
        <v>0.10741703790997023</v>
      </c>
      <c r="T1091" s="92">
        <f t="shared" si="175"/>
        <v>142.47058584828579</v>
      </c>
      <c r="U1091" s="92">
        <f t="shared" ref="U1091:U1154" si="183">((R1091*P1091)/1000)/0.75</f>
        <v>1.4322271721329364E-4</v>
      </c>
      <c r="V1091" s="92">
        <f t="shared" si="176"/>
        <v>0.18996078113104542</v>
      </c>
    </row>
    <row r="1092" spans="1:22" x14ac:dyDescent="0.45">
      <c r="A1092" s="88">
        <f>MIN('Gearing and Output'!$H$7,(SQRT((A1091^2)+2*K1091*1)))</f>
        <v>13.752388632941413</v>
      </c>
      <c r="B1092" s="90">
        <f t="shared" si="174"/>
        <v>93.467126161580268</v>
      </c>
      <c r="C1092" s="90">
        <f>0.5*'Gearing and Output'!$G$15*'Gearing and Output'!$G$16*'Gearing and Output'!$G$14*(A1092)^2</f>
        <v>111.2073775495362</v>
      </c>
      <c r="D1092" s="90">
        <f>'Gearing and Output'!$G$26</f>
        <v>133.66125</v>
      </c>
      <c r="E1092" s="90">
        <f>'Gearing and Output'!$C$14-C1092-D1092</f>
        <v>239.23840140594046</v>
      </c>
      <c r="F1092" s="90">
        <f>0.5*'Gearing and Output'!$J$27*A1092^2</f>
        <v>53594.201722958889</v>
      </c>
      <c r="G1092" s="90">
        <f>A1092/('Gearing and Output'!$J$35/1000)</f>
        <v>47.081097682100008</v>
      </c>
      <c r="H1092" s="90">
        <f t="shared" si="178"/>
        <v>59.738955596585342</v>
      </c>
      <c r="I1092" s="90">
        <f>'Gearing and Output'!$G$38</f>
        <v>631.72977665344956</v>
      </c>
      <c r="J1092" s="90">
        <f t="shared" si="179"/>
        <v>0.37870369618049587</v>
      </c>
      <c r="K1092" s="92">
        <f t="shared" si="177"/>
        <v>2.6405868495230767</v>
      </c>
      <c r="L1092" s="92">
        <f>IF(A1092&lt;'Gearing and Output'!$H$5,1,IF(A1092&lt;'Gearing and Output'!$H$6,2,IF(A1092&gt;'Gearing and Output'!$H$6,3)))</f>
        <v>3</v>
      </c>
      <c r="M1092" s="92">
        <f>IF(L1092=1,_xlfn.XLOOKUP(A1092,'Dyno Graph'!$E$2:$E$77,'Dyno Graph'!$A$2:$A$77,,1),IF(L1092=2,_xlfn.XLOOKUP(A1092,'Dyno Graph'!$F$2:$F$77,'Dyno Graph'!$A$2:$A$77,,1),IF(L1092=3,_xlfn.XLOOKUP(A1092,'Dyno Graph'!$G$2:$G$77,'Dyno Graph'!$A$2:$A$77,,1))))</f>
        <v>7500</v>
      </c>
      <c r="N1092" s="92">
        <f>IF(L1092=1,_xlfn.XLOOKUP(A1092,'Dyno Graph'!$E$2:$E$77,'Dyno Graph'!$D$2:$D$77,,-1),IF(L1092=2,_xlfn.XLOOKUP(A1092,'Dyno Graph'!$F$2:$F$77,'Dyno Graph'!$D$2:$D$77,,-1),IF(L1092=3,_xlfn.XLOOKUP(A1092,'Dyno Graph'!$G$2:$G$77,'Dyno Graph'!$D$2:$D$77,,-1))))</f>
        <v>14.254</v>
      </c>
      <c r="O1092" s="92">
        <f>IF(L1092=1,_xlfn.XLOOKUP(A1092,'Dyno Graph'!$E$2:$E$77,'Dyno Graph'!$H$2:$H$77,,-1),IF(Forces!L1092=2,_xlfn.XLOOKUP(Forces!A1092,'Dyno Graph'!$F$2:$F$77,'Dyno Graph'!$H$2:$H$77,,-1),IF(Forces!L1092=3,_xlfn.XLOOKUP(Forces!A1092,'Dyno Graph'!$G$2:$G$77,'Dyno Graph'!$H$2:$H$77,,-1))))</f>
        <v>11.185500000000001</v>
      </c>
      <c r="P1092" s="92" cm="1">
        <f t="array" ref="P1092">_xlfn.XLOOKUP(N1092,BSFC!$B$3:$B$25,_xlfn.XLOOKUP(M1092,BSFC!$C$2:$P$2,BSFC!$C$3:$P$25,,-1),,-1)</f>
        <v>475.44294525000004</v>
      </c>
      <c r="Q1092" s="92">
        <f t="shared" si="180"/>
        <v>1.4772408511371877</v>
      </c>
      <c r="R1092" s="92">
        <f t="shared" si="181"/>
        <v>2.2593044861247781E-4</v>
      </c>
      <c r="S1092" s="92">
        <f t="shared" si="182"/>
        <v>0.10741703790997023</v>
      </c>
      <c r="T1092" s="92">
        <f t="shared" si="175"/>
        <v>142.57800288619578</v>
      </c>
      <c r="U1092" s="92">
        <f t="shared" si="183"/>
        <v>1.4322271721329364E-4</v>
      </c>
      <c r="V1092" s="92">
        <f t="shared" si="176"/>
        <v>0.19010400384825871</v>
      </c>
    </row>
    <row r="1093" spans="1:22" x14ac:dyDescent="0.45">
      <c r="A1093" s="88">
        <f>MIN('Gearing and Output'!$H$7,(SQRT((A1092^2)+2*K1092*1)))</f>
        <v>13.752388632941413</v>
      </c>
      <c r="B1093" s="90">
        <f t="shared" ref="B1093:B1156" si="184">(1/A1093)+B1092</f>
        <v>93.539840802410353</v>
      </c>
      <c r="C1093" s="90">
        <f>0.5*'Gearing and Output'!$G$15*'Gearing and Output'!$G$16*'Gearing and Output'!$G$14*(A1093)^2</f>
        <v>111.2073775495362</v>
      </c>
      <c r="D1093" s="90">
        <f>'Gearing and Output'!$G$26</f>
        <v>133.66125</v>
      </c>
      <c r="E1093" s="90">
        <f>'Gearing and Output'!$C$14-C1093-D1093</f>
        <v>239.23840140594046</v>
      </c>
      <c r="F1093" s="90">
        <f>0.5*'Gearing and Output'!$J$27*A1093^2</f>
        <v>53594.201722958889</v>
      </c>
      <c r="G1093" s="90">
        <f>A1093/('Gearing and Output'!$J$35/1000)</f>
        <v>47.081097682100008</v>
      </c>
      <c r="H1093" s="90">
        <f t="shared" si="178"/>
        <v>59.738955596585342</v>
      </c>
      <c r="I1093" s="90">
        <f>'Gearing and Output'!$G$38</f>
        <v>631.72977665344956</v>
      </c>
      <c r="J1093" s="90">
        <f t="shared" si="179"/>
        <v>0.37870369618049587</v>
      </c>
      <c r="K1093" s="92">
        <f t="shared" si="177"/>
        <v>2.6405868495230767</v>
      </c>
      <c r="L1093" s="92">
        <f>IF(A1093&lt;'Gearing and Output'!$H$5,1,IF(A1093&lt;'Gearing and Output'!$H$6,2,IF(A1093&gt;'Gearing and Output'!$H$6,3)))</f>
        <v>3</v>
      </c>
      <c r="M1093" s="92">
        <f>IF(L1093=1,_xlfn.XLOOKUP(A1093,'Dyno Graph'!$E$2:$E$77,'Dyno Graph'!$A$2:$A$77,,1),IF(L1093=2,_xlfn.XLOOKUP(A1093,'Dyno Graph'!$F$2:$F$77,'Dyno Graph'!$A$2:$A$77,,1),IF(L1093=3,_xlfn.XLOOKUP(A1093,'Dyno Graph'!$G$2:$G$77,'Dyno Graph'!$A$2:$A$77,,1))))</f>
        <v>7500</v>
      </c>
      <c r="N1093" s="92">
        <f>IF(L1093=1,_xlfn.XLOOKUP(A1093,'Dyno Graph'!$E$2:$E$77,'Dyno Graph'!$D$2:$D$77,,-1),IF(L1093=2,_xlfn.XLOOKUP(A1093,'Dyno Graph'!$F$2:$F$77,'Dyno Graph'!$D$2:$D$77,,-1),IF(L1093=3,_xlfn.XLOOKUP(A1093,'Dyno Graph'!$G$2:$G$77,'Dyno Graph'!$D$2:$D$77,,-1))))</f>
        <v>14.254</v>
      </c>
      <c r="O1093" s="92">
        <f>IF(L1093=1,_xlfn.XLOOKUP(A1093,'Dyno Graph'!$E$2:$E$77,'Dyno Graph'!$H$2:$H$77,,-1),IF(Forces!L1093=2,_xlfn.XLOOKUP(Forces!A1093,'Dyno Graph'!$F$2:$F$77,'Dyno Graph'!$H$2:$H$77,,-1),IF(Forces!L1093=3,_xlfn.XLOOKUP(Forces!A1093,'Dyno Graph'!$G$2:$G$77,'Dyno Graph'!$H$2:$H$77,,-1))))</f>
        <v>11.185500000000001</v>
      </c>
      <c r="P1093" s="92" cm="1">
        <f t="array" ref="P1093">_xlfn.XLOOKUP(N1093,BSFC!$B$3:$B$25,_xlfn.XLOOKUP(M1093,BSFC!$C$2:$P$2,BSFC!$C$3:$P$25,,-1),,-1)</f>
        <v>475.44294525000004</v>
      </c>
      <c r="Q1093" s="92">
        <f t="shared" si="180"/>
        <v>1.4772408511371877</v>
      </c>
      <c r="R1093" s="92">
        <f t="shared" si="181"/>
        <v>2.2593044861247781E-4</v>
      </c>
      <c r="S1093" s="92">
        <f t="shared" si="182"/>
        <v>0.10741703790997023</v>
      </c>
      <c r="T1093" s="92">
        <f t="shared" ref="T1093:T1156" si="185">S1093+T1092</f>
        <v>142.68541992410576</v>
      </c>
      <c r="U1093" s="92">
        <f t="shared" si="183"/>
        <v>1.4322271721329364E-4</v>
      </c>
      <c r="V1093" s="92">
        <f t="shared" ref="V1093:V1156" si="186">U1093+V1092</f>
        <v>0.19024722656547199</v>
      </c>
    </row>
    <row r="1094" spans="1:22" x14ac:dyDescent="0.45">
      <c r="A1094" s="88">
        <f>MIN('Gearing and Output'!$H$7,(SQRT((A1093^2)+2*K1093*1)))</f>
        <v>13.752388632941413</v>
      </c>
      <c r="B1094" s="90">
        <f t="shared" si="184"/>
        <v>93.612555443240439</v>
      </c>
      <c r="C1094" s="90">
        <f>0.5*'Gearing and Output'!$G$15*'Gearing and Output'!$G$16*'Gearing and Output'!$G$14*(A1094)^2</f>
        <v>111.2073775495362</v>
      </c>
      <c r="D1094" s="90">
        <f>'Gearing and Output'!$G$26</f>
        <v>133.66125</v>
      </c>
      <c r="E1094" s="90">
        <f>'Gearing and Output'!$C$14-C1094-D1094</f>
        <v>239.23840140594046</v>
      </c>
      <c r="F1094" s="90">
        <f>0.5*'Gearing and Output'!$J$27*A1094^2</f>
        <v>53594.201722958889</v>
      </c>
      <c r="G1094" s="90">
        <f>A1094/('Gearing and Output'!$J$35/1000)</f>
        <v>47.081097682100008</v>
      </c>
      <c r="H1094" s="90">
        <f t="shared" si="178"/>
        <v>59.738955596585342</v>
      </c>
      <c r="I1094" s="90">
        <f>'Gearing and Output'!$G$38</f>
        <v>631.72977665344956</v>
      </c>
      <c r="J1094" s="90">
        <f t="shared" si="179"/>
        <v>0.37870369618049587</v>
      </c>
      <c r="K1094" s="92">
        <f t="shared" si="177"/>
        <v>2.6405868495230767</v>
      </c>
      <c r="L1094" s="92">
        <f>IF(A1094&lt;'Gearing and Output'!$H$5,1,IF(A1094&lt;'Gearing and Output'!$H$6,2,IF(A1094&gt;'Gearing and Output'!$H$6,3)))</f>
        <v>3</v>
      </c>
      <c r="M1094" s="92">
        <f>IF(L1094=1,_xlfn.XLOOKUP(A1094,'Dyno Graph'!$E$2:$E$77,'Dyno Graph'!$A$2:$A$77,,1),IF(L1094=2,_xlfn.XLOOKUP(A1094,'Dyno Graph'!$F$2:$F$77,'Dyno Graph'!$A$2:$A$77,,1),IF(L1094=3,_xlfn.XLOOKUP(A1094,'Dyno Graph'!$G$2:$G$77,'Dyno Graph'!$A$2:$A$77,,1))))</f>
        <v>7500</v>
      </c>
      <c r="N1094" s="92">
        <f>IF(L1094=1,_xlfn.XLOOKUP(A1094,'Dyno Graph'!$E$2:$E$77,'Dyno Graph'!$D$2:$D$77,,-1),IF(L1094=2,_xlfn.XLOOKUP(A1094,'Dyno Graph'!$F$2:$F$77,'Dyno Graph'!$D$2:$D$77,,-1),IF(L1094=3,_xlfn.XLOOKUP(A1094,'Dyno Graph'!$G$2:$G$77,'Dyno Graph'!$D$2:$D$77,,-1))))</f>
        <v>14.254</v>
      </c>
      <c r="O1094" s="92">
        <f>IF(L1094=1,_xlfn.XLOOKUP(A1094,'Dyno Graph'!$E$2:$E$77,'Dyno Graph'!$H$2:$H$77,,-1),IF(Forces!L1094=2,_xlfn.XLOOKUP(Forces!A1094,'Dyno Graph'!$F$2:$F$77,'Dyno Graph'!$H$2:$H$77,,-1),IF(Forces!L1094=3,_xlfn.XLOOKUP(Forces!A1094,'Dyno Graph'!$G$2:$G$77,'Dyno Graph'!$H$2:$H$77,,-1))))</f>
        <v>11.185500000000001</v>
      </c>
      <c r="P1094" s="92" cm="1">
        <f t="array" ref="P1094">_xlfn.XLOOKUP(N1094,BSFC!$B$3:$B$25,_xlfn.XLOOKUP(M1094,BSFC!$C$2:$P$2,BSFC!$C$3:$P$25,,-1),,-1)</f>
        <v>475.44294525000004</v>
      </c>
      <c r="Q1094" s="92">
        <f t="shared" si="180"/>
        <v>1.4772408511371877</v>
      </c>
      <c r="R1094" s="92">
        <f t="shared" si="181"/>
        <v>2.2593044861247781E-4</v>
      </c>
      <c r="S1094" s="92">
        <f t="shared" si="182"/>
        <v>0.10741703790997023</v>
      </c>
      <c r="T1094" s="92">
        <f t="shared" si="185"/>
        <v>142.79283696201574</v>
      </c>
      <c r="U1094" s="92">
        <f t="shared" si="183"/>
        <v>1.4322271721329364E-4</v>
      </c>
      <c r="V1094" s="92">
        <f t="shared" si="186"/>
        <v>0.19039044928268528</v>
      </c>
    </row>
    <row r="1095" spans="1:22" x14ac:dyDescent="0.45">
      <c r="A1095" s="88">
        <f>MIN('Gearing and Output'!$H$7,(SQRT((A1094^2)+2*K1094*1)))</f>
        <v>13.752388632941413</v>
      </c>
      <c r="B1095" s="90">
        <f t="shared" si="184"/>
        <v>93.685270084070524</v>
      </c>
      <c r="C1095" s="90">
        <f>0.5*'Gearing and Output'!$G$15*'Gearing and Output'!$G$16*'Gearing and Output'!$G$14*(A1095)^2</f>
        <v>111.2073775495362</v>
      </c>
      <c r="D1095" s="90">
        <f>'Gearing and Output'!$G$26</f>
        <v>133.66125</v>
      </c>
      <c r="E1095" s="90">
        <f>'Gearing and Output'!$C$14-C1095-D1095</f>
        <v>239.23840140594046</v>
      </c>
      <c r="F1095" s="90">
        <f>0.5*'Gearing and Output'!$J$27*A1095^2</f>
        <v>53594.201722958889</v>
      </c>
      <c r="G1095" s="90">
        <f>A1095/('Gearing and Output'!$J$35/1000)</f>
        <v>47.081097682100008</v>
      </c>
      <c r="H1095" s="90">
        <f t="shared" si="178"/>
        <v>59.738955596585342</v>
      </c>
      <c r="I1095" s="90">
        <f>'Gearing and Output'!$G$38</f>
        <v>631.72977665344956</v>
      </c>
      <c r="J1095" s="90">
        <f t="shared" si="179"/>
        <v>0.37870369618049587</v>
      </c>
      <c r="K1095" s="92">
        <f t="shared" si="177"/>
        <v>2.6405868495230767</v>
      </c>
      <c r="L1095" s="92">
        <f>IF(A1095&lt;'Gearing and Output'!$H$5,1,IF(A1095&lt;'Gearing and Output'!$H$6,2,IF(A1095&gt;'Gearing and Output'!$H$6,3)))</f>
        <v>3</v>
      </c>
      <c r="M1095" s="92">
        <f>IF(L1095=1,_xlfn.XLOOKUP(A1095,'Dyno Graph'!$E$2:$E$77,'Dyno Graph'!$A$2:$A$77,,1),IF(L1095=2,_xlfn.XLOOKUP(A1095,'Dyno Graph'!$F$2:$F$77,'Dyno Graph'!$A$2:$A$77,,1),IF(L1095=3,_xlfn.XLOOKUP(A1095,'Dyno Graph'!$G$2:$G$77,'Dyno Graph'!$A$2:$A$77,,1))))</f>
        <v>7500</v>
      </c>
      <c r="N1095" s="92">
        <f>IF(L1095=1,_xlfn.XLOOKUP(A1095,'Dyno Graph'!$E$2:$E$77,'Dyno Graph'!$D$2:$D$77,,-1),IF(L1095=2,_xlfn.XLOOKUP(A1095,'Dyno Graph'!$F$2:$F$77,'Dyno Graph'!$D$2:$D$77,,-1),IF(L1095=3,_xlfn.XLOOKUP(A1095,'Dyno Graph'!$G$2:$G$77,'Dyno Graph'!$D$2:$D$77,,-1))))</f>
        <v>14.254</v>
      </c>
      <c r="O1095" s="92">
        <f>IF(L1095=1,_xlfn.XLOOKUP(A1095,'Dyno Graph'!$E$2:$E$77,'Dyno Graph'!$H$2:$H$77,,-1),IF(Forces!L1095=2,_xlfn.XLOOKUP(Forces!A1095,'Dyno Graph'!$F$2:$F$77,'Dyno Graph'!$H$2:$H$77,,-1),IF(Forces!L1095=3,_xlfn.XLOOKUP(Forces!A1095,'Dyno Graph'!$G$2:$G$77,'Dyno Graph'!$H$2:$H$77,,-1))))</f>
        <v>11.185500000000001</v>
      </c>
      <c r="P1095" s="92" cm="1">
        <f t="array" ref="P1095">_xlfn.XLOOKUP(N1095,BSFC!$B$3:$B$25,_xlfn.XLOOKUP(M1095,BSFC!$C$2:$P$2,BSFC!$C$3:$P$25,,-1),,-1)</f>
        <v>475.44294525000004</v>
      </c>
      <c r="Q1095" s="92">
        <f t="shared" si="180"/>
        <v>1.4772408511371877</v>
      </c>
      <c r="R1095" s="92">
        <f t="shared" si="181"/>
        <v>2.2593044861247781E-4</v>
      </c>
      <c r="S1095" s="92">
        <f t="shared" si="182"/>
        <v>0.10741703790997023</v>
      </c>
      <c r="T1095" s="92">
        <f t="shared" si="185"/>
        <v>142.90025399992572</v>
      </c>
      <c r="U1095" s="92">
        <f t="shared" si="183"/>
        <v>1.4322271721329364E-4</v>
      </c>
      <c r="V1095" s="92">
        <f t="shared" si="186"/>
        <v>0.19053367199989857</v>
      </c>
    </row>
    <row r="1096" spans="1:22" x14ac:dyDescent="0.45">
      <c r="A1096" s="88">
        <f>MIN('Gearing and Output'!$H$7,(SQRT((A1095^2)+2*K1095*1)))</f>
        <v>13.752388632941413</v>
      </c>
      <c r="B1096" s="90">
        <f t="shared" si="184"/>
        <v>93.757984724900609</v>
      </c>
      <c r="C1096" s="90">
        <f>0.5*'Gearing and Output'!$G$15*'Gearing and Output'!$G$16*'Gearing and Output'!$G$14*(A1096)^2</f>
        <v>111.2073775495362</v>
      </c>
      <c r="D1096" s="90">
        <f>'Gearing and Output'!$G$26</f>
        <v>133.66125</v>
      </c>
      <c r="E1096" s="90">
        <f>'Gearing and Output'!$C$14-C1096-D1096</f>
        <v>239.23840140594046</v>
      </c>
      <c r="F1096" s="90">
        <f>0.5*'Gearing and Output'!$J$27*A1096^2</f>
        <v>53594.201722958889</v>
      </c>
      <c r="G1096" s="90">
        <f>A1096/('Gearing and Output'!$J$35/1000)</f>
        <v>47.081097682100008</v>
      </c>
      <c r="H1096" s="90">
        <f t="shared" si="178"/>
        <v>59.738955596585342</v>
      </c>
      <c r="I1096" s="90">
        <f>'Gearing and Output'!$G$38</f>
        <v>631.72977665344956</v>
      </c>
      <c r="J1096" s="90">
        <f t="shared" si="179"/>
        <v>0.37870369618049587</v>
      </c>
      <c r="K1096" s="92">
        <f t="shared" si="177"/>
        <v>2.6405868495230767</v>
      </c>
      <c r="L1096" s="92">
        <f>IF(A1096&lt;'Gearing and Output'!$H$5,1,IF(A1096&lt;'Gearing and Output'!$H$6,2,IF(A1096&gt;'Gearing and Output'!$H$6,3)))</f>
        <v>3</v>
      </c>
      <c r="M1096" s="92">
        <f>IF(L1096=1,_xlfn.XLOOKUP(A1096,'Dyno Graph'!$E$2:$E$77,'Dyno Graph'!$A$2:$A$77,,1),IF(L1096=2,_xlfn.XLOOKUP(A1096,'Dyno Graph'!$F$2:$F$77,'Dyno Graph'!$A$2:$A$77,,1),IF(L1096=3,_xlfn.XLOOKUP(A1096,'Dyno Graph'!$G$2:$G$77,'Dyno Graph'!$A$2:$A$77,,1))))</f>
        <v>7500</v>
      </c>
      <c r="N1096" s="92">
        <f>IF(L1096=1,_xlfn.XLOOKUP(A1096,'Dyno Graph'!$E$2:$E$77,'Dyno Graph'!$D$2:$D$77,,-1),IF(L1096=2,_xlfn.XLOOKUP(A1096,'Dyno Graph'!$F$2:$F$77,'Dyno Graph'!$D$2:$D$77,,-1),IF(L1096=3,_xlfn.XLOOKUP(A1096,'Dyno Graph'!$G$2:$G$77,'Dyno Graph'!$D$2:$D$77,,-1))))</f>
        <v>14.254</v>
      </c>
      <c r="O1096" s="92">
        <f>IF(L1096=1,_xlfn.XLOOKUP(A1096,'Dyno Graph'!$E$2:$E$77,'Dyno Graph'!$H$2:$H$77,,-1),IF(Forces!L1096=2,_xlfn.XLOOKUP(Forces!A1096,'Dyno Graph'!$F$2:$F$77,'Dyno Graph'!$H$2:$H$77,,-1),IF(Forces!L1096=3,_xlfn.XLOOKUP(Forces!A1096,'Dyno Graph'!$G$2:$G$77,'Dyno Graph'!$H$2:$H$77,,-1))))</f>
        <v>11.185500000000001</v>
      </c>
      <c r="P1096" s="92" cm="1">
        <f t="array" ref="P1096">_xlfn.XLOOKUP(N1096,BSFC!$B$3:$B$25,_xlfn.XLOOKUP(M1096,BSFC!$C$2:$P$2,BSFC!$C$3:$P$25,,-1),,-1)</f>
        <v>475.44294525000004</v>
      </c>
      <c r="Q1096" s="92">
        <f t="shared" si="180"/>
        <v>1.4772408511371877</v>
      </c>
      <c r="R1096" s="92">
        <f t="shared" si="181"/>
        <v>2.2593044861247781E-4</v>
      </c>
      <c r="S1096" s="92">
        <f t="shared" si="182"/>
        <v>0.10741703790997023</v>
      </c>
      <c r="T1096" s="92">
        <f t="shared" si="185"/>
        <v>143.00767103783571</v>
      </c>
      <c r="U1096" s="92">
        <f t="shared" si="183"/>
        <v>1.4322271721329364E-4</v>
      </c>
      <c r="V1096" s="92">
        <f t="shared" si="186"/>
        <v>0.19067689471711186</v>
      </c>
    </row>
    <row r="1097" spans="1:22" x14ac:dyDescent="0.45">
      <c r="A1097" s="88">
        <f>MIN('Gearing and Output'!$H$7,(SQRT((A1096^2)+2*K1096*1)))</f>
        <v>13.752388632941413</v>
      </c>
      <c r="B1097" s="90">
        <f t="shared" si="184"/>
        <v>93.830699365730695</v>
      </c>
      <c r="C1097" s="90">
        <f>0.5*'Gearing and Output'!$G$15*'Gearing and Output'!$G$16*'Gearing and Output'!$G$14*(A1097)^2</f>
        <v>111.2073775495362</v>
      </c>
      <c r="D1097" s="90">
        <f>'Gearing and Output'!$G$26</f>
        <v>133.66125</v>
      </c>
      <c r="E1097" s="90">
        <f>'Gearing and Output'!$C$14-C1097-D1097</f>
        <v>239.23840140594046</v>
      </c>
      <c r="F1097" s="90">
        <f>0.5*'Gearing and Output'!$J$27*A1097^2</f>
        <v>53594.201722958889</v>
      </c>
      <c r="G1097" s="90">
        <f>A1097/('Gearing and Output'!$J$35/1000)</f>
        <v>47.081097682100008</v>
      </c>
      <c r="H1097" s="90">
        <f t="shared" si="178"/>
        <v>59.738955596585342</v>
      </c>
      <c r="I1097" s="90">
        <f>'Gearing and Output'!$G$38</f>
        <v>631.72977665344956</v>
      </c>
      <c r="J1097" s="90">
        <f t="shared" si="179"/>
        <v>0.37870369618049587</v>
      </c>
      <c r="K1097" s="92">
        <f t="shared" si="177"/>
        <v>2.6405868495230767</v>
      </c>
      <c r="L1097" s="92">
        <f>IF(A1097&lt;'Gearing and Output'!$H$5,1,IF(A1097&lt;'Gearing and Output'!$H$6,2,IF(A1097&gt;'Gearing and Output'!$H$6,3)))</f>
        <v>3</v>
      </c>
      <c r="M1097" s="92">
        <f>IF(L1097=1,_xlfn.XLOOKUP(A1097,'Dyno Graph'!$E$2:$E$77,'Dyno Graph'!$A$2:$A$77,,1),IF(L1097=2,_xlfn.XLOOKUP(A1097,'Dyno Graph'!$F$2:$F$77,'Dyno Graph'!$A$2:$A$77,,1),IF(L1097=3,_xlfn.XLOOKUP(A1097,'Dyno Graph'!$G$2:$G$77,'Dyno Graph'!$A$2:$A$77,,1))))</f>
        <v>7500</v>
      </c>
      <c r="N1097" s="92">
        <f>IF(L1097=1,_xlfn.XLOOKUP(A1097,'Dyno Graph'!$E$2:$E$77,'Dyno Graph'!$D$2:$D$77,,-1),IF(L1097=2,_xlfn.XLOOKUP(A1097,'Dyno Graph'!$F$2:$F$77,'Dyno Graph'!$D$2:$D$77,,-1),IF(L1097=3,_xlfn.XLOOKUP(A1097,'Dyno Graph'!$G$2:$G$77,'Dyno Graph'!$D$2:$D$77,,-1))))</f>
        <v>14.254</v>
      </c>
      <c r="O1097" s="92">
        <f>IF(L1097=1,_xlfn.XLOOKUP(A1097,'Dyno Graph'!$E$2:$E$77,'Dyno Graph'!$H$2:$H$77,,-1),IF(Forces!L1097=2,_xlfn.XLOOKUP(Forces!A1097,'Dyno Graph'!$F$2:$F$77,'Dyno Graph'!$H$2:$H$77,,-1),IF(Forces!L1097=3,_xlfn.XLOOKUP(Forces!A1097,'Dyno Graph'!$G$2:$G$77,'Dyno Graph'!$H$2:$H$77,,-1))))</f>
        <v>11.185500000000001</v>
      </c>
      <c r="P1097" s="92" cm="1">
        <f t="array" ref="P1097">_xlfn.XLOOKUP(N1097,BSFC!$B$3:$B$25,_xlfn.XLOOKUP(M1097,BSFC!$C$2:$P$2,BSFC!$C$3:$P$25,,-1),,-1)</f>
        <v>475.44294525000004</v>
      </c>
      <c r="Q1097" s="92">
        <f t="shared" si="180"/>
        <v>1.4772408511371877</v>
      </c>
      <c r="R1097" s="92">
        <f t="shared" si="181"/>
        <v>2.2593044861247781E-4</v>
      </c>
      <c r="S1097" s="92">
        <f t="shared" si="182"/>
        <v>0.10741703790997023</v>
      </c>
      <c r="T1097" s="92">
        <f t="shared" si="185"/>
        <v>143.11508807574569</v>
      </c>
      <c r="U1097" s="92">
        <f t="shared" si="183"/>
        <v>1.4322271721329364E-4</v>
      </c>
      <c r="V1097" s="92">
        <f t="shared" si="186"/>
        <v>0.19082011743432514</v>
      </c>
    </row>
    <row r="1098" spans="1:22" x14ac:dyDescent="0.45">
      <c r="A1098" s="88">
        <f>MIN('Gearing and Output'!$H$7,(SQRT((A1097^2)+2*K1097*1)))</f>
        <v>13.752388632941413</v>
      </c>
      <c r="B1098" s="90">
        <f t="shared" si="184"/>
        <v>93.90341400656078</v>
      </c>
      <c r="C1098" s="90">
        <f>0.5*'Gearing and Output'!$G$15*'Gearing and Output'!$G$16*'Gearing and Output'!$G$14*(A1098)^2</f>
        <v>111.2073775495362</v>
      </c>
      <c r="D1098" s="90">
        <f>'Gearing and Output'!$G$26</f>
        <v>133.66125</v>
      </c>
      <c r="E1098" s="90">
        <f>'Gearing and Output'!$C$14-C1098-D1098</f>
        <v>239.23840140594046</v>
      </c>
      <c r="F1098" s="90">
        <f>0.5*'Gearing and Output'!$J$27*A1098^2</f>
        <v>53594.201722958889</v>
      </c>
      <c r="G1098" s="90">
        <f>A1098/('Gearing and Output'!$J$35/1000)</f>
        <v>47.081097682100008</v>
      </c>
      <c r="H1098" s="90">
        <f t="shared" si="178"/>
        <v>59.738955596585342</v>
      </c>
      <c r="I1098" s="90">
        <f>'Gearing and Output'!$G$38</f>
        <v>631.72977665344956</v>
      </c>
      <c r="J1098" s="90">
        <f t="shared" si="179"/>
        <v>0.37870369618049587</v>
      </c>
      <c r="K1098" s="92">
        <f t="shared" si="177"/>
        <v>2.6405868495230767</v>
      </c>
      <c r="L1098" s="92">
        <f>IF(A1098&lt;'Gearing and Output'!$H$5,1,IF(A1098&lt;'Gearing and Output'!$H$6,2,IF(A1098&gt;'Gearing and Output'!$H$6,3)))</f>
        <v>3</v>
      </c>
      <c r="M1098" s="92">
        <f>IF(L1098=1,_xlfn.XLOOKUP(A1098,'Dyno Graph'!$E$2:$E$77,'Dyno Graph'!$A$2:$A$77,,1),IF(L1098=2,_xlfn.XLOOKUP(A1098,'Dyno Graph'!$F$2:$F$77,'Dyno Graph'!$A$2:$A$77,,1),IF(L1098=3,_xlfn.XLOOKUP(A1098,'Dyno Graph'!$G$2:$G$77,'Dyno Graph'!$A$2:$A$77,,1))))</f>
        <v>7500</v>
      </c>
      <c r="N1098" s="92">
        <f>IF(L1098=1,_xlfn.XLOOKUP(A1098,'Dyno Graph'!$E$2:$E$77,'Dyno Graph'!$D$2:$D$77,,-1),IF(L1098=2,_xlfn.XLOOKUP(A1098,'Dyno Graph'!$F$2:$F$77,'Dyno Graph'!$D$2:$D$77,,-1),IF(L1098=3,_xlfn.XLOOKUP(A1098,'Dyno Graph'!$G$2:$G$77,'Dyno Graph'!$D$2:$D$77,,-1))))</f>
        <v>14.254</v>
      </c>
      <c r="O1098" s="92">
        <f>IF(L1098=1,_xlfn.XLOOKUP(A1098,'Dyno Graph'!$E$2:$E$77,'Dyno Graph'!$H$2:$H$77,,-1),IF(Forces!L1098=2,_xlfn.XLOOKUP(Forces!A1098,'Dyno Graph'!$F$2:$F$77,'Dyno Graph'!$H$2:$H$77,,-1),IF(Forces!L1098=3,_xlfn.XLOOKUP(Forces!A1098,'Dyno Graph'!$G$2:$G$77,'Dyno Graph'!$H$2:$H$77,,-1))))</f>
        <v>11.185500000000001</v>
      </c>
      <c r="P1098" s="92" cm="1">
        <f t="array" ref="P1098">_xlfn.XLOOKUP(N1098,BSFC!$B$3:$B$25,_xlfn.XLOOKUP(M1098,BSFC!$C$2:$P$2,BSFC!$C$3:$P$25,,-1),,-1)</f>
        <v>475.44294525000004</v>
      </c>
      <c r="Q1098" s="92">
        <f t="shared" si="180"/>
        <v>1.4772408511371877</v>
      </c>
      <c r="R1098" s="92">
        <f t="shared" si="181"/>
        <v>2.2593044861247781E-4</v>
      </c>
      <c r="S1098" s="92">
        <f t="shared" si="182"/>
        <v>0.10741703790997023</v>
      </c>
      <c r="T1098" s="92">
        <f t="shared" si="185"/>
        <v>143.22250511365567</v>
      </c>
      <c r="U1098" s="92">
        <f t="shared" si="183"/>
        <v>1.4322271721329364E-4</v>
      </c>
      <c r="V1098" s="92">
        <f t="shared" si="186"/>
        <v>0.19096334015153843</v>
      </c>
    </row>
    <row r="1099" spans="1:22" x14ac:dyDescent="0.45">
      <c r="A1099" s="88">
        <f>MIN('Gearing and Output'!$H$7,(SQRT((A1098^2)+2*K1098*1)))</f>
        <v>13.752388632941413</v>
      </c>
      <c r="B1099" s="90">
        <f t="shared" si="184"/>
        <v>93.976128647390865</v>
      </c>
      <c r="C1099" s="90">
        <f>0.5*'Gearing and Output'!$G$15*'Gearing and Output'!$G$16*'Gearing and Output'!$G$14*(A1099)^2</f>
        <v>111.2073775495362</v>
      </c>
      <c r="D1099" s="90">
        <f>'Gearing and Output'!$G$26</f>
        <v>133.66125</v>
      </c>
      <c r="E1099" s="90">
        <f>'Gearing and Output'!$C$14-C1099-D1099</f>
        <v>239.23840140594046</v>
      </c>
      <c r="F1099" s="90">
        <f>0.5*'Gearing and Output'!$J$27*A1099^2</f>
        <v>53594.201722958889</v>
      </c>
      <c r="G1099" s="90">
        <f>A1099/('Gearing and Output'!$J$35/1000)</f>
        <v>47.081097682100008</v>
      </c>
      <c r="H1099" s="90">
        <f t="shared" si="178"/>
        <v>59.738955596585342</v>
      </c>
      <c r="I1099" s="90">
        <f>'Gearing and Output'!$G$38</f>
        <v>631.72977665344956</v>
      </c>
      <c r="J1099" s="90">
        <f t="shared" si="179"/>
        <v>0.37870369618049587</v>
      </c>
      <c r="K1099" s="92">
        <f t="shared" si="177"/>
        <v>2.6405868495230767</v>
      </c>
      <c r="L1099" s="92">
        <f>IF(A1099&lt;'Gearing and Output'!$H$5,1,IF(A1099&lt;'Gearing and Output'!$H$6,2,IF(A1099&gt;'Gearing and Output'!$H$6,3)))</f>
        <v>3</v>
      </c>
      <c r="M1099" s="92">
        <f>IF(L1099=1,_xlfn.XLOOKUP(A1099,'Dyno Graph'!$E$2:$E$77,'Dyno Graph'!$A$2:$A$77,,1),IF(L1099=2,_xlfn.XLOOKUP(A1099,'Dyno Graph'!$F$2:$F$77,'Dyno Graph'!$A$2:$A$77,,1),IF(L1099=3,_xlfn.XLOOKUP(A1099,'Dyno Graph'!$G$2:$G$77,'Dyno Graph'!$A$2:$A$77,,1))))</f>
        <v>7500</v>
      </c>
      <c r="N1099" s="92">
        <f>IF(L1099=1,_xlfn.XLOOKUP(A1099,'Dyno Graph'!$E$2:$E$77,'Dyno Graph'!$D$2:$D$77,,-1),IF(L1099=2,_xlfn.XLOOKUP(A1099,'Dyno Graph'!$F$2:$F$77,'Dyno Graph'!$D$2:$D$77,,-1),IF(L1099=3,_xlfn.XLOOKUP(A1099,'Dyno Graph'!$G$2:$G$77,'Dyno Graph'!$D$2:$D$77,,-1))))</f>
        <v>14.254</v>
      </c>
      <c r="O1099" s="92">
        <f>IF(L1099=1,_xlfn.XLOOKUP(A1099,'Dyno Graph'!$E$2:$E$77,'Dyno Graph'!$H$2:$H$77,,-1),IF(Forces!L1099=2,_xlfn.XLOOKUP(Forces!A1099,'Dyno Graph'!$F$2:$F$77,'Dyno Graph'!$H$2:$H$77,,-1),IF(Forces!L1099=3,_xlfn.XLOOKUP(Forces!A1099,'Dyno Graph'!$G$2:$G$77,'Dyno Graph'!$H$2:$H$77,,-1))))</f>
        <v>11.185500000000001</v>
      </c>
      <c r="P1099" s="92" cm="1">
        <f t="array" ref="P1099">_xlfn.XLOOKUP(N1099,BSFC!$B$3:$B$25,_xlfn.XLOOKUP(M1099,BSFC!$C$2:$P$2,BSFC!$C$3:$P$25,,-1),,-1)</f>
        <v>475.44294525000004</v>
      </c>
      <c r="Q1099" s="92">
        <f t="shared" si="180"/>
        <v>1.4772408511371877</v>
      </c>
      <c r="R1099" s="92">
        <f t="shared" si="181"/>
        <v>2.2593044861247781E-4</v>
      </c>
      <c r="S1099" s="92">
        <f t="shared" si="182"/>
        <v>0.10741703790997023</v>
      </c>
      <c r="T1099" s="92">
        <f t="shared" si="185"/>
        <v>143.32992215156565</v>
      </c>
      <c r="U1099" s="92">
        <f t="shared" si="183"/>
        <v>1.4322271721329364E-4</v>
      </c>
      <c r="V1099" s="92">
        <f t="shared" si="186"/>
        <v>0.19110656286875172</v>
      </c>
    </row>
    <row r="1100" spans="1:22" x14ac:dyDescent="0.45">
      <c r="A1100" s="88">
        <f>MIN('Gearing and Output'!$H$7,(SQRT((A1099^2)+2*K1099*1)))</f>
        <v>13.752388632941413</v>
      </c>
      <c r="B1100" s="90">
        <f t="shared" si="184"/>
        <v>94.048843288220951</v>
      </c>
      <c r="C1100" s="90">
        <f>0.5*'Gearing and Output'!$G$15*'Gearing and Output'!$G$16*'Gearing and Output'!$G$14*(A1100)^2</f>
        <v>111.2073775495362</v>
      </c>
      <c r="D1100" s="90">
        <f>'Gearing and Output'!$G$26</f>
        <v>133.66125</v>
      </c>
      <c r="E1100" s="90">
        <f>'Gearing and Output'!$C$14-C1100-D1100</f>
        <v>239.23840140594046</v>
      </c>
      <c r="F1100" s="90">
        <f>0.5*'Gearing and Output'!$J$27*A1100^2</f>
        <v>53594.201722958889</v>
      </c>
      <c r="G1100" s="90">
        <f>A1100/('Gearing and Output'!$J$35/1000)</f>
        <v>47.081097682100008</v>
      </c>
      <c r="H1100" s="90">
        <f t="shared" si="178"/>
        <v>59.738955596585342</v>
      </c>
      <c r="I1100" s="90">
        <f>'Gearing and Output'!$G$38</f>
        <v>631.72977665344956</v>
      </c>
      <c r="J1100" s="90">
        <f t="shared" si="179"/>
        <v>0.37870369618049587</v>
      </c>
      <c r="K1100" s="92">
        <f t="shared" si="177"/>
        <v>2.6405868495230767</v>
      </c>
      <c r="L1100" s="92">
        <f>IF(A1100&lt;'Gearing and Output'!$H$5,1,IF(A1100&lt;'Gearing and Output'!$H$6,2,IF(A1100&gt;'Gearing and Output'!$H$6,3)))</f>
        <v>3</v>
      </c>
      <c r="M1100" s="92">
        <f>IF(L1100=1,_xlfn.XLOOKUP(A1100,'Dyno Graph'!$E$2:$E$77,'Dyno Graph'!$A$2:$A$77,,1),IF(L1100=2,_xlfn.XLOOKUP(A1100,'Dyno Graph'!$F$2:$F$77,'Dyno Graph'!$A$2:$A$77,,1),IF(L1100=3,_xlfn.XLOOKUP(A1100,'Dyno Graph'!$G$2:$G$77,'Dyno Graph'!$A$2:$A$77,,1))))</f>
        <v>7500</v>
      </c>
      <c r="N1100" s="92">
        <f>IF(L1100=1,_xlfn.XLOOKUP(A1100,'Dyno Graph'!$E$2:$E$77,'Dyno Graph'!$D$2:$D$77,,-1),IF(L1100=2,_xlfn.XLOOKUP(A1100,'Dyno Graph'!$F$2:$F$77,'Dyno Graph'!$D$2:$D$77,,-1),IF(L1100=3,_xlfn.XLOOKUP(A1100,'Dyno Graph'!$G$2:$G$77,'Dyno Graph'!$D$2:$D$77,,-1))))</f>
        <v>14.254</v>
      </c>
      <c r="O1100" s="92">
        <f>IF(L1100=1,_xlfn.XLOOKUP(A1100,'Dyno Graph'!$E$2:$E$77,'Dyno Graph'!$H$2:$H$77,,-1),IF(Forces!L1100=2,_xlfn.XLOOKUP(Forces!A1100,'Dyno Graph'!$F$2:$F$77,'Dyno Graph'!$H$2:$H$77,,-1),IF(Forces!L1100=3,_xlfn.XLOOKUP(Forces!A1100,'Dyno Graph'!$G$2:$G$77,'Dyno Graph'!$H$2:$H$77,,-1))))</f>
        <v>11.185500000000001</v>
      </c>
      <c r="P1100" s="92" cm="1">
        <f t="array" ref="P1100">_xlfn.XLOOKUP(N1100,BSFC!$B$3:$B$25,_xlfn.XLOOKUP(M1100,BSFC!$C$2:$P$2,BSFC!$C$3:$P$25,,-1),,-1)</f>
        <v>475.44294525000004</v>
      </c>
      <c r="Q1100" s="92">
        <f t="shared" si="180"/>
        <v>1.4772408511371877</v>
      </c>
      <c r="R1100" s="92">
        <f t="shared" si="181"/>
        <v>2.2593044861247781E-4</v>
      </c>
      <c r="S1100" s="92">
        <f t="shared" si="182"/>
        <v>0.10741703790997023</v>
      </c>
      <c r="T1100" s="92">
        <f t="shared" si="185"/>
        <v>143.43733918947564</v>
      </c>
      <c r="U1100" s="92">
        <f t="shared" si="183"/>
        <v>1.4322271721329364E-4</v>
      </c>
      <c r="V1100" s="92">
        <f t="shared" si="186"/>
        <v>0.191249785585965</v>
      </c>
    </row>
    <row r="1101" spans="1:22" x14ac:dyDescent="0.45">
      <c r="A1101" s="88">
        <f>MIN('Gearing and Output'!$H$7,(SQRT((A1100^2)+2*K1100*1)))</f>
        <v>13.752388632941413</v>
      </c>
      <c r="B1101" s="90">
        <f t="shared" si="184"/>
        <v>94.121557929051036</v>
      </c>
      <c r="C1101" s="90">
        <f>0.5*'Gearing and Output'!$G$15*'Gearing and Output'!$G$16*'Gearing and Output'!$G$14*(A1101)^2</f>
        <v>111.2073775495362</v>
      </c>
      <c r="D1101" s="90">
        <f>'Gearing and Output'!$G$26</f>
        <v>133.66125</v>
      </c>
      <c r="E1101" s="90">
        <f>'Gearing and Output'!$C$14-C1101-D1101</f>
        <v>239.23840140594046</v>
      </c>
      <c r="F1101" s="90">
        <f>0.5*'Gearing and Output'!$J$27*A1101^2</f>
        <v>53594.201722958889</v>
      </c>
      <c r="G1101" s="90">
        <f>A1101/('Gearing and Output'!$J$35/1000)</f>
        <v>47.081097682100008</v>
      </c>
      <c r="H1101" s="90">
        <f t="shared" si="178"/>
        <v>59.738955596585342</v>
      </c>
      <c r="I1101" s="90">
        <f>'Gearing and Output'!$G$38</f>
        <v>631.72977665344956</v>
      </c>
      <c r="J1101" s="90">
        <f t="shared" si="179"/>
        <v>0.37870369618049587</v>
      </c>
      <c r="K1101" s="92">
        <f t="shared" si="177"/>
        <v>2.6405868495230767</v>
      </c>
      <c r="L1101" s="92">
        <f>IF(A1101&lt;'Gearing and Output'!$H$5,1,IF(A1101&lt;'Gearing and Output'!$H$6,2,IF(A1101&gt;'Gearing and Output'!$H$6,3)))</f>
        <v>3</v>
      </c>
      <c r="M1101" s="92">
        <f>IF(L1101=1,_xlfn.XLOOKUP(A1101,'Dyno Graph'!$E$2:$E$77,'Dyno Graph'!$A$2:$A$77,,1),IF(L1101=2,_xlfn.XLOOKUP(A1101,'Dyno Graph'!$F$2:$F$77,'Dyno Graph'!$A$2:$A$77,,1),IF(L1101=3,_xlfn.XLOOKUP(A1101,'Dyno Graph'!$G$2:$G$77,'Dyno Graph'!$A$2:$A$77,,1))))</f>
        <v>7500</v>
      </c>
      <c r="N1101" s="92">
        <f>IF(L1101=1,_xlfn.XLOOKUP(A1101,'Dyno Graph'!$E$2:$E$77,'Dyno Graph'!$D$2:$D$77,,-1),IF(L1101=2,_xlfn.XLOOKUP(A1101,'Dyno Graph'!$F$2:$F$77,'Dyno Graph'!$D$2:$D$77,,-1),IF(L1101=3,_xlfn.XLOOKUP(A1101,'Dyno Graph'!$G$2:$G$77,'Dyno Graph'!$D$2:$D$77,,-1))))</f>
        <v>14.254</v>
      </c>
      <c r="O1101" s="92">
        <f>IF(L1101=1,_xlfn.XLOOKUP(A1101,'Dyno Graph'!$E$2:$E$77,'Dyno Graph'!$H$2:$H$77,,-1),IF(Forces!L1101=2,_xlfn.XLOOKUP(Forces!A1101,'Dyno Graph'!$F$2:$F$77,'Dyno Graph'!$H$2:$H$77,,-1),IF(Forces!L1101=3,_xlfn.XLOOKUP(Forces!A1101,'Dyno Graph'!$G$2:$G$77,'Dyno Graph'!$H$2:$H$77,,-1))))</f>
        <v>11.185500000000001</v>
      </c>
      <c r="P1101" s="92" cm="1">
        <f t="array" ref="P1101">_xlfn.XLOOKUP(N1101,BSFC!$B$3:$B$25,_xlfn.XLOOKUP(M1101,BSFC!$C$2:$P$2,BSFC!$C$3:$P$25,,-1),,-1)</f>
        <v>475.44294525000004</v>
      </c>
      <c r="Q1101" s="92">
        <f t="shared" si="180"/>
        <v>1.4772408511371877</v>
      </c>
      <c r="R1101" s="92">
        <f t="shared" si="181"/>
        <v>2.2593044861247781E-4</v>
      </c>
      <c r="S1101" s="92">
        <f t="shared" si="182"/>
        <v>0.10741703790997023</v>
      </c>
      <c r="T1101" s="92">
        <f t="shared" si="185"/>
        <v>143.54475622738562</v>
      </c>
      <c r="U1101" s="92">
        <f t="shared" si="183"/>
        <v>1.4322271721329364E-4</v>
      </c>
      <c r="V1101" s="92">
        <f t="shared" si="186"/>
        <v>0.19139300830317829</v>
      </c>
    </row>
    <row r="1102" spans="1:22" x14ac:dyDescent="0.45">
      <c r="A1102" s="88">
        <f>MIN('Gearing and Output'!$H$7,(SQRT((A1101^2)+2*K1101*1)))</f>
        <v>13.752388632941413</v>
      </c>
      <c r="B1102" s="90">
        <f t="shared" si="184"/>
        <v>94.194272569881122</v>
      </c>
      <c r="C1102" s="90">
        <f>0.5*'Gearing and Output'!$G$15*'Gearing and Output'!$G$16*'Gearing and Output'!$G$14*(A1102)^2</f>
        <v>111.2073775495362</v>
      </c>
      <c r="D1102" s="90">
        <f>'Gearing and Output'!$G$26</f>
        <v>133.66125</v>
      </c>
      <c r="E1102" s="90">
        <f>'Gearing and Output'!$C$14-C1102-D1102</f>
        <v>239.23840140594046</v>
      </c>
      <c r="F1102" s="90">
        <f>0.5*'Gearing and Output'!$J$27*A1102^2</f>
        <v>53594.201722958889</v>
      </c>
      <c r="G1102" s="90">
        <f>A1102/('Gearing and Output'!$J$35/1000)</f>
        <v>47.081097682100008</v>
      </c>
      <c r="H1102" s="90">
        <f t="shared" si="178"/>
        <v>59.738955596585342</v>
      </c>
      <c r="I1102" s="90">
        <f>'Gearing and Output'!$G$38</f>
        <v>631.72977665344956</v>
      </c>
      <c r="J1102" s="90">
        <f t="shared" si="179"/>
        <v>0.37870369618049587</v>
      </c>
      <c r="K1102" s="92">
        <f t="shared" si="177"/>
        <v>2.6405868495230767</v>
      </c>
      <c r="L1102" s="92">
        <f>IF(A1102&lt;'Gearing and Output'!$H$5,1,IF(A1102&lt;'Gearing and Output'!$H$6,2,IF(A1102&gt;'Gearing and Output'!$H$6,3)))</f>
        <v>3</v>
      </c>
      <c r="M1102" s="92">
        <f>IF(L1102=1,_xlfn.XLOOKUP(A1102,'Dyno Graph'!$E$2:$E$77,'Dyno Graph'!$A$2:$A$77,,1),IF(L1102=2,_xlfn.XLOOKUP(A1102,'Dyno Graph'!$F$2:$F$77,'Dyno Graph'!$A$2:$A$77,,1),IF(L1102=3,_xlfn.XLOOKUP(A1102,'Dyno Graph'!$G$2:$G$77,'Dyno Graph'!$A$2:$A$77,,1))))</f>
        <v>7500</v>
      </c>
      <c r="N1102" s="92">
        <f>IF(L1102=1,_xlfn.XLOOKUP(A1102,'Dyno Graph'!$E$2:$E$77,'Dyno Graph'!$D$2:$D$77,,-1),IF(L1102=2,_xlfn.XLOOKUP(A1102,'Dyno Graph'!$F$2:$F$77,'Dyno Graph'!$D$2:$D$77,,-1),IF(L1102=3,_xlfn.XLOOKUP(A1102,'Dyno Graph'!$G$2:$G$77,'Dyno Graph'!$D$2:$D$77,,-1))))</f>
        <v>14.254</v>
      </c>
      <c r="O1102" s="92">
        <f>IF(L1102=1,_xlfn.XLOOKUP(A1102,'Dyno Graph'!$E$2:$E$77,'Dyno Graph'!$H$2:$H$77,,-1),IF(Forces!L1102=2,_xlfn.XLOOKUP(Forces!A1102,'Dyno Graph'!$F$2:$F$77,'Dyno Graph'!$H$2:$H$77,,-1),IF(Forces!L1102=3,_xlfn.XLOOKUP(Forces!A1102,'Dyno Graph'!$G$2:$G$77,'Dyno Graph'!$H$2:$H$77,,-1))))</f>
        <v>11.185500000000001</v>
      </c>
      <c r="P1102" s="92" cm="1">
        <f t="array" ref="P1102">_xlfn.XLOOKUP(N1102,BSFC!$B$3:$B$25,_xlfn.XLOOKUP(M1102,BSFC!$C$2:$P$2,BSFC!$C$3:$P$25,,-1),,-1)</f>
        <v>475.44294525000004</v>
      </c>
      <c r="Q1102" s="92">
        <f t="shared" si="180"/>
        <v>1.4772408511371877</v>
      </c>
      <c r="R1102" s="92">
        <f t="shared" si="181"/>
        <v>2.2593044861247781E-4</v>
      </c>
      <c r="S1102" s="92">
        <f t="shared" si="182"/>
        <v>0.10741703790997023</v>
      </c>
      <c r="T1102" s="92">
        <f t="shared" si="185"/>
        <v>143.6521732652956</v>
      </c>
      <c r="U1102" s="92">
        <f t="shared" si="183"/>
        <v>1.4322271721329364E-4</v>
      </c>
      <c r="V1102" s="92">
        <f t="shared" si="186"/>
        <v>0.19153623102039158</v>
      </c>
    </row>
    <row r="1103" spans="1:22" x14ac:dyDescent="0.45">
      <c r="A1103" s="88">
        <f>MIN('Gearing and Output'!$H$7,(SQRT((A1102^2)+2*K1102*1)))</f>
        <v>13.752388632941413</v>
      </c>
      <c r="B1103" s="90">
        <f t="shared" si="184"/>
        <v>94.266987210711207</v>
      </c>
      <c r="C1103" s="90">
        <f>0.5*'Gearing and Output'!$G$15*'Gearing and Output'!$G$16*'Gearing and Output'!$G$14*(A1103)^2</f>
        <v>111.2073775495362</v>
      </c>
      <c r="D1103" s="90">
        <f>'Gearing and Output'!$G$26</f>
        <v>133.66125</v>
      </c>
      <c r="E1103" s="90">
        <f>'Gearing and Output'!$C$14-C1103-D1103</f>
        <v>239.23840140594046</v>
      </c>
      <c r="F1103" s="90">
        <f>0.5*'Gearing and Output'!$J$27*A1103^2</f>
        <v>53594.201722958889</v>
      </c>
      <c r="G1103" s="90">
        <f>A1103/('Gearing and Output'!$J$35/1000)</f>
        <v>47.081097682100008</v>
      </c>
      <c r="H1103" s="90">
        <f t="shared" si="178"/>
        <v>59.738955596585342</v>
      </c>
      <c r="I1103" s="90">
        <f>'Gearing and Output'!$G$38</f>
        <v>631.72977665344956</v>
      </c>
      <c r="J1103" s="90">
        <f t="shared" si="179"/>
        <v>0.37870369618049587</v>
      </c>
      <c r="K1103" s="92">
        <f t="shared" si="177"/>
        <v>2.6405868495230767</v>
      </c>
      <c r="L1103" s="92">
        <f>IF(A1103&lt;'Gearing and Output'!$H$5,1,IF(A1103&lt;'Gearing and Output'!$H$6,2,IF(A1103&gt;'Gearing and Output'!$H$6,3)))</f>
        <v>3</v>
      </c>
      <c r="M1103" s="92">
        <f>IF(L1103=1,_xlfn.XLOOKUP(A1103,'Dyno Graph'!$E$2:$E$77,'Dyno Graph'!$A$2:$A$77,,1),IF(L1103=2,_xlfn.XLOOKUP(A1103,'Dyno Graph'!$F$2:$F$77,'Dyno Graph'!$A$2:$A$77,,1),IF(L1103=3,_xlfn.XLOOKUP(A1103,'Dyno Graph'!$G$2:$G$77,'Dyno Graph'!$A$2:$A$77,,1))))</f>
        <v>7500</v>
      </c>
      <c r="N1103" s="92">
        <f>IF(L1103=1,_xlfn.XLOOKUP(A1103,'Dyno Graph'!$E$2:$E$77,'Dyno Graph'!$D$2:$D$77,,-1),IF(L1103=2,_xlfn.XLOOKUP(A1103,'Dyno Graph'!$F$2:$F$77,'Dyno Graph'!$D$2:$D$77,,-1),IF(L1103=3,_xlfn.XLOOKUP(A1103,'Dyno Graph'!$G$2:$G$77,'Dyno Graph'!$D$2:$D$77,,-1))))</f>
        <v>14.254</v>
      </c>
      <c r="O1103" s="92">
        <f>IF(L1103=1,_xlfn.XLOOKUP(A1103,'Dyno Graph'!$E$2:$E$77,'Dyno Graph'!$H$2:$H$77,,-1),IF(Forces!L1103=2,_xlfn.XLOOKUP(Forces!A1103,'Dyno Graph'!$F$2:$F$77,'Dyno Graph'!$H$2:$H$77,,-1),IF(Forces!L1103=3,_xlfn.XLOOKUP(Forces!A1103,'Dyno Graph'!$G$2:$G$77,'Dyno Graph'!$H$2:$H$77,,-1))))</f>
        <v>11.185500000000001</v>
      </c>
      <c r="P1103" s="92" cm="1">
        <f t="array" ref="P1103">_xlfn.XLOOKUP(N1103,BSFC!$B$3:$B$25,_xlfn.XLOOKUP(M1103,BSFC!$C$2:$P$2,BSFC!$C$3:$P$25,,-1),,-1)</f>
        <v>475.44294525000004</v>
      </c>
      <c r="Q1103" s="92">
        <f t="shared" si="180"/>
        <v>1.4772408511371877</v>
      </c>
      <c r="R1103" s="92">
        <f t="shared" si="181"/>
        <v>2.2593044861247781E-4</v>
      </c>
      <c r="S1103" s="92">
        <f t="shared" si="182"/>
        <v>0.10741703790997023</v>
      </c>
      <c r="T1103" s="92">
        <f t="shared" si="185"/>
        <v>143.75959030320558</v>
      </c>
      <c r="U1103" s="92">
        <f t="shared" si="183"/>
        <v>1.4322271721329364E-4</v>
      </c>
      <c r="V1103" s="92">
        <f t="shared" si="186"/>
        <v>0.19167945373760487</v>
      </c>
    </row>
    <row r="1104" spans="1:22" x14ac:dyDescent="0.45">
      <c r="A1104" s="88">
        <f>MIN('Gearing and Output'!$H$7,(SQRT((A1103^2)+2*K1103*1)))</f>
        <v>13.752388632941413</v>
      </c>
      <c r="B1104" s="90">
        <f t="shared" si="184"/>
        <v>94.339701851541292</v>
      </c>
      <c r="C1104" s="90">
        <f>0.5*'Gearing and Output'!$G$15*'Gearing and Output'!$G$16*'Gearing and Output'!$G$14*(A1104)^2</f>
        <v>111.2073775495362</v>
      </c>
      <c r="D1104" s="90">
        <f>'Gearing and Output'!$G$26</f>
        <v>133.66125</v>
      </c>
      <c r="E1104" s="90">
        <f>'Gearing and Output'!$C$14-C1104-D1104</f>
        <v>239.23840140594046</v>
      </c>
      <c r="F1104" s="90">
        <f>0.5*'Gearing and Output'!$J$27*A1104^2</f>
        <v>53594.201722958889</v>
      </c>
      <c r="G1104" s="90">
        <f>A1104/('Gearing and Output'!$J$35/1000)</f>
        <v>47.081097682100008</v>
      </c>
      <c r="H1104" s="90">
        <f t="shared" si="178"/>
        <v>59.738955596585342</v>
      </c>
      <c r="I1104" s="90">
        <f>'Gearing and Output'!$G$38</f>
        <v>631.72977665344956</v>
      </c>
      <c r="J1104" s="90">
        <f t="shared" si="179"/>
        <v>0.37870369618049587</v>
      </c>
      <c r="K1104" s="92">
        <f t="shared" si="177"/>
        <v>2.6405868495230767</v>
      </c>
      <c r="L1104" s="92">
        <f>IF(A1104&lt;'Gearing and Output'!$H$5,1,IF(A1104&lt;'Gearing and Output'!$H$6,2,IF(A1104&gt;'Gearing and Output'!$H$6,3)))</f>
        <v>3</v>
      </c>
      <c r="M1104" s="92">
        <f>IF(L1104=1,_xlfn.XLOOKUP(A1104,'Dyno Graph'!$E$2:$E$77,'Dyno Graph'!$A$2:$A$77,,1),IF(L1104=2,_xlfn.XLOOKUP(A1104,'Dyno Graph'!$F$2:$F$77,'Dyno Graph'!$A$2:$A$77,,1),IF(L1104=3,_xlfn.XLOOKUP(A1104,'Dyno Graph'!$G$2:$G$77,'Dyno Graph'!$A$2:$A$77,,1))))</f>
        <v>7500</v>
      </c>
      <c r="N1104" s="92">
        <f>IF(L1104=1,_xlfn.XLOOKUP(A1104,'Dyno Graph'!$E$2:$E$77,'Dyno Graph'!$D$2:$D$77,,-1),IF(L1104=2,_xlfn.XLOOKUP(A1104,'Dyno Graph'!$F$2:$F$77,'Dyno Graph'!$D$2:$D$77,,-1),IF(L1104=3,_xlfn.XLOOKUP(A1104,'Dyno Graph'!$G$2:$G$77,'Dyno Graph'!$D$2:$D$77,,-1))))</f>
        <v>14.254</v>
      </c>
      <c r="O1104" s="92">
        <f>IF(L1104=1,_xlfn.XLOOKUP(A1104,'Dyno Graph'!$E$2:$E$77,'Dyno Graph'!$H$2:$H$77,,-1),IF(Forces!L1104=2,_xlfn.XLOOKUP(Forces!A1104,'Dyno Graph'!$F$2:$F$77,'Dyno Graph'!$H$2:$H$77,,-1),IF(Forces!L1104=3,_xlfn.XLOOKUP(Forces!A1104,'Dyno Graph'!$G$2:$G$77,'Dyno Graph'!$H$2:$H$77,,-1))))</f>
        <v>11.185500000000001</v>
      </c>
      <c r="P1104" s="92" cm="1">
        <f t="array" ref="P1104">_xlfn.XLOOKUP(N1104,BSFC!$B$3:$B$25,_xlfn.XLOOKUP(M1104,BSFC!$C$2:$P$2,BSFC!$C$3:$P$25,,-1),,-1)</f>
        <v>475.44294525000004</v>
      </c>
      <c r="Q1104" s="92">
        <f t="shared" si="180"/>
        <v>1.4772408511371877</v>
      </c>
      <c r="R1104" s="92">
        <f t="shared" si="181"/>
        <v>2.2593044861247781E-4</v>
      </c>
      <c r="S1104" s="92">
        <f t="shared" si="182"/>
        <v>0.10741703790997023</v>
      </c>
      <c r="T1104" s="92">
        <f t="shared" si="185"/>
        <v>143.86700734111557</v>
      </c>
      <c r="U1104" s="92">
        <f t="shared" si="183"/>
        <v>1.4322271721329364E-4</v>
      </c>
      <c r="V1104" s="92">
        <f t="shared" si="186"/>
        <v>0.19182267645481815</v>
      </c>
    </row>
    <row r="1105" spans="1:22" x14ac:dyDescent="0.45">
      <c r="A1105" s="88">
        <f>MIN('Gearing and Output'!$H$7,(SQRT((A1104^2)+2*K1104*1)))</f>
        <v>13.752388632941413</v>
      </c>
      <c r="B1105" s="90">
        <f t="shared" si="184"/>
        <v>94.412416492371378</v>
      </c>
      <c r="C1105" s="90">
        <f>0.5*'Gearing and Output'!$G$15*'Gearing and Output'!$G$16*'Gearing and Output'!$G$14*(A1105)^2</f>
        <v>111.2073775495362</v>
      </c>
      <c r="D1105" s="90">
        <f>'Gearing and Output'!$G$26</f>
        <v>133.66125</v>
      </c>
      <c r="E1105" s="90">
        <f>'Gearing and Output'!$C$14-C1105-D1105</f>
        <v>239.23840140594046</v>
      </c>
      <c r="F1105" s="90">
        <f>0.5*'Gearing and Output'!$J$27*A1105^2</f>
        <v>53594.201722958889</v>
      </c>
      <c r="G1105" s="90">
        <f>A1105/('Gearing and Output'!$J$35/1000)</f>
        <v>47.081097682100008</v>
      </c>
      <c r="H1105" s="90">
        <f t="shared" si="178"/>
        <v>59.738955596585342</v>
      </c>
      <c r="I1105" s="90">
        <f>'Gearing and Output'!$G$38</f>
        <v>631.72977665344956</v>
      </c>
      <c r="J1105" s="90">
        <f t="shared" si="179"/>
        <v>0.37870369618049587</v>
      </c>
      <c r="K1105" s="92">
        <f t="shared" si="177"/>
        <v>2.6405868495230767</v>
      </c>
      <c r="L1105" s="92">
        <f>IF(A1105&lt;'Gearing and Output'!$H$5,1,IF(A1105&lt;'Gearing and Output'!$H$6,2,IF(A1105&gt;'Gearing and Output'!$H$6,3)))</f>
        <v>3</v>
      </c>
      <c r="M1105" s="92">
        <f>IF(L1105=1,_xlfn.XLOOKUP(A1105,'Dyno Graph'!$E$2:$E$77,'Dyno Graph'!$A$2:$A$77,,1),IF(L1105=2,_xlfn.XLOOKUP(A1105,'Dyno Graph'!$F$2:$F$77,'Dyno Graph'!$A$2:$A$77,,1),IF(L1105=3,_xlfn.XLOOKUP(A1105,'Dyno Graph'!$G$2:$G$77,'Dyno Graph'!$A$2:$A$77,,1))))</f>
        <v>7500</v>
      </c>
      <c r="N1105" s="92">
        <f>IF(L1105=1,_xlfn.XLOOKUP(A1105,'Dyno Graph'!$E$2:$E$77,'Dyno Graph'!$D$2:$D$77,,-1),IF(L1105=2,_xlfn.XLOOKUP(A1105,'Dyno Graph'!$F$2:$F$77,'Dyno Graph'!$D$2:$D$77,,-1),IF(L1105=3,_xlfn.XLOOKUP(A1105,'Dyno Graph'!$G$2:$G$77,'Dyno Graph'!$D$2:$D$77,,-1))))</f>
        <v>14.254</v>
      </c>
      <c r="O1105" s="92">
        <f>IF(L1105=1,_xlfn.XLOOKUP(A1105,'Dyno Graph'!$E$2:$E$77,'Dyno Graph'!$H$2:$H$77,,-1),IF(Forces!L1105=2,_xlfn.XLOOKUP(Forces!A1105,'Dyno Graph'!$F$2:$F$77,'Dyno Graph'!$H$2:$H$77,,-1),IF(Forces!L1105=3,_xlfn.XLOOKUP(Forces!A1105,'Dyno Graph'!$G$2:$G$77,'Dyno Graph'!$H$2:$H$77,,-1))))</f>
        <v>11.185500000000001</v>
      </c>
      <c r="P1105" s="92" cm="1">
        <f t="array" ref="P1105">_xlfn.XLOOKUP(N1105,BSFC!$B$3:$B$25,_xlfn.XLOOKUP(M1105,BSFC!$C$2:$P$2,BSFC!$C$3:$P$25,,-1),,-1)</f>
        <v>475.44294525000004</v>
      </c>
      <c r="Q1105" s="92">
        <f t="shared" si="180"/>
        <v>1.4772408511371877</v>
      </c>
      <c r="R1105" s="92">
        <f t="shared" si="181"/>
        <v>2.2593044861247781E-4</v>
      </c>
      <c r="S1105" s="92">
        <f t="shared" si="182"/>
        <v>0.10741703790997023</v>
      </c>
      <c r="T1105" s="92">
        <f t="shared" si="185"/>
        <v>143.97442437902555</v>
      </c>
      <c r="U1105" s="92">
        <f t="shared" si="183"/>
        <v>1.4322271721329364E-4</v>
      </c>
      <c r="V1105" s="92">
        <f t="shared" si="186"/>
        <v>0.19196589917203144</v>
      </c>
    </row>
    <row r="1106" spans="1:22" x14ac:dyDescent="0.45">
      <c r="A1106" s="88">
        <f>MIN('Gearing and Output'!$H$7,(SQRT((A1105^2)+2*K1105*1)))</f>
        <v>13.752388632941413</v>
      </c>
      <c r="B1106" s="90">
        <f t="shared" si="184"/>
        <v>94.485131133201463</v>
      </c>
      <c r="C1106" s="90">
        <f>0.5*'Gearing and Output'!$G$15*'Gearing and Output'!$G$16*'Gearing and Output'!$G$14*(A1106)^2</f>
        <v>111.2073775495362</v>
      </c>
      <c r="D1106" s="90">
        <f>'Gearing and Output'!$G$26</f>
        <v>133.66125</v>
      </c>
      <c r="E1106" s="90">
        <f>'Gearing and Output'!$C$14-C1106-D1106</f>
        <v>239.23840140594046</v>
      </c>
      <c r="F1106" s="90">
        <f>0.5*'Gearing and Output'!$J$27*A1106^2</f>
        <v>53594.201722958889</v>
      </c>
      <c r="G1106" s="90">
        <f>A1106/('Gearing and Output'!$J$35/1000)</f>
        <v>47.081097682100008</v>
      </c>
      <c r="H1106" s="90">
        <f t="shared" si="178"/>
        <v>59.738955596585342</v>
      </c>
      <c r="I1106" s="90">
        <f>'Gearing and Output'!$G$38</f>
        <v>631.72977665344956</v>
      </c>
      <c r="J1106" s="90">
        <f t="shared" si="179"/>
        <v>0.37870369618049587</v>
      </c>
      <c r="K1106" s="92">
        <f t="shared" si="177"/>
        <v>2.6405868495230767</v>
      </c>
      <c r="L1106" s="92">
        <f>IF(A1106&lt;'Gearing and Output'!$H$5,1,IF(A1106&lt;'Gearing and Output'!$H$6,2,IF(A1106&gt;'Gearing and Output'!$H$6,3)))</f>
        <v>3</v>
      </c>
      <c r="M1106" s="92">
        <f>IF(L1106=1,_xlfn.XLOOKUP(A1106,'Dyno Graph'!$E$2:$E$77,'Dyno Graph'!$A$2:$A$77,,1),IF(L1106=2,_xlfn.XLOOKUP(A1106,'Dyno Graph'!$F$2:$F$77,'Dyno Graph'!$A$2:$A$77,,1),IF(L1106=3,_xlfn.XLOOKUP(A1106,'Dyno Graph'!$G$2:$G$77,'Dyno Graph'!$A$2:$A$77,,1))))</f>
        <v>7500</v>
      </c>
      <c r="N1106" s="92">
        <f>IF(L1106=1,_xlfn.XLOOKUP(A1106,'Dyno Graph'!$E$2:$E$77,'Dyno Graph'!$D$2:$D$77,,-1),IF(L1106=2,_xlfn.XLOOKUP(A1106,'Dyno Graph'!$F$2:$F$77,'Dyno Graph'!$D$2:$D$77,,-1),IF(L1106=3,_xlfn.XLOOKUP(A1106,'Dyno Graph'!$G$2:$G$77,'Dyno Graph'!$D$2:$D$77,,-1))))</f>
        <v>14.254</v>
      </c>
      <c r="O1106" s="92">
        <f>IF(L1106=1,_xlfn.XLOOKUP(A1106,'Dyno Graph'!$E$2:$E$77,'Dyno Graph'!$H$2:$H$77,,-1),IF(Forces!L1106=2,_xlfn.XLOOKUP(Forces!A1106,'Dyno Graph'!$F$2:$F$77,'Dyno Graph'!$H$2:$H$77,,-1),IF(Forces!L1106=3,_xlfn.XLOOKUP(Forces!A1106,'Dyno Graph'!$G$2:$G$77,'Dyno Graph'!$H$2:$H$77,,-1))))</f>
        <v>11.185500000000001</v>
      </c>
      <c r="P1106" s="92" cm="1">
        <f t="array" ref="P1106">_xlfn.XLOOKUP(N1106,BSFC!$B$3:$B$25,_xlfn.XLOOKUP(M1106,BSFC!$C$2:$P$2,BSFC!$C$3:$P$25,,-1),,-1)</f>
        <v>475.44294525000004</v>
      </c>
      <c r="Q1106" s="92">
        <f t="shared" si="180"/>
        <v>1.4772408511371877</v>
      </c>
      <c r="R1106" s="92">
        <f t="shared" si="181"/>
        <v>2.2593044861247781E-4</v>
      </c>
      <c r="S1106" s="92">
        <f t="shared" si="182"/>
        <v>0.10741703790997023</v>
      </c>
      <c r="T1106" s="92">
        <f t="shared" si="185"/>
        <v>144.08184141693553</v>
      </c>
      <c r="U1106" s="92">
        <f t="shared" si="183"/>
        <v>1.4322271721329364E-4</v>
      </c>
      <c r="V1106" s="92">
        <f t="shared" si="186"/>
        <v>0.19210912188924473</v>
      </c>
    </row>
    <row r="1107" spans="1:22" x14ac:dyDescent="0.45">
      <c r="A1107" s="88">
        <f>MIN('Gearing and Output'!$H$7,(SQRT((A1106^2)+2*K1106*1)))</f>
        <v>13.752388632941413</v>
      </c>
      <c r="B1107" s="90">
        <f t="shared" si="184"/>
        <v>94.557845774031549</v>
      </c>
      <c r="C1107" s="90">
        <f>0.5*'Gearing and Output'!$G$15*'Gearing and Output'!$G$16*'Gearing and Output'!$G$14*(A1107)^2</f>
        <v>111.2073775495362</v>
      </c>
      <c r="D1107" s="90">
        <f>'Gearing and Output'!$G$26</f>
        <v>133.66125</v>
      </c>
      <c r="E1107" s="90">
        <f>'Gearing and Output'!$C$14-C1107-D1107</f>
        <v>239.23840140594046</v>
      </c>
      <c r="F1107" s="90">
        <f>0.5*'Gearing and Output'!$J$27*A1107^2</f>
        <v>53594.201722958889</v>
      </c>
      <c r="G1107" s="90">
        <f>A1107/('Gearing and Output'!$J$35/1000)</f>
        <v>47.081097682100008</v>
      </c>
      <c r="H1107" s="90">
        <f t="shared" si="178"/>
        <v>59.738955596585342</v>
      </c>
      <c r="I1107" s="90">
        <f>'Gearing and Output'!$G$38</f>
        <v>631.72977665344956</v>
      </c>
      <c r="J1107" s="90">
        <f t="shared" si="179"/>
        <v>0.37870369618049587</v>
      </c>
      <c r="K1107" s="92">
        <f t="shared" si="177"/>
        <v>2.6405868495230767</v>
      </c>
      <c r="L1107" s="92">
        <f>IF(A1107&lt;'Gearing and Output'!$H$5,1,IF(A1107&lt;'Gearing and Output'!$H$6,2,IF(A1107&gt;'Gearing and Output'!$H$6,3)))</f>
        <v>3</v>
      </c>
      <c r="M1107" s="92">
        <f>IF(L1107=1,_xlfn.XLOOKUP(A1107,'Dyno Graph'!$E$2:$E$77,'Dyno Graph'!$A$2:$A$77,,1),IF(L1107=2,_xlfn.XLOOKUP(A1107,'Dyno Graph'!$F$2:$F$77,'Dyno Graph'!$A$2:$A$77,,1),IF(L1107=3,_xlfn.XLOOKUP(A1107,'Dyno Graph'!$G$2:$G$77,'Dyno Graph'!$A$2:$A$77,,1))))</f>
        <v>7500</v>
      </c>
      <c r="N1107" s="92">
        <f>IF(L1107=1,_xlfn.XLOOKUP(A1107,'Dyno Graph'!$E$2:$E$77,'Dyno Graph'!$D$2:$D$77,,-1),IF(L1107=2,_xlfn.XLOOKUP(A1107,'Dyno Graph'!$F$2:$F$77,'Dyno Graph'!$D$2:$D$77,,-1),IF(L1107=3,_xlfn.XLOOKUP(A1107,'Dyno Graph'!$G$2:$G$77,'Dyno Graph'!$D$2:$D$77,,-1))))</f>
        <v>14.254</v>
      </c>
      <c r="O1107" s="92">
        <f>IF(L1107=1,_xlfn.XLOOKUP(A1107,'Dyno Graph'!$E$2:$E$77,'Dyno Graph'!$H$2:$H$77,,-1),IF(Forces!L1107=2,_xlfn.XLOOKUP(Forces!A1107,'Dyno Graph'!$F$2:$F$77,'Dyno Graph'!$H$2:$H$77,,-1),IF(Forces!L1107=3,_xlfn.XLOOKUP(Forces!A1107,'Dyno Graph'!$G$2:$G$77,'Dyno Graph'!$H$2:$H$77,,-1))))</f>
        <v>11.185500000000001</v>
      </c>
      <c r="P1107" s="92" cm="1">
        <f t="array" ref="P1107">_xlfn.XLOOKUP(N1107,BSFC!$B$3:$B$25,_xlfn.XLOOKUP(M1107,BSFC!$C$2:$P$2,BSFC!$C$3:$P$25,,-1),,-1)</f>
        <v>475.44294525000004</v>
      </c>
      <c r="Q1107" s="92">
        <f t="shared" si="180"/>
        <v>1.4772408511371877</v>
      </c>
      <c r="R1107" s="92">
        <f t="shared" si="181"/>
        <v>2.2593044861247781E-4</v>
      </c>
      <c r="S1107" s="92">
        <f t="shared" si="182"/>
        <v>0.10741703790997023</v>
      </c>
      <c r="T1107" s="92">
        <f t="shared" si="185"/>
        <v>144.18925845484551</v>
      </c>
      <c r="U1107" s="92">
        <f t="shared" si="183"/>
        <v>1.4322271721329364E-4</v>
      </c>
      <c r="V1107" s="92">
        <f t="shared" si="186"/>
        <v>0.19225234460645801</v>
      </c>
    </row>
    <row r="1108" spans="1:22" x14ac:dyDescent="0.45">
      <c r="A1108" s="88">
        <f>MIN('Gearing and Output'!$H$7,(SQRT((A1107^2)+2*K1107*1)))</f>
        <v>13.752388632941413</v>
      </c>
      <c r="B1108" s="90">
        <f t="shared" si="184"/>
        <v>94.630560414861634</v>
      </c>
      <c r="C1108" s="90">
        <f>0.5*'Gearing and Output'!$G$15*'Gearing and Output'!$G$16*'Gearing and Output'!$G$14*(A1108)^2</f>
        <v>111.2073775495362</v>
      </c>
      <c r="D1108" s="90">
        <f>'Gearing and Output'!$G$26</f>
        <v>133.66125</v>
      </c>
      <c r="E1108" s="90">
        <f>'Gearing and Output'!$C$14-C1108-D1108</f>
        <v>239.23840140594046</v>
      </c>
      <c r="F1108" s="90">
        <f>0.5*'Gearing and Output'!$J$27*A1108^2</f>
        <v>53594.201722958889</v>
      </c>
      <c r="G1108" s="90">
        <f>A1108/('Gearing and Output'!$J$35/1000)</f>
        <v>47.081097682100008</v>
      </c>
      <c r="H1108" s="90">
        <f t="shared" si="178"/>
        <v>59.738955596585342</v>
      </c>
      <c r="I1108" s="90">
        <f>'Gearing and Output'!$G$38</f>
        <v>631.72977665344956</v>
      </c>
      <c r="J1108" s="90">
        <f t="shared" si="179"/>
        <v>0.37870369618049587</v>
      </c>
      <c r="K1108" s="92">
        <f t="shared" si="177"/>
        <v>2.6405868495230767</v>
      </c>
      <c r="L1108" s="92">
        <f>IF(A1108&lt;'Gearing and Output'!$H$5,1,IF(A1108&lt;'Gearing and Output'!$H$6,2,IF(A1108&gt;'Gearing and Output'!$H$6,3)))</f>
        <v>3</v>
      </c>
      <c r="M1108" s="92">
        <f>IF(L1108=1,_xlfn.XLOOKUP(A1108,'Dyno Graph'!$E$2:$E$77,'Dyno Graph'!$A$2:$A$77,,1),IF(L1108=2,_xlfn.XLOOKUP(A1108,'Dyno Graph'!$F$2:$F$77,'Dyno Graph'!$A$2:$A$77,,1),IF(L1108=3,_xlfn.XLOOKUP(A1108,'Dyno Graph'!$G$2:$G$77,'Dyno Graph'!$A$2:$A$77,,1))))</f>
        <v>7500</v>
      </c>
      <c r="N1108" s="92">
        <f>IF(L1108=1,_xlfn.XLOOKUP(A1108,'Dyno Graph'!$E$2:$E$77,'Dyno Graph'!$D$2:$D$77,,-1),IF(L1108=2,_xlfn.XLOOKUP(A1108,'Dyno Graph'!$F$2:$F$77,'Dyno Graph'!$D$2:$D$77,,-1),IF(L1108=3,_xlfn.XLOOKUP(A1108,'Dyno Graph'!$G$2:$G$77,'Dyno Graph'!$D$2:$D$77,,-1))))</f>
        <v>14.254</v>
      </c>
      <c r="O1108" s="92">
        <f>IF(L1108=1,_xlfn.XLOOKUP(A1108,'Dyno Graph'!$E$2:$E$77,'Dyno Graph'!$H$2:$H$77,,-1),IF(Forces!L1108=2,_xlfn.XLOOKUP(Forces!A1108,'Dyno Graph'!$F$2:$F$77,'Dyno Graph'!$H$2:$H$77,,-1),IF(Forces!L1108=3,_xlfn.XLOOKUP(Forces!A1108,'Dyno Graph'!$G$2:$G$77,'Dyno Graph'!$H$2:$H$77,,-1))))</f>
        <v>11.185500000000001</v>
      </c>
      <c r="P1108" s="92" cm="1">
        <f t="array" ref="P1108">_xlfn.XLOOKUP(N1108,BSFC!$B$3:$B$25,_xlfn.XLOOKUP(M1108,BSFC!$C$2:$P$2,BSFC!$C$3:$P$25,,-1),,-1)</f>
        <v>475.44294525000004</v>
      </c>
      <c r="Q1108" s="92">
        <f t="shared" si="180"/>
        <v>1.4772408511371877</v>
      </c>
      <c r="R1108" s="92">
        <f t="shared" si="181"/>
        <v>2.2593044861247781E-4</v>
      </c>
      <c r="S1108" s="92">
        <f t="shared" si="182"/>
        <v>0.10741703790997023</v>
      </c>
      <c r="T1108" s="92">
        <f t="shared" si="185"/>
        <v>144.2966754927555</v>
      </c>
      <c r="U1108" s="92">
        <f t="shared" si="183"/>
        <v>1.4322271721329364E-4</v>
      </c>
      <c r="V1108" s="92">
        <f t="shared" si="186"/>
        <v>0.1923955673236713</v>
      </c>
    </row>
    <row r="1109" spans="1:22" x14ac:dyDescent="0.45">
      <c r="A1109" s="88">
        <f>MIN('Gearing and Output'!$H$7,(SQRT((A1108^2)+2*K1108*1)))</f>
        <v>13.752388632941413</v>
      </c>
      <c r="B1109" s="90">
        <f t="shared" si="184"/>
        <v>94.703275055691719</v>
      </c>
      <c r="C1109" s="90">
        <f>0.5*'Gearing and Output'!$G$15*'Gearing and Output'!$G$16*'Gearing and Output'!$G$14*(A1109)^2</f>
        <v>111.2073775495362</v>
      </c>
      <c r="D1109" s="90">
        <f>'Gearing and Output'!$G$26</f>
        <v>133.66125</v>
      </c>
      <c r="E1109" s="90">
        <f>'Gearing and Output'!$C$14-C1109-D1109</f>
        <v>239.23840140594046</v>
      </c>
      <c r="F1109" s="90">
        <f>0.5*'Gearing and Output'!$J$27*A1109^2</f>
        <v>53594.201722958889</v>
      </c>
      <c r="G1109" s="90">
        <f>A1109/('Gearing and Output'!$J$35/1000)</f>
        <v>47.081097682100008</v>
      </c>
      <c r="H1109" s="90">
        <f t="shared" si="178"/>
        <v>59.738955596585342</v>
      </c>
      <c r="I1109" s="90">
        <f>'Gearing and Output'!$G$38</f>
        <v>631.72977665344956</v>
      </c>
      <c r="J1109" s="90">
        <f t="shared" si="179"/>
        <v>0.37870369618049587</v>
      </c>
      <c r="K1109" s="92">
        <f t="shared" si="177"/>
        <v>2.6405868495230767</v>
      </c>
      <c r="L1109" s="92">
        <f>IF(A1109&lt;'Gearing and Output'!$H$5,1,IF(A1109&lt;'Gearing and Output'!$H$6,2,IF(A1109&gt;'Gearing and Output'!$H$6,3)))</f>
        <v>3</v>
      </c>
      <c r="M1109" s="92">
        <f>IF(L1109=1,_xlfn.XLOOKUP(A1109,'Dyno Graph'!$E$2:$E$77,'Dyno Graph'!$A$2:$A$77,,1),IF(L1109=2,_xlfn.XLOOKUP(A1109,'Dyno Graph'!$F$2:$F$77,'Dyno Graph'!$A$2:$A$77,,1),IF(L1109=3,_xlfn.XLOOKUP(A1109,'Dyno Graph'!$G$2:$G$77,'Dyno Graph'!$A$2:$A$77,,1))))</f>
        <v>7500</v>
      </c>
      <c r="N1109" s="92">
        <f>IF(L1109=1,_xlfn.XLOOKUP(A1109,'Dyno Graph'!$E$2:$E$77,'Dyno Graph'!$D$2:$D$77,,-1),IF(L1109=2,_xlfn.XLOOKUP(A1109,'Dyno Graph'!$F$2:$F$77,'Dyno Graph'!$D$2:$D$77,,-1),IF(L1109=3,_xlfn.XLOOKUP(A1109,'Dyno Graph'!$G$2:$G$77,'Dyno Graph'!$D$2:$D$77,,-1))))</f>
        <v>14.254</v>
      </c>
      <c r="O1109" s="92">
        <f>IF(L1109=1,_xlfn.XLOOKUP(A1109,'Dyno Graph'!$E$2:$E$77,'Dyno Graph'!$H$2:$H$77,,-1),IF(Forces!L1109=2,_xlfn.XLOOKUP(Forces!A1109,'Dyno Graph'!$F$2:$F$77,'Dyno Graph'!$H$2:$H$77,,-1),IF(Forces!L1109=3,_xlfn.XLOOKUP(Forces!A1109,'Dyno Graph'!$G$2:$G$77,'Dyno Graph'!$H$2:$H$77,,-1))))</f>
        <v>11.185500000000001</v>
      </c>
      <c r="P1109" s="92" cm="1">
        <f t="array" ref="P1109">_xlfn.XLOOKUP(N1109,BSFC!$B$3:$B$25,_xlfn.XLOOKUP(M1109,BSFC!$C$2:$P$2,BSFC!$C$3:$P$25,,-1),,-1)</f>
        <v>475.44294525000004</v>
      </c>
      <c r="Q1109" s="92">
        <f t="shared" si="180"/>
        <v>1.4772408511371877</v>
      </c>
      <c r="R1109" s="92">
        <f t="shared" si="181"/>
        <v>2.2593044861247781E-4</v>
      </c>
      <c r="S1109" s="92">
        <f t="shared" si="182"/>
        <v>0.10741703790997023</v>
      </c>
      <c r="T1109" s="92">
        <f t="shared" si="185"/>
        <v>144.40409253066548</v>
      </c>
      <c r="U1109" s="92">
        <f t="shared" si="183"/>
        <v>1.4322271721329364E-4</v>
      </c>
      <c r="V1109" s="92">
        <f t="shared" si="186"/>
        <v>0.19253879004088459</v>
      </c>
    </row>
    <row r="1110" spans="1:22" x14ac:dyDescent="0.45">
      <c r="A1110" s="88">
        <f>MIN('Gearing and Output'!$H$7,(SQRT((A1109^2)+2*K1109*1)))</f>
        <v>13.752388632941413</v>
      </c>
      <c r="B1110" s="90">
        <f t="shared" si="184"/>
        <v>94.775989696521805</v>
      </c>
      <c r="C1110" s="90">
        <f>0.5*'Gearing and Output'!$G$15*'Gearing and Output'!$G$16*'Gearing and Output'!$G$14*(A1110)^2</f>
        <v>111.2073775495362</v>
      </c>
      <c r="D1110" s="90">
        <f>'Gearing and Output'!$G$26</f>
        <v>133.66125</v>
      </c>
      <c r="E1110" s="90">
        <f>'Gearing and Output'!$C$14-C1110-D1110</f>
        <v>239.23840140594046</v>
      </c>
      <c r="F1110" s="90">
        <f>0.5*'Gearing and Output'!$J$27*A1110^2</f>
        <v>53594.201722958889</v>
      </c>
      <c r="G1110" s="90">
        <f>A1110/('Gearing and Output'!$J$35/1000)</f>
        <v>47.081097682100008</v>
      </c>
      <c r="H1110" s="90">
        <f t="shared" si="178"/>
        <v>59.738955596585342</v>
      </c>
      <c r="I1110" s="90">
        <f>'Gearing and Output'!$G$38</f>
        <v>631.72977665344956</v>
      </c>
      <c r="J1110" s="90">
        <f t="shared" si="179"/>
        <v>0.37870369618049587</v>
      </c>
      <c r="K1110" s="92">
        <f t="shared" si="177"/>
        <v>2.6405868495230767</v>
      </c>
      <c r="L1110" s="92">
        <f>IF(A1110&lt;'Gearing and Output'!$H$5,1,IF(A1110&lt;'Gearing and Output'!$H$6,2,IF(A1110&gt;'Gearing and Output'!$H$6,3)))</f>
        <v>3</v>
      </c>
      <c r="M1110" s="92">
        <f>IF(L1110=1,_xlfn.XLOOKUP(A1110,'Dyno Graph'!$E$2:$E$77,'Dyno Graph'!$A$2:$A$77,,1),IF(L1110=2,_xlfn.XLOOKUP(A1110,'Dyno Graph'!$F$2:$F$77,'Dyno Graph'!$A$2:$A$77,,1),IF(L1110=3,_xlfn.XLOOKUP(A1110,'Dyno Graph'!$G$2:$G$77,'Dyno Graph'!$A$2:$A$77,,1))))</f>
        <v>7500</v>
      </c>
      <c r="N1110" s="92">
        <f>IF(L1110=1,_xlfn.XLOOKUP(A1110,'Dyno Graph'!$E$2:$E$77,'Dyno Graph'!$D$2:$D$77,,-1),IF(L1110=2,_xlfn.XLOOKUP(A1110,'Dyno Graph'!$F$2:$F$77,'Dyno Graph'!$D$2:$D$77,,-1),IF(L1110=3,_xlfn.XLOOKUP(A1110,'Dyno Graph'!$G$2:$G$77,'Dyno Graph'!$D$2:$D$77,,-1))))</f>
        <v>14.254</v>
      </c>
      <c r="O1110" s="92">
        <f>IF(L1110=1,_xlfn.XLOOKUP(A1110,'Dyno Graph'!$E$2:$E$77,'Dyno Graph'!$H$2:$H$77,,-1),IF(Forces!L1110=2,_xlfn.XLOOKUP(Forces!A1110,'Dyno Graph'!$F$2:$F$77,'Dyno Graph'!$H$2:$H$77,,-1),IF(Forces!L1110=3,_xlfn.XLOOKUP(Forces!A1110,'Dyno Graph'!$G$2:$G$77,'Dyno Graph'!$H$2:$H$77,,-1))))</f>
        <v>11.185500000000001</v>
      </c>
      <c r="P1110" s="92" cm="1">
        <f t="array" ref="P1110">_xlfn.XLOOKUP(N1110,BSFC!$B$3:$B$25,_xlfn.XLOOKUP(M1110,BSFC!$C$2:$P$2,BSFC!$C$3:$P$25,,-1),,-1)</f>
        <v>475.44294525000004</v>
      </c>
      <c r="Q1110" s="92">
        <f t="shared" si="180"/>
        <v>1.4772408511371877</v>
      </c>
      <c r="R1110" s="92">
        <f t="shared" si="181"/>
        <v>2.2593044861247781E-4</v>
      </c>
      <c r="S1110" s="92">
        <f t="shared" si="182"/>
        <v>0.10741703790997023</v>
      </c>
      <c r="T1110" s="92">
        <f t="shared" si="185"/>
        <v>144.51150956857546</v>
      </c>
      <c r="U1110" s="92">
        <f t="shared" si="183"/>
        <v>1.4322271721329364E-4</v>
      </c>
      <c r="V1110" s="92">
        <f t="shared" si="186"/>
        <v>0.19268201275809788</v>
      </c>
    </row>
    <row r="1111" spans="1:22" x14ac:dyDescent="0.45">
      <c r="A1111" s="88">
        <f>MIN('Gearing and Output'!$H$7,(SQRT((A1110^2)+2*K1110*1)))</f>
        <v>13.752388632941413</v>
      </c>
      <c r="B1111" s="90">
        <f t="shared" si="184"/>
        <v>94.84870433735189</v>
      </c>
      <c r="C1111" s="90">
        <f>0.5*'Gearing and Output'!$G$15*'Gearing and Output'!$G$16*'Gearing and Output'!$G$14*(A1111)^2</f>
        <v>111.2073775495362</v>
      </c>
      <c r="D1111" s="90">
        <f>'Gearing and Output'!$G$26</f>
        <v>133.66125</v>
      </c>
      <c r="E1111" s="90">
        <f>'Gearing and Output'!$C$14-C1111-D1111</f>
        <v>239.23840140594046</v>
      </c>
      <c r="F1111" s="90">
        <f>0.5*'Gearing and Output'!$J$27*A1111^2</f>
        <v>53594.201722958889</v>
      </c>
      <c r="G1111" s="90">
        <f>A1111/('Gearing and Output'!$J$35/1000)</f>
        <v>47.081097682100008</v>
      </c>
      <c r="H1111" s="90">
        <f t="shared" si="178"/>
        <v>59.738955596585342</v>
      </c>
      <c r="I1111" s="90">
        <f>'Gearing and Output'!$G$38</f>
        <v>631.72977665344956</v>
      </c>
      <c r="J1111" s="90">
        <f t="shared" si="179"/>
        <v>0.37870369618049587</v>
      </c>
      <c r="K1111" s="92">
        <f t="shared" si="177"/>
        <v>2.6405868495230767</v>
      </c>
      <c r="L1111" s="92">
        <f>IF(A1111&lt;'Gearing and Output'!$H$5,1,IF(A1111&lt;'Gearing and Output'!$H$6,2,IF(A1111&gt;'Gearing and Output'!$H$6,3)))</f>
        <v>3</v>
      </c>
      <c r="M1111" s="92">
        <f>IF(L1111=1,_xlfn.XLOOKUP(A1111,'Dyno Graph'!$E$2:$E$77,'Dyno Graph'!$A$2:$A$77,,1),IF(L1111=2,_xlfn.XLOOKUP(A1111,'Dyno Graph'!$F$2:$F$77,'Dyno Graph'!$A$2:$A$77,,1),IF(L1111=3,_xlfn.XLOOKUP(A1111,'Dyno Graph'!$G$2:$G$77,'Dyno Graph'!$A$2:$A$77,,1))))</f>
        <v>7500</v>
      </c>
      <c r="N1111" s="92">
        <f>IF(L1111=1,_xlfn.XLOOKUP(A1111,'Dyno Graph'!$E$2:$E$77,'Dyno Graph'!$D$2:$D$77,,-1),IF(L1111=2,_xlfn.XLOOKUP(A1111,'Dyno Graph'!$F$2:$F$77,'Dyno Graph'!$D$2:$D$77,,-1),IF(L1111=3,_xlfn.XLOOKUP(A1111,'Dyno Graph'!$G$2:$G$77,'Dyno Graph'!$D$2:$D$77,,-1))))</f>
        <v>14.254</v>
      </c>
      <c r="O1111" s="92">
        <f>IF(L1111=1,_xlfn.XLOOKUP(A1111,'Dyno Graph'!$E$2:$E$77,'Dyno Graph'!$H$2:$H$77,,-1),IF(Forces!L1111=2,_xlfn.XLOOKUP(Forces!A1111,'Dyno Graph'!$F$2:$F$77,'Dyno Graph'!$H$2:$H$77,,-1),IF(Forces!L1111=3,_xlfn.XLOOKUP(Forces!A1111,'Dyno Graph'!$G$2:$G$77,'Dyno Graph'!$H$2:$H$77,,-1))))</f>
        <v>11.185500000000001</v>
      </c>
      <c r="P1111" s="92" cm="1">
        <f t="array" ref="P1111">_xlfn.XLOOKUP(N1111,BSFC!$B$3:$B$25,_xlfn.XLOOKUP(M1111,BSFC!$C$2:$P$2,BSFC!$C$3:$P$25,,-1),,-1)</f>
        <v>475.44294525000004</v>
      </c>
      <c r="Q1111" s="92">
        <f t="shared" si="180"/>
        <v>1.4772408511371877</v>
      </c>
      <c r="R1111" s="92">
        <f t="shared" si="181"/>
        <v>2.2593044861247781E-4</v>
      </c>
      <c r="S1111" s="92">
        <f t="shared" si="182"/>
        <v>0.10741703790997023</v>
      </c>
      <c r="T1111" s="92">
        <f t="shared" si="185"/>
        <v>144.61892660648545</v>
      </c>
      <c r="U1111" s="92">
        <f t="shared" si="183"/>
        <v>1.4322271721329364E-4</v>
      </c>
      <c r="V1111" s="92">
        <f t="shared" si="186"/>
        <v>0.19282523547531116</v>
      </c>
    </row>
    <row r="1112" spans="1:22" x14ac:dyDescent="0.45">
      <c r="A1112" s="88">
        <f>MIN('Gearing and Output'!$H$7,(SQRT((A1111^2)+2*K1111*1)))</f>
        <v>13.752388632941413</v>
      </c>
      <c r="B1112" s="90">
        <f t="shared" si="184"/>
        <v>94.921418978181975</v>
      </c>
      <c r="C1112" s="90">
        <f>0.5*'Gearing and Output'!$G$15*'Gearing and Output'!$G$16*'Gearing and Output'!$G$14*(A1112)^2</f>
        <v>111.2073775495362</v>
      </c>
      <c r="D1112" s="90">
        <f>'Gearing and Output'!$G$26</f>
        <v>133.66125</v>
      </c>
      <c r="E1112" s="90">
        <f>'Gearing and Output'!$C$14-C1112-D1112</f>
        <v>239.23840140594046</v>
      </c>
      <c r="F1112" s="90">
        <f>0.5*'Gearing and Output'!$J$27*A1112^2</f>
        <v>53594.201722958889</v>
      </c>
      <c r="G1112" s="90">
        <f>A1112/('Gearing and Output'!$J$35/1000)</f>
        <v>47.081097682100008</v>
      </c>
      <c r="H1112" s="90">
        <f t="shared" si="178"/>
        <v>59.738955596585342</v>
      </c>
      <c r="I1112" s="90">
        <f>'Gearing and Output'!$G$38</f>
        <v>631.72977665344956</v>
      </c>
      <c r="J1112" s="90">
        <f t="shared" si="179"/>
        <v>0.37870369618049587</v>
      </c>
      <c r="K1112" s="92">
        <f t="shared" si="177"/>
        <v>2.6405868495230767</v>
      </c>
      <c r="L1112" s="92">
        <f>IF(A1112&lt;'Gearing and Output'!$H$5,1,IF(A1112&lt;'Gearing and Output'!$H$6,2,IF(A1112&gt;'Gearing and Output'!$H$6,3)))</f>
        <v>3</v>
      </c>
      <c r="M1112" s="92">
        <f>IF(L1112=1,_xlfn.XLOOKUP(A1112,'Dyno Graph'!$E$2:$E$77,'Dyno Graph'!$A$2:$A$77,,1),IF(L1112=2,_xlfn.XLOOKUP(A1112,'Dyno Graph'!$F$2:$F$77,'Dyno Graph'!$A$2:$A$77,,1),IF(L1112=3,_xlfn.XLOOKUP(A1112,'Dyno Graph'!$G$2:$G$77,'Dyno Graph'!$A$2:$A$77,,1))))</f>
        <v>7500</v>
      </c>
      <c r="N1112" s="92">
        <f>IF(L1112=1,_xlfn.XLOOKUP(A1112,'Dyno Graph'!$E$2:$E$77,'Dyno Graph'!$D$2:$D$77,,-1),IF(L1112=2,_xlfn.XLOOKUP(A1112,'Dyno Graph'!$F$2:$F$77,'Dyno Graph'!$D$2:$D$77,,-1),IF(L1112=3,_xlfn.XLOOKUP(A1112,'Dyno Graph'!$G$2:$G$77,'Dyno Graph'!$D$2:$D$77,,-1))))</f>
        <v>14.254</v>
      </c>
      <c r="O1112" s="92">
        <f>IF(L1112=1,_xlfn.XLOOKUP(A1112,'Dyno Graph'!$E$2:$E$77,'Dyno Graph'!$H$2:$H$77,,-1),IF(Forces!L1112=2,_xlfn.XLOOKUP(Forces!A1112,'Dyno Graph'!$F$2:$F$77,'Dyno Graph'!$H$2:$H$77,,-1),IF(Forces!L1112=3,_xlfn.XLOOKUP(Forces!A1112,'Dyno Graph'!$G$2:$G$77,'Dyno Graph'!$H$2:$H$77,,-1))))</f>
        <v>11.185500000000001</v>
      </c>
      <c r="P1112" s="92" cm="1">
        <f t="array" ref="P1112">_xlfn.XLOOKUP(N1112,BSFC!$B$3:$B$25,_xlfn.XLOOKUP(M1112,BSFC!$C$2:$P$2,BSFC!$C$3:$P$25,,-1),,-1)</f>
        <v>475.44294525000004</v>
      </c>
      <c r="Q1112" s="92">
        <f t="shared" si="180"/>
        <v>1.4772408511371877</v>
      </c>
      <c r="R1112" s="92">
        <f t="shared" si="181"/>
        <v>2.2593044861247781E-4</v>
      </c>
      <c r="S1112" s="92">
        <f t="shared" si="182"/>
        <v>0.10741703790997023</v>
      </c>
      <c r="T1112" s="92">
        <f t="shared" si="185"/>
        <v>144.72634364439543</v>
      </c>
      <c r="U1112" s="92">
        <f t="shared" si="183"/>
        <v>1.4322271721329364E-4</v>
      </c>
      <c r="V1112" s="92">
        <f t="shared" si="186"/>
        <v>0.19296845819252445</v>
      </c>
    </row>
    <row r="1113" spans="1:22" x14ac:dyDescent="0.45">
      <c r="A1113" s="88">
        <f>MIN('Gearing and Output'!$H$7,(SQRT((A1112^2)+2*K1112*1)))</f>
        <v>13.752388632941413</v>
      </c>
      <c r="B1113" s="90">
        <f t="shared" si="184"/>
        <v>94.994133619012061</v>
      </c>
      <c r="C1113" s="90">
        <f>0.5*'Gearing and Output'!$G$15*'Gearing and Output'!$G$16*'Gearing and Output'!$G$14*(A1113)^2</f>
        <v>111.2073775495362</v>
      </c>
      <c r="D1113" s="90">
        <f>'Gearing and Output'!$G$26</f>
        <v>133.66125</v>
      </c>
      <c r="E1113" s="90">
        <f>'Gearing and Output'!$C$14-C1113-D1113</f>
        <v>239.23840140594046</v>
      </c>
      <c r="F1113" s="90">
        <f>0.5*'Gearing and Output'!$J$27*A1113^2</f>
        <v>53594.201722958889</v>
      </c>
      <c r="G1113" s="90">
        <f>A1113/('Gearing and Output'!$J$35/1000)</f>
        <v>47.081097682100008</v>
      </c>
      <c r="H1113" s="90">
        <f t="shared" si="178"/>
        <v>59.738955596585342</v>
      </c>
      <c r="I1113" s="90">
        <f>'Gearing and Output'!$G$38</f>
        <v>631.72977665344956</v>
      </c>
      <c r="J1113" s="90">
        <f t="shared" si="179"/>
        <v>0.37870369618049587</v>
      </c>
      <c r="K1113" s="92">
        <f t="shared" si="177"/>
        <v>2.6405868495230767</v>
      </c>
      <c r="L1113" s="92">
        <f>IF(A1113&lt;'Gearing and Output'!$H$5,1,IF(A1113&lt;'Gearing and Output'!$H$6,2,IF(A1113&gt;'Gearing and Output'!$H$6,3)))</f>
        <v>3</v>
      </c>
      <c r="M1113" s="92">
        <f>IF(L1113=1,_xlfn.XLOOKUP(A1113,'Dyno Graph'!$E$2:$E$77,'Dyno Graph'!$A$2:$A$77,,1),IF(L1113=2,_xlfn.XLOOKUP(A1113,'Dyno Graph'!$F$2:$F$77,'Dyno Graph'!$A$2:$A$77,,1),IF(L1113=3,_xlfn.XLOOKUP(A1113,'Dyno Graph'!$G$2:$G$77,'Dyno Graph'!$A$2:$A$77,,1))))</f>
        <v>7500</v>
      </c>
      <c r="N1113" s="92">
        <f>IF(L1113=1,_xlfn.XLOOKUP(A1113,'Dyno Graph'!$E$2:$E$77,'Dyno Graph'!$D$2:$D$77,,-1),IF(L1113=2,_xlfn.XLOOKUP(A1113,'Dyno Graph'!$F$2:$F$77,'Dyno Graph'!$D$2:$D$77,,-1),IF(L1113=3,_xlfn.XLOOKUP(A1113,'Dyno Graph'!$G$2:$G$77,'Dyno Graph'!$D$2:$D$77,,-1))))</f>
        <v>14.254</v>
      </c>
      <c r="O1113" s="92">
        <f>IF(L1113=1,_xlfn.XLOOKUP(A1113,'Dyno Graph'!$E$2:$E$77,'Dyno Graph'!$H$2:$H$77,,-1),IF(Forces!L1113=2,_xlfn.XLOOKUP(Forces!A1113,'Dyno Graph'!$F$2:$F$77,'Dyno Graph'!$H$2:$H$77,,-1),IF(Forces!L1113=3,_xlfn.XLOOKUP(Forces!A1113,'Dyno Graph'!$G$2:$G$77,'Dyno Graph'!$H$2:$H$77,,-1))))</f>
        <v>11.185500000000001</v>
      </c>
      <c r="P1113" s="92" cm="1">
        <f t="array" ref="P1113">_xlfn.XLOOKUP(N1113,BSFC!$B$3:$B$25,_xlfn.XLOOKUP(M1113,BSFC!$C$2:$P$2,BSFC!$C$3:$P$25,,-1),,-1)</f>
        <v>475.44294525000004</v>
      </c>
      <c r="Q1113" s="92">
        <f t="shared" si="180"/>
        <v>1.4772408511371877</v>
      </c>
      <c r="R1113" s="92">
        <f t="shared" si="181"/>
        <v>2.2593044861247781E-4</v>
      </c>
      <c r="S1113" s="92">
        <f t="shared" si="182"/>
        <v>0.10741703790997023</v>
      </c>
      <c r="T1113" s="92">
        <f t="shared" si="185"/>
        <v>144.83376068230541</v>
      </c>
      <c r="U1113" s="92">
        <f t="shared" si="183"/>
        <v>1.4322271721329364E-4</v>
      </c>
      <c r="V1113" s="92">
        <f t="shared" si="186"/>
        <v>0.19311168090973774</v>
      </c>
    </row>
    <row r="1114" spans="1:22" x14ac:dyDescent="0.45">
      <c r="A1114" s="88">
        <f>MIN('Gearing and Output'!$H$7,(SQRT((A1113^2)+2*K1113*1)))</f>
        <v>13.752388632941413</v>
      </c>
      <c r="B1114" s="90">
        <f t="shared" si="184"/>
        <v>95.066848259842146</v>
      </c>
      <c r="C1114" s="90">
        <f>0.5*'Gearing and Output'!$G$15*'Gearing and Output'!$G$16*'Gearing and Output'!$G$14*(A1114)^2</f>
        <v>111.2073775495362</v>
      </c>
      <c r="D1114" s="90">
        <f>'Gearing and Output'!$G$26</f>
        <v>133.66125</v>
      </c>
      <c r="E1114" s="90">
        <f>'Gearing and Output'!$C$14-C1114-D1114</f>
        <v>239.23840140594046</v>
      </c>
      <c r="F1114" s="90">
        <f>0.5*'Gearing and Output'!$J$27*A1114^2</f>
        <v>53594.201722958889</v>
      </c>
      <c r="G1114" s="90">
        <f>A1114/('Gearing and Output'!$J$35/1000)</f>
        <v>47.081097682100008</v>
      </c>
      <c r="H1114" s="90">
        <f t="shared" si="178"/>
        <v>59.738955596585342</v>
      </c>
      <c r="I1114" s="90">
        <f>'Gearing and Output'!$G$38</f>
        <v>631.72977665344956</v>
      </c>
      <c r="J1114" s="90">
        <f t="shared" si="179"/>
        <v>0.37870369618049587</v>
      </c>
      <c r="K1114" s="92">
        <f t="shared" ref="K1114:K1177" si="187">(I1114/E1114)</f>
        <v>2.6405868495230767</v>
      </c>
      <c r="L1114" s="92">
        <f>IF(A1114&lt;'Gearing and Output'!$H$5,1,IF(A1114&lt;'Gearing and Output'!$H$6,2,IF(A1114&gt;'Gearing and Output'!$H$6,3)))</f>
        <v>3</v>
      </c>
      <c r="M1114" s="92">
        <f>IF(L1114=1,_xlfn.XLOOKUP(A1114,'Dyno Graph'!$E$2:$E$77,'Dyno Graph'!$A$2:$A$77,,1),IF(L1114=2,_xlfn.XLOOKUP(A1114,'Dyno Graph'!$F$2:$F$77,'Dyno Graph'!$A$2:$A$77,,1),IF(L1114=3,_xlfn.XLOOKUP(A1114,'Dyno Graph'!$G$2:$G$77,'Dyno Graph'!$A$2:$A$77,,1))))</f>
        <v>7500</v>
      </c>
      <c r="N1114" s="92">
        <f>IF(L1114=1,_xlfn.XLOOKUP(A1114,'Dyno Graph'!$E$2:$E$77,'Dyno Graph'!$D$2:$D$77,,-1),IF(L1114=2,_xlfn.XLOOKUP(A1114,'Dyno Graph'!$F$2:$F$77,'Dyno Graph'!$D$2:$D$77,,-1),IF(L1114=3,_xlfn.XLOOKUP(A1114,'Dyno Graph'!$G$2:$G$77,'Dyno Graph'!$D$2:$D$77,,-1))))</f>
        <v>14.254</v>
      </c>
      <c r="O1114" s="92">
        <f>IF(L1114=1,_xlfn.XLOOKUP(A1114,'Dyno Graph'!$E$2:$E$77,'Dyno Graph'!$H$2:$H$77,,-1),IF(Forces!L1114=2,_xlfn.XLOOKUP(Forces!A1114,'Dyno Graph'!$F$2:$F$77,'Dyno Graph'!$H$2:$H$77,,-1),IF(Forces!L1114=3,_xlfn.XLOOKUP(Forces!A1114,'Dyno Graph'!$G$2:$G$77,'Dyno Graph'!$H$2:$H$77,,-1))))</f>
        <v>11.185500000000001</v>
      </c>
      <c r="P1114" s="92" cm="1">
        <f t="array" ref="P1114">_xlfn.XLOOKUP(N1114,BSFC!$B$3:$B$25,_xlfn.XLOOKUP(M1114,BSFC!$C$2:$P$2,BSFC!$C$3:$P$25,,-1),,-1)</f>
        <v>475.44294525000004</v>
      </c>
      <c r="Q1114" s="92">
        <f t="shared" si="180"/>
        <v>1.4772408511371877</v>
      </c>
      <c r="R1114" s="92">
        <f t="shared" si="181"/>
        <v>2.2593044861247781E-4</v>
      </c>
      <c r="S1114" s="92">
        <f t="shared" si="182"/>
        <v>0.10741703790997023</v>
      </c>
      <c r="T1114" s="92">
        <f t="shared" si="185"/>
        <v>144.94117772021539</v>
      </c>
      <c r="U1114" s="92">
        <f t="shared" si="183"/>
        <v>1.4322271721329364E-4</v>
      </c>
      <c r="V1114" s="92">
        <f t="shared" si="186"/>
        <v>0.19325490362695102</v>
      </c>
    </row>
    <row r="1115" spans="1:22" x14ac:dyDescent="0.45">
      <c r="A1115" s="88">
        <f>MIN('Gearing and Output'!$H$7,(SQRT((A1114^2)+2*K1114*1)))</f>
        <v>13.752388632941413</v>
      </c>
      <c r="B1115" s="90">
        <f t="shared" si="184"/>
        <v>95.139562900672232</v>
      </c>
      <c r="C1115" s="90">
        <f>0.5*'Gearing and Output'!$G$15*'Gearing and Output'!$G$16*'Gearing and Output'!$G$14*(A1115)^2</f>
        <v>111.2073775495362</v>
      </c>
      <c r="D1115" s="90">
        <f>'Gearing and Output'!$G$26</f>
        <v>133.66125</v>
      </c>
      <c r="E1115" s="90">
        <f>'Gearing and Output'!$C$14-C1115-D1115</f>
        <v>239.23840140594046</v>
      </c>
      <c r="F1115" s="90">
        <f>0.5*'Gearing and Output'!$J$27*A1115^2</f>
        <v>53594.201722958889</v>
      </c>
      <c r="G1115" s="90">
        <f>A1115/('Gearing and Output'!$J$35/1000)</f>
        <v>47.081097682100008</v>
      </c>
      <c r="H1115" s="90">
        <f t="shared" si="178"/>
        <v>59.738955596585342</v>
      </c>
      <c r="I1115" s="90">
        <f>'Gearing and Output'!$G$38</f>
        <v>631.72977665344956</v>
      </c>
      <c r="J1115" s="90">
        <f t="shared" si="179"/>
        <v>0.37870369618049587</v>
      </c>
      <c r="K1115" s="92">
        <f t="shared" si="187"/>
        <v>2.6405868495230767</v>
      </c>
      <c r="L1115" s="92">
        <f>IF(A1115&lt;'Gearing and Output'!$H$5,1,IF(A1115&lt;'Gearing and Output'!$H$6,2,IF(A1115&gt;'Gearing and Output'!$H$6,3)))</f>
        <v>3</v>
      </c>
      <c r="M1115" s="92">
        <f>IF(L1115=1,_xlfn.XLOOKUP(A1115,'Dyno Graph'!$E$2:$E$77,'Dyno Graph'!$A$2:$A$77,,1),IF(L1115=2,_xlfn.XLOOKUP(A1115,'Dyno Graph'!$F$2:$F$77,'Dyno Graph'!$A$2:$A$77,,1),IF(L1115=3,_xlfn.XLOOKUP(A1115,'Dyno Graph'!$G$2:$G$77,'Dyno Graph'!$A$2:$A$77,,1))))</f>
        <v>7500</v>
      </c>
      <c r="N1115" s="92">
        <f>IF(L1115=1,_xlfn.XLOOKUP(A1115,'Dyno Graph'!$E$2:$E$77,'Dyno Graph'!$D$2:$D$77,,-1),IF(L1115=2,_xlfn.XLOOKUP(A1115,'Dyno Graph'!$F$2:$F$77,'Dyno Graph'!$D$2:$D$77,,-1),IF(L1115=3,_xlfn.XLOOKUP(A1115,'Dyno Graph'!$G$2:$G$77,'Dyno Graph'!$D$2:$D$77,,-1))))</f>
        <v>14.254</v>
      </c>
      <c r="O1115" s="92">
        <f>IF(L1115=1,_xlfn.XLOOKUP(A1115,'Dyno Graph'!$E$2:$E$77,'Dyno Graph'!$H$2:$H$77,,-1),IF(Forces!L1115=2,_xlfn.XLOOKUP(Forces!A1115,'Dyno Graph'!$F$2:$F$77,'Dyno Graph'!$H$2:$H$77,,-1),IF(Forces!L1115=3,_xlfn.XLOOKUP(Forces!A1115,'Dyno Graph'!$G$2:$G$77,'Dyno Graph'!$H$2:$H$77,,-1))))</f>
        <v>11.185500000000001</v>
      </c>
      <c r="P1115" s="92" cm="1">
        <f t="array" ref="P1115">_xlfn.XLOOKUP(N1115,BSFC!$B$3:$B$25,_xlfn.XLOOKUP(M1115,BSFC!$C$2:$P$2,BSFC!$C$3:$P$25,,-1),,-1)</f>
        <v>475.44294525000004</v>
      </c>
      <c r="Q1115" s="92">
        <f t="shared" si="180"/>
        <v>1.4772408511371877</v>
      </c>
      <c r="R1115" s="92">
        <f t="shared" si="181"/>
        <v>2.2593044861247781E-4</v>
      </c>
      <c r="S1115" s="92">
        <f t="shared" si="182"/>
        <v>0.10741703790997023</v>
      </c>
      <c r="T1115" s="92">
        <f t="shared" si="185"/>
        <v>145.04859475812538</v>
      </c>
      <c r="U1115" s="92">
        <f t="shared" si="183"/>
        <v>1.4322271721329364E-4</v>
      </c>
      <c r="V1115" s="92">
        <f t="shared" si="186"/>
        <v>0.19339812634416431</v>
      </c>
    </row>
    <row r="1116" spans="1:22" x14ac:dyDescent="0.45">
      <c r="A1116" s="88">
        <f>MIN('Gearing and Output'!$H$7,(SQRT((A1115^2)+2*K1115*1)))</f>
        <v>13.752388632941413</v>
      </c>
      <c r="B1116" s="90">
        <f t="shared" si="184"/>
        <v>95.212277541502317</v>
      </c>
      <c r="C1116" s="90">
        <f>0.5*'Gearing and Output'!$G$15*'Gearing and Output'!$G$16*'Gearing and Output'!$G$14*(A1116)^2</f>
        <v>111.2073775495362</v>
      </c>
      <c r="D1116" s="90">
        <f>'Gearing and Output'!$G$26</f>
        <v>133.66125</v>
      </c>
      <c r="E1116" s="90">
        <f>'Gearing and Output'!$C$14-C1116-D1116</f>
        <v>239.23840140594046</v>
      </c>
      <c r="F1116" s="90">
        <f>0.5*'Gearing and Output'!$J$27*A1116^2</f>
        <v>53594.201722958889</v>
      </c>
      <c r="G1116" s="90">
        <f>A1116/('Gearing and Output'!$J$35/1000)</f>
        <v>47.081097682100008</v>
      </c>
      <c r="H1116" s="90">
        <f t="shared" si="178"/>
        <v>59.738955596585342</v>
      </c>
      <c r="I1116" s="90">
        <f>'Gearing and Output'!$G$38</f>
        <v>631.72977665344956</v>
      </c>
      <c r="J1116" s="90">
        <f t="shared" si="179"/>
        <v>0.37870369618049587</v>
      </c>
      <c r="K1116" s="92">
        <f t="shared" si="187"/>
        <v>2.6405868495230767</v>
      </c>
      <c r="L1116" s="92">
        <f>IF(A1116&lt;'Gearing and Output'!$H$5,1,IF(A1116&lt;'Gearing and Output'!$H$6,2,IF(A1116&gt;'Gearing and Output'!$H$6,3)))</f>
        <v>3</v>
      </c>
      <c r="M1116" s="92">
        <f>IF(L1116=1,_xlfn.XLOOKUP(A1116,'Dyno Graph'!$E$2:$E$77,'Dyno Graph'!$A$2:$A$77,,1),IF(L1116=2,_xlfn.XLOOKUP(A1116,'Dyno Graph'!$F$2:$F$77,'Dyno Graph'!$A$2:$A$77,,1),IF(L1116=3,_xlfn.XLOOKUP(A1116,'Dyno Graph'!$G$2:$G$77,'Dyno Graph'!$A$2:$A$77,,1))))</f>
        <v>7500</v>
      </c>
      <c r="N1116" s="92">
        <f>IF(L1116=1,_xlfn.XLOOKUP(A1116,'Dyno Graph'!$E$2:$E$77,'Dyno Graph'!$D$2:$D$77,,-1),IF(L1116=2,_xlfn.XLOOKUP(A1116,'Dyno Graph'!$F$2:$F$77,'Dyno Graph'!$D$2:$D$77,,-1),IF(L1116=3,_xlfn.XLOOKUP(A1116,'Dyno Graph'!$G$2:$G$77,'Dyno Graph'!$D$2:$D$77,,-1))))</f>
        <v>14.254</v>
      </c>
      <c r="O1116" s="92">
        <f>IF(L1116=1,_xlfn.XLOOKUP(A1116,'Dyno Graph'!$E$2:$E$77,'Dyno Graph'!$H$2:$H$77,,-1),IF(Forces!L1116=2,_xlfn.XLOOKUP(Forces!A1116,'Dyno Graph'!$F$2:$F$77,'Dyno Graph'!$H$2:$H$77,,-1),IF(Forces!L1116=3,_xlfn.XLOOKUP(Forces!A1116,'Dyno Graph'!$G$2:$G$77,'Dyno Graph'!$H$2:$H$77,,-1))))</f>
        <v>11.185500000000001</v>
      </c>
      <c r="P1116" s="92" cm="1">
        <f t="array" ref="P1116">_xlfn.XLOOKUP(N1116,BSFC!$B$3:$B$25,_xlfn.XLOOKUP(M1116,BSFC!$C$2:$P$2,BSFC!$C$3:$P$25,,-1),,-1)</f>
        <v>475.44294525000004</v>
      </c>
      <c r="Q1116" s="92">
        <f t="shared" si="180"/>
        <v>1.4772408511371877</v>
      </c>
      <c r="R1116" s="92">
        <f t="shared" si="181"/>
        <v>2.2593044861247781E-4</v>
      </c>
      <c r="S1116" s="92">
        <f t="shared" si="182"/>
        <v>0.10741703790997023</v>
      </c>
      <c r="T1116" s="92">
        <f t="shared" si="185"/>
        <v>145.15601179603536</v>
      </c>
      <c r="U1116" s="92">
        <f t="shared" si="183"/>
        <v>1.4322271721329364E-4</v>
      </c>
      <c r="V1116" s="92">
        <f t="shared" si="186"/>
        <v>0.1935413490613776</v>
      </c>
    </row>
    <row r="1117" spans="1:22" x14ac:dyDescent="0.45">
      <c r="A1117" s="88">
        <f>MIN('Gearing and Output'!$H$7,(SQRT((A1116^2)+2*K1116*1)))</f>
        <v>13.752388632941413</v>
      </c>
      <c r="B1117" s="90">
        <f t="shared" si="184"/>
        <v>95.284992182332402</v>
      </c>
      <c r="C1117" s="90">
        <f>0.5*'Gearing and Output'!$G$15*'Gearing and Output'!$G$16*'Gearing and Output'!$G$14*(A1117)^2</f>
        <v>111.2073775495362</v>
      </c>
      <c r="D1117" s="90">
        <f>'Gearing and Output'!$G$26</f>
        <v>133.66125</v>
      </c>
      <c r="E1117" s="90">
        <f>'Gearing and Output'!$C$14-C1117-D1117</f>
        <v>239.23840140594046</v>
      </c>
      <c r="F1117" s="90">
        <f>0.5*'Gearing and Output'!$J$27*A1117^2</f>
        <v>53594.201722958889</v>
      </c>
      <c r="G1117" s="90">
        <f>A1117/('Gearing and Output'!$J$35/1000)</f>
        <v>47.081097682100008</v>
      </c>
      <c r="H1117" s="90">
        <f t="shared" si="178"/>
        <v>59.738955596585342</v>
      </c>
      <c r="I1117" s="90">
        <f>'Gearing and Output'!$G$38</f>
        <v>631.72977665344956</v>
      </c>
      <c r="J1117" s="90">
        <f t="shared" si="179"/>
        <v>0.37870369618049587</v>
      </c>
      <c r="K1117" s="92">
        <f t="shared" si="187"/>
        <v>2.6405868495230767</v>
      </c>
      <c r="L1117" s="92">
        <f>IF(A1117&lt;'Gearing and Output'!$H$5,1,IF(A1117&lt;'Gearing and Output'!$H$6,2,IF(A1117&gt;'Gearing and Output'!$H$6,3)))</f>
        <v>3</v>
      </c>
      <c r="M1117" s="92">
        <f>IF(L1117=1,_xlfn.XLOOKUP(A1117,'Dyno Graph'!$E$2:$E$77,'Dyno Graph'!$A$2:$A$77,,1),IF(L1117=2,_xlfn.XLOOKUP(A1117,'Dyno Graph'!$F$2:$F$77,'Dyno Graph'!$A$2:$A$77,,1),IF(L1117=3,_xlfn.XLOOKUP(A1117,'Dyno Graph'!$G$2:$G$77,'Dyno Graph'!$A$2:$A$77,,1))))</f>
        <v>7500</v>
      </c>
      <c r="N1117" s="92">
        <f>IF(L1117=1,_xlfn.XLOOKUP(A1117,'Dyno Graph'!$E$2:$E$77,'Dyno Graph'!$D$2:$D$77,,-1),IF(L1117=2,_xlfn.XLOOKUP(A1117,'Dyno Graph'!$F$2:$F$77,'Dyno Graph'!$D$2:$D$77,,-1),IF(L1117=3,_xlfn.XLOOKUP(A1117,'Dyno Graph'!$G$2:$G$77,'Dyno Graph'!$D$2:$D$77,,-1))))</f>
        <v>14.254</v>
      </c>
      <c r="O1117" s="92">
        <f>IF(L1117=1,_xlfn.XLOOKUP(A1117,'Dyno Graph'!$E$2:$E$77,'Dyno Graph'!$H$2:$H$77,,-1),IF(Forces!L1117=2,_xlfn.XLOOKUP(Forces!A1117,'Dyno Graph'!$F$2:$F$77,'Dyno Graph'!$H$2:$H$77,,-1),IF(Forces!L1117=3,_xlfn.XLOOKUP(Forces!A1117,'Dyno Graph'!$G$2:$G$77,'Dyno Graph'!$H$2:$H$77,,-1))))</f>
        <v>11.185500000000001</v>
      </c>
      <c r="P1117" s="92" cm="1">
        <f t="array" ref="P1117">_xlfn.XLOOKUP(N1117,BSFC!$B$3:$B$25,_xlfn.XLOOKUP(M1117,BSFC!$C$2:$P$2,BSFC!$C$3:$P$25,,-1),,-1)</f>
        <v>475.44294525000004</v>
      </c>
      <c r="Q1117" s="92">
        <f t="shared" si="180"/>
        <v>1.4772408511371877</v>
      </c>
      <c r="R1117" s="92">
        <f t="shared" si="181"/>
        <v>2.2593044861247781E-4</v>
      </c>
      <c r="S1117" s="92">
        <f t="shared" si="182"/>
        <v>0.10741703790997023</v>
      </c>
      <c r="T1117" s="92">
        <f t="shared" si="185"/>
        <v>145.26342883394534</v>
      </c>
      <c r="U1117" s="92">
        <f t="shared" si="183"/>
        <v>1.4322271721329364E-4</v>
      </c>
      <c r="V1117" s="92">
        <f t="shared" si="186"/>
        <v>0.19368457177859089</v>
      </c>
    </row>
    <row r="1118" spans="1:22" x14ac:dyDescent="0.45">
      <c r="A1118" s="88">
        <f>MIN('Gearing and Output'!$H$7,(SQRT((A1117^2)+2*K1117*1)))</f>
        <v>13.752388632941413</v>
      </c>
      <c r="B1118" s="90">
        <f t="shared" si="184"/>
        <v>95.357706823162488</v>
      </c>
      <c r="C1118" s="90">
        <f>0.5*'Gearing and Output'!$G$15*'Gearing and Output'!$G$16*'Gearing and Output'!$G$14*(A1118)^2</f>
        <v>111.2073775495362</v>
      </c>
      <c r="D1118" s="90">
        <f>'Gearing and Output'!$G$26</f>
        <v>133.66125</v>
      </c>
      <c r="E1118" s="90">
        <f>'Gearing and Output'!$C$14-C1118-D1118</f>
        <v>239.23840140594046</v>
      </c>
      <c r="F1118" s="90">
        <f>0.5*'Gearing and Output'!$J$27*A1118^2</f>
        <v>53594.201722958889</v>
      </c>
      <c r="G1118" s="90">
        <f>A1118/('Gearing and Output'!$J$35/1000)</f>
        <v>47.081097682100008</v>
      </c>
      <c r="H1118" s="90">
        <f t="shared" si="178"/>
        <v>59.738955596585342</v>
      </c>
      <c r="I1118" s="90">
        <f>'Gearing and Output'!$G$38</f>
        <v>631.72977665344956</v>
      </c>
      <c r="J1118" s="90">
        <f t="shared" si="179"/>
        <v>0.37870369618049587</v>
      </c>
      <c r="K1118" s="92">
        <f t="shared" si="187"/>
        <v>2.6405868495230767</v>
      </c>
      <c r="L1118" s="92">
        <f>IF(A1118&lt;'Gearing and Output'!$H$5,1,IF(A1118&lt;'Gearing and Output'!$H$6,2,IF(A1118&gt;'Gearing and Output'!$H$6,3)))</f>
        <v>3</v>
      </c>
      <c r="M1118" s="92">
        <f>IF(L1118=1,_xlfn.XLOOKUP(A1118,'Dyno Graph'!$E$2:$E$77,'Dyno Graph'!$A$2:$A$77,,1),IF(L1118=2,_xlfn.XLOOKUP(A1118,'Dyno Graph'!$F$2:$F$77,'Dyno Graph'!$A$2:$A$77,,1),IF(L1118=3,_xlfn.XLOOKUP(A1118,'Dyno Graph'!$G$2:$G$77,'Dyno Graph'!$A$2:$A$77,,1))))</f>
        <v>7500</v>
      </c>
      <c r="N1118" s="92">
        <f>IF(L1118=1,_xlfn.XLOOKUP(A1118,'Dyno Graph'!$E$2:$E$77,'Dyno Graph'!$D$2:$D$77,,-1),IF(L1118=2,_xlfn.XLOOKUP(A1118,'Dyno Graph'!$F$2:$F$77,'Dyno Graph'!$D$2:$D$77,,-1),IF(L1118=3,_xlfn.XLOOKUP(A1118,'Dyno Graph'!$G$2:$G$77,'Dyno Graph'!$D$2:$D$77,,-1))))</f>
        <v>14.254</v>
      </c>
      <c r="O1118" s="92">
        <f>IF(L1118=1,_xlfn.XLOOKUP(A1118,'Dyno Graph'!$E$2:$E$77,'Dyno Graph'!$H$2:$H$77,,-1),IF(Forces!L1118=2,_xlfn.XLOOKUP(Forces!A1118,'Dyno Graph'!$F$2:$F$77,'Dyno Graph'!$H$2:$H$77,,-1),IF(Forces!L1118=3,_xlfn.XLOOKUP(Forces!A1118,'Dyno Graph'!$G$2:$G$77,'Dyno Graph'!$H$2:$H$77,,-1))))</f>
        <v>11.185500000000001</v>
      </c>
      <c r="P1118" s="92" cm="1">
        <f t="array" ref="P1118">_xlfn.XLOOKUP(N1118,BSFC!$B$3:$B$25,_xlfn.XLOOKUP(M1118,BSFC!$C$2:$P$2,BSFC!$C$3:$P$25,,-1),,-1)</f>
        <v>475.44294525000004</v>
      </c>
      <c r="Q1118" s="92">
        <f t="shared" si="180"/>
        <v>1.4772408511371877</v>
      </c>
      <c r="R1118" s="92">
        <f t="shared" si="181"/>
        <v>2.2593044861247781E-4</v>
      </c>
      <c r="S1118" s="92">
        <f t="shared" si="182"/>
        <v>0.10741703790997023</v>
      </c>
      <c r="T1118" s="92">
        <f t="shared" si="185"/>
        <v>145.37084587185532</v>
      </c>
      <c r="U1118" s="92">
        <f t="shared" si="183"/>
        <v>1.4322271721329364E-4</v>
      </c>
      <c r="V1118" s="92">
        <f t="shared" si="186"/>
        <v>0.19382779449580417</v>
      </c>
    </row>
    <row r="1119" spans="1:22" x14ac:dyDescent="0.45">
      <c r="A1119" s="88">
        <f>MIN('Gearing and Output'!$H$7,(SQRT((A1118^2)+2*K1118*1)))</f>
        <v>13.752388632941413</v>
      </c>
      <c r="B1119" s="90">
        <f t="shared" si="184"/>
        <v>95.430421463992573</v>
      </c>
      <c r="C1119" s="90">
        <f>0.5*'Gearing and Output'!$G$15*'Gearing and Output'!$G$16*'Gearing and Output'!$G$14*(A1119)^2</f>
        <v>111.2073775495362</v>
      </c>
      <c r="D1119" s="90">
        <f>'Gearing and Output'!$G$26</f>
        <v>133.66125</v>
      </c>
      <c r="E1119" s="90">
        <f>'Gearing and Output'!$C$14-C1119-D1119</f>
        <v>239.23840140594046</v>
      </c>
      <c r="F1119" s="90">
        <f>0.5*'Gearing and Output'!$J$27*A1119^2</f>
        <v>53594.201722958889</v>
      </c>
      <c r="G1119" s="90">
        <f>A1119/('Gearing and Output'!$J$35/1000)</f>
        <v>47.081097682100008</v>
      </c>
      <c r="H1119" s="90">
        <f t="shared" si="178"/>
        <v>59.738955596585342</v>
      </c>
      <c r="I1119" s="90">
        <f>'Gearing and Output'!$G$38</f>
        <v>631.72977665344956</v>
      </c>
      <c r="J1119" s="90">
        <f t="shared" si="179"/>
        <v>0.37870369618049587</v>
      </c>
      <c r="K1119" s="92">
        <f t="shared" si="187"/>
        <v>2.6405868495230767</v>
      </c>
      <c r="L1119" s="92">
        <f>IF(A1119&lt;'Gearing and Output'!$H$5,1,IF(A1119&lt;'Gearing and Output'!$H$6,2,IF(A1119&gt;'Gearing and Output'!$H$6,3)))</f>
        <v>3</v>
      </c>
      <c r="M1119" s="92">
        <f>IF(L1119=1,_xlfn.XLOOKUP(A1119,'Dyno Graph'!$E$2:$E$77,'Dyno Graph'!$A$2:$A$77,,1),IF(L1119=2,_xlfn.XLOOKUP(A1119,'Dyno Graph'!$F$2:$F$77,'Dyno Graph'!$A$2:$A$77,,1),IF(L1119=3,_xlfn.XLOOKUP(A1119,'Dyno Graph'!$G$2:$G$77,'Dyno Graph'!$A$2:$A$77,,1))))</f>
        <v>7500</v>
      </c>
      <c r="N1119" s="92">
        <f>IF(L1119=1,_xlfn.XLOOKUP(A1119,'Dyno Graph'!$E$2:$E$77,'Dyno Graph'!$D$2:$D$77,,-1),IF(L1119=2,_xlfn.XLOOKUP(A1119,'Dyno Graph'!$F$2:$F$77,'Dyno Graph'!$D$2:$D$77,,-1),IF(L1119=3,_xlfn.XLOOKUP(A1119,'Dyno Graph'!$G$2:$G$77,'Dyno Graph'!$D$2:$D$77,,-1))))</f>
        <v>14.254</v>
      </c>
      <c r="O1119" s="92">
        <f>IF(L1119=1,_xlfn.XLOOKUP(A1119,'Dyno Graph'!$E$2:$E$77,'Dyno Graph'!$H$2:$H$77,,-1),IF(Forces!L1119=2,_xlfn.XLOOKUP(Forces!A1119,'Dyno Graph'!$F$2:$F$77,'Dyno Graph'!$H$2:$H$77,,-1),IF(Forces!L1119=3,_xlfn.XLOOKUP(Forces!A1119,'Dyno Graph'!$G$2:$G$77,'Dyno Graph'!$H$2:$H$77,,-1))))</f>
        <v>11.185500000000001</v>
      </c>
      <c r="P1119" s="92" cm="1">
        <f t="array" ref="P1119">_xlfn.XLOOKUP(N1119,BSFC!$B$3:$B$25,_xlfn.XLOOKUP(M1119,BSFC!$C$2:$P$2,BSFC!$C$3:$P$25,,-1),,-1)</f>
        <v>475.44294525000004</v>
      </c>
      <c r="Q1119" s="92">
        <f t="shared" si="180"/>
        <v>1.4772408511371877</v>
      </c>
      <c r="R1119" s="92">
        <f t="shared" si="181"/>
        <v>2.2593044861247781E-4</v>
      </c>
      <c r="S1119" s="92">
        <f t="shared" si="182"/>
        <v>0.10741703790997023</v>
      </c>
      <c r="T1119" s="92">
        <f t="shared" si="185"/>
        <v>145.47826290976531</v>
      </c>
      <c r="U1119" s="92">
        <f t="shared" si="183"/>
        <v>1.4322271721329364E-4</v>
      </c>
      <c r="V1119" s="92">
        <f t="shared" si="186"/>
        <v>0.19397101721301746</v>
      </c>
    </row>
    <row r="1120" spans="1:22" x14ac:dyDescent="0.45">
      <c r="A1120" s="88">
        <f>MIN('Gearing and Output'!$H$7,(SQRT((A1119^2)+2*K1119*1)))</f>
        <v>13.752388632941413</v>
      </c>
      <c r="B1120" s="90">
        <f t="shared" si="184"/>
        <v>95.503136104822659</v>
      </c>
      <c r="C1120" s="90">
        <f>0.5*'Gearing and Output'!$G$15*'Gearing and Output'!$G$16*'Gearing and Output'!$G$14*(A1120)^2</f>
        <v>111.2073775495362</v>
      </c>
      <c r="D1120" s="90">
        <f>'Gearing and Output'!$G$26</f>
        <v>133.66125</v>
      </c>
      <c r="E1120" s="90">
        <f>'Gearing and Output'!$C$14-C1120-D1120</f>
        <v>239.23840140594046</v>
      </c>
      <c r="F1120" s="90">
        <f>0.5*'Gearing and Output'!$J$27*A1120^2</f>
        <v>53594.201722958889</v>
      </c>
      <c r="G1120" s="90">
        <f>A1120/('Gearing and Output'!$J$35/1000)</f>
        <v>47.081097682100008</v>
      </c>
      <c r="H1120" s="90">
        <f t="shared" si="178"/>
        <v>59.738955596585342</v>
      </c>
      <c r="I1120" s="90">
        <f>'Gearing and Output'!$G$38</f>
        <v>631.72977665344956</v>
      </c>
      <c r="J1120" s="90">
        <f t="shared" si="179"/>
        <v>0.37870369618049587</v>
      </c>
      <c r="K1120" s="92">
        <f t="shared" si="187"/>
        <v>2.6405868495230767</v>
      </c>
      <c r="L1120" s="92">
        <f>IF(A1120&lt;'Gearing and Output'!$H$5,1,IF(A1120&lt;'Gearing and Output'!$H$6,2,IF(A1120&gt;'Gearing and Output'!$H$6,3)))</f>
        <v>3</v>
      </c>
      <c r="M1120" s="92">
        <f>IF(L1120=1,_xlfn.XLOOKUP(A1120,'Dyno Graph'!$E$2:$E$77,'Dyno Graph'!$A$2:$A$77,,1),IF(L1120=2,_xlfn.XLOOKUP(A1120,'Dyno Graph'!$F$2:$F$77,'Dyno Graph'!$A$2:$A$77,,1),IF(L1120=3,_xlfn.XLOOKUP(A1120,'Dyno Graph'!$G$2:$G$77,'Dyno Graph'!$A$2:$A$77,,1))))</f>
        <v>7500</v>
      </c>
      <c r="N1120" s="92">
        <f>IF(L1120=1,_xlfn.XLOOKUP(A1120,'Dyno Graph'!$E$2:$E$77,'Dyno Graph'!$D$2:$D$77,,-1),IF(L1120=2,_xlfn.XLOOKUP(A1120,'Dyno Graph'!$F$2:$F$77,'Dyno Graph'!$D$2:$D$77,,-1),IF(L1120=3,_xlfn.XLOOKUP(A1120,'Dyno Graph'!$G$2:$G$77,'Dyno Graph'!$D$2:$D$77,,-1))))</f>
        <v>14.254</v>
      </c>
      <c r="O1120" s="92">
        <f>IF(L1120=1,_xlfn.XLOOKUP(A1120,'Dyno Graph'!$E$2:$E$77,'Dyno Graph'!$H$2:$H$77,,-1),IF(Forces!L1120=2,_xlfn.XLOOKUP(Forces!A1120,'Dyno Graph'!$F$2:$F$77,'Dyno Graph'!$H$2:$H$77,,-1),IF(Forces!L1120=3,_xlfn.XLOOKUP(Forces!A1120,'Dyno Graph'!$G$2:$G$77,'Dyno Graph'!$H$2:$H$77,,-1))))</f>
        <v>11.185500000000001</v>
      </c>
      <c r="P1120" s="92" cm="1">
        <f t="array" ref="P1120">_xlfn.XLOOKUP(N1120,BSFC!$B$3:$B$25,_xlfn.XLOOKUP(M1120,BSFC!$C$2:$P$2,BSFC!$C$3:$P$25,,-1),,-1)</f>
        <v>475.44294525000004</v>
      </c>
      <c r="Q1120" s="92">
        <f t="shared" si="180"/>
        <v>1.4772408511371877</v>
      </c>
      <c r="R1120" s="92">
        <f t="shared" si="181"/>
        <v>2.2593044861247781E-4</v>
      </c>
      <c r="S1120" s="92">
        <f t="shared" si="182"/>
        <v>0.10741703790997023</v>
      </c>
      <c r="T1120" s="92">
        <f t="shared" si="185"/>
        <v>145.58567994767529</v>
      </c>
      <c r="U1120" s="92">
        <f t="shared" si="183"/>
        <v>1.4322271721329364E-4</v>
      </c>
      <c r="V1120" s="92">
        <f t="shared" si="186"/>
        <v>0.19411423993023075</v>
      </c>
    </row>
    <row r="1121" spans="1:22" x14ac:dyDescent="0.45">
      <c r="A1121" s="88">
        <f>MIN('Gearing and Output'!$H$7,(SQRT((A1120^2)+2*K1120*1)))</f>
        <v>13.752388632941413</v>
      </c>
      <c r="B1121" s="90">
        <f t="shared" si="184"/>
        <v>95.575850745652744</v>
      </c>
      <c r="C1121" s="90">
        <f>0.5*'Gearing and Output'!$G$15*'Gearing and Output'!$G$16*'Gearing and Output'!$G$14*(A1121)^2</f>
        <v>111.2073775495362</v>
      </c>
      <c r="D1121" s="90">
        <f>'Gearing and Output'!$G$26</f>
        <v>133.66125</v>
      </c>
      <c r="E1121" s="90">
        <f>'Gearing and Output'!$C$14-C1121-D1121</f>
        <v>239.23840140594046</v>
      </c>
      <c r="F1121" s="90">
        <f>0.5*'Gearing and Output'!$J$27*A1121^2</f>
        <v>53594.201722958889</v>
      </c>
      <c r="G1121" s="90">
        <f>A1121/('Gearing and Output'!$J$35/1000)</f>
        <v>47.081097682100008</v>
      </c>
      <c r="H1121" s="90">
        <f t="shared" si="178"/>
        <v>59.738955596585342</v>
      </c>
      <c r="I1121" s="90">
        <f>'Gearing and Output'!$G$38</f>
        <v>631.72977665344956</v>
      </c>
      <c r="J1121" s="90">
        <f t="shared" si="179"/>
        <v>0.37870369618049587</v>
      </c>
      <c r="K1121" s="92">
        <f t="shared" si="187"/>
        <v>2.6405868495230767</v>
      </c>
      <c r="L1121" s="92">
        <f>IF(A1121&lt;'Gearing and Output'!$H$5,1,IF(A1121&lt;'Gearing and Output'!$H$6,2,IF(A1121&gt;'Gearing and Output'!$H$6,3)))</f>
        <v>3</v>
      </c>
      <c r="M1121" s="92">
        <f>IF(L1121=1,_xlfn.XLOOKUP(A1121,'Dyno Graph'!$E$2:$E$77,'Dyno Graph'!$A$2:$A$77,,1),IF(L1121=2,_xlfn.XLOOKUP(A1121,'Dyno Graph'!$F$2:$F$77,'Dyno Graph'!$A$2:$A$77,,1),IF(L1121=3,_xlfn.XLOOKUP(A1121,'Dyno Graph'!$G$2:$G$77,'Dyno Graph'!$A$2:$A$77,,1))))</f>
        <v>7500</v>
      </c>
      <c r="N1121" s="92">
        <f>IF(L1121=1,_xlfn.XLOOKUP(A1121,'Dyno Graph'!$E$2:$E$77,'Dyno Graph'!$D$2:$D$77,,-1),IF(L1121=2,_xlfn.XLOOKUP(A1121,'Dyno Graph'!$F$2:$F$77,'Dyno Graph'!$D$2:$D$77,,-1),IF(L1121=3,_xlfn.XLOOKUP(A1121,'Dyno Graph'!$G$2:$G$77,'Dyno Graph'!$D$2:$D$77,,-1))))</f>
        <v>14.254</v>
      </c>
      <c r="O1121" s="92">
        <f>IF(L1121=1,_xlfn.XLOOKUP(A1121,'Dyno Graph'!$E$2:$E$77,'Dyno Graph'!$H$2:$H$77,,-1),IF(Forces!L1121=2,_xlfn.XLOOKUP(Forces!A1121,'Dyno Graph'!$F$2:$F$77,'Dyno Graph'!$H$2:$H$77,,-1),IF(Forces!L1121=3,_xlfn.XLOOKUP(Forces!A1121,'Dyno Graph'!$G$2:$G$77,'Dyno Graph'!$H$2:$H$77,,-1))))</f>
        <v>11.185500000000001</v>
      </c>
      <c r="P1121" s="92" cm="1">
        <f t="array" ref="P1121">_xlfn.XLOOKUP(N1121,BSFC!$B$3:$B$25,_xlfn.XLOOKUP(M1121,BSFC!$C$2:$P$2,BSFC!$C$3:$P$25,,-1),,-1)</f>
        <v>475.44294525000004</v>
      </c>
      <c r="Q1121" s="92">
        <f t="shared" si="180"/>
        <v>1.4772408511371877</v>
      </c>
      <c r="R1121" s="92">
        <f t="shared" si="181"/>
        <v>2.2593044861247781E-4</v>
      </c>
      <c r="S1121" s="92">
        <f t="shared" si="182"/>
        <v>0.10741703790997023</v>
      </c>
      <c r="T1121" s="92">
        <f t="shared" si="185"/>
        <v>145.69309698558527</v>
      </c>
      <c r="U1121" s="92">
        <f t="shared" si="183"/>
        <v>1.4322271721329364E-4</v>
      </c>
      <c r="V1121" s="92">
        <f t="shared" si="186"/>
        <v>0.19425746264744403</v>
      </c>
    </row>
    <row r="1122" spans="1:22" x14ac:dyDescent="0.45">
      <c r="A1122" s="88">
        <f>MIN('Gearing and Output'!$H$7,(SQRT((A1121^2)+2*K1121*1)))</f>
        <v>13.752388632941413</v>
      </c>
      <c r="B1122" s="90">
        <f t="shared" si="184"/>
        <v>95.648565386482829</v>
      </c>
      <c r="C1122" s="90">
        <f>0.5*'Gearing and Output'!$G$15*'Gearing and Output'!$G$16*'Gearing and Output'!$G$14*(A1122)^2</f>
        <v>111.2073775495362</v>
      </c>
      <c r="D1122" s="90">
        <f>'Gearing and Output'!$G$26</f>
        <v>133.66125</v>
      </c>
      <c r="E1122" s="90">
        <f>'Gearing and Output'!$C$14-C1122-D1122</f>
        <v>239.23840140594046</v>
      </c>
      <c r="F1122" s="90">
        <f>0.5*'Gearing and Output'!$J$27*A1122^2</f>
        <v>53594.201722958889</v>
      </c>
      <c r="G1122" s="90">
        <f>A1122/('Gearing and Output'!$J$35/1000)</f>
        <v>47.081097682100008</v>
      </c>
      <c r="H1122" s="90">
        <f t="shared" si="178"/>
        <v>59.738955596585342</v>
      </c>
      <c r="I1122" s="90">
        <f>'Gearing and Output'!$G$38</f>
        <v>631.72977665344956</v>
      </c>
      <c r="J1122" s="90">
        <f t="shared" si="179"/>
        <v>0.37870369618049587</v>
      </c>
      <c r="K1122" s="92">
        <f t="shared" si="187"/>
        <v>2.6405868495230767</v>
      </c>
      <c r="L1122" s="92">
        <f>IF(A1122&lt;'Gearing and Output'!$H$5,1,IF(A1122&lt;'Gearing and Output'!$H$6,2,IF(A1122&gt;'Gearing and Output'!$H$6,3)))</f>
        <v>3</v>
      </c>
      <c r="M1122" s="92">
        <f>IF(L1122=1,_xlfn.XLOOKUP(A1122,'Dyno Graph'!$E$2:$E$77,'Dyno Graph'!$A$2:$A$77,,1),IF(L1122=2,_xlfn.XLOOKUP(A1122,'Dyno Graph'!$F$2:$F$77,'Dyno Graph'!$A$2:$A$77,,1),IF(L1122=3,_xlfn.XLOOKUP(A1122,'Dyno Graph'!$G$2:$G$77,'Dyno Graph'!$A$2:$A$77,,1))))</f>
        <v>7500</v>
      </c>
      <c r="N1122" s="92">
        <f>IF(L1122=1,_xlfn.XLOOKUP(A1122,'Dyno Graph'!$E$2:$E$77,'Dyno Graph'!$D$2:$D$77,,-1),IF(L1122=2,_xlfn.XLOOKUP(A1122,'Dyno Graph'!$F$2:$F$77,'Dyno Graph'!$D$2:$D$77,,-1),IF(L1122=3,_xlfn.XLOOKUP(A1122,'Dyno Graph'!$G$2:$G$77,'Dyno Graph'!$D$2:$D$77,,-1))))</f>
        <v>14.254</v>
      </c>
      <c r="O1122" s="92">
        <f>IF(L1122=1,_xlfn.XLOOKUP(A1122,'Dyno Graph'!$E$2:$E$77,'Dyno Graph'!$H$2:$H$77,,-1),IF(Forces!L1122=2,_xlfn.XLOOKUP(Forces!A1122,'Dyno Graph'!$F$2:$F$77,'Dyno Graph'!$H$2:$H$77,,-1),IF(Forces!L1122=3,_xlfn.XLOOKUP(Forces!A1122,'Dyno Graph'!$G$2:$G$77,'Dyno Graph'!$H$2:$H$77,,-1))))</f>
        <v>11.185500000000001</v>
      </c>
      <c r="P1122" s="92" cm="1">
        <f t="array" ref="P1122">_xlfn.XLOOKUP(N1122,BSFC!$B$3:$B$25,_xlfn.XLOOKUP(M1122,BSFC!$C$2:$P$2,BSFC!$C$3:$P$25,,-1),,-1)</f>
        <v>475.44294525000004</v>
      </c>
      <c r="Q1122" s="92">
        <f t="shared" si="180"/>
        <v>1.4772408511371877</v>
      </c>
      <c r="R1122" s="92">
        <f t="shared" si="181"/>
        <v>2.2593044861247781E-4</v>
      </c>
      <c r="S1122" s="92">
        <f t="shared" si="182"/>
        <v>0.10741703790997023</v>
      </c>
      <c r="T1122" s="92">
        <f t="shared" si="185"/>
        <v>145.80051402349525</v>
      </c>
      <c r="U1122" s="92">
        <f t="shared" si="183"/>
        <v>1.4322271721329364E-4</v>
      </c>
      <c r="V1122" s="92">
        <f t="shared" si="186"/>
        <v>0.19440068536465732</v>
      </c>
    </row>
    <row r="1123" spans="1:22" x14ac:dyDescent="0.45">
      <c r="A1123" s="88">
        <f>MIN('Gearing and Output'!$H$7,(SQRT((A1122^2)+2*K1122*1)))</f>
        <v>13.752388632941413</v>
      </c>
      <c r="B1123" s="90">
        <f t="shared" si="184"/>
        <v>95.721280027312915</v>
      </c>
      <c r="C1123" s="90">
        <f>0.5*'Gearing and Output'!$G$15*'Gearing and Output'!$G$16*'Gearing and Output'!$G$14*(A1123)^2</f>
        <v>111.2073775495362</v>
      </c>
      <c r="D1123" s="90">
        <f>'Gearing and Output'!$G$26</f>
        <v>133.66125</v>
      </c>
      <c r="E1123" s="90">
        <f>'Gearing and Output'!$C$14-C1123-D1123</f>
        <v>239.23840140594046</v>
      </c>
      <c r="F1123" s="90">
        <f>0.5*'Gearing and Output'!$J$27*A1123^2</f>
        <v>53594.201722958889</v>
      </c>
      <c r="G1123" s="90">
        <f>A1123/('Gearing and Output'!$J$35/1000)</f>
        <v>47.081097682100008</v>
      </c>
      <c r="H1123" s="90">
        <f t="shared" si="178"/>
        <v>59.738955596585342</v>
      </c>
      <c r="I1123" s="90">
        <f>'Gearing and Output'!$G$38</f>
        <v>631.72977665344956</v>
      </c>
      <c r="J1123" s="90">
        <f t="shared" si="179"/>
        <v>0.37870369618049587</v>
      </c>
      <c r="K1123" s="92">
        <f t="shared" si="187"/>
        <v>2.6405868495230767</v>
      </c>
      <c r="L1123" s="92">
        <f>IF(A1123&lt;'Gearing and Output'!$H$5,1,IF(A1123&lt;'Gearing and Output'!$H$6,2,IF(A1123&gt;'Gearing and Output'!$H$6,3)))</f>
        <v>3</v>
      </c>
      <c r="M1123" s="92">
        <f>IF(L1123=1,_xlfn.XLOOKUP(A1123,'Dyno Graph'!$E$2:$E$77,'Dyno Graph'!$A$2:$A$77,,1),IF(L1123=2,_xlfn.XLOOKUP(A1123,'Dyno Graph'!$F$2:$F$77,'Dyno Graph'!$A$2:$A$77,,1),IF(L1123=3,_xlfn.XLOOKUP(A1123,'Dyno Graph'!$G$2:$G$77,'Dyno Graph'!$A$2:$A$77,,1))))</f>
        <v>7500</v>
      </c>
      <c r="N1123" s="92">
        <f>IF(L1123=1,_xlfn.XLOOKUP(A1123,'Dyno Graph'!$E$2:$E$77,'Dyno Graph'!$D$2:$D$77,,-1),IF(L1123=2,_xlfn.XLOOKUP(A1123,'Dyno Graph'!$F$2:$F$77,'Dyno Graph'!$D$2:$D$77,,-1),IF(L1123=3,_xlfn.XLOOKUP(A1123,'Dyno Graph'!$G$2:$G$77,'Dyno Graph'!$D$2:$D$77,,-1))))</f>
        <v>14.254</v>
      </c>
      <c r="O1123" s="92">
        <f>IF(L1123=1,_xlfn.XLOOKUP(A1123,'Dyno Graph'!$E$2:$E$77,'Dyno Graph'!$H$2:$H$77,,-1),IF(Forces!L1123=2,_xlfn.XLOOKUP(Forces!A1123,'Dyno Graph'!$F$2:$F$77,'Dyno Graph'!$H$2:$H$77,,-1),IF(Forces!L1123=3,_xlfn.XLOOKUP(Forces!A1123,'Dyno Graph'!$G$2:$G$77,'Dyno Graph'!$H$2:$H$77,,-1))))</f>
        <v>11.185500000000001</v>
      </c>
      <c r="P1123" s="92" cm="1">
        <f t="array" ref="P1123">_xlfn.XLOOKUP(N1123,BSFC!$B$3:$B$25,_xlfn.XLOOKUP(M1123,BSFC!$C$2:$P$2,BSFC!$C$3:$P$25,,-1),,-1)</f>
        <v>475.44294525000004</v>
      </c>
      <c r="Q1123" s="92">
        <f t="shared" si="180"/>
        <v>1.4772408511371877</v>
      </c>
      <c r="R1123" s="92">
        <f t="shared" si="181"/>
        <v>2.2593044861247781E-4</v>
      </c>
      <c r="S1123" s="92">
        <f t="shared" si="182"/>
        <v>0.10741703790997023</v>
      </c>
      <c r="T1123" s="92">
        <f t="shared" si="185"/>
        <v>145.90793106140524</v>
      </c>
      <c r="U1123" s="92">
        <f t="shared" si="183"/>
        <v>1.4322271721329364E-4</v>
      </c>
      <c r="V1123" s="92">
        <f t="shared" si="186"/>
        <v>0.19454390808187061</v>
      </c>
    </row>
    <row r="1124" spans="1:22" x14ac:dyDescent="0.45">
      <c r="A1124" s="88">
        <f>MIN('Gearing and Output'!$H$7,(SQRT((A1123^2)+2*K1123*1)))</f>
        <v>13.752388632941413</v>
      </c>
      <c r="B1124" s="90">
        <f t="shared" si="184"/>
        <v>95.793994668143</v>
      </c>
      <c r="C1124" s="90">
        <f>0.5*'Gearing and Output'!$G$15*'Gearing and Output'!$G$16*'Gearing and Output'!$G$14*(A1124)^2</f>
        <v>111.2073775495362</v>
      </c>
      <c r="D1124" s="90">
        <f>'Gearing and Output'!$G$26</f>
        <v>133.66125</v>
      </c>
      <c r="E1124" s="90">
        <f>'Gearing and Output'!$C$14-C1124-D1124</f>
        <v>239.23840140594046</v>
      </c>
      <c r="F1124" s="90">
        <f>0.5*'Gearing and Output'!$J$27*A1124^2</f>
        <v>53594.201722958889</v>
      </c>
      <c r="G1124" s="90">
        <f>A1124/('Gearing and Output'!$J$35/1000)</f>
        <v>47.081097682100008</v>
      </c>
      <c r="H1124" s="90">
        <f t="shared" si="178"/>
        <v>59.738955596585342</v>
      </c>
      <c r="I1124" s="90">
        <f>'Gearing and Output'!$G$38</f>
        <v>631.72977665344956</v>
      </c>
      <c r="J1124" s="90">
        <f t="shared" si="179"/>
        <v>0.37870369618049587</v>
      </c>
      <c r="K1124" s="92">
        <f t="shared" si="187"/>
        <v>2.6405868495230767</v>
      </c>
      <c r="L1124" s="92">
        <f>IF(A1124&lt;'Gearing and Output'!$H$5,1,IF(A1124&lt;'Gearing and Output'!$H$6,2,IF(A1124&gt;'Gearing and Output'!$H$6,3)))</f>
        <v>3</v>
      </c>
      <c r="M1124" s="92">
        <f>IF(L1124=1,_xlfn.XLOOKUP(A1124,'Dyno Graph'!$E$2:$E$77,'Dyno Graph'!$A$2:$A$77,,1),IF(L1124=2,_xlfn.XLOOKUP(A1124,'Dyno Graph'!$F$2:$F$77,'Dyno Graph'!$A$2:$A$77,,1),IF(L1124=3,_xlfn.XLOOKUP(A1124,'Dyno Graph'!$G$2:$G$77,'Dyno Graph'!$A$2:$A$77,,1))))</f>
        <v>7500</v>
      </c>
      <c r="N1124" s="92">
        <f>IF(L1124=1,_xlfn.XLOOKUP(A1124,'Dyno Graph'!$E$2:$E$77,'Dyno Graph'!$D$2:$D$77,,-1),IF(L1124=2,_xlfn.XLOOKUP(A1124,'Dyno Graph'!$F$2:$F$77,'Dyno Graph'!$D$2:$D$77,,-1),IF(L1124=3,_xlfn.XLOOKUP(A1124,'Dyno Graph'!$G$2:$G$77,'Dyno Graph'!$D$2:$D$77,,-1))))</f>
        <v>14.254</v>
      </c>
      <c r="O1124" s="92">
        <f>IF(L1124=1,_xlfn.XLOOKUP(A1124,'Dyno Graph'!$E$2:$E$77,'Dyno Graph'!$H$2:$H$77,,-1),IF(Forces!L1124=2,_xlfn.XLOOKUP(Forces!A1124,'Dyno Graph'!$F$2:$F$77,'Dyno Graph'!$H$2:$H$77,,-1),IF(Forces!L1124=3,_xlfn.XLOOKUP(Forces!A1124,'Dyno Graph'!$G$2:$G$77,'Dyno Graph'!$H$2:$H$77,,-1))))</f>
        <v>11.185500000000001</v>
      </c>
      <c r="P1124" s="92" cm="1">
        <f t="array" ref="P1124">_xlfn.XLOOKUP(N1124,BSFC!$B$3:$B$25,_xlfn.XLOOKUP(M1124,BSFC!$C$2:$P$2,BSFC!$C$3:$P$25,,-1),,-1)</f>
        <v>475.44294525000004</v>
      </c>
      <c r="Q1124" s="92">
        <f t="shared" si="180"/>
        <v>1.4772408511371877</v>
      </c>
      <c r="R1124" s="92">
        <f t="shared" si="181"/>
        <v>2.2593044861247781E-4</v>
      </c>
      <c r="S1124" s="92">
        <f t="shared" si="182"/>
        <v>0.10741703790997023</v>
      </c>
      <c r="T1124" s="92">
        <f t="shared" si="185"/>
        <v>146.01534809931522</v>
      </c>
      <c r="U1124" s="92">
        <f t="shared" si="183"/>
        <v>1.4322271721329364E-4</v>
      </c>
      <c r="V1124" s="92">
        <f t="shared" si="186"/>
        <v>0.1946871307990839</v>
      </c>
    </row>
    <row r="1125" spans="1:22" x14ac:dyDescent="0.45">
      <c r="A1125" s="88">
        <f>MIN('Gearing and Output'!$H$7,(SQRT((A1124^2)+2*K1124*1)))</f>
        <v>13.752388632941413</v>
      </c>
      <c r="B1125" s="90">
        <f t="shared" si="184"/>
        <v>95.866709308973086</v>
      </c>
      <c r="C1125" s="90">
        <f>0.5*'Gearing and Output'!$G$15*'Gearing and Output'!$G$16*'Gearing and Output'!$G$14*(A1125)^2</f>
        <v>111.2073775495362</v>
      </c>
      <c r="D1125" s="90">
        <f>'Gearing and Output'!$G$26</f>
        <v>133.66125</v>
      </c>
      <c r="E1125" s="90">
        <f>'Gearing and Output'!$C$14-C1125-D1125</f>
        <v>239.23840140594046</v>
      </c>
      <c r="F1125" s="90">
        <f>0.5*'Gearing and Output'!$J$27*A1125^2</f>
        <v>53594.201722958889</v>
      </c>
      <c r="G1125" s="90">
        <f>A1125/('Gearing and Output'!$J$35/1000)</f>
        <v>47.081097682100008</v>
      </c>
      <c r="H1125" s="90">
        <f t="shared" si="178"/>
        <v>59.738955596585342</v>
      </c>
      <c r="I1125" s="90">
        <f>'Gearing and Output'!$G$38</f>
        <v>631.72977665344956</v>
      </c>
      <c r="J1125" s="90">
        <f t="shared" si="179"/>
        <v>0.37870369618049587</v>
      </c>
      <c r="K1125" s="92">
        <f t="shared" si="187"/>
        <v>2.6405868495230767</v>
      </c>
      <c r="L1125" s="92">
        <f>IF(A1125&lt;'Gearing and Output'!$H$5,1,IF(A1125&lt;'Gearing and Output'!$H$6,2,IF(A1125&gt;'Gearing and Output'!$H$6,3)))</f>
        <v>3</v>
      </c>
      <c r="M1125" s="92">
        <f>IF(L1125=1,_xlfn.XLOOKUP(A1125,'Dyno Graph'!$E$2:$E$77,'Dyno Graph'!$A$2:$A$77,,1),IF(L1125=2,_xlfn.XLOOKUP(A1125,'Dyno Graph'!$F$2:$F$77,'Dyno Graph'!$A$2:$A$77,,1),IF(L1125=3,_xlfn.XLOOKUP(A1125,'Dyno Graph'!$G$2:$G$77,'Dyno Graph'!$A$2:$A$77,,1))))</f>
        <v>7500</v>
      </c>
      <c r="N1125" s="92">
        <f>IF(L1125=1,_xlfn.XLOOKUP(A1125,'Dyno Graph'!$E$2:$E$77,'Dyno Graph'!$D$2:$D$77,,-1),IF(L1125=2,_xlfn.XLOOKUP(A1125,'Dyno Graph'!$F$2:$F$77,'Dyno Graph'!$D$2:$D$77,,-1),IF(L1125=3,_xlfn.XLOOKUP(A1125,'Dyno Graph'!$G$2:$G$77,'Dyno Graph'!$D$2:$D$77,,-1))))</f>
        <v>14.254</v>
      </c>
      <c r="O1125" s="92">
        <f>IF(L1125=1,_xlfn.XLOOKUP(A1125,'Dyno Graph'!$E$2:$E$77,'Dyno Graph'!$H$2:$H$77,,-1),IF(Forces!L1125=2,_xlfn.XLOOKUP(Forces!A1125,'Dyno Graph'!$F$2:$F$77,'Dyno Graph'!$H$2:$H$77,,-1),IF(Forces!L1125=3,_xlfn.XLOOKUP(Forces!A1125,'Dyno Graph'!$G$2:$G$77,'Dyno Graph'!$H$2:$H$77,,-1))))</f>
        <v>11.185500000000001</v>
      </c>
      <c r="P1125" s="92" cm="1">
        <f t="array" ref="P1125">_xlfn.XLOOKUP(N1125,BSFC!$B$3:$B$25,_xlfn.XLOOKUP(M1125,BSFC!$C$2:$P$2,BSFC!$C$3:$P$25,,-1),,-1)</f>
        <v>475.44294525000004</v>
      </c>
      <c r="Q1125" s="92">
        <f t="shared" si="180"/>
        <v>1.4772408511371877</v>
      </c>
      <c r="R1125" s="92">
        <f t="shared" si="181"/>
        <v>2.2593044861247781E-4</v>
      </c>
      <c r="S1125" s="92">
        <f t="shared" si="182"/>
        <v>0.10741703790997023</v>
      </c>
      <c r="T1125" s="92">
        <f t="shared" si="185"/>
        <v>146.1227651372252</v>
      </c>
      <c r="U1125" s="92">
        <f t="shared" si="183"/>
        <v>1.4322271721329364E-4</v>
      </c>
      <c r="V1125" s="92">
        <f t="shared" si="186"/>
        <v>0.19483035351629718</v>
      </c>
    </row>
    <row r="1126" spans="1:22" x14ac:dyDescent="0.45">
      <c r="A1126" s="88">
        <f>MIN('Gearing and Output'!$H$7,(SQRT((A1125^2)+2*K1125*1)))</f>
        <v>13.752388632941413</v>
      </c>
      <c r="B1126" s="90">
        <f t="shared" si="184"/>
        <v>95.939423949803171</v>
      </c>
      <c r="C1126" s="90">
        <f>0.5*'Gearing and Output'!$G$15*'Gearing and Output'!$G$16*'Gearing and Output'!$G$14*(A1126)^2</f>
        <v>111.2073775495362</v>
      </c>
      <c r="D1126" s="90">
        <f>'Gearing and Output'!$G$26</f>
        <v>133.66125</v>
      </c>
      <c r="E1126" s="90">
        <f>'Gearing and Output'!$C$14-C1126-D1126</f>
        <v>239.23840140594046</v>
      </c>
      <c r="F1126" s="90">
        <f>0.5*'Gearing and Output'!$J$27*A1126^2</f>
        <v>53594.201722958889</v>
      </c>
      <c r="G1126" s="90">
        <f>A1126/('Gearing and Output'!$J$35/1000)</f>
        <v>47.081097682100008</v>
      </c>
      <c r="H1126" s="90">
        <f t="shared" si="178"/>
        <v>59.738955596585342</v>
      </c>
      <c r="I1126" s="90">
        <f>'Gearing and Output'!$G$38</f>
        <v>631.72977665344956</v>
      </c>
      <c r="J1126" s="90">
        <f t="shared" si="179"/>
        <v>0.37870369618049587</v>
      </c>
      <c r="K1126" s="92">
        <f t="shared" si="187"/>
        <v>2.6405868495230767</v>
      </c>
      <c r="L1126" s="92">
        <f>IF(A1126&lt;'Gearing and Output'!$H$5,1,IF(A1126&lt;'Gearing and Output'!$H$6,2,IF(A1126&gt;'Gearing and Output'!$H$6,3)))</f>
        <v>3</v>
      </c>
      <c r="M1126" s="92">
        <f>IF(L1126=1,_xlfn.XLOOKUP(A1126,'Dyno Graph'!$E$2:$E$77,'Dyno Graph'!$A$2:$A$77,,1),IF(L1126=2,_xlfn.XLOOKUP(A1126,'Dyno Graph'!$F$2:$F$77,'Dyno Graph'!$A$2:$A$77,,1),IF(L1126=3,_xlfn.XLOOKUP(A1126,'Dyno Graph'!$G$2:$G$77,'Dyno Graph'!$A$2:$A$77,,1))))</f>
        <v>7500</v>
      </c>
      <c r="N1126" s="92">
        <f>IF(L1126=1,_xlfn.XLOOKUP(A1126,'Dyno Graph'!$E$2:$E$77,'Dyno Graph'!$D$2:$D$77,,-1),IF(L1126=2,_xlfn.XLOOKUP(A1126,'Dyno Graph'!$F$2:$F$77,'Dyno Graph'!$D$2:$D$77,,-1),IF(L1126=3,_xlfn.XLOOKUP(A1126,'Dyno Graph'!$G$2:$G$77,'Dyno Graph'!$D$2:$D$77,,-1))))</f>
        <v>14.254</v>
      </c>
      <c r="O1126" s="92">
        <f>IF(L1126=1,_xlfn.XLOOKUP(A1126,'Dyno Graph'!$E$2:$E$77,'Dyno Graph'!$H$2:$H$77,,-1),IF(Forces!L1126=2,_xlfn.XLOOKUP(Forces!A1126,'Dyno Graph'!$F$2:$F$77,'Dyno Graph'!$H$2:$H$77,,-1),IF(Forces!L1126=3,_xlfn.XLOOKUP(Forces!A1126,'Dyno Graph'!$G$2:$G$77,'Dyno Graph'!$H$2:$H$77,,-1))))</f>
        <v>11.185500000000001</v>
      </c>
      <c r="P1126" s="92" cm="1">
        <f t="array" ref="P1126">_xlfn.XLOOKUP(N1126,BSFC!$B$3:$B$25,_xlfn.XLOOKUP(M1126,BSFC!$C$2:$P$2,BSFC!$C$3:$P$25,,-1),,-1)</f>
        <v>475.44294525000004</v>
      </c>
      <c r="Q1126" s="92">
        <f t="shared" si="180"/>
        <v>1.4772408511371877</v>
      </c>
      <c r="R1126" s="92">
        <f t="shared" si="181"/>
        <v>2.2593044861247781E-4</v>
      </c>
      <c r="S1126" s="92">
        <f t="shared" si="182"/>
        <v>0.10741703790997023</v>
      </c>
      <c r="T1126" s="92">
        <f t="shared" si="185"/>
        <v>146.23018217513518</v>
      </c>
      <c r="U1126" s="92">
        <f t="shared" si="183"/>
        <v>1.4322271721329364E-4</v>
      </c>
      <c r="V1126" s="92">
        <f t="shared" si="186"/>
        <v>0.19497357623351047</v>
      </c>
    </row>
    <row r="1127" spans="1:22" x14ac:dyDescent="0.45">
      <c r="A1127" s="88">
        <f>MIN('Gearing and Output'!$H$7,(SQRT((A1126^2)+2*K1126*1)))</f>
        <v>13.752388632941413</v>
      </c>
      <c r="B1127" s="90">
        <f t="shared" si="184"/>
        <v>96.012138590633256</v>
      </c>
      <c r="C1127" s="90">
        <f>0.5*'Gearing and Output'!$G$15*'Gearing and Output'!$G$16*'Gearing and Output'!$G$14*(A1127)^2</f>
        <v>111.2073775495362</v>
      </c>
      <c r="D1127" s="90">
        <f>'Gearing and Output'!$G$26</f>
        <v>133.66125</v>
      </c>
      <c r="E1127" s="90">
        <f>'Gearing and Output'!$C$14-C1127-D1127</f>
        <v>239.23840140594046</v>
      </c>
      <c r="F1127" s="90">
        <f>0.5*'Gearing and Output'!$J$27*A1127^2</f>
        <v>53594.201722958889</v>
      </c>
      <c r="G1127" s="90">
        <f>A1127/('Gearing and Output'!$J$35/1000)</f>
        <v>47.081097682100008</v>
      </c>
      <c r="H1127" s="90">
        <f t="shared" si="178"/>
        <v>59.738955596585342</v>
      </c>
      <c r="I1127" s="90">
        <f>'Gearing and Output'!$G$38</f>
        <v>631.72977665344956</v>
      </c>
      <c r="J1127" s="90">
        <f t="shared" si="179"/>
        <v>0.37870369618049587</v>
      </c>
      <c r="K1127" s="92">
        <f t="shared" si="187"/>
        <v>2.6405868495230767</v>
      </c>
      <c r="L1127" s="92">
        <f>IF(A1127&lt;'Gearing and Output'!$H$5,1,IF(A1127&lt;'Gearing and Output'!$H$6,2,IF(A1127&gt;'Gearing and Output'!$H$6,3)))</f>
        <v>3</v>
      </c>
      <c r="M1127" s="92">
        <f>IF(L1127=1,_xlfn.XLOOKUP(A1127,'Dyno Graph'!$E$2:$E$77,'Dyno Graph'!$A$2:$A$77,,1),IF(L1127=2,_xlfn.XLOOKUP(A1127,'Dyno Graph'!$F$2:$F$77,'Dyno Graph'!$A$2:$A$77,,1),IF(L1127=3,_xlfn.XLOOKUP(A1127,'Dyno Graph'!$G$2:$G$77,'Dyno Graph'!$A$2:$A$77,,1))))</f>
        <v>7500</v>
      </c>
      <c r="N1127" s="92">
        <f>IF(L1127=1,_xlfn.XLOOKUP(A1127,'Dyno Graph'!$E$2:$E$77,'Dyno Graph'!$D$2:$D$77,,-1),IF(L1127=2,_xlfn.XLOOKUP(A1127,'Dyno Graph'!$F$2:$F$77,'Dyno Graph'!$D$2:$D$77,,-1),IF(L1127=3,_xlfn.XLOOKUP(A1127,'Dyno Graph'!$G$2:$G$77,'Dyno Graph'!$D$2:$D$77,,-1))))</f>
        <v>14.254</v>
      </c>
      <c r="O1127" s="92">
        <f>IF(L1127=1,_xlfn.XLOOKUP(A1127,'Dyno Graph'!$E$2:$E$77,'Dyno Graph'!$H$2:$H$77,,-1),IF(Forces!L1127=2,_xlfn.XLOOKUP(Forces!A1127,'Dyno Graph'!$F$2:$F$77,'Dyno Graph'!$H$2:$H$77,,-1),IF(Forces!L1127=3,_xlfn.XLOOKUP(Forces!A1127,'Dyno Graph'!$G$2:$G$77,'Dyno Graph'!$H$2:$H$77,,-1))))</f>
        <v>11.185500000000001</v>
      </c>
      <c r="P1127" s="92" cm="1">
        <f t="array" ref="P1127">_xlfn.XLOOKUP(N1127,BSFC!$B$3:$B$25,_xlfn.XLOOKUP(M1127,BSFC!$C$2:$P$2,BSFC!$C$3:$P$25,,-1),,-1)</f>
        <v>475.44294525000004</v>
      </c>
      <c r="Q1127" s="92">
        <f t="shared" si="180"/>
        <v>1.4772408511371877</v>
      </c>
      <c r="R1127" s="92">
        <f t="shared" si="181"/>
        <v>2.2593044861247781E-4</v>
      </c>
      <c r="S1127" s="92">
        <f t="shared" si="182"/>
        <v>0.10741703790997023</v>
      </c>
      <c r="T1127" s="92">
        <f t="shared" si="185"/>
        <v>146.33759921304517</v>
      </c>
      <c r="U1127" s="92">
        <f t="shared" si="183"/>
        <v>1.4322271721329364E-4</v>
      </c>
      <c r="V1127" s="92">
        <f t="shared" si="186"/>
        <v>0.19511679895072376</v>
      </c>
    </row>
    <row r="1128" spans="1:22" x14ac:dyDescent="0.45">
      <c r="A1128" s="88">
        <f>MIN('Gearing and Output'!$H$7,(SQRT((A1127^2)+2*K1127*1)))</f>
        <v>13.752388632941413</v>
      </c>
      <c r="B1128" s="90">
        <f t="shared" si="184"/>
        <v>96.084853231463342</v>
      </c>
      <c r="C1128" s="90">
        <f>0.5*'Gearing and Output'!$G$15*'Gearing and Output'!$G$16*'Gearing and Output'!$G$14*(A1128)^2</f>
        <v>111.2073775495362</v>
      </c>
      <c r="D1128" s="90">
        <f>'Gearing and Output'!$G$26</f>
        <v>133.66125</v>
      </c>
      <c r="E1128" s="90">
        <f>'Gearing and Output'!$C$14-C1128-D1128</f>
        <v>239.23840140594046</v>
      </c>
      <c r="F1128" s="90">
        <f>0.5*'Gearing and Output'!$J$27*A1128^2</f>
        <v>53594.201722958889</v>
      </c>
      <c r="G1128" s="90">
        <f>A1128/('Gearing and Output'!$J$35/1000)</f>
        <v>47.081097682100008</v>
      </c>
      <c r="H1128" s="90">
        <f t="shared" si="178"/>
        <v>59.738955596585342</v>
      </c>
      <c r="I1128" s="90">
        <f>'Gearing and Output'!$G$38</f>
        <v>631.72977665344956</v>
      </c>
      <c r="J1128" s="90">
        <f t="shared" si="179"/>
        <v>0.37870369618049587</v>
      </c>
      <c r="K1128" s="92">
        <f t="shared" si="187"/>
        <v>2.6405868495230767</v>
      </c>
      <c r="L1128" s="92">
        <f>IF(A1128&lt;'Gearing and Output'!$H$5,1,IF(A1128&lt;'Gearing and Output'!$H$6,2,IF(A1128&gt;'Gearing and Output'!$H$6,3)))</f>
        <v>3</v>
      </c>
      <c r="M1128" s="92">
        <f>IF(L1128=1,_xlfn.XLOOKUP(A1128,'Dyno Graph'!$E$2:$E$77,'Dyno Graph'!$A$2:$A$77,,1),IF(L1128=2,_xlfn.XLOOKUP(A1128,'Dyno Graph'!$F$2:$F$77,'Dyno Graph'!$A$2:$A$77,,1),IF(L1128=3,_xlfn.XLOOKUP(A1128,'Dyno Graph'!$G$2:$G$77,'Dyno Graph'!$A$2:$A$77,,1))))</f>
        <v>7500</v>
      </c>
      <c r="N1128" s="92">
        <f>IF(L1128=1,_xlfn.XLOOKUP(A1128,'Dyno Graph'!$E$2:$E$77,'Dyno Graph'!$D$2:$D$77,,-1),IF(L1128=2,_xlfn.XLOOKUP(A1128,'Dyno Graph'!$F$2:$F$77,'Dyno Graph'!$D$2:$D$77,,-1),IF(L1128=3,_xlfn.XLOOKUP(A1128,'Dyno Graph'!$G$2:$G$77,'Dyno Graph'!$D$2:$D$77,,-1))))</f>
        <v>14.254</v>
      </c>
      <c r="O1128" s="92">
        <f>IF(L1128=1,_xlfn.XLOOKUP(A1128,'Dyno Graph'!$E$2:$E$77,'Dyno Graph'!$H$2:$H$77,,-1),IF(Forces!L1128=2,_xlfn.XLOOKUP(Forces!A1128,'Dyno Graph'!$F$2:$F$77,'Dyno Graph'!$H$2:$H$77,,-1),IF(Forces!L1128=3,_xlfn.XLOOKUP(Forces!A1128,'Dyno Graph'!$G$2:$G$77,'Dyno Graph'!$H$2:$H$77,,-1))))</f>
        <v>11.185500000000001</v>
      </c>
      <c r="P1128" s="92" cm="1">
        <f t="array" ref="P1128">_xlfn.XLOOKUP(N1128,BSFC!$B$3:$B$25,_xlfn.XLOOKUP(M1128,BSFC!$C$2:$P$2,BSFC!$C$3:$P$25,,-1),,-1)</f>
        <v>475.44294525000004</v>
      </c>
      <c r="Q1128" s="92">
        <f t="shared" si="180"/>
        <v>1.4772408511371877</v>
      </c>
      <c r="R1128" s="92">
        <f t="shared" si="181"/>
        <v>2.2593044861247781E-4</v>
      </c>
      <c r="S1128" s="92">
        <f t="shared" si="182"/>
        <v>0.10741703790997023</v>
      </c>
      <c r="T1128" s="92">
        <f t="shared" si="185"/>
        <v>146.44501625095515</v>
      </c>
      <c r="U1128" s="92">
        <f t="shared" si="183"/>
        <v>1.4322271721329364E-4</v>
      </c>
      <c r="V1128" s="92">
        <f t="shared" si="186"/>
        <v>0.19526002166793704</v>
      </c>
    </row>
    <row r="1129" spans="1:22" x14ac:dyDescent="0.45">
      <c r="A1129" s="88">
        <f>MIN('Gearing and Output'!$H$7,(SQRT((A1128^2)+2*K1128*1)))</f>
        <v>13.752388632941413</v>
      </c>
      <c r="B1129" s="90">
        <f t="shared" si="184"/>
        <v>96.157567872293427</v>
      </c>
      <c r="C1129" s="90">
        <f>0.5*'Gearing and Output'!$G$15*'Gearing and Output'!$G$16*'Gearing and Output'!$G$14*(A1129)^2</f>
        <v>111.2073775495362</v>
      </c>
      <c r="D1129" s="90">
        <f>'Gearing and Output'!$G$26</f>
        <v>133.66125</v>
      </c>
      <c r="E1129" s="90">
        <f>'Gearing and Output'!$C$14-C1129-D1129</f>
        <v>239.23840140594046</v>
      </c>
      <c r="F1129" s="90">
        <f>0.5*'Gearing and Output'!$J$27*A1129^2</f>
        <v>53594.201722958889</v>
      </c>
      <c r="G1129" s="90">
        <f>A1129/('Gearing and Output'!$J$35/1000)</f>
        <v>47.081097682100008</v>
      </c>
      <c r="H1129" s="90">
        <f t="shared" si="178"/>
        <v>59.738955596585342</v>
      </c>
      <c r="I1129" s="90">
        <f>'Gearing and Output'!$G$38</f>
        <v>631.72977665344956</v>
      </c>
      <c r="J1129" s="90">
        <f t="shared" si="179"/>
        <v>0.37870369618049587</v>
      </c>
      <c r="K1129" s="92">
        <f t="shared" si="187"/>
        <v>2.6405868495230767</v>
      </c>
      <c r="L1129" s="92">
        <f>IF(A1129&lt;'Gearing and Output'!$H$5,1,IF(A1129&lt;'Gearing and Output'!$H$6,2,IF(A1129&gt;'Gearing and Output'!$H$6,3)))</f>
        <v>3</v>
      </c>
      <c r="M1129" s="92">
        <f>IF(L1129=1,_xlfn.XLOOKUP(A1129,'Dyno Graph'!$E$2:$E$77,'Dyno Graph'!$A$2:$A$77,,1),IF(L1129=2,_xlfn.XLOOKUP(A1129,'Dyno Graph'!$F$2:$F$77,'Dyno Graph'!$A$2:$A$77,,1),IF(L1129=3,_xlfn.XLOOKUP(A1129,'Dyno Graph'!$G$2:$G$77,'Dyno Graph'!$A$2:$A$77,,1))))</f>
        <v>7500</v>
      </c>
      <c r="N1129" s="92">
        <f>IF(L1129=1,_xlfn.XLOOKUP(A1129,'Dyno Graph'!$E$2:$E$77,'Dyno Graph'!$D$2:$D$77,,-1),IF(L1129=2,_xlfn.XLOOKUP(A1129,'Dyno Graph'!$F$2:$F$77,'Dyno Graph'!$D$2:$D$77,,-1),IF(L1129=3,_xlfn.XLOOKUP(A1129,'Dyno Graph'!$G$2:$G$77,'Dyno Graph'!$D$2:$D$77,,-1))))</f>
        <v>14.254</v>
      </c>
      <c r="O1129" s="92">
        <f>IF(L1129=1,_xlfn.XLOOKUP(A1129,'Dyno Graph'!$E$2:$E$77,'Dyno Graph'!$H$2:$H$77,,-1),IF(Forces!L1129=2,_xlfn.XLOOKUP(Forces!A1129,'Dyno Graph'!$F$2:$F$77,'Dyno Graph'!$H$2:$H$77,,-1),IF(Forces!L1129=3,_xlfn.XLOOKUP(Forces!A1129,'Dyno Graph'!$G$2:$G$77,'Dyno Graph'!$H$2:$H$77,,-1))))</f>
        <v>11.185500000000001</v>
      </c>
      <c r="P1129" s="92" cm="1">
        <f t="array" ref="P1129">_xlfn.XLOOKUP(N1129,BSFC!$B$3:$B$25,_xlfn.XLOOKUP(M1129,BSFC!$C$2:$P$2,BSFC!$C$3:$P$25,,-1),,-1)</f>
        <v>475.44294525000004</v>
      </c>
      <c r="Q1129" s="92">
        <f t="shared" si="180"/>
        <v>1.4772408511371877</v>
      </c>
      <c r="R1129" s="92">
        <f t="shared" si="181"/>
        <v>2.2593044861247781E-4</v>
      </c>
      <c r="S1129" s="92">
        <f t="shared" si="182"/>
        <v>0.10741703790997023</v>
      </c>
      <c r="T1129" s="92">
        <f t="shared" si="185"/>
        <v>146.55243328886513</v>
      </c>
      <c r="U1129" s="92">
        <f t="shared" si="183"/>
        <v>1.4322271721329364E-4</v>
      </c>
      <c r="V1129" s="92">
        <f t="shared" si="186"/>
        <v>0.19540324438515033</v>
      </c>
    </row>
    <row r="1130" spans="1:22" x14ac:dyDescent="0.45">
      <c r="A1130" s="88">
        <f>MIN('Gearing and Output'!$H$7,(SQRT((A1129^2)+2*K1129*1)))</f>
        <v>13.752388632941413</v>
      </c>
      <c r="B1130" s="90">
        <f t="shared" si="184"/>
        <v>96.230282513123512</v>
      </c>
      <c r="C1130" s="90">
        <f>0.5*'Gearing and Output'!$G$15*'Gearing and Output'!$G$16*'Gearing and Output'!$G$14*(A1130)^2</f>
        <v>111.2073775495362</v>
      </c>
      <c r="D1130" s="90">
        <f>'Gearing and Output'!$G$26</f>
        <v>133.66125</v>
      </c>
      <c r="E1130" s="90">
        <f>'Gearing and Output'!$C$14-C1130-D1130</f>
        <v>239.23840140594046</v>
      </c>
      <c r="F1130" s="90">
        <f>0.5*'Gearing and Output'!$J$27*A1130^2</f>
        <v>53594.201722958889</v>
      </c>
      <c r="G1130" s="90">
        <f>A1130/('Gearing and Output'!$J$35/1000)</f>
        <v>47.081097682100008</v>
      </c>
      <c r="H1130" s="90">
        <f t="shared" si="178"/>
        <v>59.738955596585342</v>
      </c>
      <c r="I1130" s="90">
        <f>'Gearing and Output'!$G$38</f>
        <v>631.72977665344956</v>
      </c>
      <c r="J1130" s="90">
        <f t="shared" si="179"/>
        <v>0.37870369618049587</v>
      </c>
      <c r="K1130" s="92">
        <f t="shared" si="187"/>
        <v>2.6405868495230767</v>
      </c>
      <c r="L1130" s="92">
        <f>IF(A1130&lt;'Gearing and Output'!$H$5,1,IF(A1130&lt;'Gearing and Output'!$H$6,2,IF(A1130&gt;'Gearing and Output'!$H$6,3)))</f>
        <v>3</v>
      </c>
      <c r="M1130" s="92">
        <f>IF(L1130=1,_xlfn.XLOOKUP(A1130,'Dyno Graph'!$E$2:$E$77,'Dyno Graph'!$A$2:$A$77,,1),IF(L1130=2,_xlfn.XLOOKUP(A1130,'Dyno Graph'!$F$2:$F$77,'Dyno Graph'!$A$2:$A$77,,1),IF(L1130=3,_xlfn.XLOOKUP(A1130,'Dyno Graph'!$G$2:$G$77,'Dyno Graph'!$A$2:$A$77,,1))))</f>
        <v>7500</v>
      </c>
      <c r="N1130" s="92">
        <f>IF(L1130=1,_xlfn.XLOOKUP(A1130,'Dyno Graph'!$E$2:$E$77,'Dyno Graph'!$D$2:$D$77,,-1),IF(L1130=2,_xlfn.XLOOKUP(A1130,'Dyno Graph'!$F$2:$F$77,'Dyno Graph'!$D$2:$D$77,,-1),IF(L1130=3,_xlfn.XLOOKUP(A1130,'Dyno Graph'!$G$2:$G$77,'Dyno Graph'!$D$2:$D$77,,-1))))</f>
        <v>14.254</v>
      </c>
      <c r="O1130" s="92">
        <f>IF(L1130=1,_xlfn.XLOOKUP(A1130,'Dyno Graph'!$E$2:$E$77,'Dyno Graph'!$H$2:$H$77,,-1),IF(Forces!L1130=2,_xlfn.XLOOKUP(Forces!A1130,'Dyno Graph'!$F$2:$F$77,'Dyno Graph'!$H$2:$H$77,,-1),IF(Forces!L1130=3,_xlfn.XLOOKUP(Forces!A1130,'Dyno Graph'!$G$2:$G$77,'Dyno Graph'!$H$2:$H$77,,-1))))</f>
        <v>11.185500000000001</v>
      </c>
      <c r="P1130" s="92" cm="1">
        <f t="array" ref="P1130">_xlfn.XLOOKUP(N1130,BSFC!$B$3:$B$25,_xlfn.XLOOKUP(M1130,BSFC!$C$2:$P$2,BSFC!$C$3:$P$25,,-1),,-1)</f>
        <v>475.44294525000004</v>
      </c>
      <c r="Q1130" s="92">
        <f t="shared" si="180"/>
        <v>1.4772408511371877</v>
      </c>
      <c r="R1130" s="92">
        <f t="shared" si="181"/>
        <v>2.2593044861247781E-4</v>
      </c>
      <c r="S1130" s="92">
        <f t="shared" si="182"/>
        <v>0.10741703790997023</v>
      </c>
      <c r="T1130" s="92">
        <f t="shared" si="185"/>
        <v>146.65985032677511</v>
      </c>
      <c r="U1130" s="92">
        <f t="shared" si="183"/>
        <v>1.4322271721329364E-4</v>
      </c>
      <c r="V1130" s="92">
        <f t="shared" si="186"/>
        <v>0.19554646710236362</v>
      </c>
    </row>
    <row r="1131" spans="1:22" x14ac:dyDescent="0.45">
      <c r="A1131" s="88">
        <f>MIN('Gearing and Output'!$H$7,(SQRT((A1130^2)+2*K1130*1)))</f>
        <v>13.752388632941413</v>
      </c>
      <c r="B1131" s="90">
        <f t="shared" si="184"/>
        <v>96.302997153953598</v>
      </c>
      <c r="C1131" s="90">
        <f>0.5*'Gearing and Output'!$G$15*'Gearing and Output'!$G$16*'Gearing and Output'!$G$14*(A1131)^2</f>
        <v>111.2073775495362</v>
      </c>
      <c r="D1131" s="90">
        <f>'Gearing and Output'!$G$26</f>
        <v>133.66125</v>
      </c>
      <c r="E1131" s="90">
        <f>'Gearing and Output'!$C$14-C1131-D1131</f>
        <v>239.23840140594046</v>
      </c>
      <c r="F1131" s="90">
        <f>0.5*'Gearing and Output'!$J$27*A1131^2</f>
        <v>53594.201722958889</v>
      </c>
      <c r="G1131" s="90">
        <f>A1131/('Gearing and Output'!$J$35/1000)</f>
        <v>47.081097682100008</v>
      </c>
      <c r="H1131" s="90">
        <f t="shared" si="178"/>
        <v>59.738955596585342</v>
      </c>
      <c r="I1131" s="90">
        <f>'Gearing and Output'!$G$38</f>
        <v>631.72977665344956</v>
      </c>
      <c r="J1131" s="90">
        <f t="shared" si="179"/>
        <v>0.37870369618049587</v>
      </c>
      <c r="K1131" s="92">
        <f t="shared" si="187"/>
        <v>2.6405868495230767</v>
      </c>
      <c r="L1131" s="92">
        <f>IF(A1131&lt;'Gearing and Output'!$H$5,1,IF(A1131&lt;'Gearing and Output'!$H$6,2,IF(A1131&gt;'Gearing and Output'!$H$6,3)))</f>
        <v>3</v>
      </c>
      <c r="M1131" s="92">
        <f>IF(L1131=1,_xlfn.XLOOKUP(A1131,'Dyno Graph'!$E$2:$E$77,'Dyno Graph'!$A$2:$A$77,,1),IF(L1131=2,_xlfn.XLOOKUP(A1131,'Dyno Graph'!$F$2:$F$77,'Dyno Graph'!$A$2:$A$77,,1),IF(L1131=3,_xlfn.XLOOKUP(A1131,'Dyno Graph'!$G$2:$G$77,'Dyno Graph'!$A$2:$A$77,,1))))</f>
        <v>7500</v>
      </c>
      <c r="N1131" s="92">
        <f>IF(L1131=1,_xlfn.XLOOKUP(A1131,'Dyno Graph'!$E$2:$E$77,'Dyno Graph'!$D$2:$D$77,,-1),IF(L1131=2,_xlfn.XLOOKUP(A1131,'Dyno Graph'!$F$2:$F$77,'Dyno Graph'!$D$2:$D$77,,-1),IF(L1131=3,_xlfn.XLOOKUP(A1131,'Dyno Graph'!$G$2:$G$77,'Dyno Graph'!$D$2:$D$77,,-1))))</f>
        <v>14.254</v>
      </c>
      <c r="O1131" s="92">
        <f>IF(L1131=1,_xlfn.XLOOKUP(A1131,'Dyno Graph'!$E$2:$E$77,'Dyno Graph'!$H$2:$H$77,,-1),IF(Forces!L1131=2,_xlfn.XLOOKUP(Forces!A1131,'Dyno Graph'!$F$2:$F$77,'Dyno Graph'!$H$2:$H$77,,-1),IF(Forces!L1131=3,_xlfn.XLOOKUP(Forces!A1131,'Dyno Graph'!$G$2:$G$77,'Dyno Graph'!$H$2:$H$77,,-1))))</f>
        <v>11.185500000000001</v>
      </c>
      <c r="P1131" s="92" cm="1">
        <f t="array" ref="P1131">_xlfn.XLOOKUP(N1131,BSFC!$B$3:$B$25,_xlfn.XLOOKUP(M1131,BSFC!$C$2:$P$2,BSFC!$C$3:$P$25,,-1),,-1)</f>
        <v>475.44294525000004</v>
      </c>
      <c r="Q1131" s="92">
        <f t="shared" si="180"/>
        <v>1.4772408511371877</v>
      </c>
      <c r="R1131" s="92">
        <f t="shared" si="181"/>
        <v>2.2593044861247781E-4</v>
      </c>
      <c r="S1131" s="92">
        <f t="shared" si="182"/>
        <v>0.10741703790997023</v>
      </c>
      <c r="T1131" s="92">
        <f t="shared" si="185"/>
        <v>146.7672673646851</v>
      </c>
      <c r="U1131" s="92">
        <f t="shared" si="183"/>
        <v>1.4322271721329364E-4</v>
      </c>
      <c r="V1131" s="92">
        <f t="shared" si="186"/>
        <v>0.19568968981957691</v>
      </c>
    </row>
    <row r="1132" spans="1:22" x14ac:dyDescent="0.45">
      <c r="A1132" s="88">
        <f>MIN('Gearing and Output'!$H$7,(SQRT((A1131^2)+2*K1131*1)))</f>
        <v>13.752388632941413</v>
      </c>
      <c r="B1132" s="90">
        <f t="shared" si="184"/>
        <v>96.375711794783683</v>
      </c>
      <c r="C1132" s="90">
        <f>0.5*'Gearing and Output'!$G$15*'Gearing and Output'!$G$16*'Gearing and Output'!$G$14*(A1132)^2</f>
        <v>111.2073775495362</v>
      </c>
      <c r="D1132" s="90">
        <f>'Gearing and Output'!$G$26</f>
        <v>133.66125</v>
      </c>
      <c r="E1132" s="90">
        <f>'Gearing and Output'!$C$14-C1132-D1132</f>
        <v>239.23840140594046</v>
      </c>
      <c r="F1132" s="90">
        <f>0.5*'Gearing and Output'!$J$27*A1132^2</f>
        <v>53594.201722958889</v>
      </c>
      <c r="G1132" s="90">
        <f>A1132/('Gearing and Output'!$J$35/1000)</f>
        <v>47.081097682100008</v>
      </c>
      <c r="H1132" s="90">
        <f t="shared" si="178"/>
        <v>59.738955596585342</v>
      </c>
      <c r="I1132" s="90">
        <f>'Gearing and Output'!$G$38</f>
        <v>631.72977665344956</v>
      </c>
      <c r="J1132" s="90">
        <f t="shared" si="179"/>
        <v>0.37870369618049587</v>
      </c>
      <c r="K1132" s="92">
        <f t="shared" si="187"/>
        <v>2.6405868495230767</v>
      </c>
      <c r="L1132" s="92">
        <f>IF(A1132&lt;'Gearing and Output'!$H$5,1,IF(A1132&lt;'Gearing and Output'!$H$6,2,IF(A1132&gt;'Gearing and Output'!$H$6,3)))</f>
        <v>3</v>
      </c>
      <c r="M1132" s="92">
        <f>IF(L1132=1,_xlfn.XLOOKUP(A1132,'Dyno Graph'!$E$2:$E$77,'Dyno Graph'!$A$2:$A$77,,1),IF(L1132=2,_xlfn.XLOOKUP(A1132,'Dyno Graph'!$F$2:$F$77,'Dyno Graph'!$A$2:$A$77,,1),IF(L1132=3,_xlfn.XLOOKUP(A1132,'Dyno Graph'!$G$2:$G$77,'Dyno Graph'!$A$2:$A$77,,1))))</f>
        <v>7500</v>
      </c>
      <c r="N1132" s="92">
        <f>IF(L1132=1,_xlfn.XLOOKUP(A1132,'Dyno Graph'!$E$2:$E$77,'Dyno Graph'!$D$2:$D$77,,-1),IF(L1132=2,_xlfn.XLOOKUP(A1132,'Dyno Graph'!$F$2:$F$77,'Dyno Graph'!$D$2:$D$77,,-1),IF(L1132=3,_xlfn.XLOOKUP(A1132,'Dyno Graph'!$G$2:$G$77,'Dyno Graph'!$D$2:$D$77,,-1))))</f>
        <v>14.254</v>
      </c>
      <c r="O1132" s="92">
        <f>IF(L1132=1,_xlfn.XLOOKUP(A1132,'Dyno Graph'!$E$2:$E$77,'Dyno Graph'!$H$2:$H$77,,-1),IF(Forces!L1132=2,_xlfn.XLOOKUP(Forces!A1132,'Dyno Graph'!$F$2:$F$77,'Dyno Graph'!$H$2:$H$77,,-1),IF(Forces!L1132=3,_xlfn.XLOOKUP(Forces!A1132,'Dyno Graph'!$G$2:$G$77,'Dyno Graph'!$H$2:$H$77,,-1))))</f>
        <v>11.185500000000001</v>
      </c>
      <c r="P1132" s="92" cm="1">
        <f t="array" ref="P1132">_xlfn.XLOOKUP(N1132,BSFC!$B$3:$B$25,_xlfn.XLOOKUP(M1132,BSFC!$C$2:$P$2,BSFC!$C$3:$P$25,,-1),,-1)</f>
        <v>475.44294525000004</v>
      </c>
      <c r="Q1132" s="92">
        <f t="shared" si="180"/>
        <v>1.4772408511371877</v>
      </c>
      <c r="R1132" s="92">
        <f t="shared" si="181"/>
        <v>2.2593044861247781E-4</v>
      </c>
      <c r="S1132" s="92">
        <f t="shared" si="182"/>
        <v>0.10741703790997023</v>
      </c>
      <c r="T1132" s="92">
        <f t="shared" si="185"/>
        <v>146.87468440259508</v>
      </c>
      <c r="U1132" s="92">
        <f t="shared" si="183"/>
        <v>1.4322271721329364E-4</v>
      </c>
      <c r="V1132" s="92">
        <f t="shared" si="186"/>
        <v>0.19583291253679019</v>
      </c>
    </row>
    <row r="1133" spans="1:22" x14ac:dyDescent="0.45">
      <c r="A1133" s="88">
        <f>MIN('Gearing and Output'!$H$7,(SQRT((A1132^2)+2*K1132*1)))</f>
        <v>13.752388632941413</v>
      </c>
      <c r="B1133" s="90">
        <f t="shared" si="184"/>
        <v>96.448426435613769</v>
      </c>
      <c r="C1133" s="90">
        <f>0.5*'Gearing and Output'!$G$15*'Gearing and Output'!$G$16*'Gearing and Output'!$G$14*(A1133)^2</f>
        <v>111.2073775495362</v>
      </c>
      <c r="D1133" s="90">
        <f>'Gearing and Output'!$G$26</f>
        <v>133.66125</v>
      </c>
      <c r="E1133" s="90">
        <f>'Gearing and Output'!$C$14-C1133-D1133</f>
        <v>239.23840140594046</v>
      </c>
      <c r="F1133" s="90">
        <f>0.5*'Gearing and Output'!$J$27*A1133^2</f>
        <v>53594.201722958889</v>
      </c>
      <c r="G1133" s="90">
        <f>A1133/('Gearing and Output'!$J$35/1000)</f>
        <v>47.081097682100008</v>
      </c>
      <c r="H1133" s="90">
        <f t="shared" si="178"/>
        <v>59.738955596585342</v>
      </c>
      <c r="I1133" s="90">
        <f>'Gearing and Output'!$G$38</f>
        <v>631.72977665344956</v>
      </c>
      <c r="J1133" s="90">
        <f t="shared" si="179"/>
        <v>0.37870369618049587</v>
      </c>
      <c r="K1133" s="92">
        <f t="shared" si="187"/>
        <v>2.6405868495230767</v>
      </c>
      <c r="L1133" s="92">
        <f>IF(A1133&lt;'Gearing and Output'!$H$5,1,IF(A1133&lt;'Gearing and Output'!$H$6,2,IF(A1133&gt;'Gearing and Output'!$H$6,3)))</f>
        <v>3</v>
      </c>
      <c r="M1133" s="92">
        <f>IF(L1133=1,_xlfn.XLOOKUP(A1133,'Dyno Graph'!$E$2:$E$77,'Dyno Graph'!$A$2:$A$77,,1),IF(L1133=2,_xlfn.XLOOKUP(A1133,'Dyno Graph'!$F$2:$F$77,'Dyno Graph'!$A$2:$A$77,,1),IF(L1133=3,_xlfn.XLOOKUP(A1133,'Dyno Graph'!$G$2:$G$77,'Dyno Graph'!$A$2:$A$77,,1))))</f>
        <v>7500</v>
      </c>
      <c r="N1133" s="92">
        <f>IF(L1133=1,_xlfn.XLOOKUP(A1133,'Dyno Graph'!$E$2:$E$77,'Dyno Graph'!$D$2:$D$77,,-1),IF(L1133=2,_xlfn.XLOOKUP(A1133,'Dyno Graph'!$F$2:$F$77,'Dyno Graph'!$D$2:$D$77,,-1),IF(L1133=3,_xlfn.XLOOKUP(A1133,'Dyno Graph'!$G$2:$G$77,'Dyno Graph'!$D$2:$D$77,,-1))))</f>
        <v>14.254</v>
      </c>
      <c r="O1133" s="92">
        <f>IF(L1133=1,_xlfn.XLOOKUP(A1133,'Dyno Graph'!$E$2:$E$77,'Dyno Graph'!$H$2:$H$77,,-1),IF(Forces!L1133=2,_xlfn.XLOOKUP(Forces!A1133,'Dyno Graph'!$F$2:$F$77,'Dyno Graph'!$H$2:$H$77,,-1),IF(Forces!L1133=3,_xlfn.XLOOKUP(Forces!A1133,'Dyno Graph'!$G$2:$G$77,'Dyno Graph'!$H$2:$H$77,,-1))))</f>
        <v>11.185500000000001</v>
      </c>
      <c r="P1133" s="92" cm="1">
        <f t="array" ref="P1133">_xlfn.XLOOKUP(N1133,BSFC!$B$3:$B$25,_xlfn.XLOOKUP(M1133,BSFC!$C$2:$P$2,BSFC!$C$3:$P$25,,-1),,-1)</f>
        <v>475.44294525000004</v>
      </c>
      <c r="Q1133" s="92">
        <f t="shared" si="180"/>
        <v>1.4772408511371877</v>
      </c>
      <c r="R1133" s="92">
        <f t="shared" si="181"/>
        <v>2.2593044861247781E-4</v>
      </c>
      <c r="S1133" s="92">
        <f t="shared" si="182"/>
        <v>0.10741703790997023</v>
      </c>
      <c r="T1133" s="92">
        <f t="shared" si="185"/>
        <v>146.98210144050506</v>
      </c>
      <c r="U1133" s="92">
        <f t="shared" si="183"/>
        <v>1.4322271721329364E-4</v>
      </c>
      <c r="V1133" s="92">
        <f t="shared" si="186"/>
        <v>0.19597613525400348</v>
      </c>
    </row>
    <row r="1134" spans="1:22" x14ac:dyDescent="0.45">
      <c r="A1134" s="88">
        <f>MIN('Gearing and Output'!$H$7,(SQRT((A1133^2)+2*K1133*1)))</f>
        <v>13.752388632941413</v>
      </c>
      <c r="B1134" s="90">
        <f t="shared" si="184"/>
        <v>96.521141076443854</v>
      </c>
      <c r="C1134" s="90">
        <f>0.5*'Gearing and Output'!$G$15*'Gearing and Output'!$G$16*'Gearing and Output'!$G$14*(A1134)^2</f>
        <v>111.2073775495362</v>
      </c>
      <c r="D1134" s="90">
        <f>'Gearing and Output'!$G$26</f>
        <v>133.66125</v>
      </c>
      <c r="E1134" s="90">
        <f>'Gearing and Output'!$C$14-C1134-D1134</f>
        <v>239.23840140594046</v>
      </c>
      <c r="F1134" s="90">
        <f>0.5*'Gearing and Output'!$J$27*A1134^2</f>
        <v>53594.201722958889</v>
      </c>
      <c r="G1134" s="90">
        <f>A1134/('Gearing and Output'!$J$35/1000)</f>
        <v>47.081097682100008</v>
      </c>
      <c r="H1134" s="90">
        <f t="shared" si="178"/>
        <v>59.738955596585342</v>
      </c>
      <c r="I1134" s="90">
        <f>'Gearing and Output'!$G$38</f>
        <v>631.72977665344956</v>
      </c>
      <c r="J1134" s="90">
        <f t="shared" si="179"/>
        <v>0.37870369618049587</v>
      </c>
      <c r="K1134" s="92">
        <f t="shared" si="187"/>
        <v>2.6405868495230767</v>
      </c>
      <c r="L1134" s="92">
        <f>IF(A1134&lt;'Gearing and Output'!$H$5,1,IF(A1134&lt;'Gearing and Output'!$H$6,2,IF(A1134&gt;'Gearing and Output'!$H$6,3)))</f>
        <v>3</v>
      </c>
      <c r="M1134" s="92">
        <f>IF(L1134=1,_xlfn.XLOOKUP(A1134,'Dyno Graph'!$E$2:$E$77,'Dyno Graph'!$A$2:$A$77,,1),IF(L1134=2,_xlfn.XLOOKUP(A1134,'Dyno Graph'!$F$2:$F$77,'Dyno Graph'!$A$2:$A$77,,1),IF(L1134=3,_xlfn.XLOOKUP(A1134,'Dyno Graph'!$G$2:$G$77,'Dyno Graph'!$A$2:$A$77,,1))))</f>
        <v>7500</v>
      </c>
      <c r="N1134" s="92">
        <f>IF(L1134=1,_xlfn.XLOOKUP(A1134,'Dyno Graph'!$E$2:$E$77,'Dyno Graph'!$D$2:$D$77,,-1),IF(L1134=2,_xlfn.XLOOKUP(A1134,'Dyno Graph'!$F$2:$F$77,'Dyno Graph'!$D$2:$D$77,,-1),IF(L1134=3,_xlfn.XLOOKUP(A1134,'Dyno Graph'!$G$2:$G$77,'Dyno Graph'!$D$2:$D$77,,-1))))</f>
        <v>14.254</v>
      </c>
      <c r="O1134" s="92">
        <f>IF(L1134=1,_xlfn.XLOOKUP(A1134,'Dyno Graph'!$E$2:$E$77,'Dyno Graph'!$H$2:$H$77,,-1),IF(Forces!L1134=2,_xlfn.XLOOKUP(Forces!A1134,'Dyno Graph'!$F$2:$F$77,'Dyno Graph'!$H$2:$H$77,,-1),IF(Forces!L1134=3,_xlfn.XLOOKUP(Forces!A1134,'Dyno Graph'!$G$2:$G$77,'Dyno Graph'!$H$2:$H$77,,-1))))</f>
        <v>11.185500000000001</v>
      </c>
      <c r="P1134" s="92" cm="1">
        <f t="array" ref="P1134">_xlfn.XLOOKUP(N1134,BSFC!$B$3:$B$25,_xlfn.XLOOKUP(M1134,BSFC!$C$2:$P$2,BSFC!$C$3:$P$25,,-1),,-1)</f>
        <v>475.44294525000004</v>
      </c>
      <c r="Q1134" s="92">
        <f t="shared" si="180"/>
        <v>1.4772408511371877</v>
      </c>
      <c r="R1134" s="92">
        <f t="shared" si="181"/>
        <v>2.2593044861247781E-4</v>
      </c>
      <c r="S1134" s="92">
        <f t="shared" si="182"/>
        <v>0.10741703790997023</v>
      </c>
      <c r="T1134" s="92">
        <f t="shared" si="185"/>
        <v>147.08951847841504</v>
      </c>
      <c r="U1134" s="92">
        <f t="shared" si="183"/>
        <v>1.4322271721329364E-4</v>
      </c>
      <c r="V1134" s="92">
        <f t="shared" si="186"/>
        <v>0.19611935797121677</v>
      </c>
    </row>
    <row r="1135" spans="1:22" x14ac:dyDescent="0.45">
      <c r="A1135" s="88">
        <f>MIN('Gearing and Output'!$H$7,(SQRT((A1134^2)+2*K1134*1)))</f>
        <v>13.752388632941413</v>
      </c>
      <c r="B1135" s="90">
        <f t="shared" si="184"/>
        <v>96.593855717273939</v>
      </c>
      <c r="C1135" s="90">
        <f>0.5*'Gearing and Output'!$G$15*'Gearing and Output'!$G$16*'Gearing and Output'!$G$14*(A1135)^2</f>
        <v>111.2073775495362</v>
      </c>
      <c r="D1135" s="90">
        <f>'Gearing and Output'!$G$26</f>
        <v>133.66125</v>
      </c>
      <c r="E1135" s="90">
        <f>'Gearing and Output'!$C$14-C1135-D1135</f>
        <v>239.23840140594046</v>
      </c>
      <c r="F1135" s="90">
        <f>0.5*'Gearing and Output'!$J$27*A1135^2</f>
        <v>53594.201722958889</v>
      </c>
      <c r="G1135" s="90">
        <f>A1135/('Gearing and Output'!$J$35/1000)</f>
        <v>47.081097682100008</v>
      </c>
      <c r="H1135" s="90">
        <f t="shared" si="178"/>
        <v>59.738955596585342</v>
      </c>
      <c r="I1135" s="90">
        <f>'Gearing and Output'!$G$38</f>
        <v>631.72977665344956</v>
      </c>
      <c r="J1135" s="90">
        <f t="shared" si="179"/>
        <v>0.37870369618049587</v>
      </c>
      <c r="K1135" s="92">
        <f t="shared" si="187"/>
        <v>2.6405868495230767</v>
      </c>
      <c r="L1135" s="92">
        <f>IF(A1135&lt;'Gearing and Output'!$H$5,1,IF(A1135&lt;'Gearing and Output'!$H$6,2,IF(A1135&gt;'Gearing and Output'!$H$6,3)))</f>
        <v>3</v>
      </c>
      <c r="M1135" s="92">
        <f>IF(L1135=1,_xlfn.XLOOKUP(A1135,'Dyno Graph'!$E$2:$E$77,'Dyno Graph'!$A$2:$A$77,,1),IF(L1135=2,_xlfn.XLOOKUP(A1135,'Dyno Graph'!$F$2:$F$77,'Dyno Graph'!$A$2:$A$77,,1),IF(L1135=3,_xlfn.XLOOKUP(A1135,'Dyno Graph'!$G$2:$G$77,'Dyno Graph'!$A$2:$A$77,,1))))</f>
        <v>7500</v>
      </c>
      <c r="N1135" s="92">
        <f>IF(L1135=1,_xlfn.XLOOKUP(A1135,'Dyno Graph'!$E$2:$E$77,'Dyno Graph'!$D$2:$D$77,,-1),IF(L1135=2,_xlfn.XLOOKUP(A1135,'Dyno Graph'!$F$2:$F$77,'Dyno Graph'!$D$2:$D$77,,-1),IF(L1135=3,_xlfn.XLOOKUP(A1135,'Dyno Graph'!$G$2:$G$77,'Dyno Graph'!$D$2:$D$77,,-1))))</f>
        <v>14.254</v>
      </c>
      <c r="O1135" s="92">
        <f>IF(L1135=1,_xlfn.XLOOKUP(A1135,'Dyno Graph'!$E$2:$E$77,'Dyno Graph'!$H$2:$H$77,,-1),IF(Forces!L1135=2,_xlfn.XLOOKUP(Forces!A1135,'Dyno Graph'!$F$2:$F$77,'Dyno Graph'!$H$2:$H$77,,-1),IF(Forces!L1135=3,_xlfn.XLOOKUP(Forces!A1135,'Dyno Graph'!$G$2:$G$77,'Dyno Graph'!$H$2:$H$77,,-1))))</f>
        <v>11.185500000000001</v>
      </c>
      <c r="P1135" s="92" cm="1">
        <f t="array" ref="P1135">_xlfn.XLOOKUP(N1135,BSFC!$B$3:$B$25,_xlfn.XLOOKUP(M1135,BSFC!$C$2:$P$2,BSFC!$C$3:$P$25,,-1),,-1)</f>
        <v>475.44294525000004</v>
      </c>
      <c r="Q1135" s="92">
        <f t="shared" si="180"/>
        <v>1.4772408511371877</v>
      </c>
      <c r="R1135" s="92">
        <f t="shared" si="181"/>
        <v>2.2593044861247781E-4</v>
      </c>
      <c r="S1135" s="92">
        <f t="shared" si="182"/>
        <v>0.10741703790997023</v>
      </c>
      <c r="T1135" s="92">
        <f t="shared" si="185"/>
        <v>147.19693551632503</v>
      </c>
      <c r="U1135" s="92">
        <f t="shared" si="183"/>
        <v>1.4322271721329364E-4</v>
      </c>
      <c r="V1135" s="92">
        <f t="shared" si="186"/>
        <v>0.19626258068843005</v>
      </c>
    </row>
    <row r="1136" spans="1:22" x14ac:dyDescent="0.45">
      <c r="A1136" s="88">
        <f>MIN('Gearing and Output'!$H$7,(SQRT((A1135^2)+2*K1135*1)))</f>
        <v>13.752388632941413</v>
      </c>
      <c r="B1136" s="90">
        <f t="shared" si="184"/>
        <v>96.666570358104025</v>
      </c>
      <c r="C1136" s="90">
        <f>0.5*'Gearing and Output'!$G$15*'Gearing and Output'!$G$16*'Gearing and Output'!$G$14*(A1136)^2</f>
        <v>111.2073775495362</v>
      </c>
      <c r="D1136" s="90">
        <f>'Gearing and Output'!$G$26</f>
        <v>133.66125</v>
      </c>
      <c r="E1136" s="90">
        <f>'Gearing and Output'!$C$14-C1136-D1136</f>
        <v>239.23840140594046</v>
      </c>
      <c r="F1136" s="90">
        <f>0.5*'Gearing and Output'!$J$27*A1136^2</f>
        <v>53594.201722958889</v>
      </c>
      <c r="G1136" s="90">
        <f>A1136/('Gearing and Output'!$J$35/1000)</f>
        <v>47.081097682100008</v>
      </c>
      <c r="H1136" s="90">
        <f t="shared" si="178"/>
        <v>59.738955596585342</v>
      </c>
      <c r="I1136" s="90">
        <f>'Gearing and Output'!$G$38</f>
        <v>631.72977665344956</v>
      </c>
      <c r="J1136" s="90">
        <f t="shared" si="179"/>
        <v>0.37870369618049587</v>
      </c>
      <c r="K1136" s="92">
        <f t="shared" si="187"/>
        <v>2.6405868495230767</v>
      </c>
      <c r="L1136" s="92">
        <f>IF(A1136&lt;'Gearing and Output'!$H$5,1,IF(A1136&lt;'Gearing and Output'!$H$6,2,IF(A1136&gt;'Gearing and Output'!$H$6,3)))</f>
        <v>3</v>
      </c>
      <c r="M1136" s="92">
        <f>IF(L1136=1,_xlfn.XLOOKUP(A1136,'Dyno Graph'!$E$2:$E$77,'Dyno Graph'!$A$2:$A$77,,1),IF(L1136=2,_xlfn.XLOOKUP(A1136,'Dyno Graph'!$F$2:$F$77,'Dyno Graph'!$A$2:$A$77,,1),IF(L1136=3,_xlfn.XLOOKUP(A1136,'Dyno Graph'!$G$2:$G$77,'Dyno Graph'!$A$2:$A$77,,1))))</f>
        <v>7500</v>
      </c>
      <c r="N1136" s="92">
        <f>IF(L1136=1,_xlfn.XLOOKUP(A1136,'Dyno Graph'!$E$2:$E$77,'Dyno Graph'!$D$2:$D$77,,-1),IF(L1136=2,_xlfn.XLOOKUP(A1136,'Dyno Graph'!$F$2:$F$77,'Dyno Graph'!$D$2:$D$77,,-1),IF(L1136=3,_xlfn.XLOOKUP(A1136,'Dyno Graph'!$G$2:$G$77,'Dyno Graph'!$D$2:$D$77,,-1))))</f>
        <v>14.254</v>
      </c>
      <c r="O1136" s="92">
        <f>IF(L1136=1,_xlfn.XLOOKUP(A1136,'Dyno Graph'!$E$2:$E$77,'Dyno Graph'!$H$2:$H$77,,-1),IF(Forces!L1136=2,_xlfn.XLOOKUP(Forces!A1136,'Dyno Graph'!$F$2:$F$77,'Dyno Graph'!$H$2:$H$77,,-1),IF(Forces!L1136=3,_xlfn.XLOOKUP(Forces!A1136,'Dyno Graph'!$G$2:$G$77,'Dyno Graph'!$H$2:$H$77,,-1))))</f>
        <v>11.185500000000001</v>
      </c>
      <c r="P1136" s="92" cm="1">
        <f t="array" ref="P1136">_xlfn.XLOOKUP(N1136,BSFC!$B$3:$B$25,_xlfn.XLOOKUP(M1136,BSFC!$C$2:$P$2,BSFC!$C$3:$P$25,,-1),,-1)</f>
        <v>475.44294525000004</v>
      </c>
      <c r="Q1136" s="92">
        <f t="shared" si="180"/>
        <v>1.4772408511371877</v>
      </c>
      <c r="R1136" s="92">
        <f t="shared" si="181"/>
        <v>2.2593044861247781E-4</v>
      </c>
      <c r="S1136" s="92">
        <f t="shared" si="182"/>
        <v>0.10741703790997023</v>
      </c>
      <c r="T1136" s="92">
        <f t="shared" si="185"/>
        <v>147.30435255423501</v>
      </c>
      <c r="U1136" s="92">
        <f t="shared" si="183"/>
        <v>1.4322271721329364E-4</v>
      </c>
      <c r="V1136" s="92">
        <f t="shared" si="186"/>
        <v>0.19640580340564334</v>
      </c>
    </row>
    <row r="1137" spans="1:22" x14ac:dyDescent="0.45">
      <c r="A1137" s="88">
        <f>MIN('Gearing and Output'!$H$7,(SQRT((A1136^2)+2*K1136*1)))</f>
        <v>13.752388632941413</v>
      </c>
      <c r="B1137" s="90">
        <f t="shared" si="184"/>
        <v>96.73928499893411</v>
      </c>
      <c r="C1137" s="90">
        <f>0.5*'Gearing and Output'!$G$15*'Gearing and Output'!$G$16*'Gearing and Output'!$G$14*(A1137)^2</f>
        <v>111.2073775495362</v>
      </c>
      <c r="D1137" s="90">
        <f>'Gearing and Output'!$G$26</f>
        <v>133.66125</v>
      </c>
      <c r="E1137" s="90">
        <f>'Gearing and Output'!$C$14-C1137-D1137</f>
        <v>239.23840140594046</v>
      </c>
      <c r="F1137" s="90">
        <f>0.5*'Gearing and Output'!$J$27*A1137^2</f>
        <v>53594.201722958889</v>
      </c>
      <c r="G1137" s="90">
        <f>A1137/('Gearing and Output'!$J$35/1000)</f>
        <v>47.081097682100008</v>
      </c>
      <c r="H1137" s="90">
        <f t="shared" si="178"/>
        <v>59.738955596585342</v>
      </c>
      <c r="I1137" s="90">
        <f>'Gearing and Output'!$G$38</f>
        <v>631.72977665344956</v>
      </c>
      <c r="J1137" s="90">
        <f t="shared" si="179"/>
        <v>0.37870369618049587</v>
      </c>
      <c r="K1137" s="92">
        <f t="shared" si="187"/>
        <v>2.6405868495230767</v>
      </c>
      <c r="L1137" s="92">
        <f>IF(A1137&lt;'Gearing and Output'!$H$5,1,IF(A1137&lt;'Gearing and Output'!$H$6,2,IF(A1137&gt;'Gearing and Output'!$H$6,3)))</f>
        <v>3</v>
      </c>
      <c r="M1137" s="92">
        <f>IF(L1137=1,_xlfn.XLOOKUP(A1137,'Dyno Graph'!$E$2:$E$77,'Dyno Graph'!$A$2:$A$77,,1),IF(L1137=2,_xlfn.XLOOKUP(A1137,'Dyno Graph'!$F$2:$F$77,'Dyno Graph'!$A$2:$A$77,,1),IF(L1137=3,_xlfn.XLOOKUP(A1137,'Dyno Graph'!$G$2:$G$77,'Dyno Graph'!$A$2:$A$77,,1))))</f>
        <v>7500</v>
      </c>
      <c r="N1137" s="92">
        <f>IF(L1137=1,_xlfn.XLOOKUP(A1137,'Dyno Graph'!$E$2:$E$77,'Dyno Graph'!$D$2:$D$77,,-1),IF(L1137=2,_xlfn.XLOOKUP(A1137,'Dyno Graph'!$F$2:$F$77,'Dyno Graph'!$D$2:$D$77,,-1),IF(L1137=3,_xlfn.XLOOKUP(A1137,'Dyno Graph'!$G$2:$G$77,'Dyno Graph'!$D$2:$D$77,,-1))))</f>
        <v>14.254</v>
      </c>
      <c r="O1137" s="92">
        <f>IF(L1137=1,_xlfn.XLOOKUP(A1137,'Dyno Graph'!$E$2:$E$77,'Dyno Graph'!$H$2:$H$77,,-1),IF(Forces!L1137=2,_xlfn.XLOOKUP(Forces!A1137,'Dyno Graph'!$F$2:$F$77,'Dyno Graph'!$H$2:$H$77,,-1),IF(Forces!L1137=3,_xlfn.XLOOKUP(Forces!A1137,'Dyno Graph'!$G$2:$G$77,'Dyno Graph'!$H$2:$H$77,,-1))))</f>
        <v>11.185500000000001</v>
      </c>
      <c r="P1137" s="92" cm="1">
        <f t="array" ref="P1137">_xlfn.XLOOKUP(N1137,BSFC!$B$3:$B$25,_xlfn.XLOOKUP(M1137,BSFC!$C$2:$P$2,BSFC!$C$3:$P$25,,-1),,-1)</f>
        <v>475.44294525000004</v>
      </c>
      <c r="Q1137" s="92">
        <f t="shared" si="180"/>
        <v>1.4772408511371877</v>
      </c>
      <c r="R1137" s="92">
        <f t="shared" si="181"/>
        <v>2.2593044861247781E-4</v>
      </c>
      <c r="S1137" s="92">
        <f t="shared" si="182"/>
        <v>0.10741703790997023</v>
      </c>
      <c r="T1137" s="92">
        <f t="shared" si="185"/>
        <v>147.41176959214499</v>
      </c>
      <c r="U1137" s="92">
        <f t="shared" si="183"/>
        <v>1.4322271721329364E-4</v>
      </c>
      <c r="V1137" s="92">
        <f t="shared" si="186"/>
        <v>0.19654902612285663</v>
      </c>
    </row>
    <row r="1138" spans="1:22" x14ac:dyDescent="0.45">
      <c r="A1138" s="88">
        <f>MIN('Gearing and Output'!$H$7,(SQRT((A1137^2)+2*K1137*1)))</f>
        <v>13.752388632941413</v>
      </c>
      <c r="B1138" s="90">
        <f t="shared" si="184"/>
        <v>96.811999639764196</v>
      </c>
      <c r="C1138" s="90">
        <f>0.5*'Gearing and Output'!$G$15*'Gearing and Output'!$G$16*'Gearing and Output'!$G$14*(A1138)^2</f>
        <v>111.2073775495362</v>
      </c>
      <c r="D1138" s="90">
        <f>'Gearing and Output'!$G$26</f>
        <v>133.66125</v>
      </c>
      <c r="E1138" s="90">
        <f>'Gearing and Output'!$C$14-C1138-D1138</f>
        <v>239.23840140594046</v>
      </c>
      <c r="F1138" s="90">
        <f>0.5*'Gearing and Output'!$J$27*A1138^2</f>
        <v>53594.201722958889</v>
      </c>
      <c r="G1138" s="90">
        <f>A1138/('Gearing and Output'!$J$35/1000)</f>
        <v>47.081097682100008</v>
      </c>
      <c r="H1138" s="90">
        <f t="shared" si="178"/>
        <v>59.738955596585342</v>
      </c>
      <c r="I1138" s="90">
        <f>'Gearing and Output'!$G$38</f>
        <v>631.72977665344956</v>
      </c>
      <c r="J1138" s="90">
        <f t="shared" si="179"/>
        <v>0.37870369618049587</v>
      </c>
      <c r="K1138" s="92">
        <f t="shared" si="187"/>
        <v>2.6405868495230767</v>
      </c>
      <c r="L1138" s="92">
        <f>IF(A1138&lt;'Gearing and Output'!$H$5,1,IF(A1138&lt;'Gearing and Output'!$H$6,2,IF(A1138&gt;'Gearing and Output'!$H$6,3)))</f>
        <v>3</v>
      </c>
      <c r="M1138" s="92">
        <f>IF(L1138=1,_xlfn.XLOOKUP(A1138,'Dyno Graph'!$E$2:$E$77,'Dyno Graph'!$A$2:$A$77,,1),IF(L1138=2,_xlfn.XLOOKUP(A1138,'Dyno Graph'!$F$2:$F$77,'Dyno Graph'!$A$2:$A$77,,1),IF(L1138=3,_xlfn.XLOOKUP(A1138,'Dyno Graph'!$G$2:$G$77,'Dyno Graph'!$A$2:$A$77,,1))))</f>
        <v>7500</v>
      </c>
      <c r="N1138" s="92">
        <f>IF(L1138=1,_xlfn.XLOOKUP(A1138,'Dyno Graph'!$E$2:$E$77,'Dyno Graph'!$D$2:$D$77,,-1),IF(L1138=2,_xlfn.XLOOKUP(A1138,'Dyno Graph'!$F$2:$F$77,'Dyno Graph'!$D$2:$D$77,,-1),IF(L1138=3,_xlfn.XLOOKUP(A1138,'Dyno Graph'!$G$2:$G$77,'Dyno Graph'!$D$2:$D$77,,-1))))</f>
        <v>14.254</v>
      </c>
      <c r="O1138" s="92">
        <f>IF(L1138=1,_xlfn.XLOOKUP(A1138,'Dyno Graph'!$E$2:$E$77,'Dyno Graph'!$H$2:$H$77,,-1),IF(Forces!L1138=2,_xlfn.XLOOKUP(Forces!A1138,'Dyno Graph'!$F$2:$F$77,'Dyno Graph'!$H$2:$H$77,,-1),IF(Forces!L1138=3,_xlfn.XLOOKUP(Forces!A1138,'Dyno Graph'!$G$2:$G$77,'Dyno Graph'!$H$2:$H$77,,-1))))</f>
        <v>11.185500000000001</v>
      </c>
      <c r="P1138" s="92" cm="1">
        <f t="array" ref="P1138">_xlfn.XLOOKUP(N1138,BSFC!$B$3:$B$25,_xlfn.XLOOKUP(M1138,BSFC!$C$2:$P$2,BSFC!$C$3:$P$25,,-1),,-1)</f>
        <v>475.44294525000004</v>
      </c>
      <c r="Q1138" s="92">
        <f t="shared" si="180"/>
        <v>1.4772408511371877</v>
      </c>
      <c r="R1138" s="92">
        <f t="shared" si="181"/>
        <v>2.2593044861247781E-4</v>
      </c>
      <c r="S1138" s="92">
        <f t="shared" si="182"/>
        <v>0.10741703790997023</v>
      </c>
      <c r="T1138" s="92">
        <f t="shared" si="185"/>
        <v>147.51918663005497</v>
      </c>
      <c r="U1138" s="92">
        <f t="shared" si="183"/>
        <v>1.4322271721329364E-4</v>
      </c>
      <c r="V1138" s="92">
        <f t="shared" si="186"/>
        <v>0.19669224884006992</v>
      </c>
    </row>
    <row r="1139" spans="1:22" x14ac:dyDescent="0.45">
      <c r="A1139" s="88">
        <f>MIN('Gearing and Output'!$H$7,(SQRT((A1138^2)+2*K1138*1)))</f>
        <v>13.752388632941413</v>
      </c>
      <c r="B1139" s="90">
        <f t="shared" si="184"/>
        <v>96.884714280594281</v>
      </c>
      <c r="C1139" s="90">
        <f>0.5*'Gearing and Output'!$G$15*'Gearing and Output'!$G$16*'Gearing and Output'!$G$14*(A1139)^2</f>
        <v>111.2073775495362</v>
      </c>
      <c r="D1139" s="90">
        <f>'Gearing and Output'!$G$26</f>
        <v>133.66125</v>
      </c>
      <c r="E1139" s="90">
        <f>'Gearing and Output'!$C$14-C1139-D1139</f>
        <v>239.23840140594046</v>
      </c>
      <c r="F1139" s="90">
        <f>0.5*'Gearing and Output'!$J$27*A1139^2</f>
        <v>53594.201722958889</v>
      </c>
      <c r="G1139" s="90">
        <f>A1139/('Gearing and Output'!$J$35/1000)</f>
        <v>47.081097682100008</v>
      </c>
      <c r="H1139" s="90">
        <f t="shared" si="178"/>
        <v>59.738955596585342</v>
      </c>
      <c r="I1139" s="90">
        <f>'Gearing and Output'!$G$38</f>
        <v>631.72977665344956</v>
      </c>
      <c r="J1139" s="90">
        <f t="shared" si="179"/>
        <v>0.37870369618049587</v>
      </c>
      <c r="K1139" s="92">
        <f t="shared" si="187"/>
        <v>2.6405868495230767</v>
      </c>
      <c r="L1139" s="92">
        <f>IF(A1139&lt;'Gearing and Output'!$H$5,1,IF(A1139&lt;'Gearing and Output'!$H$6,2,IF(A1139&gt;'Gearing and Output'!$H$6,3)))</f>
        <v>3</v>
      </c>
      <c r="M1139" s="92">
        <f>IF(L1139=1,_xlfn.XLOOKUP(A1139,'Dyno Graph'!$E$2:$E$77,'Dyno Graph'!$A$2:$A$77,,1),IF(L1139=2,_xlfn.XLOOKUP(A1139,'Dyno Graph'!$F$2:$F$77,'Dyno Graph'!$A$2:$A$77,,1),IF(L1139=3,_xlfn.XLOOKUP(A1139,'Dyno Graph'!$G$2:$G$77,'Dyno Graph'!$A$2:$A$77,,1))))</f>
        <v>7500</v>
      </c>
      <c r="N1139" s="92">
        <f>IF(L1139=1,_xlfn.XLOOKUP(A1139,'Dyno Graph'!$E$2:$E$77,'Dyno Graph'!$D$2:$D$77,,-1),IF(L1139=2,_xlfn.XLOOKUP(A1139,'Dyno Graph'!$F$2:$F$77,'Dyno Graph'!$D$2:$D$77,,-1),IF(L1139=3,_xlfn.XLOOKUP(A1139,'Dyno Graph'!$G$2:$G$77,'Dyno Graph'!$D$2:$D$77,,-1))))</f>
        <v>14.254</v>
      </c>
      <c r="O1139" s="92">
        <f>IF(L1139=1,_xlfn.XLOOKUP(A1139,'Dyno Graph'!$E$2:$E$77,'Dyno Graph'!$H$2:$H$77,,-1),IF(Forces!L1139=2,_xlfn.XLOOKUP(Forces!A1139,'Dyno Graph'!$F$2:$F$77,'Dyno Graph'!$H$2:$H$77,,-1),IF(Forces!L1139=3,_xlfn.XLOOKUP(Forces!A1139,'Dyno Graph'!$G$2:$G$77,'Dyno Graph'!$H$2:$H$77,,-1))))</f>
        <v>11.185500000000001</v>
      </c>
      <c r="P1139" s="92" cm="1">
        <f t="array" ref="P1139">_xlfn.XLOOKUP(N1139,BSFC!$B$3:$B$25,_xlfn.XLOOKUP(M1139,BSFC!$C$2:$P$2,BSFC!$C$3:$P$25,,-1),,-1)</f>
        <v>475.44294525000004</v>
      </c>
      <c r="Q1139" s="92">
        <f t="shared" si="180"/>
        <v>1.4772408511371877</v>
      </c>
      <c r="R1139" s="92">
        <f t="shared" si="181"/>
        <v>2.2593044861247781E-4</v>
      </c>
      <c r="S1139" s="92">
        <f t="shared" si="182"/>
        <v>0.10741703790997023</v>
      </c>
      <c r="T1139" s="92">
        <f t="shared" si="185"/>
        <v>147.62660366796496</v>
      </c>
      <c r="U1139" s="92">
        <f t="shared" si="183"/>
        <v>1.4322271721329364E-4</v>
      </c>
      <c r="V1139" s="92">
        <f t="shared" si="186"/>
        <v>0.1968354715572832</v>
      </c>
    </row>
    <row r="1140" spans="1:22" x14ac:dyDescent="0.45">
      <c r="A1140" s="88">
        <f>MIN('Gearing and Output'!$H$7,(SQRT((A1139^2)+2*K1139*1)))</f>
        <v>13.752388632941413</v>
      </c>
      <c r="B1140" s="90">
        <f t="shared" si="184"/>
        <v>96.957428921424366</v>
      </c>
      <c r="C1140" s="90">
        <f>0.5*'Gearing and Output'!$G$15*'Gearing and Output'!$G$16*'Gearing and Output'!$G$14*(A1140)^2</f>
        <v>111.2073775495362</v>
      </c>
      <c r="D1140" s="90">
        <f>'Gearing and Output'!$G$26</f>
        <v>133.66125</v>
      </c>
      <c r="E1140" s="90">
        <f>'Gearing and Output'!$C$14-C1140-D1140</f>
        <v>239.23840140594046</v>
      </c>
      <c r="F1140" s="90">
        <f>0.5*'Gearing and Output'!$J$27*A1140^2</f>
        <v>53594.201722958889</v>
      </c>
      <c r="G1140" s="90">
        <f>A1140/('Gearing and Output'!$J$35/1000)</f>
        <v>47.081097682100008</v>
      </c>
      <c r="H1140" s="90">
        <f t="shared" si="178"/>
        <v>59.738955596585342</v>
      </c>
      <c r="I1140" s="90">
        <f>'Gearing and Output'!$G$38</f>
        <v>631.72977665344956</v>
      </c>
      <c r="J1140" s="90">
        <f t="shared" si="179"/>
        <v>0.37870369618049587</v>
      </c>
      <c r="K1140" s="92">
        <f t="shared" si="187"/>
        <v>2.6405868495230767</v>
      </c>
      <c r="L1140" s="92">
        <f>IF(A1140&lt;'Gearing and Output'!$H$5,1,IF(A1140&lt;'Gearing and Output'!$H$6,2,IF(A1140&gt;'Gearing and Output'!$H$6,3)))</f>
        <v>3</v>
      </c>
      <c r="M1140" s="92">
        <f>IF(L1140=1,_xlfn.XLOOKUP(A1140,'Dyno Graph'!$E$2:$E$77,'Dyno Graph'!$A$2:$A$77,,1),IF(L1140=2,_xlfn.XLOOKUP(A1140,'Dyno Graph'!$F$2:$F$77,'Dyno Graph'!$A$2:$A$77,,1),IF(L1140=3,_xlfn.XLOOKUP(A1140,'Dyno Graph'!$G$2:$G$77,'Dyno Graph'!$A$2:$A$77,,1))))</f>
        <v>7500</v>
      </c>
      <c r="N1140" s="92">
        <f>IF(L1140=1,_xlfn.XLOOKUP(A1140,'Dyno Graph'!$E$2:$E$77,'Dyno Graph'!$D$2:$D$77,,-1),IF(L1140=2,_xlfn.XLOOKUP(A1140,'Dyno Graph'!$F$2:$F$77,'Dyno Graph'!$D$2:$D$77,,-1),IF(L1140=3,_xlfn.XLOOKUP(A1140,'Dyno Graph'!$G$2:$G$77,'Dyno Graph'!$D$2:$D$77,,-1))))</f>
        <v>14.254</v>
      </c>
      <c r="O1140" s="92">
        <f>IF(L1140=1,_xlfn.XLOOKUP(A1140,'Dyno Graph'!$E$2:$E$77,'Dyno Graph'!$H$2:$H$77,,-1),IF(Forces!L1140=2,_xlfn.XLOOKUP(Forces!A1140,'Dyno Graph'!$F$2:$F$77,'Dyno Graph'!$H$2:$H$77,,-1),IF(Forces!L1140=3,_xlfn.XLOOKUP(Forces!A1140,'Dyno Graph'!$G$2:$G$77,'Dyno Graph'!$H$2:$H$77,,-1))))</f>
        <v>11.185500000000001</v>
      </c>
      <c r="P1140" s="92" cm="1">
        <f t="array" ref="P1140">_xlfn.XLOOKUP(N1140,BSFC!$B$3:$B$25,_xlfn.XLOOKUP(M1140,BSFC!$C$2:$P$2,BSFC!$C$3:$P$25,,-1),,-1)</f>
        <v>475.44294525000004</v>
      </c>
      <c r="Q1140" s="92">
        <f t="shared" si="180"/>
        <v>1.4772408511371877</v>
      </c>
      <c r="R1140" s="92">
        <f t="shared" si="181"/>
        <v>2.2593044861247781E-4</v>
      </c>
      <c r="S1140" s="92">
        <f t="shared" si="182"/>
        <v>0.10741703790997023</v>
      </c>
      <c r="T1140" s="92">
        <f t="shared" si="185"/>
        <v>147.73402070587494</v>
      </c>
      <c r="U1140" s="92">
        <f t="shared" si="183"/>
        <v>1.4322271721329364E-4</v>
      </c>
      <c r="V1140" s="92">
        <f t="shared" si="186"/>
        <v>0.19697869427449649</v>
      </c>
    </row>
    <row r="1141" spans="1:22" x14ac:dyDescent="0.45">
      <c r="A1141" s="88">
        <f>MIN('Gearing and Output'!$H$7,(SQRT((A1140^2)+2*K1140*1)))</f>
        <v>13.752388632941413</v>
      </c>
      <c r="B1141" s="90">
        <f t="shared" si="184"/>
        <v>97.030143562254452</v>
      </c>
      <c r="C1141" s="90">
        <f>0.5*'Gearing and Output'!$G$15*'Gearing and Output'!$G$16*'Gearing and Output'!$G$14*(A1141)^2</f>
        <v>111.2073775495362</v>
      </c>
      <c r="D1141" s="90">
        <f>'Gearing and Output'!$G$26</f>
        <v>133.66125</v>
      </c>
      <c r="E1141" s="90">
        <f>'Gearing and Output'!$C$14-C1141-D1141</f>
        <v>239.23840140594046</v>
      </c>
      <c r="F1141" s="90">
        <f>0.5*'Gearing and Output'!$J$27*A1141^2</f>
        <v>53594.201722958889</v>
      </c>
      <c r="G1141" s="90">
        <f>A1141/('Gearing and Output'!$J$35/1000)</f>
        <v>47.081097682100008</v>
      </c>
      <c r="H1141" s="90">
        <f t="shared" si="178"/>
        <v>59.738955596585342</v>
      </c>
      <c r="I1141" s="90">
        <f>'Gearing and Output'!$G$38</f>
        <v>631.72977665344956</v>
      </c>
      <c r="J1141" s="90">
        <f t="shared" si="179"/>
        <v>0.37870369618049587</v>
      </c>
      <c r="K1141" s="92">
        <f t="shared" si="187"/>
        <v>2.6405868495230767</v>
      </c>
      <c r="L1141" s="92">
        <f>IF(A1141&lt;'Gearing and Output'!$H$5,1,IF(A1141&lt;'Gearing and Output'!$H$6,2,IF(A1141&gt;'Gearing and Output'!$H$6,3)))</f>
        <v>3</v>
      </c>
      <c r="M1141" s="92">
        <f>IF(L1141=1,_xlfn.XLOOKUP(A1141,'Dyno Graph'!$E$2:$E$77,'Dyno Graph'!$A$2:$A$77,,1),IF(L1141=2,_xlfn.XLOOKUP(A1141,'Dyno Graph'!$F$2:$F$77,'Dyno Graph'!$A$2:$A$77,,1),IF(L1141=3,_xlfn.XLOOKUP(A1141,'Dyno Graph'!$G$2:$G$77,'Dyno Graph'!$A$2:$A$77,,1))))</f>
        <v>7500</v>
      </c>
      <c r="N1141" s="92">
        <f>IF(L1141=1,_xlfn.XLOOKUP(A1141,'Dyno Graph'!$E$2:$E$77,'Dyno Graph'!$D$2:$D$77,,-1),IF(L1141=2,_xlfn.XLOOKUP(A1141,'Dyno Graph'!$F$2:$F$77,'Dyno Graph'!$D$2:$D$77,,-1),IF(L1141=3,_xlfn.XLOOKUP(A1141,'Dyno Graph'!$G$2:$G$77,'Dyno Graph'!$D$2:$D$77,,-1))))</f>
        <v>14.254</v>
      </c>
      <c r="O1141" s="92">
        <f>IF(L1141=1,_xlfn.XLOOKUP(A1141,'Dyno Graph'!$E$2:$E$77,'Dyno Graph'!$H$2:$H$77,,-1),IF(Forces!L1141=2,_xlfn.XLOOKUP(Forces!A1141,'Dyno Graph'!$F$2:$F$77,'Dyno Graph'!$H$2:$H$77,,-1),IF(Forces!L1141=3,_xlfn.XLOOKUP(Forces!A1141,'Dyno Graph'!$G$2:$G$77,'Dyno Graph'!$H$2:$H$77,,-1))))</f>
        <v>11.185500000000001</v>
      </c>
      <c r="P1141" s="92" cm="1">
        <f t="array" ref="P1141">_xlfn.XLOOKUP(N1141,BSFC!$B$3:$B$25,_xlfn.XLOOKUP(M1141,BSFC!$C$2:$P$2,BSFC!$C$3:$P$25,,-1),,-1)</f>
        <v>475.44294525000004</v>
      </c>
      <c r="Q1141" s="92">
        <f t="shared" si="180"/>
        <v>1.4772408511371877</v>
      </c>
      <c r="R1141" s="92">
        <f t="shared" si="181"/>
        <v>2.2593044861247781E-4</v>
      </c>
      <c r="S1141" s="92">
        <f t="shared" si="182"/>
        <v>0.10741703790997023</v>
      </c>
      <c r="T1141" s="92">
        <f t="shared" si="185"/>
        <v>147.84143774378492</v>
      </c>
      <c r="U1141" s="92">
        <f t="shared" si="183"/>
        <v>1.4322271721329364E-4</v>
      </c>
      <c r="V1141" s="92">
        <f t="shared" si="186"/>
        <v>0.19712191699170978</v>
      </c>
    </row>
    <row r="1142" spans="1:22" x14ac:dyDescent="0.45">
      <c r="A1142" s="88">
        <f>MIN('Gearing and Output'!$H$7,(SQRT((A1141^2)+2*K1141*1)))</f>
        <v>13.752388632941413</v>
      </c>
      <c r="B1142" s="90">
        <f t="shared" si="184"/>
        <v>97.102858203084537</v>
      </c>
      <c r="C1142" s="90">
        <f>0.5*'Gearing and Output'!$G$15*'Gearing and Output'!$G$16*'Gearing and Output'!$G$14*(A1142)^2</f>
        <v>111.2073775495362</v>
      </c>
      <c r="D1142" s="90">
        <f>'Gearing and Output'!$G$26</f>
        <v>133.66125</v>
      </c>
      <c r="E1142" s="90">
        <f>'Gearing and Output'!$C$14-C1142-D1142</f>
        <v>239.23840140594046</v>
      </c>
      <c r="F1142" s="90">
        <f>0.5*'Gearing and Output'!$J$27*A1142^2</f>
        <v>53594.201722958889</v>
      </c>
      <c r="G1142" s="90">
        <f>A1142/('Gearing and Output'!$J$35/1000)</f>
        <v>47.081097682100008</v>
      </c>
      <c r="H1142" s="90">
        <f t="shared" si="178"/>
        <v>59.738955596585342</v>
      </c>
      <c r="I1142" s="90">
        <f>'Gearing and Output'!$G$38</f>
        <v>631.72977665344956</v>
      </c>
      <c r="J1142" s="90">
        <f t="shared" si="179"/>
        <v>0.37870369618049587</v>
      </c>
      <c r="K1142" s="92">
        <f t="shared" si="187"/>
        <v>2.6405868495230767</v>
      </c>
      <c r="L1142" s="92">
        <f>IF(A1142&lt;'Gearing and Output'!$H$5,1,IF(A1142&lt;'Gearing and Output'!$H$6,2,IF(A1142&gt;'Gearing and Output'!$H$6,3)))</f>
        <v>3</v>
      </c>
      <c r="M1142" s="92">
        <f>IF(L1142=1,_xlfn.XLOOKUP(A1142,'Dyno Graph'!$E$2:$E$77,'Dyno Graph'!$A$2:$A$77,,1),IF(L1142=2,_xlfn.XLOOKUP(A1142,'Dyno Graph'!$F$2:$F$77,'Dyno Graph'!$A$2:$A$77,,1),IF(L1142=3,_xlfn.XLOOKUP(A1142,'Dyno Graph'!$G$2:$G$77,'Dyno Graph'!$A$2:$A$77,,1))))</f>
        <v>7500</v>
      </c>
      <c r="N1142" s="92">
        <f>IF(L1142=1,_xlfn.XLOOKUP(A1142,'Dyno Graph'!$E$2:$E$77,'Dyno Graph'!$D$2:$D$77,,-1),IF(L1142=2,_xlfn.XLOOKUP(A1142,'Dyno Graph'!$F$2:$F$77,'Dyno Graph'!$D$2:$D$77,,-1),IF(L1142=3,_xlfn.XLOOKUP(A1142,'Dyno Graph'!$G$2:$G$77,'Dyno Graph'!$D$2:$D$77,,-1))))</f>
        <v>14.254</v>
      </c>
      <c r="O1142" s="92">
        <f>IF(L1142=1,_xlfn.XLOOKUP(A1142,'Dyno Graph'!$E$2:$E$77,'Dyno Graph'!$H$2:$H$77,,-1),IF(Forces!L1142=2,_xlfn.XLOOKUP(Forces!A1142,'Dyno Graph'!$F$2:$F$77,'Dyno Graph'!$H$2:$H$77,,-1),IF(Forces!L1142=3,_xlfn.XLOOKUP(Forces!A1142,'Dyno Graph'!$G$2:$G$77,'Dyno Graph'!$H$2:$H$77,,-1))))</f>
        <v>11.185500000000001</v>
      </c>
      <c r="P1142" s="92" cm="1">
        <f t="array" ref="P1142">_xlfn.XLOOKUP(N1142,BSFC!$B$3:$B$25,_xlfn.XLOOKUP(M1142,BSFC!$C$2:$P$2,BSFC!$C$3:$P$25,,-1),,-1)</f>
        <v>475.44294525000004</v>
      </c>
      <c r="Q1142" s="92">
        <f t="shared" si="180"/>
        <v>1.4772408511371877</v>
      </c>
      <c r="R1142" s="92">
        <f t="shared" si="181"/>
        <v>2.2593044861247781E-4</v>
      </c>
      <c r="S1142" s="92">
        <f t="shared" si="182"/>
        <v>0.10741703790997023</v>
      </c>
      <c r="T1142" s="92">
        <f t="shared" si="185"/>
        <v>147.94885478169491</v>
      </c>
      <c r="U1142" s="92">
        <f t="shared" si="183"/>
        <v>1.4322271721329364E-4</v>
      </c>
      <c r="V1142" s="92">
        <f t="shared" si="186"/>
        <v>0.19726513970892307</v>
      </c>
    </row>
    <row r="1143" spans="1:22" x14ac:dyDescent="0.45">
      <c r="A1143" s="88">
        <f>MIN('Gearing and Output'!$H$7,(SQRT((A1142^2)+2*K1142*1)))</f>
        <v>13.752388632941413</v>
      </c>
      <c r="B1143" s="90">
        <f t="shared" si="184"/>
        <v>97.175572843914622</v>
      </c>
      <c r="C1143" s="90">
        <f>0.5*'Gearing and Output'!$G$15*'Gearing and Output'!$G$16*'Gearing and Output'!$G$14*(A1143)^2</f>
        <v>111.2073775495362</v>
      </c>
      <c r="D1143" s="90">
        <f>'Gearing and Output'!$G$26</f>
        <v>133.66125</v>
      </c>
      <c r="E1143" s="90">
        <f>'Gearing and Output'!$C$14-C1143-D1143</f>
        <v>239.23840140594046</v>
      </c>
      <c r="F1143" s="90">
        <f>0.5*'Gearing and Output'!$J$27*A1143^2</f>
        <v>53594.201722958889</v>
      </c>
      <c r="G1143" s="90">
        <f>A1143/('Gearing and Output'!$J$35/1000)</f>
        <v>47.081097682100008</v>
      </c>
      <c r="H1143" s="90">
        <f t="shared" si="178"/>
        <v>59.738955596585342</v>
      </c>
      <c r="I1143" s="90">
        <f>'Gearing and Output'!$G$38</f>
        <v>631.72977665344956</v>
      </c>
      <c r="J1143" s="90">
        <f t="shared" si="179"/>
        <v>0.37870369618049587</v>
      </c>
      <c r="K1143" s="92">
        <f t="shared" si="187"/>
        <v>2.6405868495230767</v>
      </c>
      <c r="L1143" s="92">
        <f>IF(A1143&lt;'Gearing and Output'!$H$5,1,IF(A1143&lt;'Gearing and Output'!$H$6,2,IF(A1143&gt;'Gearing and Output'!$H$6,3)))</f>
        <v>3</v>
      </c>
      <c r="M1143" s="92">
        <f>IF(L1143=1,_xlfn.XLOOKUP(A1143,'Dyno Graph'!$E$2:$E$77,'Dyno Graph'!$A$2:$A$77,,1),IF(L1143=2,_xlfn.XLOOKUP(A1143,'Dyno Graph'!$F$2:$F$77,'Dyno Graph'!$A$2:$A$77,,1),IF(L1143=3,_xlfn.XLOOKUP(A1143,'Dyno Graph'!$G$2:$G$77,'Dyno Graph'!$A$2:$A$77,,1))))</f>
        <v>7500</v>
      </c>
      <c r="N1143" s="92">
        <f>IF(L1143=1,_xlfn.XLOOKUP(A1143,'Dyno Graph'!$E$2:$E$77,'Dyno Graph'!$D$2:$D$77,,-1),IF(L1143=2,_xlfn.XLOOKUP(A1143,'Dyno Graph'!$F$2:$F$77,'Dyno Graph'!$D$2:$D$77,,-1),IF(L1143=3,_xlfn.XLOOKUP(A1143,'Dyno Graph'!$G$2:$G$77,'Dyno Graph'!$D$2:$D$77,,-1))))</f>
        <v>14.254</v>
      </c>
      <c r="O1143" s="92">
        <f>IF(L1143=1,_xlfn.XLOOKUP(A1143,'Dyno Graph'!$E$2:$E$77,'Dyno Graph'!$H$2:$H$77,,-1),IF(Forces!L1143=2,_xlfn.XLOOKUP(Forces!A1143,'Dyno Graph'!$F$2:$F$77,'Dyno Graph'!$H$2:$H$77,,-1),IF(Forces!L1143=3,_xlfn.XLOOKUP(Forces!A1143,'Dyno Graph'!$G$2:$G$77,'Dyno Graph'!$H$2:$H$77,,-1))))</f>
        <v>11.185500000000001</v>
      </c>
      <c r="P1143" s="92" cm="1">
        <f t="array" ref="P1143">_xlfn.XLOOKUP(N1143,BSFC!$B$3:$B$25,_xlfn.XLOOKUP(M1143,BSFC!$C$2:$P$2,BSFC!$C$3:$P$25,,-1),,-1)</f>
        <v>475.44294525000004</v>
      </c>
      <c r="Q1143" s="92">
        <f t="shared" si="180"/>
        <v>1.4772408511371877</v>
      </c>
      <c r="R1143" s="92">
        <f t="shared" si="181"/>
        <v>2.2593044861247781E-4</v>
      </c>
      <c r="S1143" s="92">
        <f t="shared" si="182"/>
        <v>0.10741703790997023</v>
      </c>
      <c r="T1143" s="92">
        <f t="shared" si="185"/>
        <v>148.05627181960489</v>
      </c>
      <c r="U1143" s="92">
        <f t="shared" si="183"/>
        <v>1.4322271721329364E-4</v>
      </c>
      <c r="V1143" s="92">
        <f t="shared" si="186"/>
        <v>0.19740836242613635</v>
      </c>
    </row>
    <row r="1144" spans="1:22" x14ac:dyDescent="0.45">
      <c r="A1144" s="88">
        <f>MIN('Gearing and Output'!$H$7,(SQRT((A1143^2)+2*K1143*1)))</f>
        <v>13.752388632941413</v>
      </c>
      <c r="B1144" s="90">
        <f t="shared" si="184"/>
        <v>97.248287484744708</v>
      </c>
      <c r="C1144" s="90">
        <f>0.5*'Gearing and Output'!$G$15*'Gearing and Output'!$G$16*'Gearing and Output'!$G$14*(A1144)^2</f>
        <v>111.2073775495362</v>
      </c>
      <c r="D1144" s="90">
        <f>'Gearing and Output'!$G$26</f>
        <v>133.66125</v>
      </c>
      <c r="E1144" s="90">
        <f>'Gearing and Output'!$C$14-C1144-D1144</f>
        <v>239.23840140594046</v>
      </c>
      <c r="F1144" s="90">
        <f>0.5*'Gearing and Output'!$J$27*A1144^2</f>
        <v>53594.201722958889</v>
      </c>
      <c r="G1144" s="90">
        <f>A1144/('Gearing and Output'!$J$35/1000)</f>
        <v>47.081097682100008</v>
      </c>
      <c r="H1144" s="90">
        <f t="shared" si="178"/>
        <v>59.738955596585342</v>
      </c>
      <c r="I1144" s="90">
        <f>'Gearing and Output'!$G$38</f>
        <v>631.72977665344956</v>
      </c>
      <c r="J1144" s="90">
        <f t="shared" si="179"/>
        <v>0.37870369618049587</v>
      </c>
      <c r="K1144" s="92">
        <f t="shared" si="187"/>
        <v>2.6405868495230767</v>
      </c>
      <c r="L1144" s="92">
        <f>IF(A1144&lt;'Gearing and Output'!$H$5,1,IF(A1144&lt;'Gearing and Output'!$H$6,2,IF(A1144&gt;'Gearing and Output'!$H$6,3)))</f>
        <v>3</v>
      </c>
      <c r="M1144" s="92">
        <f>IF(L1144=1,_xlfn.XLOOKUP(A1144,'Dyno Graph'!$E$2:$E$77,'Dyno Graph'!$A$2:$A$77,,1),IF(L1144=2,_xlfn.XLOOKUP(A1144,'Dyno Graph'!$F$2:$F$77,'Dyno Graph'!$A$2:$A$77,,1),IF(L1144=3,_xlfn.XLOOKUP(A1144,'Dyno Graph'!$G$2:$G$77,'Dyno Graph'!$A$2:$A$77,,1))))</f>
        <v>7500</v>
      </c>
      <c r="N1144" s="92">
        <f>IF(L1144=1,_xlfn.XLOOKUP(A1144,'Dyno Graph'!$E$2:$E$77,'Dyno Graph'!$D$2:$D$77,,-1),IF(L1144=2,_xlfn.XLOOKUP(A1144,'Dyno Graph'!$F$2:$F$77,'Dyno Graph'!$D$2:$D$77,,-1),IF(L1144=3,_xlfn.XLOOKUP(A1144,'Dyno Graph'!$G$2:$G$77,'Dyno Graph'!$D$2:$D$77,,-1))))</f>
        <v>14.254</v>
      </c>
      <c r="O1144" s="92">
        <f>IF(L1144=1,_xlfn.XLOOKUP(A1144,'Dyno Graph'!$E$2:$E$77,'Dyno Graph'!$H$2:$H$77,,-1),IF(Forces!L1144=2,_xlfn.XLOOKUP(Forces!A1144,'Dyno Graph'!$F$2:$F$77,'Dyno Graph'!$H$2:$H$77,,-1),IF(Forces!L1144=3,_xlfn.XLOOKUP(Forces!A1144,'Dyno Graph'!$G$2:$G$77,'Dyno Graph'!$H$2:$H$77,,-1))))</f>
        <v>11.185500000000001</v>
      </c>
      <c r="P1144" s="92" cm="1">
        <f t="array" ref="P1144">_xlfn.XLOOKUP(N1144,BSFC!$B$3:$B$25,_xlfn.XLOOKUP(M1144,BSFC!$C$2:$P$2,BSFC!$C$3:$P$25,,-1),,-1)</f>
        <v>475.44294525000004</v>
      </c>
      <c r="Q1144" s="92">
        <f t="shared" si="180"/>
        <v>1.4772408511371877</v>
      </c>
      <c r="R1144" s="92">
        <f t="shared" si="181"/>
        <v>2.2593044861247781E-4</v>
      </c>
      <c r="S1144" s="92">
        <f t="shared" si="182"/>
        <v>0.10741703790997023</v>
      </c>
      <c r="T1144" s="92">
        <f t="shared" si="185"/>
        <v>148.16368885751487</v>
      </c>
      <c r="U1144" s="92">
        <f t="shared" si="183"/>
        <v>1.4322271721329364E-4</v>
      </c>
      <c r="V1144" s="92">
        <f t="shared" si="186"/>
        <v>0.19755158514334964</v>
      </c>
    </row>
    <row r="1145" spans="1:22" x14ac:dyDescent="0.45">
      <c r="A1145" s="88">
        <f>MIN('Gearing and Output'!$H$7,(SQRT((A1144^2)+2*K1144*1)))</f>
        <v>13.752388632941413</v>
      </c>
      <c r="B1145" s="90">
        <f t="shared" si="184"/>
        <v>97.321002125574793</v>
      </c>
      <c r="C1145" s="90">
        <f>0.5*'Gearing and Output'!$G$15*'Gearing and Output'!$G$16*'Gearing and Output'!$G$14*(A1145)^2</f>
        <v>111.2073775495362</v>
      </c>
      <c r="D1145" s="90">
        <f>'Gearing and Output'!$G$26</f>
        <v>133.66125</v>
      </c>
      <c r="E1145" s="90">
        <f>'Gearing and Output'!$C$14-C1145-D1145</f>
        <v>239.23840140594046</v>
      </c>
      <c r="F1145" s="90">
        <f>0.5*'Gearing and Output'!$J$27*A1145^2</f>
        <v>53594.201722958889</v>
      </c>
      <c r="G1145" s="90">
        <f>A1145/('Gearing and Output'!$J$35/1000)</f>
        <v>47.081097682100008</v>
      </c>
      <c r="H1145" s="90">
        <f t="shared" si="178"/>
        <v>59.738955596585342</v>
      </c>
      <c r="I1145" s="90">
        <f>'Gearing and Output'!$G$38</f>
        <v>631.72977665344956</v>
      </c>
      <c r="J1145" s="90">
        <f t="shared" si="179"/>
        <v>0.37870369618049587</v>
      </c>
      <c r="K1145" s="92">
        <f t="shared" si="187"/>
        <v>2.6405868495230767</v>
      </c>
      <c r="L1145" s="92">
        <f>IF(A1145&lt;'Gearing and Output'!$H$5,1,IF(A1145&lt;'Gearing and Output'!$H$6,2,IF(A1145&gt;'Gearing and Output'!$H$6,3)))</f>
        <v>3</v>
      </c>
      <c r="M1145" s="92">
        <f>IF(L1145=1,_xlfn.XLOOKUP(A1145,'Dyno Graph'!$E$2:$E$77,'Dyno Graph'!$A$2:$A$77,,1),IF(L1145=2,_xlfn.XLOOKUP(A1145,'Dyno Graph'!$F$2:$F$77,'Dyno Graph'!$A$2:$A$77,,1),IF(L1145=3,_xlfn.XLOOKUP(A1145,'Dyno Graph'!$G$2:$G$77,'Dyno Graph'!$A$2:$A$77,,1))))</f>
        <v>7500</v>
      </c>
      <c r="N1145" s="92">
        <f>IF(L1145=1,_xlfn.XLOOKUP(A1145,'Dyno Graph'!$E$2:$E$77,'Dyno Graph'!$D$2:$D$77,,-1),IF(L1145=2,_xlfn.XLOOKUP(A1145,'Dyno Graph'!$F$2:$F$77,'Dyno Graph'!$D$2:$D$77,,-1),IF(L1145=3,_xlfn.XLOOKUP(A1145,'Dyno Graph'!$G$2:$G$77,'Dyno Graph'!$D$2:$D$77,,-1))))</f>
        <v>14.254</v>
      </c>
      <c r="O1145" s="92">
        <f>IF(L1145=1,_xlfn.XLOOKUP(A1145,'Dyno Graph'!$E$2:$E$77,'Dyno Graph'!$H$2:$H$77,,-1),IF(Forces!L1145=2,_xlfn.XLOOKUP(Forces!A1145,'Dyno Graph'!$F$2:$F$77,'Dyno Graph'!$H$2:$H$77,,-1),IF(Forces!L1145=3,_xlfn.XLOOKUP(Forces!A1145,'Dyno Graph'!$G$2:$G$77,'Dyno Graph'!$H$2:$H$77,,-1))))</f>
        <v>11.185500000000001</v>
      </c>
      <c r="P1145" s="92" cm="1">
        <f t="array" ref="P1145">_xlfn.XLOOKUP(N1145,BSFC!$B$3:$B$25,_xlfn.XLOOKUP(M1145,BSFC!$C$2:$P$2,BSFC!$C$3:$P$25,,-1),,-1)</f>
        <v>475.44294525000004</v>
      </c>
      <c r="Q1145" s="92">
        <f t="shared" si="180"/>
        <v>1.4772408511371877</v>
      </c>
      <c r="R1145" s="92">
        <f t="shared" si="181"/>
        <v>2.2593044861247781E-4</v>
      </c>
      <c r="S1145" s="92">
        <f t="shared" si="182"/>
        <v>0.10741703790997023</v>
      </c>
      <c r="T1145" s="92">
        <f t="shared" si="185"/>
        <v>148.27110589542485</v>
      </c>
      <c r="U1145" s="92">
        <f t="shared" si="183"/>
        <v>1.4322271721329364E-4</v>
      </c>
      <c r="V1145" s="92">
        <f t="shared" si="186"/>
        <v>0.19769480786056293</v>
      </c>
    </row>
    <row r="1146" spans="1:22" x14ac:dyDescent="0.45">
      <c r="A1146" s="88">
        <f>MIN('Gearing and Output'!$H$7,(SQRT((A1145^2)+2*K1145*1)))</f>
        <v>13.752388632941413</v>
      </c>
      <c r="B1146" s="90">
        <f t="shared" si="184"/>
        <v>97.393716766404879</v>
      </c>
      <c r="C1146" s="90">
        <f>0.5*'Gearing and Output'!$G$15*'Gearing and Output'!$G$16*'Gearing and Output'!$G$14*(A1146)^2</f>
        <v>111.2073775495362</v>
      </c>
      <c r="D1146" s="90">
        <f>'Gearing and Output'!$G$26</f>
        <v>133.66125</v>
      </c>
      <c r="E1146" s="90">
        <f>'Gearing and Output'!$C$14-C1146-D1146</f>
        <v>239.23840140594046</v>
      </c>
      <c r="F1146" s="90">
        <f>0.5*'Gearing and Output'!$J$27*A1146^2</f>
        <v>53594.201722958889</v>
      </c>
      <c r="G1146" s="90">
        <f>A1146/('Gearing and Output'!$J$35/1000)</f>
        <v>47.081097682100008</v>
      </c>
      <c r="H1146" s="90">
        <f t="shared" si="178"/>
        <v>59.738955596585342</v>
      </c>
      <c r="I1146" s="90">
        <f>'Gearing and Output'!$G$38</f>
        <v>631.72977665344956</v>
      </c>
      <c r="J1146" s="90">
        <f t="shared" si="179"/>
        <v>0.37870369618049587</v>
      </c>
      <c r="K1146" s="92">
        <f t="shared" si="187"/>
        <v>2.6405868495230767</v>
      </c>
      <c r="L1146" s="92">
        <f>IF(A1146&lt;'Gearing and Output'!$H$5,1,IF(A1146&lt;'Gearing and Output'!$H$6,2,IF(A1146&gt;'Gearing and Output'!$H$6,3)))</f>
        <v>3</v>
      </c>
      <c r="M1146" s="92">
        <f>IF(L1146=1,_xlfn.XLOOKUP(A1146,'Dyno Graph'!$E$2:$E$77,'Dyno Graph'!$A$2:$A$77,,1),IF(L1146=2,_xlfn.XLOOKUP(A1146,'Dyno Graph'!$F$2:$F$77,'Dyno Graph'!$A$2:$A$77,,1),IF(L1146=3,_xlfn.XLOOKUP(A1146,'Dyno Graph'!$G$2:$G$77,'Dyno Graph'!$A$2:$A$77,,1))))</f>
        <v>7500</v>
      </c>
      <c r="N1146" s="92">
        <f>IF(L1146=1,_xlfn.XLOOKUP(A1146,'Dyno Graph'!$E$2:$E$77,'Dyno Graph'!$D$2:$D$77,,-1),IF(L1146=2,_xlfn.XLOOKUP(A1146,'Dyno Graph'!$F$2:$F$77,'Dyno Graph'!$D$2:$D$77,,-1),IF(L1146=3,_xlfn.XLOOKUP(A1146,'Dyno Graph'!$G$2:$G$77,'Dyno Graph'!$D$2:$D$77,,-1))))</f>
        <v>14.254</v>
      </c>
      <c r="O1146" s="92">
        <f>IF(L1146=1,_xlfn.XLOOKUP(A1146,'Dyno Graph'!$E$2:$E$77,'Dyno Graph'!$H$2:$H$77,,-1),IF(Forces!L1146=2,_xlfn.XLOOKUP(Forces!A1146,'Dyno Graph'!$F$2:$F$77,'Dyno Graph'!$H$2:$H$77,,-1),IF(Forces!L1146=3,_xlfn.XLOOKUP(Forces!A1146,'Dyno Graph'!$G$2:$G$77,'Dyno Graph'!$H$2:$H$77,,-1))))</f>
        <v>11.185500000000001</v>
      </c>
      <c r="P1146" s="92" cm="1">
        <f t="array" ref="P1146">_xlfn.XLOOKUP(N1146,BSFC!$B$3:$B$25,_xlfn.XLOOKUP(M1146,BSFC!$C$2:$P$2,BSFC!$C$3:$P$25,,-1),,-1)</f>
        <v>475.44294525000004</v>
      </c>
      <c r="Q1146" s="92">
        <f t="shared" si="180"/>
        <v>1.4772408511371877</v>
      </c>
      <c r="R1146" s="92">
        <f t="shared" si="181"/>
        <v>2.2593044861247781E-4</v>
      </c>
      <c r="S1146" s="92">
        <f t="shared" si="182"/>
        <v>0.10741703790997023</v>
      </c>
      <c r="T1146" s="92">
        <f t="shared" si="185"/>
        <v>148.37852293333484</v>
      </c>
      <c r="U1146" s="92">
        <f t="shared" si="183"/>
        <v>1.4322271721329364E-4</v>
      </c>
      <c r="V1146" s="92">
        <f t="shared" si="186"/>
        <v>0.19783803057777621</v>
      </c>
    </row>
    <row r="1147" spans="1:22" x14ac:dyDescent="0.45">
      <c r="A1147" s="88">
        <f>MIN('Gearing and Output'!$H$7,(SQRT((A1146^2)+2*K1146*1)))</f>
        <v>13.752388632941413</v>
      </c>
      <c r="B1147" s="90">
        <f t="shared" si="184"/>
        <v>97.466431407234964</v>
      </c>
      <c r="C1147" s="90">
        <f>0.5*'Gearing and Output'!$G$15*'Gearing and Output'!$G$16*'Gearing and Output'!$G$14*(A1147)^2</f>
        <v>111.2073775495362</v>
      </c>
      <c r="D1147" s="90">
        <f>'Gearing and Output'!$G$26</f>
        <v>133.66125</v>
      </c>
      <c r="E1147" s="90">
        <f>'Gearing and Output'!$C$14-C1147-D1147</f>
        <v>239.23840140594046</v>
      </c>
      <c r="F1147" s="90">
        <f>0.5*'Gearing and Output'!$J$27*A1147^2</f>
        <v>53594.201722958889</v>
      </c>
      <c r="G1147" s="90">
        <f>A1147/('Gearing and Output'!$J$35/1000)</f>
        <v>47.081097682100008</v>
      </c>
      <c r="H1147" s="90">
        <f t="shared" si="178"/>
        <v>59.738955596585342</v>
      </c>
      <c r="I1147" s="90">
        <f>'Gearing and Output'!$G$38</f>
        <v>631.72977665344956</v>
      </c>
      <c r="J1147" s="90">
        <f t="shared" si="179"/>
        <v>0.37870369618049587</v>
      </c>
      <c r="K1147" s="92">
        <f t="shared" si="187"/>
        <v>2.6405868495230767</v>
      </c>
      <c r="L1147" s="92">
        <f>IF(A1147&lt;'Gearing and Output'!$H$5,1,IF(A1147&lt;'Gearing and Output'!$H$6,2,IF(A1147&gt;'Gearing and Output'!$H$6,3)))</f>
        <v>3</v>
      </c>
      <c r="M1147" s="92">
        <f>IF(L1147=1,_xlfn.XLOOKUP(A1147,'Dyno Graph'!$E$2:$E$77,'Dyno Graph'!$A$2:$A$77,,1),IF(L1147=2,_xlfn.XLOOKUP(A1147,'Dyno Graph'!$F$2:$F$77,'Dyno Graph'!$A$2:$A$77,,1),IF(L1147=3,_xlfn.XLOOKUP(A1147,'Dyno Graph'!$G$2:$G$77,'Dyno Graph'!$A$2:$A$77,,1))))</f>
        <v>7500</v>
      </c>
      <c r="N1147" s="92">
        <f>IF(L1147=1,_xlfn.XLOOKUP(A1147,'Dyno Graph'!$E$2:$E$77,'Dyno Graph'!$D$2:$D$77,,-1),IF(L1147=2,_xlfn.XLOOKUP(A1147,'Dyno Graph'!$F$2:$F$77,'Dyno Graph'!$D$2:$D$77,,-1),IF(L1147=3,_xlfn.XLOOKUP(A1147,'Dyno Graph'!$G$2:$G$77,'Dyno Graph'!$D$2:$D$77,,-1))))</f>
        <v>14.254</v>
      </c>
      <c r="O1147" s="92">
        <f>IF(L1147=1,_xlfn.XLOOKUP(A1147,'Dyno Graph'!$E$2:$E$77,'Dyno Graph'!$H$2:$H$77,,-1),IF(Forces!L1147=2,_xlfn.XLOOKUP(Forces!A1147,'Dyno Graph'!$F$2:$F$77,'Dyno Graph'!$H$2:$H$77,,-1),IF(Forces!L1147=3,_xlfn.XLOOKUP(Forces!A1147,'Dyno Graph'!$G$2:$G$77,'Dyno Graph'!$H$2:$H$77,,-1))))</f>
        <v>11.185500000000001</v>
      </c>
      <c r="P1147" s="92" cm="1">
        <f t="array" ref="P1147">_xlfn.XLOOKUP(N1147,BSFC!$B$3:$B$25,_xlfn.XLOOKUP(M1147,BSFC!$C$2:$P$2,BSFC!$C$3:$P$25,,-1),,-1)</f>
        <v>475.44294525000004</v>
      </c>
      <c r="Q1147" s="92">
        <f t="shared" si="180"/>
        <v>1.4772408511371877</v>
      </c>
      <c r="R1147" s="92">
        <f t="shared" si="181"/>
        <v>2.2593044861247781E-4</v>
      </c>
      <c r="S1147" s="92">
        <f t="shared" si="182"/>
        <v>0.10741703790997023</v>
      </c>
      <c r="T1147" s="92">
        <f t="shared" si="185"/>
        <v>148.48593997124482</v>
      </c>
      <c r="U1147" s="92">
        <f t="shared" si="183"/>
        <v>1.4322271721329364E-4</v>
      </c>
      <c r="V1147" s="92">
        <f t="shared" si="186"/>
        <v>0.1979812532949895</v>
      </c>
    </row>
    <row r="1148" spans="1:22" x14ac:dyDescent="0.45">
      <c r="A1148" s="88">
        <f>MIN('Gearing and Output'!$H$7,(SQRT((A1147^2)+2*K1147*1)))</f>
        <v>13.752388632941413</v>
      </c>
      <c r="B1148" s="90">
        <f t="shared" si="184"/>
        <v>97.539146048065049</v>
      </c>
      <c r="C1148" s="90">
        <f>0.5*'Gearing and Output'!$G$15*'Gearing and Output'!$G$16*'Gearing and Output'!$G$14*(A1148)^2</f>
        <v>111.2073775495362</v>
      </c>
      <c r="D1148" s="90">
        <f>'Gearing and Output'!$G$26</f>
        <v>133.66125</v>
      </c>
      <c r="E1148" s="90">
        <f>'Gearing and Output'!$C$14-C1148-D1148</f>
        <v>239.23840140594046</v>
      </c>
      <c r="F1148" s="90">
        <f>0.5*'Gearing and Output'!$J$27*A1148^2</f>
        <v>53594.201722958889</v>
      </c>
      <c r="G1148" s="90">
        <f>A1148/('Gearing and Output'!$J$35/1000)</f>
        <v>47.081097682100008</v>
      </c>
      <c r="H1148" s="90">
        <f t="shared" si="178"/>
        <v>59.738955596585342</v>
      </c>
      <c r="I1148" s="90">
        <f>'Gearing and Output'!$G$38</f>
        <v>631.72977665344956</v>
      </c>
      <c r="J1148" s="90">
        <f t="shared" si="179"/>
        <v>0.37870369618049587</v>
      </c>
      <c r="K1148" s="92">
        <f t="shared" si="187"/>
        <v>2.6405868495230767</v>
      </c>
      <c r="L1148" s="92">
        <f>IF(A1148&lt;'Gearing and Output'!$H$5,1,IF(A1148&lt;'Gearing and Output'!$H$6,2,IF(A1148&gt;'Gearing and Output'!$H$6,3)))</f>
        <v>3</v>
      </c>
      <c r="M1148" s="92">
        <f>IF(L1148=1,_xlfn.XLOOKUP(A1148,'Dyno Graph'!$E$2:$E$77,'Dyno Graph'!$A$2:$A$77,,1),IF(L1148=2,_xlfn.XLOOKUP(A1148,'Dyno Graph'!$F$2:$F$77,'Dyno Graph'!$A$2:$A$77,,1),IF(L1148=3,_xlfn.XLOOKUP(A1148,'Dyno Graph'!$G$2:$G$77,'Dyno Graph'!$A$2:$A$77,,1))))</f>
        <v>7500</v>
      </c>
      <c r="N1148" s="92">
        <f>IF(L1148=1,_xlfn.XLOOKUP(A1148,'Dyno Graph'!$E$2:$E$77,'Dyno Graph'!$D$2:$D$77,,-1),IF(L1148=2,_xlfn.XLOOKUP(A1148,'Dyno Graph'!$F$2:$F$77,'Dyno Graph'!$D$2:$D$77,,-1),IF(L1148=3,_xlfn.XLOOKUP(A1148,'Dyno Graph'!$G$2:$G$77,'Dyno Graph'!$D$2:$D$77,,-1))))</f>
        <v>14.254</v>
      </c>
      <c r="O1148" s="92">
        <f>IF(L1148=1,_xlfn.XLOOKUP(A1148,'Dyno Graph'!$E$2:$E$77,'Dyno Graph'!$H$2:$H$77,,-1),IF(Forces!L1148=2,_xlfn.XLOOKUP(Forces!A1148,'Dyno Graph'!$F$2:$F$77,'Dyno Graph'!$H$2:$H$77,,-1),IF(Forces!L1148=3,_xlfn.XLOOKUP(Forces!A1148,'Dyno Graph'!$G$2:$G$77,'Dyno Graph'!$H$2:$H$77,,-1))))</f>
        <v>11.185500000000001</v>
      </c>
      <c r="P1148" s="92" cm="1">
        <f t="array" ref="P1148">_xlfn.XLOOKUP(N1148,BSFC!$B$3:$B$25,_xlfn.XLOOKUP(M1148,BSFC!$C$2:$P$2,BSFC!$C$3:$P$25,,-1),,-1)</f>
        <v>475.44294525000004</v>
      </c>
      <c r="Q1148" s="92">
        <f t="shared" si="180"/>
        <v>1.4772408511371877</v>
      </c>
      <c r="R1148" s="92">
        <f t="shared" si="181"/>
        <v>2.2593044861247781E-4</v>
      </c>
      <c r="S1148" s="92">
        <f t="shared" si="182"/>
        <v>0.10741703790997023</v>
      </c>
      <c r="T1148" s="92">
        <f t="shared" si="185"/>
        <v>148.5933570091548</v>
      </c>
      <c r="U1148" s="92">
        <f t="shared" si="183"/>
        <v>1.4322271721329364E-4</v>
      </c>
      <c r="V1148" s="92">
        <f t="shared" si="186"/>
        <v>0.19812447601220279</v>
      </c>
    </row>
    <row r="1149" spans="1:22" x14ac:dyDescent="0.45">
      <c r="A1149" s="88">
        <f>MIN('Gearing and Output'!$H$7,(SQRT((A1148^2)+2*K1148*1)))</f>
        <v>13.752388632941413</v>
      </c>
      <c r="B1149" s="90">
        <f t="shared" si="184"/>
        <v>97.611860688895135</v>
      </c>
      <c r="C1149" s="90">
        <f>0.5*'Gearing and Output'!$G$15*'Gearing and Output'!$G$16*'Gearing and Output'!$G$14*(A1149)^2</f>
        <v>111.2073775495362</v>
      </c>
      <c r="D1149" s="90">
        <f>'Gearing and Output'!$G$26</f>
        <v>133.66125</v>
      </c>
      <c r="E1149" s="90">
        <f>'Gearing and Output'!$C$14-C1149-D1149</f>
        <v>239.23840140594046</v>
      </c>
      <c r="F1149" s="90">
        <f>0.5*'Gearing and Output'!$J$27*A1149^2</f>
        <v>53594.201722958889</v>
      </c>
      <c r="G1149" s="90">
        <f>A1149/('Gearing and Output'!$J$35/1000)</f>
        <v>47.081097682100008</v>
      </c>
      <c r="H1149" s="90">
        <f t="shared" si="178"/>
        <v>59.738955596585342</v>
      </c>
      <c r="I1149" s="90">
        <f>'Gearing and Output'!$G$38</f>
        <v>631.72977665344956</v>
      </c>
      <c r="J1149" s="90">
        <f t="shared" si="179"/>
        <v>0.37870369618049587</v>
      </c>
      <c r="K1149" s="92">
        <f t="shared" si="187"/>
        <v>2.6405868495230767</v>
      </c>
      <c r="L1149" s="92">
        <f>IF(A1149&lt;'Gearing and Output'!$H$5,1,IF(A1149&lt;'Gearing and Output'!$H$6,2,IF(A1149&gt;'Gearing and Output'!$H$6,3)))</f>
        <v>3</v>
      </c>
      <c r="M1149" s="92">
        <f>IF(L1149=1,_xlfn.XLOOKUP(A1149,'Dyno Graph'!$E$2:$E$77,'Dyno Graph'!$A$2:$A$77,,1),IF(L1149=2,_xlfn.XLOOKUP(A1149,'Dyno Graph'!$F$2:$F$77,'Dyno Graph'!$A$2:$A$77,,1),IF(L1149=3,_xlfn.XLOOKUP(A1149,'Dyno Graph'!$G$2:$G$77,'Dyno Graph'!$A$2:$A$77,,1))))</f>
        <v>7500</v>
      </c>
      <c r="N1149" s="92">
        <f>IF(L1149=1,_xlfn.XLOOKUP(A1149,'Dyno Graph'!$E$2:$E$77,'Dyno Graph'!$D$2:$D$77,,-1),IF(L1149=2,_xlfn.XLOOKUP(A1149,'Dyno Graph'!$F$2:$F$77,'Dyno Graph'!$D$2:$D$77,,-1),IF(L1149=3,_xlfn.XLOOKUP(A1149,'Dyno Graph'!$G$2:$G$77,'Dyno Graph'!$D$2:$D$77,,-1))))</f>
        <v>14.254</v>
      </c>
      <c r="O1149" s="92">
        <f>IF(L1149=1,_xlfn.XLOOKUP(A1149,'Dyno Graph'!$E$2:$E$77,'Dyno Graph'!$H$2:$H$77,,-1),IF(Forces!L1149=2,_xlfn.XLOOKUP(Forces!A1149,'Dyno Graph'!$F$2:$F$77,'Dyno Graph'!$H$2:$H$77,,-1),IF(Forces!L1149=3,_xlfn.XLOOKUP(Forces!A1149,'Dyno Graph'!$G$2:$G$77,'Dyno Graph'!$H$2:$H$77,,-1))))</f>
        <v>11.185500000000001</v>
      </c>
      <c r="P1149" s="92" cm="1">
        <f t="array" ref="P1149">_xlfn.XLOOKUP(N1149,BSFC!$B$3:$B$25,_xlfn.XLOOKUP(M1149,BSFC!$C$2:$P$2,BSFC!$C$3:$P$25,,-1),,-1)</f>
        <v>475.44294525000004</v>
      </c>
      <c r="Q1149" s="92">
        <f t="shared" si="180"/>
        <v>1.4772408511371877</v>
      </c>
      <c r="R1149" s="92">
        <f t="shared" si="181"/>
        <v>2.2593044861247781E-4</v>
      </c>
      <c r="S1149" s="92">
        <f t="shared" si="182"/>
        <v>0.10741703790997023</v>
      </c>
      <c r="T1149" s="92">
        <f t="shared" si="185"/>
        <v>148.70077404706478</v>
      </c>
      <c r="U1149" s="92">
        <f t="shared" si="183"/>
        <v>1.4322271721329364E-4</v>
      </c>
      <c r="V1149" s="92">
        <f t="shared" si="186"/>
        <v>0.19826769872941608</v>
      </c>
    </row>
    <row r="1150" spans="1:22" x14ac:dyDescent="0.45">
      <c r="A1150" s="88">
        <f>MIN('Gearing and Output'!$H$7,(SQRT((A1149^2)+2*K1149*1)))</f>
        <v>13.752388632941413</v>
      </c>
      <c r="B1150" s="90">
        <f t="shared" si="184"/>
        <v>97.68457532972522</v>
      </c>
      <c r="C1150" s="90">
        <f>0.5*'Gearing and Output'!$G$15*'Gearing and Output'!$G$16*'Gearing and Output'!$G$14*(A1150)^2</f>
        <v>111.2073775495362</v>
      </c>
      <c r="D1150" s="90">
        <f>'Gearing and Output'!$G$26</f>
        <v>133.66125</v>
      </c>
      <c r="E1150" s="90">
        <f>'Gearing and Output'!$C$14-C1150-D1150</f>
        <v>239.23840140594046</v>
      </c>
      <c r="F1150" s="90">
        <f>0.5*'Gearing and Output'!$J$27*A1150^2</f>
        <v>53594.201722958889</v>
      </c>
      <c r="G1150" s="90">
        <f>A1150/('Gearing and Output'!$J$35/1000)</f>
        <v>47.081097682100008</v>
      </c>
      <c r="H1150" s="90">
        <f t="shared" si="178"/>
        <v>59.738955596585342</v>
      </c>
      <c r="I1150" s="90">
        <f>'Gearing and Output'!$G$38</f>
        <v>631.72977665344956</v>
      </c>
      <c r="J1150" s="90">
        <f t="shared" si="179"/>
        <v>0.37870369618049587</v>
      </c>
      <c r="K1150" s="92">
        <f t="shared" si="187"/>
        <v>2.6405868495230767</v>
      </c>
      <c r="L1150" s="92">
        <f>IF(A1150&lt;'Gearing and Output'!$H$5,1,IF(A1150&lt;'Gearing and Output'!$H$6,2,IF(A1150&gt;'Gearing and Output'!$H$6,3)))</f>
        <v>3</v>
      </c>
      <c r="M1150" s="92">
        <f>IF(L1150=1,_xlfn.XLOOKUP(A1150,'Dyno Graph'!$E$2:$E$77,'Dyno Graph'!$A$2:$A$77,,1),IF(L1150=2,_xlfn.XLOOKUP(A1150,'Dyno Graph'!$F$2:$F$77,'Dyno Graph'!$A$2:$A$77,,1),IF(L1150=3,_xlfn.XLOOKUP(A1150,'Dyno Graph'!$G$2:$G$77,'Dyno Graph'!$A$2:$A$77,,1))))</f>
        <v>7500</v>
      </c>
      <c r="N1150" s="92">
        <f>IF(L1150=1,_xlfn.XLOOKUP(A1150,'Dyno Graph'!$E$2:$E$77,'Dyno Graph'!$D$2:$D$77,,-1),IF(L1150=2,_xlfn.XLOOKUP(A1150,'Dyno Graph'!$F$2:$F$77,'Dyno Graph'!$D$2:$D$77,,-1),IF(L1150=3,_xlfn.XLOOKUP(A1150,'Dyno Graph'!$G$2:$G$77,'Dyno Graph'!$D$2:$D$77,,-1))))</f>
        <v>14.254</v>
      </c>
      <c r="O1150" s="92">
        <f>IF(L1150=1,_xlfn.XLOOKUP(A1150,'Dyno Graph'!$E$2:$E$77,'Dyno Graph'!$H$2:$H$77,,-1),IF(Forces!L1150=2,_xlfn.XLOOKUP(Forces!A1150,'Dyno Graph'!$F$2:$F$77,'Dyno Graph'!$H$2:$H$77,,-1),IF(Forces!L1150=3,_xlfn.XLOOKUP(Forces!A1150,'Dyno Graph'!$G$2:$G$77,'Dyno Graph'!$H$2:$H$77,,-1))))</f>
        <v>11.185500000000001</v>
      </c>
      <c r="P1150" s="92" cm="1">
        <f t="array" ref="P1150">_xlfn.XLOOKUP(N1150,BSFC!$B$3:$B$25,_xlfn.XLOOKUP(M1150,BSFC!$C$2:$P$2,BSFC!$C$3:$P$25,,-1),,-1)</f>
        <v>475.44294525000004</v>
      </c>
      <c r="Q1150" s="92">
        <f t="shared" si="180"/>
        <v>1.4772408511371877</v>
      </c>
      <c r="R1150" s="92">
        <f t="shared" si="181"/>
        <v>2.2593044861247781E-4</v>
      </c>
      <c r="S1150" s="92">
        <f t="shared" si="182"/>
        <v>0.10741703790997023</v>
      </c>
      <c r="T1150" s="92">
        <f t="shared" si="185"/>
        <v>148.80819108497477</v>
      </c>
      <c r="U1150" s="92">
        <f t="shared" si="183"/>
        <v>1.4322271721329364E-4</v>
      </c>
      <c r="V1150" s="92">
        <f t="shared" si="186"/>
        <v>0.19841092144662936</v>
      </c>
    </row>
    <row r="1151" spans="1:22" x14ac:dyDescent="0.45">
      <c r="A1151" s="88">
        <f>MIN('Gearing and Output'!$H$7,(SQRT((A1150^2)+2*K1150*1)))</f>
        <v>13.752388632941413</v>
      </c>
      <c r="B1151" s="90">
        <f t="shared" si="184"/>
        <v>97.757289970555306</v>
      </c>
      <c r="C1151" s="90">
        <f>0.5*'Gearing and Output'!$G$15*'Gearing and Output'!$G$16*'Gearing and Output'!$G$14*(A1151)^2</f>
        <v>111.2073775495362</v>
      </c>
      <c r="D1151" s="90">
        <f>'Gearing and Output'!$G$26</f>
        <v>133.66125</v>
      </c>
      <c r="E1151" s="90">
        <f>'Gearing and Output'!$C$14-C1151-D1151</f>
        <v>239.23840140594046</v>
      </c>
      <c r="F1151" s="90">
        <f>0.5*'Gearing and Output'!$J$27*A1151^2</f>
        <v>53594.201722958889</v>
      </c>
      <c r="G1151" s="90">
        <f>A1151/('Gearing and Output'!$J$35/1000)</f>
        <v>47.081097682100008</v>
      </c>
      <c r="H1151" s="90">
        <f t="shared" si="178"/>
        <v>59.738955596585342</v>
      </c>
      <c r="I1151" s="90">
        <f>'Gearing and Output'!$G$38</f>
        <v>631.72977665344956</v>
      </c>
      <c r="J1151" s="90">
        <f t="shared" si="179"/>
        <v>0.37870369618049587</v>
      </c>
      <c r="K1151" s="92">
        <f t="shared" si="187"/>
        <v>2.6405868495230767</v>
      </c>
      <c r="L1151" s="92">
        <f>IF(A1151&lt;'Gearing and Output'!$H$5,1,IF(A1151&lt;'Gearing and Output'!$H$6,2,IF(A1151&gt;'Gearing and Output'!$H$6,3)))</f>
        <v>3</v>
      </c>
      <c r="M1151" s="92">
        <f>IF(L1151=1,_xlfn.XLOOKUP(A1151,'Dyno Graph'!$E$2:$E$77,'Dyno Graph'!$A$2:$A$77,,1),IF(L1151=2,_xlfn.XLOOKUP(A1151,'Dyno Graph'!$F$2:$F$77,'Dyno Graph'!$A$2:$A$77,,1),IF(L1151=3,_xlfn.XLOOKUP(A1151,'Dyno Graph'!$G$2:$G$77,'Dyno Graph'!$A$2:$A$77,,1))))</f>
        <v>7500</v>
      </c>
      <c r="N1151" s="92">
        <f>IF(L1151=1,_xlfn.XLOOKUP(A1151,'Dyno Graph'!$E$2:$E$77,'Dyno Graph'!$D$2:$D$77,,-1),IF(L1151=2,_xlfn.XLOOKUP(A1151,'Dyno Graph'!$F$2:$F$77,'Dyno Graph'!$D$2:$D$77,,-1),IF(L1151=3,_xlfn.XLOOKUP(A1151,'Dyno Graph'!$G$2:$G$77,'Dyno Graph'!$D$2:$D$77,,-1))))</f>
        <v>14.254</v>
      </c>
      <c r="O1151" s="92">
        <f>IF(L1151=1,_xlfn.XLOOKUP(A1151,'Dyno Graph'!$E$2:$E$77,'Dyno Graph'!$H$2:$H$77,,-1),IF(Forces!L1151=2,_xlfn.XLOOKUP(Forces!A1151,'Dyno Graph'!$F$2:$F$77,'Dyno Graph'!$H$2:$H$77,,-1),IF(Forces!L1151=3,_xlfn.XLOOKUP(Forces!A1151,'Dyno Graph'!$G$2:$G$77,'Dyno Graph'!$H$2:$H$77,,-1))))</f>
        <v>11.185500000000001</v>
      </c>
      <c r="P1151" s="92" cm="1">
        <f t="array" ref="P1151">_xlfn.XLOOKUP(N1151,BSFC!$B$3:$B$25,_xlfn.XLOOKUP(M1151,BSFC!$C$2:$P$2,BSFC!$C$3:$P$25,,-1),,-1)</f>
        <v>475.44294525000004</v>
      </c>
      <c r="Q1151" s="92">
        <f t="shared" si="180"/>
        <v>1.4772408511371877</v>
      </c>
      <c r="R1151" s="92">
        <f t="shared" si="181"/>
        <v>2.2593044861247781E-4</v>
      </c>
      <c r="S1151" s="92">
        <f t="shared" si="182"/>
        <v>0.10741703790997023</v>
      </c>
      <c r="T1151" s="92">
        <f t="shared" si="185"/>
        <v>148.91560812288475</v>
      </c>
      <c r="U1151" s="92">
        <f t="shared" si="183"/>
        <v>1.4322271721329364E-4</v>
      </c>
      <c r="V1151" s="92">
        <f t="shared" si="186"/>
        <v>0.19855414416384265</v>
      </c>
    </row>
    <row r="1152" spans="1:22" x14ac:dyDescent="0.45">
      <c r="A1152" s="88">
        <f>MIN('Gearing and Output'!$H$7,(SQRT((A1151^2)+2*K1151*1)))</f>
        <v>13.752388632941413</v>
      </c>
      <c r="B1152" s="90">
        <f t="shared" si="184"/>
        <v>97.830004611385391</v>
      </c>
      <c r="C1152" s="90">
        <f>0.5*'Gearing and Output'!$G$15*'Gearing and Output'!$G$16*'Gearing and Output'!$G$14*(A1152)^2</f>
        <v>111.2073775495362</v>
      </c>
      <c r="D1152" s="90">
        <f>'Gearing and Output'!$G$26</f>
        <v>133.66125</v>
      </c>
      <c r="E1152" s="90">
        <f>'Gearing and Output'!$C$14-C1152-D1152</f>
        <v>239.23840140594046</v>
      </c>
      <c r="F1152" s="90">
        <f>0.5*'Gearing and Output'!$J$27*A1152^2</f>
        <v>53594.201722958889</v>
      </c>
      <c r="G1152" s="90">
        <f>A1152/('Gearing and Output'!$J$35/1000)</f>
        <v>47.081097682100008</v>
      </c>
      <c r="H1152" s="90">
        <f t="shared" si="178"/>
        <v>59.738955596585342</v>
      </c>
      <c r="I1152" s="90">
        <f>'Gearing and Output'!$G$38</f>
        <v>631.72977665344956</v>
      </c>
      <c r="J1152" s="90">
        <f t="shared" si="179"/>
        <v>0.37870369618049587</v>
      </c>
      <c r="K1152" s="92">
        <f t="shared" si="187"/>
        <v>2.6405868495230767</v>
      </c>
      <c r="L1152" s="92">
        <f>IF(A1152&lt;'Gearing and Output'!$H$5,1,IF(A1152&lt;'Gearing and Output'!$H$6,2,IF(A1152&gt;'Gearing and Output'!$H$6,3)))</f>
        <v>3</v>
      </c>
      <c r="M1152" s="92">
        <f>IF(L1152=1,_xlfn.XLOOKUP(A1152,'Dyno Graph'!$E$2:$E$77,'Dyno Graph'!$A$2:$A$77,,1),IF(L1152=2,_xlfn.XLOOKUP(A1152,'Dyno Graph'!$F$2:$F$77,'Dyno Graph'!$A$2:$A$77,,1),IF(L1152=3,_xlfn.XLOOKUP(A1152,'Dyno Graph'!$G$2:$G$77,'Dyno Graph'!$A$2:$A$77,,1))))</f>
        <v>7500</v>
      </c>
      <c r="N1152" s="92">
        <f>IF(L1152=1,_xlfn.XLOOKUP(A1152,'Dyno Graph'!$E$2:$E$77,'Dyno Graph'!$D$2:$D$77,,-1),IF(L1152=2,_xlfn.XLOOKUP(A1152,'Dyno Graph'!$F$2:$F$77,'Dyno Graph'!$D$2:$D$77,,-1),IF(L1152=3,_xlfn.XLOOKUP(A1152,'Dyno Graph'!$G$2:$G$77,'Dyno Graph'!$D$2:$D$77,,-1))))</f>
        <v>14.254</v>
      </c>
      <c r="O1152" s="92">
        <f>IF(L1152=1,_xlfn.XLOOKUP(A1152,'Dyno Graph'!$E$2:$E$77,'Dyno Graph'!$H$2:$H$77,,-1),IF(Forces!L1152=2,_xlfn.XLOOKUP(Forces!A1152,'Dyno Graph'!$F$2:$F$77,'Dyno Graph'!$H$2:$H$77,,-1),IF(Forces!L1152=3,_xlfn.XLOOKUP(Forces!A1152,'Dyno Graph'!$G$2:$G$77,'Dyno Graph'!$H$2:$H$77,,-1))))</f>
        <v>11.185500000000001</v>
      </c>
      <c r="P1152" s="92" cm="1">
        <f t="array" ref="P1152">_xlfn.XLOOKUP(N1152,BSFC!$B$3:$B$25,_xlfn.XLOOKUP(M1152,BSFC!$C$2:$P$2,BSFC!$C$3:$P$25,,-1),,-1)</f>
        <v>475.44294525000004</v>
      </c>
      <c r="Q1152" s="92">
        <f t="shared" si="180"/>
        <v>1.4772408511371877</v>
      </c>
      <c r="R1152" s="92">
        <f t="shared" si="181"/>
        <v>2.2593044861247781E-4</v>
      </c>
      <c r="S1152" s="92">
        <f t="shared" si="182"/>
        <v>0.10741703790997023</v>
      </c>
      <c r="T1152" s="92">
        <f t="shared" si="185"/>
        <v>149.02302516079473</v>
      </c>
      <c r="U1152" s="92">
        <f t="shared" si="183"/>
        <v>1.4322271721329364E-4</v>
      </c>
      <c r="V1152" s="92">
        <f t="shared" si="186"/>
        <v>0.19869736688105594</v>
      </c>
    </row>
    <row r="1153" spans="1:22" x14ac:dyDescent="0.45">
      <c r="A1153" s="88">
        <f>MIN('Gearing and Output'!$H$7,(SQRT((A1152^2)+2*K1152*1)))</f>
        <v>13.752388632941413</v>
      </c>
      <c r="B1153" s="90">
        <f t="shared" si="184"/>
        <v>97.902719252215476</v>
      </c>
      <c r="C1153" s="90">
        <f>0.5*'Gearing and Output'!$G$15*'Gearing and Output'!$G$16*'Gearing and Output'!$G$14*(A1153)^2</f>
        <v>111.2073775495362</v>
      </c>
      <c r="D1153" s="90">
        <f>'Gearing and Output'!$G$26</f>
        <v>133.66125</v>
      </c>
      <c r="E1153" s="90">
        <f>'Gearing and Output'!$C$14-C1153-D1153</f>
        <v>239.23840140594046</v>
      </c>
      <c r="F1153" s="90">
        <f>0.5*'Gearing and Output'!$J$27*A1153^2</f>
        <v>53594.201722958889</v>
      </c>
      <c r="G1153" s="90">
        <f>A1153/('Gearing and Output'!$J$35/1000)</f>
        <v>47.081097682100008</v>
      </c>
      <c r="H1153" s="90">
        <f t="shared" si="178"/>
        <v>59.738955596585342</v>
      </c>
      <c r="I1153" s="90">
        <f>'Gearing and Output'!$G$38</f>
        <v>631.72977665344956</v>
      </c>
      <c r="J1153" s="90">
        <f t="shared" si="179"/>
        <v>0.37870369618049587</v>
      </c>
      <c r="K1153" s="92">
        <f t="shared" si="187"/>
        <v>2.6405868495230767</v>
      </c>
      <c r="L1153" s="92">
        <f>IF(A1153&lt;'Gearing and Output'!$H$5,1,IF(A1153&lt;'Gearing and Output'!$H$6,2,IF(A1153&gt;'Gearing and Output'!$H$6,3)))</f>
        <v>3</v>
      </c>
      <c r="M1153" s="92">
        <f>IF(L1153=1,_xlfn.XLOOKUP(A1153,'Dyno Graph'!$E$2:$E$77,'Dyno Graph'!$A$2:$A$77,,1),IF(L1153=2,_xlfn.XLOOKUP(A1153,'Dyno Graph'!$F$2:$F$77,'Dyno Graph'!$A$2:$A$77,,1),IF(L1153=3,_xlfn.XLOOKUP(A1153,'Dyno Graph'!$G$2:$G$77,'Dyno Graph'!$A$2:$A$77,,1))))</f>
        <v>7500</v>
      </c>
      <c r="N1153" s="92">
        <f>IF(L1153=1,_xlfn.XLOOKUP(A1153,'Dyno Graph'!$E$2:$E$77,'Dyno Graph'!$D$2:$D$77,,-1),IF(L1153=2,_xlfn.XLOOKUP(A1153,'Dyno Graph'!$F$2:$F$77,'Dyno Graph'!$D$2:$D$77,,-1),IF(L1153=3,_xlfn.XLOOKUP(A1153,'Dyno Graph'!$G$2:$G$77,'Dyno Graph'!$D$2:$D$77,,-1))))</f>
        <v>14.254</v>
      </c>
      <c r="O1153" s="92">
        <f>IF(L1153=1,_xlfn.XLOOKUP(A1153,'Dyno Graph'!$E$2:$E$77,'Dyno Graph'!$H$2:$H$77,,-1),IF(Forces!L1153=2,_xlfn.XLOOKUP(Forces!A1153,'Dyno Graph'!$F$2:$F$77,'Dyno Graph'!$H$2:$H$77,,-1),IF(Forces!L1153=3,_xlfn.XLOOKUP(Forces!A1153,'Dyno Graph'!$G$2:$G$77,'Dyno Graph'!$H$2:$H$77,,-1))))</f>
        <v>11.185500000000001</v>
      </c>
      <c r="P1153" s="92" cm="1">
        <f t="array" ref="P1153">_xlfn.XLOOKUP(N1153,BSFC!$B$3:$B$25,_xlfn.XLOOKUP(M1153,BSFC!$C$2:$P$2,BSFC!$C$3:$P$25,,-1),,-1)</f>
        <v>475.44294525000004</v>
      </c>
      <c r="Q1153" s="92">
        <f t="shared" si="180"/>
        <v>1.4772408511371877</v>
      </c>
      <c r="R1153" s="92">
        <f t="shared" si="181"/>
        <v>2.2593044861247781E-4</v>
      </c>
      <c r="S1153" s="92">
        <f t="shared" si="182"/>
        <v>0.10741703790997023</v>
      </c>
      <c r="T1153" s="92">
        <f t="shared" si="185"/>
        <v>149.13044219870471</v>
      </c>
      <c r="U1153" s="92">
        <f t="shared" si="183"/>
        <v>1.4322271721329364E-4</v>
      </c>
      <c r="V1153" s="92">
        <f t="shared" si="186"/>
        <v>0.19884058959826922</v>
      </c>
    </row>
    <row r="1154" spans="1:22" x14ac:dyDescent="0.45">
      <c r="A1154" s="88">
        <f>MIN('Gearing and Output'!$H$7,(SQRT((A1153^2)+2*K1153*1)))</f>
        <v>13.752388632941413</v>
      </c>
      <c r="B1154" s="90">
        <f t="shared" si="184"/>
        <v>97.975433893045562</v>
      </c>
      <c r="C1154" s="90">
        <f>0.5*'Gearing and Output'!$G$15*'Gearing and Output'!$G$16*'Gearing and Output'!$G$14*(A1154)^2</f>
        <v>111.2073775495362</v>
      </c>
      <c r="D1154" s="90">
        <f>'Gearing and Output'!$G$26</f>
        <v>133.66125</v>
      </c>
      <c r="E1154" s="90">
        <f>'Gearing and Output'!$C$14-C1154-D1154</f>
        <v>239.23840140594046</v>
      </c>
      <c r="F1154" s="90">
        <f>0.5*'Gearing and Output'!$J$27*A1154^2</f>
        <v>53594.201722958889</v>
      </c>
      <c r="G1154" s="90">
        <f>A1154/('Gearing and Output'!$J$35/1000)</f>
        <v>47.081097682100008</v>
      </c>
      <c r="H1154" s="90">
        <f t="shared" ref="H1154:H1217" si="188">(0.5*I1154*A1154^2)/1000</f>
        <v>59.738955596585342</v>
      </c>
      <c r="I1154" s="90">
        <f>'Gearing and Output'!$G$38</f>
        <v>631.72977665344956</v>
      </c>
      <c r="J1154" s="90">
        <f t="shared" ref="J1154:J1217" si="189">E1154/I1154</f>
        <v>0.37870369618049587</v>
      </c>
      <c r="K1154" s="92">
        <f t="shared" si="187"/>
        <v>2.6405868495230767</v>
      </c>
      <c r="L1154" s="92">
        <f>IF(A1154&lt;'Gearing and Output'!$H$5,1,IF(A1154&lt;'Gearing and Output'!$H$6,2,IF(A1154&gt;'Gearing and Output'!$H$6,3)))</f>
        <v>3</v>
      </c>
      <c r="M1154" s="92">
        <f>IF(L1154=1,_xlfn.XLOOKUP(A1154,'Dyno Graph'!$E$2:$E$77,'Dyno Graph'!$A$2:$A$77,,1),IF(L1154=2,_xlfn.XLOOKUP(A1154,'Dyno Graph'!$F$2:$F$77,'Dyno Graph'!$A$2:$A$77,,1),IF(L1154=3,_xlfn.XLOOKUP(A1154,'Dyno Graph'!$G$2:$G$77,'Dyno Graph'!$A$2:$A$77,,1))))</f>
        <v>7500</v>
      </c>
      <c r="N1154" s="92">
        <f>IF(L1154=1,_xlfn.XLOOKUP(A1154,'Dyno Graph'!$E$2:$E$77,'Dyno Graph'!$D$2:$D$77,,-1),IF(L1154=2,_xlfn.XLOOKUP(A1154,'Dyno Graph'!$F$2:$F$77,'Dyno Graph'!$D$2:$D$77,,-1),IF(L1154=3,_xlfn.XLOOKUP(A1154,'Dyno Graph'!$G$2:$G$77,'Dyno Graph'!$D$2:$D$77,,-1))))</f>
        <v>14.254</v>
      </c>
      <c r="O1154" s="92">
        <f>IF(L1154=1,_xlfn.XLOOKUP(A1154,'Dyno Graph'!$E$2:$E$77,'Dyno Graph'!$H$2:$H$77,,-1),IF(Forces!L1154=2,_xlfn.XLOOKUP(Forces!A1154,'Dyno Graph'!$F$2:$F$77,'Dyno Graph'!$H$2:$H$77,,-1),IF(Forces!L1154=3,_xlfn.XLOOKUP(Forces!A1154,'Dyno Graph'!$G$2:$G$77,'Dyno Graph'!$H$2:$H$77,,-1))))</f>
        <v>11.185500000000001</v>
      </c>
      <c r="P1154" s="92" cm="1">
        <f t="array" ref="P1154">_xlfn.XLOOKUP(N1154,BSFC!$B$3:$B$25,_xlfn.XLOOKUP(M1154,BSFC!$C$2:$P$2,BSFC!$C$3:$P$25,,-1),,-1)</f>
        <v>475.44294525000004</v>
      </c>
      <c r="Q1154" s="92">
        <f t="shared" si="180"/>
        <v>1.4772408511371877</v>
      </c>
      <c r="R1154" s="92">
        <f t="shared" si="181"/>
        <v>2.2593044861247781E-4</v>
      </c>
      <c r="S1154" s="92">
        <f t="shared" si="182"/>
        <v>0.10741703790997023</v>
      </c>
      <c r="T1154" s="92">
        <f t="shared" si="185"/>
        <v>149.2378592366147</v>
      </c>
      <c r="U1154" s="92">
        <f t="shared" si="183"/>
        <v>1.4322271721329364E-4</v>
      </c>
      <c r="V1154" s="92">
        <f t="shared" si="186"/>
        <v>0.19898381231548251</v>
      </c>
    </row>
    <row r="1155" spans="1:22" x14ac:dyDescent="0.45">
      <c r="A1155" s="88">
        <f>MIN('Gearing and Output'!$H$7,(SQRT((A1154^2)+2*K1154*1)))</f>
        <v>13.752388632941413</v>
      </c>
      <c r="B1155" s="90">
        <f t="shared" si="184"/>
        <v>98.048148533875647</v>
      </c>
      <c r="C1155" s="90">
        <f>0.5*'Gearing and Output'!$G$15*'Gearing and Output'!$G$16*'Gearing and Output'!$G$14*(A1155)^2</f>
        <v>111.2073775495362</v>
      </c>
      <c r="D1155" s="90">
        <f>'Gearing and Output'!$G$26</f>
        <v>133.66125</v>
      </c>
      <c r="E1155" s="90">
        <f>'Gearing and Output'!$C$14-C1155-D1155</f>
        <v>239.23840140594046</v>
      </c>
      <c r="F1155" s="90">
        <f>0.5*'Gearing and Output'!$J$27*A1155^2</f>
        <v>53594.201722958889</v>
      </c>
      <c r="G1155" s="90">
        <f>A1155/('Gearing and Output'!$J$35/1000)</f>
        <v>47.081097682100008</v>
      </c>
      <c r="H1155" s="90">
        <f t="shared" si="188"/>
        <v>59.738955596585342</v>
      </c>
      <c r="I1155" s="90">
        <f>'Gearing and Output'!$G$38</f>
        <v>631.72977665344956</v>
      </c>
      <c r="J1155" s="90">
        <f t="shared" si="189"/>
        <v>0.37870369618049587</v>
      </c>
      <c r="K1155" s="92">
        <f t="shared" si="187"/>
        <v>2.6405868495230767</v>
      </c>
      <c r="L1155" s="92">
        <f>IF(A1155&lt;'Gearing and Output'!$H$5,1,IF(A1155&lt;'Gearing and Output'!$H$6,2,IF(A1155&gt;'Gearing and Output'!$H$6,3)))</f>
        <v>3</v>
      </c>
      <c r="M1155" s="92">
        <f>IF(L1155=1,_xlfn.XLOOKUP(A1155,'Dyno Graph'!$E$2:$E$77,'Dyno Graph'!$A$2:$A$77,,1),IF(L1155=2,_xlfn.XLOOKUP(A1155,'Dyno Graph'!$F$2:$F$77,'Dyno Graph'!$A$2:$A$77,,1),IF(L1155=3,_xlfn.XLOOKUP(A1155,'Dyno Graph'!$G$2:$G$77,'Dyno Graph'!$A$2:$A$77,,1))))</f>
        <v>7500</v>
      </c>
      <c r="N1155" s="92">
        <f>IF(L1155=1,_xlfn.XLOOKUP(A1155,'Dyno Graph'!$E$2:$E$77,'Dyno Graph'!$D$2:$D$77,,-1),IF(L1155=2,_xlfn.XLOOKUP(A1155,'Dyno Graph'!$F$2:$F$77,'Dyno Graph'!$D$2:$D$77,,-1),IF(L1155=3,_xlfn.XLOOKUP(A1155,'Dyno Graph'!$G$2:$G$77,'Dyno Graph'!$D$2:$D$77,,-1))))</f>
        <v>14.254</v>
      </c>
      <c r="O1155" s="92">
        <f>IF(L1155=1,_xlfn.XLOOKUP(A1155,'Dyno Graph'!$E$2:$E$77,'Dyno Graph'!$H$2:$H$77,,-1),IF(Forces!L1155=2,_xlfn.XLOOKUP(Forces!A1155,'Dyno Graph'!$F$2:$F$77,'Dyno Graph'!$H$2:$H$77,,-1),IF(Forces!L1155=3,_xlfn.XLOOKUP(Forces!A1155,'Dyno Graph'!$G$2:$G$77,'Dyno Graph'!$H$2:$H$77,,-1))))</f>
        <v>11.185500000000001</v>
      </c>
      <c r="P1155" s="92" cm="1">
        <f t="array" ref="P1155">_xlfn.XLOOKUP(N1155,BSFC!$B$3:$B$25,_xlfn.XLOOKUP(M1155,BSFC!$C$2:$P$2,BSFC!$C$3:$P$25,,-1),,-1)</f>
        <v>475.44294525000004</v>
      </c>
      <c r="Q1155" s="92">
        <f t="shared" ref="Q1155:Q1218" si="190">(O1155*P1155)/(60*60)</f>
        <v>1.4772408511371877</v>
      </c>
      <c r="R1155" s="92">
        <f t="shared" ref="R1155:R1218" si="191">((B1156-B1155)/3600)*O1155</f>
        <v>2.2593044861247781E-4</v>
      </c>
      <c r="S1155" s="92">
        <f t="shared" ref="S1155:S1218" si="192">R1155*P1155</f>
        <v>0.10741703790997023</v>
      </c>
      <c r="T1155" s="92">
        <f t="shared" si="185"/>
        <v>149.34527627452468</v>
      </c>
      <c r="U1155" s="92">
        <f t="shared" ref="U1155:U1218" si="193">((R1155*P1155)/1000)/0.75</f>
        <v>1.4322271721329364E-4</v>
      </c>
      <c r="V1155" s="92">
        <f t="shared" si="186"/>
        <v>0.1991270350326958</v>
      </c>
    </row>
    <row r="1156" spans="1:22" x14ac:dyDescent="0.45">
      <c r="A1156" s="88">
        <f>MIN('Gearing and Output'!$H$7,(SQRT((A1155^2)+2*K1155*1)))</f>
        <v>13.752388632941413</v>
      </c>
      <c r="B1156" s="90">
        <f t="shared" si="184"/>
        <v>98.120863174705732</v>
      </c>
      <c r="C1156" s="90">
        <f>0.5*'Gearing and Output'!$G$15*'Gearing and Output'!$G$16*'Gearing and Output'!$G$14*(A1156)^2</f>
        <v>111.2073775495362</v>
      </c>
      <c r="D1156" s="90">
        <f>'Gearing and Output'!$G$26</f>
        <v>133.66125</v>
      </c>
      <c r="E1156" s="90">
        <f>'Gearing and Output'!$C$14-C1156-D1156</f>
        <v>239.23840140594046</v>
      </c>
      <c r="F1156" s="90">
        <f>0.5*'Gearing and Output'!$J$27*A1156^2</f>
        <v>53594.201722958889</v>
      </c>
      <c r="G1156" s="90">
        <f>A1156/('Gearing and Output'!$J$35/1000)</f>
        <v>47.081097682100008</v>
      </c>
      <c r="H1156" s="90">
        <f t="shared" si="188"/>
        <v>59.738955596585342</v>
      </c>
      <c r="I1156" s="90">
        <f>'Gearing and Output'!$G$38</f>
        <v>631.72977665344956</v>
      </c>
      <c r="J1156" s="90">
        <f t="shared" si="189"/>
        <v>0.37870369618049587</v>
      </c>
      <c r="K1156" s="92">
        <f t="shared" si="187"/>
        <v>2.6405868495230767</v>
      </c>
      <c r="L1156" s="92">
        <f>IF(A1156&lt;'Gearing and Output'!$H$5,1,IF(A1156&lt;'Gearing and Output'!$H$6,2,IF(A1156&gt;'Gearing and Output'!$H$6,3)))</f>
        <v>3</v>
      </c>
      <c r="M1156" s="92">
        <f>IF(L1156=1,_xlfn.XLOOKUP(A1156,'Dyno Graph'!$E$2:$E$77,'Dyno Graph'!$A$2:$A$77,,1),IF(L1156=2,_xlfn.XLOOKUP(A1156,'Dyno Graph'!$F$2:$F$77,'Dyno Graph'!$A$2:$A$77,,1),IF(L1156=3,_xlfn.XLOOKUP(A1156,'Dyno Graph'!$G$2:$G$77,'Dyno Graph'!$A$2:$A$77,,1))))</f>
        <v>7500</v>
      </c>
      <c r="N1156" s="92">
        <f>IF(L1156=1,_xlfn.XLOOKUP(A1156,'Dyno Graph'!$E$2:$E$77,'Dyno Graph'!$D$2:$D$77,,-1),IF(L1156=2,_xlfn.XLOOKUP(A1156,'Dyno Graph'!$F$2:$F$77,'Dyno Graph'!$D$2:$D$77,,-1),IF(L1156=3,_xlfn.XLOOKUP(A1156,'Dyno Graph'!$G$2:$G$77,'Dyno Graph'!$D$2:$D$77,,-1))))</f>
        <v>14.254</v>
      </c>
      <c r="O1156" s="92">
        <f>IF(L1156=1,_xlfn.XLOOKUP(A1156,'Dyno Graph'!$E$2:$E$77,'Dyno Graph'!$H$2:$H$77,,-1),IF(Forces!L1156=2,_xlfn.XLOOKUP(Forces!A1156,'Dyno Graph'!$F$2:$F$77,'Dyno Graph'!$H$2:$H$77,,-1),IF(Forces!L1156=3,_xlfn.XLOOKUP(Forces!A1156,'Dyno Graph'!$G$2:$G$77,'Dyno Graph'!$H$2:$H$77,,-1))))</f>
        <v>11.185500000000001</v>
      </c>
      <c r="P1156" s="92" cm="1">
        <f t="array" ref="P1156">_xlfn.XLOOKUP(N1156,BSFC!$B$3:$B$25,_xlfn.XLOOKUP(M1156,BSFC!$C$2:$P$2,BSFC!$C$3:$P$25,,-1),,-1)</f>
        <v>475.44294525000004</v>
      </c>
      <c r="Q1156" s="92">
        <f t="shared" si="190"/>
        <v>1.4772408511371877</v>
      </c>
      <c r="R1156" s="92">
        <f t="shared" si="191"/>
        <v>2.2593044861247781E-4</v>
      </c>
      <c r="S1156" s="92">
        <f t="shared" si="192"/>
        <v>0.10741703790997023</v>
      </c>
      <c r="T1156" s="92">
        <f t="shared" si="185"/>
        <v>149.45269331243466</v>
      </c>
      <c r="U1156" s="92">
        <f t="shared" si="193"/>
        <v>1.4322271721329364E-4</v>
      </c>
      <c r="V1156" s="92">
        <f t="shared" si="186"/>
        <v>0.19927025774990909</v>
      </c>
    </row>
    <row r="1157" spans="1:22" x14ac:dyDescent="0.45">
      <c r="A1157" s="88">
        <f>MIN('Gearing and Output'!$H$7,(SQRT((A1156^2)+2*K1156*1)))</f>
        <v>13.752388632941413</v>
      </c>
      <c r="B1157" s="90">
        <f t="shared" ref="B1157:B1220" si="194">(1/A1157)+B1156</f>
        <v>98.193577815535818</v>
      </c>
      <c r="C1157" s="90">
        <f>0.5*'Gearing and Output'!$G$15*'Gearing and Output'!$G$16*'Gearing and Output'!$G$14*(A1157)^2</f>
        <v>111.2073775495362</v>
      </c>
      <c r="D1157" s="90">
        <f>'Gearing and Output'!$G$26</f>
        <v>133.66125</v>
      </c>
      <c r="E1157" s="90">
        <f>'Gearing and Output'!$C$14-C1157-D1157</f>
        <v>239.23840140594046</v>
      </c>
      <c r="F1157" s="90">
        <f>0.5*'Gearing and Output'!$J$27*A1157^2</f>
        <v>53594.201722958889</v>
      </c>
      <c r="G1157" s="90">
        <f>A1157/('Gearing and Output'!$J$35/1000)</f>
        <v>47.081097682100008</v>
      </c>
      <c r="H1157" s="90">
        <f t="shared" si="188"/>
        <v>59.738955596585342</v>
      </c>
      <c r="I1157" s="90">
        <f>'Gearing and Output'!$G$38</f>
        <v>631.72977665344956</v>
      </c>
      <c r="J1157" s="90">
        <f t="shared" si="189"/>
        <v>0.37870369618049587</v>
      </c>
      <c r="K1157" s="92">
        <f t="shared" si="187"/>
        <v>2.6405868495230767</v>
      </c>
      <c r="L1157" s="92">
        <f>IF(A1157&lt;'Gearing and Output'!$H$5,1,IF(A1157&lt;'Gearing and Output'!$H$6,2,IF(A1157&gt;'Gearing and Output'!$H$6,3)))</f>
        <v>3</v>
      </c>
      <c r="M1157" s="92">
        <f>IF(L1157=1,_xlfn.XLOOKUP(A1157,'Dyno Graph'!$E$2:$E$77,'Dyno Graph'!$A$2:$A$77,,1),IF(L1157=2,_xlfn.XLOOKUP(A1157,'Dyno Graph'!$F$2:$F$77,'Dyno Graph'!$A$2:$A$77,,1),IF(L1157=3,_xlfn.XLOOKUP(A1157,'Dyno Graph'!$G$2:$G$77,'Dyno Graph'!$A$2:$A$77,,1))))</f>
        <v>7500</v>
      </c>
      <c r="N1157" s="92">
        <f>IF(L1157=1,_xlfn.XLOOKUP(A1157,'Dyno Graph'!$E$2:$E$77,'Dyno Graph'!$D$2:$D$77,,-1),IF(L1157=2,_xlfn.XLOOKUP(A1157,'Dyno Graph'!$F$2:$F$77,'Dyno Graph'!$D$2:$D$77,,-1),IF(L1157=3,_xlfn.XLOOKUP(A1157,'Dyno Graph'!$G$2:$G$77,'Dyno Graph'!$D$2:$D$77,,-1))))</f>
        <v>14.254</v>
      </c>
      <c r="O1157" s="92">
        <f>IF(L1157=1,_xlfn.XLOOKUP(A1157,'Dyno Graph'!$E$2:$E$77,'Dyno Graph'!$H$2:$H$77,,-1),IF(Forces!L1157=2,_xlfn.XLOOKUP(Forces!A1157,'Dyno Graph'!$F$2:$F$77,'Dyno Graph'!$H$2:$H$77,,-1),IF(Forces!L1157=3,_xlfn.XLOOKUP(Forces!A1157,'Dyno Graph'!$G$2:$G$77,'Dyno Graph'!$H$2:$H$77,,-1))))</f>
        <v>11.185500000000001</v>
      </c>
      <c r="P1157" s="92" cm="1">
        <f t="array" ref="P1157">_xlfn.XLOOKUP(N1157,BSFC!$B$3:$B$25,_xlfn.XLOOKUP(M1157,BSFC!$C$2:$P$2,BSFC!$C$3:$P$25,,-1),,-1)</f>
        <v>475.44294525000004</v>
      </c>
      <c r="Q1157" s="92">
        <f t="shared" si="190"/>
        <v>1.4772408511371877</v>
      </c>
      <c r="R1157" s="92">
        <f t="shared" si="191"/>
        <v>2.2593044861247781E-4</v>
      </c>
      <c r="S1157" s="92">
        <f t="shared" si="192"/>
        <v>0.10741703790997023</v>
      </c>
      <c r="T1157" s="92">
        <f t="shared" ref="T1157:T1220" si="195">S1157+T1156</f>
        <v>149.56011035034464</v>
      </c>
      <c r="U1157" s="92">
        <f t="shared" si="193"/>
        <v>1.4322271721329364E-4</v>
      </c>
      <c r="V1157" s="92">
        <f t="shared" ref="V1157:V1220" si="196">U1157+V1156</f>
        <v>0.19941348046712237</v>
      </c>
    </row>
    <row r="1158" spans="1:22" x14ac:dyDescent="0.45">
      <c r="A1158" s="88">
        <f>MIN('Gearing and Output'!$H$7,(SQRT((A1157^2)+2*K1157*1)))</f>
        <v>13.752388632941413</v>
      </c>
      <c r="B1158" s="90">
        <f t="shared" si="194"/>
        <v>98.266292456365903</v>
      </c>
      <c r="C1158" s="90">
        <f>0.5*'Gearing and Output'!$G$15*'Gearing and Output'!$G$16*'Gearing and Output'!$G$14*(A1158)^2</f>
        <v>111.2073775495362</v>
      </c>
      <c r="D1158" s="90">
        <f>'Gearing and Output'!$G$26</f>
        <v>133.66125</v>
      </c>
      <c r="E1158" s="90">
        <f>'Gearing and Output'!$C$14-C1158-D1158</f>
        <v>239.23840140594046</v>
      </c>
      <c r="F1158" s="90">
        <f>0.5*'Gearing and Output'!$J$27*A1158^2</f>
        <v>53594.201722958889</v>
      </c>
      <c r="G1158" s="90">
        <f>A1158/('Gearing and Output'!$J$35/1000)</f>
        <v>47.081097682100008</v>
      </c>
      <c r="H1158" s="90">
        <f t="shared" si="188"/>
        <v>59.738955596585342</v>
      </c>
      <c r="I1158" s="90">
        <f>'Gearing and Output'!$G$38</f>
        <v>631.72977665344956</v>
      </c>
      <c r="J1158" s="90">
        <f t="shared" si="189"/>
        <v>0.37870369618049587</v>
      </c>
      <c r="K1158" s="92">
        <f t="shared" si="187"/>
        <v>2.6405868495230767</v>
      </c>
      <c r="L1158" s="92">
        <f>IF(A1158&lt;'Gearing and Output'!$H$5,1,IF(A1158&lt;'Gearing and Output'!$H$6,2,IF(A1158&gt;'Gearing and Output'!$H$6,3)))</f>
        <v>3</v>
      </c>
      <c r="M1158" s="92">
        <f>IF(L1158=1,_xlfn.XLOOKUP(A1158,'Dyno Graph'!$E$2:$E$77,'Dyno Graph'!$A$2:$A$77,,1),IF(L1158=2,_xlfn.XLOOKUP(A1158,'Dyno Graph'!$F$2:$F$77,'Dyno Graph'!$A$2:$A$77,,1),IF(L1158=3,_xlfn.XLOOKUP(A1158,'Dyno Graph'!$G$2:$G$77,'Dyno Graph'!$A$2:$A$77,,1))))</f>
        <v>7500</v>
      </c>
      <c r="N1158" s="92">
        <f>IF(L1158=1,_xlfn.XLOOKUP(A1158,'Dyno Graph'!$E$2:$E$77,'Dyno Graph'!$D$2:$D$77,,-1),IF(L1158=2,_xlfn.XLOOKUP(A1158,'Dyno Graph'!$F$2:$F$77,'Dyno Graph'!$D$2:$D$77,,-1),IF(L1158=3,_xlfn.XLOOKUP(A1158,'Dyno Graph'!$G$2:$G$77,'Dyno Graph'!$D$2:$D$77,,-1))))</f>
        <v>14.254</v>
      </c>
      <c r="O1158" s="92">
        <f>IF(L1158=1,_xlfn.XLOOKUP(A1158,'Dyno Graph'!$E$2:$E$77,'Dyno Graph'!$H$2:$H$77,,-1),IF(Forces!L1158=2,_xlfn.XLOOKUP(Forces!A1158,'Dyno Graph'!$F$2:$F$77,'Dyno Graph'!$H$2:$H$77,,-1),IF(Forces!L1158=3,_xlfn.XLOOKUP(Forces!A1158,'Dyno Graph'!$G$2:$G$77,'Dyno Graph'!$H$2:$H$77,,-1))))</f>
        <v>11.185500000000001</v>
      </c>
      <c r="P1158" s="92" cm="1">
        <f t="array" ref="P1158">_xlfn.XLOOKUP(N1158,BSFC!$B$3:$B$25,_xlfn.XLOOKUP(M1158,BSFC!$C$2:$P$2,BSFC!$C$3:$P$25,,-1),,-1)</f>
        <v>475.44294525000004</v>
      </c>
      <c r="Q1158" s="92">
        <f t="shared" si="190"/>
        <v>1.4772408511371877</v>
      </c>
      <c r="R1158" s="92">
        <f t="shared" si="191"/>
        <v>2.2593044861247781E-4</v>
      </c>
      <c r="S1158" s="92">
        <f t="shared" si="192"/>
        <v>0.10741703790997023</v>
      </c>
      <c r="T1158" s="92">
        <f t="shared" si="195"/>
        <v>149.66752738825463</v>
      </c>
      <c r="U1158" s="92">
        <f t="shared" si="193"/>
        <v>1.4322271721329364E-4</v>
      </c>
      <c r="V1158" s="92">
        <f t="shared" si="196"/>
        <v>0.19955670318433566</v>
      </c>
    </row>
    <row r="1159" spans="1:22" x14ac:dyDescent="0.45">
      <c r="A1159" s="88">
        <f>MIN('Gearing and Output'!$H$7,(SQRT((A1158^2)+2*K1158*1)))</f>
        <v>13.752388632941413</v>
      </c>
      <c r="B1159" s="90">
        <f t="shared" si="194"/>
        <v>98.339007097195989</v>
      </c>
      <c r="C1159" s="90">
        <f>0.5*'Gearing and Output'!$G$15*'Gearing and Output'!$G$16*'Gearing and Output'!$G$14*(A1159)^2</f>
        <v>111.2073775495362</v>
      </c>
      <c r="D1159" s="90">
        <f>'Gearing and Output'!$G$26</f>
        <v>133.66125</v>
      </c>
      <c r="E1159" s="90">
        <f>'Gearing and Output'!$C$14-C1159-D1159</f>
        <v>239.23840140594046</v>
      </c>
      <c r="F1159" s="90">
        <f>0.5*'Gearing and Output'!$J$27*A1159^2</f>
        <v>53594.201722958889</v>
      </c>
      <c r="G1159" s="90">
        <f>A1159/('Gearing and Output'!$J$35/1000)</f>
        <v>47.081097682100008</v>
      </c>
      <c r="H1159" s="90">
        <f t="shared" si="188"/>
        <v>59.738955596585342</v>
      </c>
      <c r="I1159" s="90">
        <f>'Gearing and Output'!$G$38</f>
        <v>631.72977665344956</v>
      </c>
      <c r="J1159" s="90">
        <f t="shared" si="189"/>
        <v>0.37870369618049587</v>
      </c>
      <c r="K1159" s="92">
        <f t="shared" si="187"/>
        <v>2.6405868495230767</v>
      </c>
      <c r="L1159" s="92">
        <f>IF(A1159&lt;'Gearing and Output'!$H$5,1,IF(A1159&lt;'Gearing and Output'!$H$6,2,IF(A1159&gt;'Gearing and Output'!$H$6,3)))</f>
        <v>3</v>
      </c>
      <c r="M1159" s="92">
        <f>IF(L1159=1,_xlfn.XLOOKUP(A1159,'Dyno Graph'!$E$2:$E$77,'Dyno Graph'!$A$2:$A$77,,1),IF(L1159=2,_xlfn.XLOOKUP(A1159,'Dyno Graph'!$F$2:$F$77,'Dyno Graph'!$A$2:$A$77,,1),IF(L1159=3,_xlfn.XLOOKUP(A1159,'Dyno Graph'!$G$2:$G$77,'Dyno Graph'!$A$2:$A$77,,1))))</f>
        <v>7500</v>
      </c>
      <c r="N1159" s="92">
        <f>IF(L1159=1,_xlfn.XLOOKUP(A1159,'Dyno Graph'!$E$2:$E$77,'Dyno Graph'!$D$2:$D$77,,-1),IF(L1159=2,_xlfn.XLOOKUP(A1159,'Dyno Graph'!$F$2:$F$77,'Dyno Graph'!$D$2:$D$77,,-1),IF(L1159=3,_xlfn.XLOOKUP(A1159,'Dyno Graph'!$G$2:$G$77,'Dyno Graph'!$D$2:$D$77,,-1))))</f>
        <v>14.254</v>
      </c>
      <c r="O1159" s="92">
        <f>IF(L1159=1,_xlfn.XLOOKUP(A1159,'Dyno Graph'!$E$2:$E$77,'Dyno Graph'!$H$2:$H$77,,-1),IF(Forces!L1159=2,_xlfn.XLOOKUP(Forces!A1159,'Dyno Graph'!$F$2:$F$77,'Dyno Graph'!$H$2:$H$77,,-1),IF(Forces!L1159=3,_xlfn.XLOOKUP(Forces!A1159,'Dyno Graph'!$G$2:$G$77,'Dyno Graph'!$H$2:$H$77,,-1))))</f>
        <v>11.185500000000001</v>
      </c>
      <c r="P1159" s="92" cm="1">
        <f t="array" ref="P1159">_xlfn.XLOOKUP(N1159,BSFC!$B$3:$B$25,_xlfn.XLOOKUP(M1159,BSFC!$C$2:$P$2,BSFC!$C$3:$P$25,,-1),,-1)</f>
        <v>475.44294525000004</v>
      </c>
      <c r="Q1159" s="92">
        <f t="shared" si="190"/>
        <v>1.4772408511371877</v>
      </c>
      <c r="R1159" s="92">
        <f t="shared" si="191"/>
        <v>2.2593044861247781E-4</v>
      </c>
      <c r="S1159" s="92">
        <f t="shared" si="192"/>
        <v>0.10741703790997023</v>
      </c>
      <c r="T1159" s="92">
        <f t="shared" si="195"/>
        <v>149.77494442616461</v>
      </c>
      <c r="U1159" s="92">
        <f t="shared" si="193"/>
        <v>1.4322271721329364E-4</v>
      </c>
      <c r="V1159" s="92">
        <f t="shared" si="196"/>
        <v>0.19969992590154895</v>
      </c>
    </row>
    <row r="1160" spans="1:22" x14ac:dyDescent="0.45">
      <c r="A1160" s="88">
        <f>MIN('Gearing and Output'!$H$7,(SQRT((A1159^2)+2*K1159*1)))</f>
        <v>13.752388632941413</v>
      </c>
      <c r="B1160" s="90">
        <f t="shared" si="194"/>
        <v>98.411721738026074</v>
      </c>
      <c r="C1160" s="90">
        <f>0.5*'Gearing and Output'!$G$15*'Gearing and Output'!$G$16*'Gearing and Output'!$G$14*(A1160)^2</f>
        <v>111.2073775495362</v>
      </c>
      <c r="D1160" s="90">
        <f>'Gearing and Output'!$G$26</f>
        <v>133.66125</v>
      </c>
      <c r="E1160" s="90">
        <f>'Gearing and Output'!$C$14-C1160-D1160</f>
        <v>239.23840140594046</v>
      </c>
      <c r="F1160" s="90">
        <f>0.5*'Gearing and Output'!$J$27*A1160^2</f>
        <v>53594.201722958889</v>
      </c>
      <c r="G1160" s="90">
        <f>A1160/('Gearing and Output'!$J$35/1000)</f>
        <v>47.081097682100008</v>
      </c>
      <c r="H1160" s="90">
        <f t="shared" si="188"/>
        <v>59.738955596585342</v>
      </c>
      <c r="I1160" s="90">
        <f>'Gearing and Output'!$G$38</f>
        <v>631.72977665344956</v>
      </c>
      <c r="J1160" s="90">
        <f t="shared" si="189"/>
        <v>0.37870369618049587</v>
      </c>
      <c r="K1160" s="92">
        <f t="shared" si="187"/>
        <v>2.6405868495230767</v>
      </c>
      <c r="L1160" s="92">
        <f>IF(A1160&lt;'Gearing and Output'!$H$5,1,IF(A1160&lt;'Gearing and Output'!$H$6,2,IF(A1160&gt;'Gearing and Output'!$H$6,3)))</f>
        <v>3</v>
      </c>
      <c r="M1160" s="92">
        <f>IF(L1160=1,_xlfn.XLOOKUP(A1160,'Dyno Graph'!$E$2:$E$77,'Dyno Graph'!$A$2:$A$77,,1),IF(L1160=2,_xlfn.XLOOKUP(A1160,'Dyno Graph'!$F$2:$F$77,'Dyno Graph'!$A$2:$A$77,,1),IF(L1160=3,_xlfn.XLOOKUP(A1160,'Dyno Graph'!$G$2:$G$77,'Dyno Graph'!$A$2:$A$77,,1))))</f>
        <v>7500</v>
      </c>
      <c r="N1160" s="92">
        <f>IF(L1160=1,_xlfn.XLOOKUP(A1160,'Dyno Graph'!$E$2:$E$77,'Dyno Graph'!$D$2:$D$77,,-1),IF(L1160=2,_xlfn.XLOOKUP(A1160,'Dyno Graph'!$F$2:$F$77,'Dyno Graph'!$D$2:$D$77,,-1),IF(L1160=3,_xlfn.XLOOKUP(A1160,'Dyno Graph'!$G$2:$G$77,'Dyno Graph'!$D$2:$D$77,,-1))))</f>
        <v>14.254</v>
      </c>
      <c r="O1160" s="92">
        <f>IF(L1160=1,_xlfn.XLOOKUP(A1160,'Dyno Graph'!$E$2:$E$77,'Dyno Graph'!$H$2:$H$77,,-1),IF(Forces!L1160=2,_xlfn.XLOOKUP(Forces!A1160,'Dyno Graph'!$F$2:$F$77,'Dyno Graph'!$H$2:$H$77,,-1),IF(Forces!L1160=3,_xlfn.XLOOKUP(Forces!A1160,'Dyno Graph'!$G$2:$G$77,'Dyno Graph'!$H$2:$H$77,,-1))))</f>
        <v>11.185500000000001</v>
      </c>
      <c r="P1160" s="92" cm="1">
        <f t="array" ref="P1160">_xlfn.XLOOKUP(N1160,BSFC!$B$3:$B$25,_xlfn.XLOOKUP(M1160,BSFC!$C$2:$P$2,BSFC!$C$3:$P$25,,-1),,-1)</f>
        <v>475.44294525000004</v>
      </c>
      <c r="Q1160" s="92">
        <f t="shared" si="190"/>
        <v>1.4772408511371877</v>
      </c>
      <c r="R1160" s="92">
        <f t="shared" si="191"/>
        <v>2.2593044861247781E-4</v>
      </c>
      <c r="S1160" s="92">
        <f t="shared" si="192"/>
        <v>0.10741703790997023</v>
      </c>
      <c r="T1160" s="92">
        <f t="shared" si="195"/>
        <v>149.88236146407459</v>
      </c>
      <c r="U1160" s="92">
        <f t="shared" si="193"/>
        <v>1.4322271721329364E-4</v>
      </c>
      <c r="V1160" s="92">
        <f t="shared" si="196"/>
        <v>0.19984314861876223</v>
      </c>
    </row>
    <row r="1161" spans="1:22" x14ac:dyDescent="0.45">
      <c r="A1161" s="88">
        <f>MIN('Gearing and Output'!$H$7,(SQRT((A1160^2)+2*K1160*1)))</f>
        <v>13.752388632941413</v>
      </c>
      <c r="B1161" s="90">
        <f t="shared" si="194"/>
        <v>98.484436378856159</v>
      </c>
      <c r="C1161" s="90">
        <f>0.5*'Gearing and Output'!$G$15*'Gearing and Output'!$G$16*'Gearing and Output'!$G$14*(A1161)^2</f>
        <v>111.2073775495362</v>
      </c>
      <c r="D1161" s="90">
        <f>'Gearing and Output'!$G$26</f>
        <v>133.66125</v>
      </c>
      <c r="E1161" s="90">
        <f>'Gearing and Output'!$C$14-C1161-D1161</f>
        <v>239.23840140594046</v>
      </c>
      <c r="F1161" s="90">
        <f>0.5*'Gearing and Output'!$J$27*A1161^2</f>
        <v>53594.201722958889</v>
      </c>
      <c r="G1161" s="90">
        <f>A1161/('Gearing and Output'!$J$35/1000)</f>
        <v>47.081097682100008</v>
      </c>
      <c r="H1161" s="90">
        <f t="shared" si="188"/>
        <v>59.738955596585342</v>
      </c>
      <c r="I1161" s="90">
        <f>'Gearing and Output'!$G$38</f>
        <v>631.72977665344956</v>
      </c>
      <c r="J1161" s="90">
        <f t="shared" si="189"/>
        <v>0.37870369618049587</v>
      </c>
      <c r="K1161" s="92">
        <f t="shared" si="187"/>
        <v>2.6405868495230767</v>
      </c>
      <c r="L1161" s="92">
        <f>IF(A1161&lt;'Gearing and Output'!$H$5,1,IF(A1161&lt;'Gearing and Output'!$H$6,2,IF(A1161&gt;'Gearing and Output'!$H$6,3)))</f>
        <v>3</v>
      </c>
      <c r="M1161" s="92">
        <f>IF(L1161=1,_xlfn.XLOOKUP(A1161,'Dyno Graph'!$E$2:$E$77,'Dyno Graph'!$A$2:$A$77,,1),IF(L1161=2,_xlfn.XLOOKUP(A1161,'Dyno Graph'!$F$2:$F$77,'Dyno Graph'!$A$2:$A$77,,1),IF(L1161=3,_xlfn.XLOOKUP(A1161,'Dyno Graph'!$G$2:$G$77,'Dyno Graph'!$A$2:$A$77,,1))))</f>
        <v>7500</v>
      </c>
      <c r="N1161" s="92">
        <f>IF(L1161=1,_xlfn.XLOOKUP(A1161,'Dyno Graph'!$E$2:$E$77,'Dyno Graph'!$D$2:$D$77,,-1),IF(L1161=2,_xlfn.XLOOKUP(A1161,'Dyno Graph'!$F$2:$F$77,'Dyno Graph'!$D$2:$D$77,,-1),IF(L1161=3,_xlfn.XLOOKUP(A1161,'Dyno Graph'!$G$2:$G$77,'Dyno Graph'!$D$2:$D$77,,-1))))</f>
        <v>14.254</v>
      </c>
      <c r="O1161" s="92">
        <f>IF(L1161=1,_xlfn.XLOOKUP(A1161,'Dyno Graph'!$E$2:$E$77,'Dyno Graph'!$H$2:$H$77,,-1),IF(Forces!L1161=2,_xlfn.XLOOKUP(Forces!A1161,'Dyno Graph'!$F$2:$F$77,'Dyno Graph'!$H$2:$H$77,,-1),IF(Forces!L1161=3,_xlfn.XLOOKUP(Forces!A1161,'Dyno Graph'!$G$2:$G$77,'Dyno Graph'!$H$2:$H$77,,-1))))</f>
        <v>11.185500000000001</v>
      </c>
      <c r="P1161" s="92" cm="1">
        <f t="array" ref="P1161">_xlfn.XLOOKUP(N1161,BSFC!$B$3:$B$25,_xlfn.XLOOKUP(M1161,BSFC!$C$2:$P$2,BSFC!$C$3:$P$25,,-1),,-1)</f>
        <v>475.44294525000004</v>
      </c>
      <c r="Q1161" s="92">
        <f t="shared" si="190"/>
        <v>1.4772408511371877</v>
      </c>
      <c r="R1161" s="92">
        <f t="shared" si="191"/>
        <v>2.2593044861247781E-4</v>
      </c>
      <c r="S1161" s="92">
        <f t="shared" si="192"/>
        <v>0.10741703790997023</v>
      </c>
      <c r="T1161" s="92">
        <f t="shared" si="195"/>
        <v>149.98977850198457</v>
      </c>
      <c r="U1161" s="92">
        <f t="shared" si="193"/>
        <v>1.4322271721329364E-4</v>
      </c>
      <c r="V1161" s="92">
        <f t="shared" si="196"/>
        <v>0.19998637133597552</v>
      </c>
    </row>
    <row r="1162" spans="1:22" x14ac:dyDescent="0.45">
      <c r="A1162" s="88">
        <f>MIN('Gearing and Output'!$H$7,(SQRT((A1161^2)+2*K1161*1)))</f>
        <v>13.752388632941413</v>
      </c>
      <c r="B1162" s="90">
        <f t="shared" si="194"/>
        <v>98.557151019686245</v>
      </c>
      <c r="C1162" s="90">
        <f>0.5*'Gearing and Output'!$G$15*'Gearing and Output'!$G$16*'Gearing and Output'!$G$14*(A1162)^2</f>
        <v>111.2073775495362</v>
      </c>
      <c r="D1162" s="90">
        <f>'Gearing and Output'!$G$26</f>
        <v>133.66125</v>
      </c>
      <c r="E1162" s="90">
        <f>'Gearing and Output'!$C$14-C1162-D1162</f>
        <v>239.23840140594046</v>
      </c>
      <c r="F1162" s="90">
        <f>0.5*'Gearing and Output'!$J$27*A1162^2</f>
        <v>53594.201722958889</v>
      </c>
      <c r="G1162" s="90">
        <f>A1162/('Gearing and Output'!$J$35/1000)</f>
        <v>47.081097682100008</v>
      </c>
      <c r="H1162" s="90">
        <f t="shared" si="188"/>
        <v>59.738955596585342</v>
      </c>
      <c r="I1162" s="90">
        <f>'Gearing and Output'!$G$38</f>
        <v>631.72977665344956</v>
      </c>
      <c r="J1162" s="90">
        <f t="shared" si="189"/>
        <v>0.37870369618049587</v>
      </c>
      <c r="K1162" s="92">
        <f t="shared" si="187"/>
        <v>2.6405868495230767</v>
      </c>
      <c r="L1162" s="92">
        <f>IF(A1162&lt;'Gearing and Output'!$H$5,1,IF(A1162&lt;'Gearing and Output'!$H$6,2,IF(A1162&gt;'Gearing and Output'!$H$6,3)))</f>
        <v>3</v>
      </c>
      <c r="M1162" s="92">
        <f>IF(L1162=1,_xlfn.XLOOKUP(A1162,'Dyno Graph'!$E$2:$E$77,'Dyno Graph'!$A$2:$A$77,,1),IF(L1162=2,_xlfn.XLOOKUP(A1162,'Dyno Graph'!$F$2:$F$77,'Dyno Graph'!$A$2:$A$77,,1),IF(L1162=3,_xlfn.XLOOKUP(A1162,'Dyno Graph'!$G$2:$G$77,'Dyno Graph'!$A$2:$A$77,,1))))</f>
        <v>7500</v>
      </c>
      <c r="N1162" s="92">
        <f>IF(L1162=1,_xlfn.XLOOKUP(A1162,'Dyno Graph'!$E$2:$E$77,'Dyno Graph'!$D$2:$D$77,,-1),IF(L1162=2,_xlfn.XLOOKUP(A1162,'Dyno Graph'!$F$2:$F$77,'Dyno Graph'!$D$2:$D$77,,-1),IF(L1162=3,_xlfn.XLOOKUP(A1162,'Dyno Graph'!$G$2:$G$77,'Dyno Graph'!$D$2:$D$77,,-1))))</f>
        <v>14.254</v>
      </c>
      <c r="O1162" s="92">
        <f>IF(L1162=1,_xlfn.XLOOKUP(A1162,'Dyno Graph'!$E$2:$E$77,'Dyno Graph'!$H$2:$H$77,,-1),IF(Forces!L1162=2,_xlfn.XLOOKUP(Forces!A1162,'Dyno Graph'!$F$2:$F$77,'Dyno Graph'!$H$2:$H$77,,-1),IF(Forces!L1162=3,_xlfn.XLOOKUP(Forces!A1162,'Dyno Graph'!$G$2:$G$77,'Dyno Graph'!$H$2:$H$77,,-1))))</f>
        <v>11.185500000000001</v>
      </c>
      <c r="P1162" s="92" cm="1">
        <f t="array" ref="P1162">_xlfn.XLOOKUP(N1162,BSFC!$B$3:$B$25,_xlfn.XLOOKUP(M1162,BSFC!$C$2:$P$2,BSFC!$C$3:$P$25,,-1),,-1)</f>
        <v>475.44294525000004</v>
      </c>
      <c r="Q1162" s="92">
        <f t="shared" si="190"/>
        <v>1.4772408511371877</v>
      </c>
      <c r="R1162" s="92">
        <f t="shared" si="191"/>
        <v>2.2593044861247781E-4</v>
      </c>
      <c r="S1162" s="92">
        <f t="shared" si="192"/>
        <v>0.10741703790997023</v>
      </c>
      <c r="T1162" s="92">
        <f t="shared" si="195"/>
        <v>150.09719553989456</v>
      </c>
      <c r="U1162" s="92">
        <f t="shared" si="193"/>
        <v>1.4322271721329364E-4</v>
      </c>
      <c r="V1162" s="92">
        <f t="shared" si="196"/>
        <v>0.20012959405318881</v>
      </c>
    </row>
    <row r="1163" spans="1:22" x14ac:dyDescent="0.45">
      <c r="A1163" s="88">
        <f>MIN('Gearing and Output'!$H$7,(SQRT((A1162^2)+2*K1162*1)))</f>
        <v>13.752388632941413</v>
      </c>
      <c r="B1163" s="90">
        <f t="shared" si="194"/>
        <v>98.62986566051633</v>
      </c>
      <c r="C1163" s="90">
        <f>0.5*'Gearing and Output'!$G$15*'Gearing and Output'!$G$16*'Gearing and Output'!$G$14*(A1163)^2</f>
        <v>111.2073775495362</v>
      </c>
      <c r="D1163" s="90">
        <f>'Gearing and Output'!$G$26</f>
        <v>133.66125</v>
      </c>
      <c r="E1163" s="90">
        <f>'Gearing and Output'!$C$14-C1163-D1163</f>
        <v>239.23840140594046</v>
      </c>
      <c r="F1163" s="90">
        <f>0.5*'Gearing and Output'!$J$27*A1163^2</f>
        <v>53594.201722958889</v>
      </c>
      <c r="G1163" s="90">
        <f>A1163/('Gearing and Output'!$J$35/1000)</f>
        <v>47.081097682100008</v>
      </c>
      <c r="H1163" s="90">
        <f t="shared" si="188"/>
        <v>59.738955596585342</v>
      </c>
      <c r="I1163" s="90">
        <f>'Gearing and Output'!$G$38</f>
        <v>631.72977665344956</v>
      </c>
      <c r="J1163" s="90">
        <f t="shared" si="189"/>
        <v>0.37870369618049587</v>
      </c>
      <c r="K1163" s="92">
        <f t="shared" si="187"/>
        <v>2.6405868495230767</v>
      </c>
      <c r="L1163" s="92">
        <f>IF(A1163&lt;'Gearing and Output'!$H$5,1,IF(A1163&lt;'Gearing and Output'!$H$6,2,IF(A1163&gt;'Gearing and Output'!$H$6,3)))</f>
        <v>3</v>
      </c>
      <c r="M1163" s="92">
        <f>IF(L1163=1,_xlfn.XLOOKUP(A1163,'Dyno Graph'!$E$2:$E$77,'Dyno Graph'!$A$2:$A$77,,1),IF(L1163=2,_xlfn.XLOOKUP(A1163,'Dyno Graph'!$F$2:$F$77,'Dyno Graph'!$A$2:$A$77,,1),IF(L1163=3,_xlfn.XLOOKUP(A1163,'Dyno Graph'!$G$2:$G$77,'Dyno Graph'!$A$2:$A$77,,1))))</f>
        <v>7500</v>
      </c>
      <c r="N1163" s="92">
        <f>IF(L1163=1,_xlfn.XLOOKUP(A1163,'Dyno Graph'!$E$2:$E$77,'Dyno Graph'!$D$2:$D$77,,-1),IF(L1163=2,_xlfn.XLOOKUP(A1163,'Dyno Graph'!$F$2:$F$77,'Dyno Graph'!$D$2:$D$77,,-1),IF(L1163=3,_xlfn.XLOOKUP(A1163,'Dyno Graph'!$G$2:$G$77,'Dyno Graph'!$D$2:$D$77,,-1))))</f>
        <v>14.254</v>
      </c>
      <c r="O1163" s="92">
        <f>IF(L1163=1,_xlfn.XLOOKUP(A1163,'Dyno Graph'!$E$2:$E$77,'Dyno Graph'!$H$2:$H$77,,-1),IF(Forces!L1163=2,_xlfn.XLOOKUP(Forces!A1163,'Dyno Graph'!$F$2:$F$77,'Dyno Graph'!$H$2:$H$77,,-1),IF(Forces!L1163=3,_xlfn.XLOOKUP(Forces!A1163,'Dyno Graph'!$G$2:$G$77,'Dyno Graph'!$H$2:$H$77,,-1))))</f>
        <v>11.185500000000001</v>
      </c>
      <c r="P1163" s="92" cm="1">
        <f t="array" ref="P1163">_xlfn.XLOOKUP(N1163,BSFC!$B$3:$B$25,_xlfn.XLOOKUP(M1163,BSFC!$C$2:$P$2,BSFC!$C$3:$P$25,,-1),,-1)</f>
        <v>475.44294525000004</v>
      </c>
      <c r="Q1163" s="92">
        <f t="shared" si="190"/>
        <v>1.4772408511371877</v>
      </c>
      <c r="R1163" s="92">
        <f t="shared" si="191"/>
        <v>2.2593044861247781E-4</v>
      </c>
      <c r="S1163" s="92">
        <f t="shared" si="192"/>
        <v>0.10741703790997023</v>
      </c>
      <c r="T1163" s="92">
        <f t="shared" si="195"/>
        <v>150.20461257780454</v>
      </c>
      <c r="U1163" s="92">
        <f t="shared" si="193"/>
        <v>1.4322271721329364E-4</v>
      </c>
      <c r="V1163" s="92">
        <f t="shared" si="196"/>
        <v>0.2002728167704021</v>
      </c>
    </row>
    <row r="1164" spans="1:22" x14ac:dyDescent="0.45">
      <c r="A1164" s="88">
        <f>MIN('Gearing and Output'!$H$7,(SQRT((A1163^2)+2*K1163*1)))</f>
        <v>13.752388632941413</v>
      </c>
      <c r="B1164" s="90">
        <f t="shared" si="194"/>
        <v>98.702580301346416</v>
      </c>
      <c r="C1164" s="90">
        <f>0.5*'Gearing and Output'!$G$15*'Gearing and Output'!$G$16*'Gearing and Output'!$G$14*(A1164)^2</f>
        <v>111.2073775495362</v>
      </c>
      <c r="D1164" s="90">
        <f>'Gearing and Output'!$G$26</f>
        <v>133.66125</v>
      </c>
      <c r="E1164" s="90">
        <f>'Gearing and Output'!$C$14-C1164-D1164</f>
        <v>239.23840140594046</v>
      </c>
      <c r="F1164" s="90">
        <f>0.5*'Gearing and Output'!$J$27*A1164^2</f>
        <v>53594.201722958889</v>
      </c>
      <c r="G1164" s="90">
        <f>A1164/('Gearing and Output'!$J$35/1000)</f>
        <v>47.081097682100008</v>
      </c>
      <c r="H1164" s="90">
        <f t="shared" si="188"/>
        <v>59.738955596585342</v>
      </c>
      <c r="I1164" s="90">
        <f>'Gearing and Output'!$G$38</f>
        <v>631.72977665344956</v>
      </c>
      <c r="J1164" s="90">
        <f t="shared" si="189"/>
        <v>0.37870369618049587</v>
      </c>
      <c r="K1164" s="92">
        <f t="shared" si="187"/>
        <v>2.6405868495230767</v>
      </c>
      <c r="L1164" s="92">
        <f>IF(A1164&lt;'Gearing and Output'!$H$5,1,IF(A1164&lt;'Gearing and Output'!$H$6,2,IF(A1164&gt;'Gearing and Output'!$H$6,3)))</f>
        <v>3</v>
      </c>
      <c r="M1164" s="92">
        <f>IF(L1164=1,_xlfn.XLOOKUP(A1164,'Dyno Graph'!$E$2:$E$77,'Dyno Graph'!$A$2:$A$77,,1),IF(L1164=2,_xlfn.XLOOKUP(A1164,'Dyno Graph'!$F$2:$F$77,'Dyno Graph'!$A$2:$A$77,,1),IF(L1164=3,_xlfn.XLOOKUP(A1164,'Dyno Graph'!$G$2:$G$77,'Dyno Graph'!$A$2:$A$77,,1))))</f>
        <v>7500</v>
      </c>
      <c r="N1164" s="92">
        <f>IF(L1164=1,_xlfn.XLOOKUP(A1164,'Dyno Graph'!$E$2:$E$77,'Dyno Graph'!$D$2:$D$77,,-1),IF(L1164=2,_xlfn.XLOOKUP(A1164,'Dyno Graph'!$F$2:$F$77,'Dyno Graph'!$D$2:$D$77,,-1),IF(L1164=3,_xlfn.XLOOKUP(A1164,'Dyno Graph'!$G$2:$G$77,'Dyno Graph'!$D$2:$D$77,,-1))))</f>
        <v>14.254</v>
      </c>
      <c r="O1164" s="92">
        <f>IF(L1164=1,_xlfn.XLOOKUP(A1164,'Dyno Graph'!$E$2:$E$77,'Dyno Graph'!$H$2:$H$77,,-1),IF(Forces!L1164=2,_xlfn.XLOOKUP(Forces!A1164,'Dyno Graph'!$F$2:$F$77,'Dyno Graph'!$H$2:$H$77,,-1),IF(Forces!L1164=3,_xlfn.XLOOKUP(Forces!A1164,'Dyno Graph'!$G$2:$G$77,'Dyno Graph'!$H$2:$H$77,,-1))))</f>
        <v>11.185500000000001</v>
      </c>
      <c r="P1164" s="92" cm="1">
        <f t="array" ref="P1164">_xlfn.XLOOKUP(N1164,BSFC!$B$3:$B$25,_xlfn.XLOOKUP(M1164,BSFC!$C$2:$P$2,BSFC!$C$3:$P$25,,-1),,-1)</f>
        <v>475.44294525000004</v>
      </c>
      <c r="Q1164" s="92">
        <f t="shared" si="190"/>
        <v>1.4772408511371877</v>
      </c>
      <c r="R1164" s="92">
        <f t="shared" si="191"/>
        <v>2.2593044861247781E-4</v>
      </c>
      <c r="S1164" s="92">
        <f t="shared" si="192"/>
        <v>0.10741703790997023</v>
      </c>
      <c r="T1164" s="92">
        <f t="shared" si="195"/>
        <v>150.31202961571452</v>
      </c>
      <c r="U1164" s="92">
        <f t="shared" si="193"/>
        <v>1.4322271721329364E-4</v>
      </c>
      <c r="V1164" s="92">
        <f t="shared" si="196"/>
        <v>0.20041603948761538</v>
      </c>
    </row>
    <row r="1165" spans="1:22" x14ac:dyDescent="0.45">
      <c r="A1165" s="88">
        <f>MIN('Gearing and Output'!$H$7,(SQRT((A1164^2)+2*K1164*1)))</f>
        <v>13.752388632941413</v>
      </c>
      <c r="B1165" s="90">
        <f t="shared" si="194"/>
        <v>98.775294942176501</v>
      </c>
      <c r="C1165" s="90">
        <f>0.5*'Gearing and Output'!$G$15*'Gearing and Output'!$G$16*'Gearing and Output'!$G$14*(A1165)^2</f>
        <v>111.2073775495362</v>
      </c>
      <c r="D1165" s="90">
        <f>'Gearing and Output'!$G$26</f>
        <v>133.66125</v>
      </c>
      <c r="E1165" s="90">
        <f>'Gearing and Output'!$C$14-C1165-D1165</f>
        <v>239.23840140594046</v>
      </c>
      <c r="F1165" s="90">
        <f>0.5*'Gearing and Output'!$J$27*A1165^2</f>
        <v>53594.201722958889</v>
      </c>
      <c r="G1165" s="90">
        <f>A1165/('Gearing and Output'!$J$35/1000)</f>
        <v>47.081097682100008</v>
      </c>
      <c r="H1165" s="90">
        <f t="shared" si="188"/>
        <v>59.738955596585342</v>
      </c>
      <c r="I1165" s="90">
        <f>'Gearing and Output'!$G$38</f>
        <v>631.72977665344956</v>
      </c>
      <c r="J1165" s="90">
        <f t="shared" si="189"/>
        <v>0.37870369618049587</v>
      </c>
      <c r="K1165" s="92">
        <f t="shared" si="187"/>
        <v>2.6405868495230767</v>
      </c>
      <c r="L1165" s="92">
        <f>IF(A1165&lt;'Gearing and Output'!$H$5,1,IF(A1165&lt;'Gearing and Output'!$H$6,2,IF(A1165&gt;'Gearing and Output'!$H$6,3)))</f>
        <v>3</v>
      </c>
      <c r="M1165" s="92">
        <f>IF(L1165=1,_xlfn.XLOOKUP(A1165,'Dyno Graph'!$E$2:$E$77,'Dyno Graph'!$A$2:$A$77,,1),IF(L1165=2,_xlfn.XLOOKUP(A1165,'Dyno Graph'!$F$2:$F$77,'Dyno Graph'!$A$2:$A$77,,1),IF(L1165=3,_xlfn.XLOOKUP(A1165,'Dyno Graph'!$G$2:$G$77,'Dyno Graph'!$A$2:$A$77,,1))))</f>
        <v>7500</v>
      </c>
      <c r="N1165" s="92">
        <f>IF(L1165=1,_xlfn.XLOOKUP(A1165,'Dyno Graph'!$E$2:$E$77,'Dyno Graph'!$D$2:$D$77,,-1),IF(L1165=2,_xlfn.XLOOKUP(A1165,'Dyno Graph'!$F$2:$F$77,'Dyno Graph'!$D$2:$D$77,,-1),IF(L1165=3,_xlfn.XLOOKUP(A1165,'Dyno Graph'!$G$2:$G$77,'Dyno Graph'!$D$2:$D$77,,-1))))</f>
        <v>14.254</v>
      </c>
      <c r="O1165" s="92">
        <f>IF(L1165=1,_xlfn.XLOOKUP(A1165,'Dyno Graph'!$E$2:$E$77,'Dyno Graph'!$H$2:$H$77,,-1),IF(Forces!L1165=2,_xlfn.XLOOKUP(Forces!A1165,'Dyno Graph'!$F$2:$F$77,'Dyno Graph'!$H$2:$H$77,,-1),IF(Forces!L1165=3,_xlfn.XLOOKUP(Forces!A1165,'Dyno Graph'!$G$2:$G$77,'Dyno Graph'!$H$2:$H$77,,-1))))</f>
        <v>11.185500000000001</v>
      </c>
      <c r="P1165" s="92" cm="1">
        <f t="array" ref="P1165">_xlfn.XLOOKUP(N1165,BSFC!$B$3:$B$25,_xlfn.XLOOKUP(M1165,BSFC!$C$2:$P$2,BSFC!$C$3:$P$25,,-1),,-1)</f>
        <v>475.44294525000004</v>
      </c>
      <c r="Q1165" s="92">
        <f t="shared" si="190"/>
        <v>1.4772408511371877</v>
      </c>
      <c r="R1165" s="92">
        <f t="shared" si="191"/>
        <v>2.2593044861247781E-4</v>
      </c>
      <c r="S1165" s="92">
        <f t="shared" si="192"/>
        <v>0.10741703790997023</v>
      </c>
      <c r="T1165" s="92">
        <f t="shared" si="195"/>
        <v>150.4194466536245</v>
      </c>
      <c r="U1165" s="92">
        <f t="shared" si="193"/>
        <v>1.4322271721329364E-4</v>
      </c>
      <c r="V1165" s="92">
        <f t="shared" si="196"/>
        <v>0.20055926220482867</v>
      </c>
    </row>
    <row r="1166" spans="1:22" x14ac:dyDescent="0.45">
      <c r="A1166" s="88">
        <f>MIN('Gearing and Output'!$H$7,(SQRT((A1165^2)+2*K1165*1)))</f>
        <v>13.752388632941413</v>
      </c>
      <c r="B1166" s="90">
        <f t="shared" si="194"/>
        <v>98.848009583006586</v>
      </c>
      <c r="C1166" s="90">
        <f>0.5*'Gearing and Output'!$G$15*'Gearing and Output'!$G$16*'Gearing and Output'!$G$14*(A1166)^2</f>
        <v>111.2073775495362</v>
      </c>
      <c r="D1166" s="90">
        <f>'Gearing and Output'!$G$26</f>
        <v>133.66125</v>
      </c>
      <c r="E1166" s="90">
        <f>'Gearing and Output'!$C$14-C1166-D1166</f>
        <v>239.23840140594046</v>
      </c>
      <c r="F1166" s="90">
        <f>0.5*'Gearing and Output'!$J$27*A1166^2</f>
        <v>53594.201722958889</v>
      </c>
      <c r="G1166" s="90">
        <f>A1166/('Gearing and Output'!$J$35/1000)</f>
        <v>47.081097682100008</v>
      </c>
      <c r="H1166" s="90">
        <f t="shared" si="188"/>
        <v>59.738955596585342</v>
      </c>
      <c r="I1166" s="90">
        <f>'Gearing and Output'!$G$38</f>
        <v>631.72977665344956</v>
      </c>
      <c r="J1166" s="90">
        <f t="shared" si="189"/>
        <v>0.37870369618049587</v>
      </c>
      <c r="K1166" s="92">
        <f t="shared" si="187"/>
        <v>2.6405868495230767</v>
      </c>
      <c r="L1166" s="92">
        <f>IF(A1166&lt;'Gearing and Output'!$H$5,1,IF(A1166&lt;'Gearing and Output'!$H$6,2,IF(A1166&gt;'Gearing and Output'!$H$6,3)))</f>
        <v>3</v>
      </c>
      <c r="M1166" s="92">
        <f>IF(L1166=1,_xlfn.XLOOKUP(A1166,'Dyno Graph'!$E$2:$E$77,'Dyno Graph'!$A$2:$A$77,,1),IF(L1166=2,_xlfn.XLOOKUP(A1166,'Dyno Graph'!$F$2:$F$77,'Dyno Graph'!$A$2:$A$77,,1),IF(L1166=3,_xlfn.XLOOKUP(A1166,'Dyno Graph'!$G$2:$G$77,'Dyno Graph'!$A$2:$A$77,,1))))</f>
        <v>7500</v>
      </c>
      <c r="N1166" s="92">
        <f>IF(L1166=1,_xlfn.XLOOKUP(A1166,'Dyno Graph'!$E$2:$E$77,'Dyno Graph'!$D$2:$D$77,,-1),IF(L1166=2,_xlfn.XLOOKUP(A1166,'Dyno Graph'!$F$2:$F$77,'Dyno Graph'!$D$2:$D$77,,-1),IF(L1166=3,_xlfn.XLOOKUP(A1166,'Dyno Graph'!$G$2:$G$77,'Dyno Graph'!$D$2:$D$77,,-1))))</f>
        <v>14.254</v>
      </c>
      <c r="O1166" s="92">
        <f>IF(L1166=1,_xlfn.XLOOKUP(A1166,'Dyno Graph'!$E$2:$E$77,'Dyno Graph'!$H$2:$H$77,,-1),IF(Forces!L1166=2,_xlfn.XLOOKUP(Forces!A1166,'Dyno Graph'!$F$2:$F$77,'Dyno Graph'!$H$2:$H$77,,-1),IF(Forces!L1166=3,_xlfn.XLOOKUP(Forces!A1166,'Dyno Graph'!$G$2:$G$77,'Dyno Graph'!$H$2:$H$77,,-1))))</f>
        <v>11.185500000000001</v>
      </c>
      <c r="P1166" s="92" cm="1">
        <f t="array" ref="P1166">_xlfn.XLOOKUP(N1166,BSFC!$B$3:$B$25,_xlfn.XLOOKUP(M1166,BSFC!$C$2:$P$2,BSFC!$C$3:$P$25,,-1),,-1)</f>
        <v>475.44294525000004</v>
      </c>
      <c r="Q1166" s="92">
        <f t="shared" si="190"/>
        <v>1.4772408511371877</v>
      </c>
      <c r="R1166" s="92">
        <f t="shared" si="191"/>
        <v>2.2593044861247781E-4</v>
      </c>
      <c r="S1166" s="92">
        <f t="shared" si="192"/>
        <v>0.10741703790997023</v>
      </c>
      <c r="T1166" s="92">
        <f t="shared" si="195"/>
        <v>150.52686369153449</v>
      </c>
      <c r="U1166" s="92">
        <f t="shared" si="193"/>
        <v>1.4322271721329364E-4</v>
      </c>
      <c r="V1166" s="92">
        <f t="shared" si="196"/>
        <v>0.20070248492204196</v>
      </c>
    </row>
    <row r="1167" spans="1:22" x14ac:dyDescent="0.45">
      <c r="A1167" s="88">
        <f>MIN('Gearing and Output'!$H$7,(SQRT((A1166^2)+2*K1166*1)))</f>
        <v>13.752388632941413</v>
      </c>
      <c r="B1167" s="90">
        <f t="shared" si="194"/>
        <v>98.920724223836672</v>
      </c>
      <c r="C1167" s="90">
        <f>0.5*'Gearing and Output'!$G$15*'Gearing and Output'!$G$16*'Gearing and Output'!$G$14*(A1167)^2</f>
        <v>111.2073775495362</v>
      </c>
      <c r="D1167" s="90">
        <f>'Gearing and Output'!$G$26</f>
        <v>133.66125</v>
      </c>
      <c r="E1167" s="90">
        <f>'Gearing and Output'!$C$14-C1167-D1167</f>
        <v>239.23840140594046</v>
      </c>
      <c r="F1167" s="90">
        <f>0.5*'Gearing and Output'!$J$27*A1167^2</f>
        <v>53594.201722958889</v>
      </c>
      <c r="G1167" s="90">
        <f>A1167/('Gearing and Output'!$J$35/1000)</f>
        <v>47.081097682100008</v>
      </c>
      <c r="H1167" s="90">
        <f t="shared" si="188"/>
        <v>59.738955596585342</v>
      </c>
      <c r="I1167" s="90">
        <f>'Gearing and Output'!$G$38</f>
        <v>631.72977665344956</v>
      </c>
      <c r="J1167" s="90">
        <f t="shared" si="189"/>
        <v>0.37870369618049587</v>
      </c>
      <c r="K1167" s="92">
        <f t="shared" si="187"/>
        <v>2.6405868495230767</v>
      </c>
      <c r="L1167" s="92">
        <f>IF(A1167&lt;'Gearing and Output'!$H$5,1,IF(A1167&lt;'Gearing and Output'!$H$6,2,IF(A1167&gt;'Gearing and Output'!$H$6,3)))</f>
        <v>3</v>
      </c>
      <c r="M1167" s="92">
        <f>IF(L1167=1,_xlfn.XLOOKUP(A1167,'Dyno Graph'!$E$2:$E$77,'Dyno Graph'!$A$2:$A$77,,1),IF(L1167=2,_xlfn.XLOOKUP(A1167,'Dyno Graph'!$F$2:$F$77,'Dyno Graph'!$A$2:$A$77,,1),IF(L1167=3,_xlfn.XLOOKUP(A1167,'Dyno Graph'!$G$2:$G$77,'Dyno Graph'!$A$2:$A$77,,1))))</f>
        <v>7500</v>
      </c>
      <c r="N1167" s="92">
        <f>IF(L1167=1,_xlfn.XLOOKUP(A1167,'Dyno Graph'!$E$2:$E$77,'Dyno Graph'!$D$2:$D$77,,-1),IF(L1167=2,_xlfn.XLOOKUP(A1167,'Dyno Graph'!$F$2:$F$77,'Dyno Graph'!$D$2:$D$77,,-1),IF(L1167=3,_xlfn.XLOOKUP(A1167,'Dyno Graph'!$G$2:$G$77,'Dyno Graph'!$D$2:$D$77,,-1))))</f>
        <v>14.254</v>
      </c>
      <c r="O1167" s="92">
        <f>IF(L1167=1,_xlfn.XLOOKUP(A1167,'Dyno Graph'!$E$2:$E$77,'Dyno Graph'!$H$2:$H$77,,-1),IF(Forces!L1167=2,_xlfn.XLOOKUP(Forces!A1167,'Dyno Graph'!$F$2:$F$77,'Dyno Graph'!$H$2:$H$77,,-1),IF(Forces!L1167=3,_xlfn.XLOOKUP(Forces!A1167,'Dyno Graph'!$G$2:$G$77,'Dyno Graph'!$H$2:$H$77,,-1))))</f>
        <v>11.185500000000001</v>
      </c>
      <c r="P1167" s="92" cm="1">
        <f t="array" ref="P1167">_xlfn.XLOOKUP(N1167,BSFC!$B$3:$B$25,_xlfn.XLOOKUP(M1167,BSFC!$C$2:$P$2,BSFC!$C$3:$P$25,,-1),,-1)</f>
        <v>475.44294525000004</v>
      </c>
      <c r="Q1167" s="92">
        <f t="shared" si="190"/>
        <v>1.4772408511371877</v>
      </c>
      <c r="R1167" s="92">
        <f t="shared" si="191"/>
        <v>2.2593044861247781E-4</v>
      </c>
      <c r="S1167" s="92">
        <f t="shared" si="192"/>
        <v>0.10741703790997023</v>
      </c>
      <c r="T1167" s="92">
        <f t="shared" si="195"/>
        <v>150.63428072944447</v>
      </c>
      <c r="U1167" s="92">
        <f t="shared" si="193"/>
        <v>1.4322271721329364E-4</v>
      </c>
      <c r="V1167" s="92">
        <f t="shared" si="196"/>
        <v>0.20084570763925524</v>
      </c>
    </row>
    <row r="1168" spans="1:22" x14ac:dyDescent="0.45">
      <c r="A1168" s="88">
        <f>MIN('Gearing and Output'!$H$7,(SQRT((A1167^2)+2*K1167*1)))</f>
        <v>13.752388632941413</v>
      </c>
      <c r="B1168" s="90">
        <f t="shared" si="194"/>
        <v>98.993438864666757</v>
      </c>
      <c r="C1168" s="90">
        <f>0.5*'Gearing and Output'!$G$15*'Gearing and Output'!$G$16*'Gearing and Output'!$G$14*(A1168)^2</f>
        <v>111.2073775495362</v>
      </c>
      <c r="D1168" s="90">
        <f>'Gearing and Output'!$G$26</f>
        <v>133.66125</v>
      </c>
      <c r="E1168" s="90">
        <f>'Gearing and Output'!$C$14-C1168-D1168</f>
        <v>239.23840140594046</v>
      </c>
      <c r="F1168" s="90">
        <f>0.5*'Gearing and Output'!$J$27*A1168^2</f>
        <v>53594.201722958889</v>
      </c>
      <c r="G1168" s="90">
        <f>A1168/('Gearing and Output'!$J$35/1000)</f>
        <v>47.081097682100008</v>
      </c>
      <c r="H1168" s="90">
        <f t="shared" si="188"/>
        <v>59.738955596585342</v>
      </c>
      <c r="I1168" s="90">
        <f>'Gearing and Output'!$G$38</f>
        <v>631.72977665344956</v>
      </c>
      <c r="J1168" s="90">
        <f t="shared" si="189"/>
        <v>0.37870369618049587</v>
      </c>
      <c r="K1168" s="92">
        <f t="shared" si="187"/>
        <v>2.6405868495230767</v>
      </c>
      <c r="L1168" s="92">
        <f>IF(A1168&lt;'Gearing and Output'!$H$5,1,IF(A1168&lt;'Gearing and Output'!$H$6,2,IF(A1168&gt;'Gearing and Output'!$H$6,3)))</f>
        <v>3</v>
      </c>
      <c r="M1168" s="92">
        <f>IF(L1168=1,_xlfn.XLOOKUP(A1168,'Dyno Graph'!$E$2:$E$77,'Dyno Graph'!$A$2:$A$77,,1),IF(L1168=2,_xlfn.XLOOKUP(A1168,'Dyno Graph'!$F$2:$F$77,'Dyno Graph'!$A$2:$A$77,,1),IF(L1168=3,_xlfn.XLOOKUP(A1168,'Dyno Graph'!$G$2:$G$77,'Dyno Graph'!$A$2:$A$77,,1))))</f>
        <v>7500</v>
      </c>
      <c r="N1168" s="92">
        <f>IF(L1168=1,_xlfn.XLOOKUP(A1168,'Dyno Graph'!$E$2:$E$77,'Dyno Graph'!$D$2:$D$77,,-1),IF(L1168=2,_xlfn.XLOOKUP(A1168,'Dyno Graph'!$F$2:$F$77,'Dyno Graph'!$D$2:$D$77,,-1),IF(L1168=3,_xlfn.XLOOKUP(A1168,'Dyno Graph'!$G$2:$G$77,'Dyno Graph'!$D$2:$D$77,,-1))))</f>
        <v>14.254</v>
      </c>
      <c r="O1168" s="92">
        <f>IF(L1168=1,_xlfn.XLOOKUP(A1168,'Dyno Graph'!$E$2:$E$77,'Dyno Graph'!$H$2:$H$77,,-1),IF(Forces!L1168=2,_xlfn.XLOOKUP(Forces!A1168,'Dyno Graph'!$F$2:$F$77,'Dyno Graph'!$H$2:$H$77,,-1),IF(Forces!L1168=3,_xlfn.XLOOKUP(Forces!A1168,'Dyno Graph'!$G$2:$G$77,'Dyno Graph'!$H$2:$H$77,,-1))))</f>
        <v>11.185500000000001</v>
      </c>
      <c r="P1168" s="92" cm="1">
        <f t="array" ref="P1168">_xlfn.XLOOKUP(N1168,BSFC!$B$3:$B$25,_xlfn.XLOOKUP(M1168,BSFC!$C$2:$P$2,BSFC!$C$3:$P$25,,-1),,-1)</f>
        <v>475.44294525000004</v>
      </c>
      <c r="Q1168" s="92">
        <f t="shared" si="190"/>
        <v>1.4772408511371877</v>
      </c>
      <c r="R1168" s="92">
        <f t="shared" si="191"/>
        <v>2.2593044861247781E-4</v>
      </c>
      <c r="S1168" s="92">
        <f t="shared" si="192"/>
        <v>0.10741703790997023</v>
      </c>
      <c r="T1168" s="92">
        <f t="shared" si="195"/>
        <v>150.74169776735445</v>
      </c>
      <c r="U1168" s="92">
        <f t="shared" si="193"/>
        <v>1.4322271721329364E-4</v>
      </c>
      <c r="V1168" s="92">
        <f t="shared" si="196"/>
        <v>0.20098893035646853</v>
      </c>
    </row>
    <row r="1169" spans="1:22" x14ac:dyDescent="0.45">
      <c r="A1169" s="88">
        <f>MIN('Gearing and Output'!$H$7,(SQRT((A1168^2)+2*K1168*1)))</f>
        <v>13.752388632941413</v>
      </c>
      <c r="B1169" s="90">
        <f t="shared" si="194"/>
        <v>99.066153505496843</v>
      </c>
      <c r="C1169" s="90">
        <f>0.5*'Gearing and Output'!$G$15*'Gearing and Output'!$G$16*'Gearing and Output'!$G$14*(A1169)^2</f>
        <v>111.2073775495362</v>
      </c>
      <c r="D1169" s="90">
        <f>'Gearing and Output'!$G$26</f>
        <v>133.66125</v>
      </c>
      <c r="E1169" s="90">
        <f>'Gearing and Output'!$C$14-C1169-D1169</f>
        <v>239.23840140594046</v>
      </c>
      <c r="F1169" s="90">
        <f>0.5*'Gearing and Output'!$J$27*A1169^2</f>
        <v>53594.201722958889</v>
      </c>
      <c r="G1169" s="90">
        <f>A1169/('Gearing and Output'!$J$35/1000)</f>
        <v>47.081097682100008</v>
      </c>
      <c r="H1169" s="90">
        <f t="shared" si="188"/>
        <v>59.738955596585342</v>
      </c>
      <c r="I1169" s="90">
        <f>'Gearing and Output'!$G$38</f>
        <v>631.72977665344956</v>
      </c>
      <c r="J1169" s="90">
        <f t="shared" si="189"/>
        <v>0.37870369618049587</v>
      </c>
      <c r="K1169" s="92">
        <f t="shared" si="187"/>
        <v>2.6405868495230767</v>
      </c>
      <c r="L1169" s="92">
        <f>IF(A1169&lt;'Gearing and Output'!$H$5,1,IF(A1169&lt;'Gearing and Output'!$H$6,2,IF(A1169&gt;'Gearing and Output'!$H$6,3)))</f>
        <v>3</v>
      </c>
      <c r="M1169" s="92">
        <f>IF(L1169=1,_xlfn.XLOOKUP(A1169,'Dyno Graph'!$E$2:$E$77,'Dyno Graph'!$A$2:$A$77,,1),IF(L1169=2,_xlfn.XLOOKUP(A1169,'Dyno Graph'!$F$2:$F$77,'Dyno Graph'!$A$2:$A$77,,1),IF(L1169=3,_xlfn.XLOOKUP(A1169,'Dyno Graph'!$G$2:$G$77,'Dyno Graph'!$A$2:$A$77,,1))))</f>
        <v>7500</v>
      </c>
      <c r="N1169" s="92">
        <f>IF(L1169=1,_xlfn.XLOOKUP(A1169,'Dyno Graph'!$E$2:$E$77,'Dyno Graph'!$D$2:$D$77,,-1),IF(L1169=2,_xlfn.XLOOKUP(A1169,'Dyno Graph'!$F$2:$F$77,'Dyno Graph'!$D$2:$D$77,,-1),IF(L1169=3,_xlfn.XLOOKUP(A1169,'Dyno Graph'!$G$2:$G$77,'Dyno Graph'!$D$2:$D$77,,-1))))</f>
        <v>14.254</v>
      </c>
      <c r="O1169" s="92">
        <f>IF(L1169=1,_xlfn.XLOOKUP(A1169,'Dyno Graph'!$E$2:$E$77,'Dyno Graph'!$H$2:$H$77,,-1),IF(Forces!L1169=2,_xlfn.XLOOKUP(Forces!A1169,'Dyno Graph'!$F$2:$F$77,'Dyno Graph'!$H$2:$H$77,,-1),IF(Forces!L1169=3,_xlfn.XLOOKUP(Forces!A1169,'Dyno Graph'!$G$2:$G$77,'Dyno Graph'!$H$2:$H$77,,-1))))</f>
        <v>11.185500000000001</v>
      </c>
      <c r="P1169" s="92" cm="1">
        <f t="array" ref="P1169">_xlfn.XLOOKUP(N1169,BSFC!$B$3:$B$25,_xlfn.XLOOKUP(M1169,BSFC!$C$2:$P$2,BSFC!$C$3:$P$25,,-1),,-1)</f>
        <v>475.44294525000004</v>
      </c>
      <c r="Q1169" s="92">
        <f t="shared" si="190"/>
        <v>1.4772408511371877</v>
      </c>
      <c r="R1169" s="92">
        <f t="shared" si="191"/>
        <v>2.2593044861247781E-4</v>
      </c>
      <c r="S1169" s="92">
        <f t="shared" si="192"/>
        <v>0.10741703790997023</v>
      </c>
      <c r="T1169" s="92">
        <f t="shared" si="195"/>
        <v>150.84911480526443</v>
      </c>
      <c r="U1169" s="92">
        <f t="shared" si="193"/>
        <v>1.4322271721329364E-4</v>
      </c>
      <c r="V1169" s="92">
        <f t="shared" si="196"/>
        <v>0.20113215307368182</v>
      </c>
    </row>
    <row r="1170" spans="1:22" x14ac:dyDescent="0.45">
      <c r="A1170" s="88">
        <f>MIN('Gearing and Output'!$H$7,(SQRT((A1169^2)+2*K1169*1)))</f>
        <v>13.752388632941413</v>
      </c>
      <c r="B1170" s="90">
        <f t="shared" si="194"/>
        <v>99.138868146326928</v>
      </c>
      <c r="C1170" s="90">
        <f>0.5*'Gearing and Output'!$G$15*'Gearing and Output'!$G$16*'Gearing and Output'!$G$14*(A1170)^2</f>
        <v>111.2073775495362</v>
      </c>
      <c r="D1170" s="90">
        <f>'Gearing and Output'!$G$26</f>
        <v>133.66125</v>
      </c>
      <c r="E1170" s="90">
        <f>'Gearing and Output'!$C$14-C1170-D1170</f>
        <v>239.23840140594046</v>
      </c>
      <c r="F1170" s="90">
        <f>0.5*'Gearing and Output'!$J$27*A1170^2</f>
        <v>53594.201722958889</v>
      </c>
      <c r="G1170" s="90">
        <f>A1170/('Gearing and Output'!$J$35/1000)</f>
        <v>47.081097682100008</v>
      </c>
      <c r="H1170" s="90">
        <f t="shared" si="188"/>
        <v>59.738955596585342</v>
      </c>
      <c r="I1170" s="90">
        <f>'Gearing and Output'!$G$38</f>
        <v>631.72977665344956</v>
      </c>
      <c r="J1170" s="90">
        <f t="shared" si="189"/>
        <v>0.37870369618049587</v>
      </c>
      <c r="K1170" s="92">
        <f t="shared" si="187"/>
        <v>2.6405868495230767</v>
      </c>
      <c r="L1170" s="92">
        <f>IF(A1170&lt;'Gearing and Output'!$H$5,1,IF(A1170&lt;'Gearing and Output'!$H$6,2,IF(A1170&gt;'Gearing and Output'!$H$6,3)))</f>
        <v>3</v>
      </c>
      <c r="M1170" s="92">
        <f>IF(L1170=1,_xlfn.XLOOKUP(A1170,'Dyno Graph'!$E$2:$E$77,'Dyno Graph'!$A$2:$A$77,,1),IF(L1170=2,_xlfn.XLOOKUP(A1170,'Dyno Graph'!$F$2:$F$77,'Dyno Graph'!$A$2:$A$77,,1),IF(L1170=3,_xlfn.XLOOKUP(A1170,'Dyno Graph'!$G$2:$G$77,'Dyno Graph'!$A$2:$A$77,,1))))</f>
        <v>7500</v>
      </c>
      <c r="N1170" s="92">
        <f>IF(L1170=1,_xlfn.XLOOKUP(A1170,'Dyno Graph'!$E$2:$E$77,'Dyno Graph'!$D$2:$D$77,,-1),IF(L1170=2,_xlfn.XLOOKUP(A1170,'Dyno Graph'!$F$2:$F$77,'Dyno Graph'!$D$2:$D$77,,-1),IF(L1170=3,_xlfn.XLOOKUP(A1170,'Dyno Graph'!$G$2:$G$77,'Dyno Graph'!$D$2:$D$77,,-1))))</f>
        <v>14.254</v>
      </c>
      <c r="O1170" s="92">
        <f>IF(L1170=1,_xlfn.XLOOKUP(A1170,'Dyno Graph'!$E$2:$E$77,'Dyno Graph'!$H$2:$H$77,,-1),IF(Forces!L1170=2,_xlfn.XLOOKUP(Forces!A1170,'Dyno Graph'!$F$2:$F$77,'Dyno Graph'!$H$2:$H$77,,-1),IF(Forces!L1170=3,_xlfn.XLOOKUP(Forces!A1170,'Dyno Graph'!$G$2:$G$77,'Dyno Graph'!$H$2:$H$77,,-1))))</f>
        <v>11.185500000000001</v>
      </c>
      <c r="P1170" s="92" cm="1">
        <f t="array" ref="P1170">_xlfn.XLOOKUP(N1170,BSFC!$B$3:$B$25,_xlfn.XLOOKUP(M1170,BSFC!$C$2:$P$2,BSFC!$C$3:$P$25,,-1),,-1)</f>
        <v>475.44294525000004</v>
      </c>
      <c r="Q1170" s="92">
        <f t="shared" si="190"/>
        <v>1.4772408511371877</v>
      </c>
      <c r="R1170" s="92">
        <f t="shared" si="191"/>
        <v>2.2593044861247781E-4</v>
      </c>
      <c r="S1170" s="92">
        <f t="shared" si="192"/>
        <v>0.10741703790997023</v>
      </c>
      <c r="T1170" s="92">
        <f t="shared" si="195"/>
        <v>150.95653184317442</v>
      </c>
      <c r="U1170" s="92">
        <f t="shared" si="193"/>
        <v>1.4322271721329364E-4</v>
      </c>
      <c r="V1170" s="92">
        <f t="shared" si="196"/>
        <v>0.20127537579089511</v>
      </c>
    </row>
    <row r="1171" spans="1:22" x14ac:dyDescent="0.45">
      <c r="A1171" s="88">
        <f>MIN('Gearing and Output'!$H$7,(SQRT((A1170^2)+2*K1170*1)))</f>
        <v>13.752388632941413</v>
      </c>
      <c r="B1171" s="90">
        <f t="shared" si="194"/>
        <v>99.211582787157013</v>
      </c>
      <c r="C1171" s="90">
        <f>0.5*'Gearing and Output'!$G$15*'Gearing and Output'!$G$16*'Gearing and Output'!$G$14*(A1171)^2</f>
        <v>111.2073775495362</v>
      </c>
      <c r="D1171" s="90">
        <f>'Gearing and Output'!$G$26</f>
        <v>133.66125</v>
      </c>
      <c r="E1171" s="90">
        <f>'Gearing and Output'!$C$14-C1171-D1171</f>
        <v>239.23840140594046</v>
      </c>
      <c r="F1171" s="90">
        <f>0.5*'Gearing and Output'!$J$27*A1171^2</f>
        <v>53594.201722958889</v>
      </c>
      <c r="G1171" s="90">
        <f>A1171/('Gearing and Output'!$J$35/1000)</f>
        <v>47.081097682100008</v>
      </c>
      <c r="H1171" s="90">
        <f t="shared" si="188"/>
        <v>59.738955596585342</v>
      </c>
      <c r="I1171" s="90">
        <f>'Gearing and Output'!$G$38</f>
        <v>631.72977665344956</v>
      </c>
      <c r="J1171" s="90">
        <f t="shared" si="189"/>
        <v>0.37870369618049587</v>
      </c>
      <c r="K1171" s="92">
        <f t="shared" si="187"/>
        <v>2.6405868495230767</v>
      </c>
      <c r="L1171" s="92">
        <f>IF(A1171&lt;'Gearing and Output'!$H$5,1,IF(A1171&lt;'Gearing and Output'!$H$6,2,IF(A1171&gt;'Gearing and Output'!$H$6,3)))</f>
        <v>3</v>
      </c>
      <c r="M1171" s="92">
        <f>IF(L1171=1,_xlfn.XLOOKUP(A1171,'Dyno Graph'!$E$2:$E$77,'Dyno Graph'!$A$2:$A$77,,1),IF(L1171=2,_xlfn.XLOOKUP(A1171,'Dyno Graph'!$F$2:$F$77,'Dyno Graph'!$A$2:$A$77,,1),IF(L1171=3,_xlfn.XLOOKUP(A1171,'Dyno Graph'!$G$2:$G$77,'Dyno Graph'!$A$2:$A$77,,1))))</f>
        <v>7500</v>
      </c>
      <c r="N1171" s="92">
        <f>IF(L1171=1,_xlfn.XLOOKUP(A1171,'Dyno Graph'!$E$2:$E$77,'Dyno Graph'!$D$2:$D$77,,-1),IF(L1171=2,_xlfn.XLOOKUP(A1171,'Dyno Graph'!$F$2:$F$77,'Dyno Graph'!$D$2:$D$77,,-1),IF(L1171=3,_xlfn.XLOOKUP(A1171,'Dyno Graph'!$G$2:$G$77,'Dyno Graph'!$D$2:$D$77,,-1))))</f>
        <v>14.254</v>
      </c>
      <c r="O1171" s="92">
        <f>IF(L1171=1,_xlfn.XLOOKUP(A1171,'Dyno Graph'!$E$2:$E$77,'Dyno Graph'!$H$2:$H$77,,-1),IF(Forces!L1171=2,_xlfn.XLOOKUP(Forces!A1171,'Dyno Graph'!$F$2:$F$77,'Dyno Graph'!$H$2:$H$77,,-1),IF(Forces!L1171=3,_xlfn.XLOOKUP(Forces!A1171,'Dyno Graph'!$G$2:$G$77,'Dyno Graph'!$H$2:$H$77,,-1))))</f>
        <v>11.185500000000001</v>
      </c>
      <c r="P1171" s="92" cm="1">
        <f t="array" ref="P1171">_xlfn.XLOOKUP(N1171,BSFC!$B$3:$B$25,_xlfn.XLOOKUP(M1171,BSFC!$C$2:$P$2,BSFC!$C$3:$P$25,,-1),,-1)</f>
        <v>475.44294525000004</v>
      </c>
      <c r="Q1171" s="92">
        <f t="shared" si="190"/>
        <v>1.4772408511371877</v>
      </c>
      <c r="R1171" s="92">
        <f t="shared" si="191"/>
        <v>2.2593044861247781E-4</v>
      </c>
      <c r="S1171" s="92">
        <f t="shared" si="192"/>
        <v>0.10741703790997023</v>
      </c>
      <c r="T1171" s="92">
        <f t="shared" si="195"/>
        <v>151.0639488810844</v>
      </c>
      <c r="U1171" s="92">
        <f t="shared" si="193"/>
        <v>1.4322271721329364E-4</v>
      </c>
      <c r="V1171" s="92">
        <f t="shared" si="196"/>
        <v>0.20141859850810839</v>
      </c>
    </row>
    <row r="1172" spans="1:22" x14ac:dyDescent="0.45">
      <c r="A1172" s="88">
        <f>MIN('Gearing and Output'!$H$7,(SQRT((A1171^2)+2*K1171*1)))</f>
        <v>13.752388632941413</v>
      </c>
      <c r="B1172" s="90">
        <f t="shared" si="194"/>
        <v>99.284297427987099</v>
      </c>
      <c r="C1172" s="90">
        <f>0.5*'Gearing and Output'!$G$15*'Gearing and Output'!$G$16*'Gearing and Output'!$G$14*(A1172)^2</f>
        <v>111.2073775495362</v>
      </c>
      <c r="D1172" s="90">
        <f>'Gearing and Output'!$G$26</f>
        <v>133.66125</v>
      </c>
      <c r="E1172" s="90">
        <f>'Gearing and Output'!$C$14-C1172-D1172</f>
        <v>239.23840140594046</v>
      </c>
      <c r="F1172" s="90">
        <f>0.5*'Gearing and Output'!$J$27*A1172^2</f>
        <v>53594.201722958889</v>
      </c>
      <c r="G1172" s="90">
        <f>A1172/('Gearing and Output'!$J$35/1000)</f>
        <v>47.081097682100008</v>
      </c>
      <c r="H1172" s="90">
        <f t="shared" si="188"/>
        <v>59.738955596585342</v>
      </c>
      <c r="I1172" s="90">
        <f>'Gearing and Output'!$G$38</f>
        <v>631.72977665344956</v>
      </c>
      <c r="J1172" s="90">
        <f t="shared" si="189"/>
        <v>0.37870369618049587</v>
      </c>
      <c r="K1172" s="92">
        <f t="shared" si="187"/>
        <v>2.6405868495230767</v>
      </c>
      <c r="L1172" s="92">
        <f>IF(A1172&lt;'Gearing and Output'!$H$5,1,IF(A1172&lt;'Gearing and Output'!$H$6,2,IF(A1172&gt;'Gearing and Output'!$H$6,3)))</f>
        <v>3</v>
      </c>
      <c r="M1172" s="92">
        <f>IF(L1172=1,_xlfn.XLOOKUP(A1172,'Dyno Graph'!$E$2:$E$77,'Dyno Graph'!$A$2:$A$77,,1),IF(L1172=2,_xlfn.XLOOKUP(A1172,'Dyno Graph'!$F$2:$F$77,'Dyno Graph'!$A$2:$A$77,,1),IF(L1172=3,_xlfn.XLOOKUP(A1172,'Dyno Graph'!$G$2:$G$77,'Dyno Graph'!$A$2:$A$77,,1))))</f>
        <v>7500</v>
      </c>
      <c r="N1172" s="92">
        <f>IF(L1172=1,_xlfn.XLOOKUP(A1172,'Dyno Graph'!$E$2:$E$77,'Dyno Graph'!$D$2:$D$77,,-1),IF(L1172=2,_xlfn.XLOOKUP(A1172,'Dyno Graph'!$F$2:$F$77,'Dyno Graph'!$D$2:$D$77,,-1),IF(L1172=3,_xlfn.XLOOKUP(A1172,'Dyno Graph'!$G$2:$G$77,'Dyno Graph'!$D$2:$D$77,,-1))))</f>
        <v>14.254</v>
      </c>
      <c r="O1172" s="92">
        <f>IF(L1172=1,_xlfn.XLOOKUP(A1172,'Dyno Graph'!$E$2:$E$77,'Dyno Graph'!$H$2:$H$77,,-1),IF(Forces!L1172=2,_xlfn.XLOOKUP(Forces!A1172,'Dyno Graph'!$F$2:$F$77,'Dyno Graph'!$H$2:$H$77,,-1),IF(Forces!L1172=3,_xlfn.XLOOKUP(Forces!A1172,'Dyno Graph'!$G$2:$G$77,'Dyno Graph'!$H$2:$H$77,,-1))))</f>
        <v>11.185500000000001</v>
      </c>
      <c r="P1172" s="92" cm="1">
        <f t="array" ref="P1172">_xlfn.XLOOKUP(N1172,BSFC!$B$3:$B$25,_xlfn.XLOOKUP(M1172,BSFC!$C$2:$P$2,BSFC!$C$3:$P$25,,-1),,-1)</f>
        <v>475.44294525000004</v>
      </c>
      <c r="Q1172" s="92">
        <f t="shared" si="190"/>
        <v>1.4772408511371877</v>
      </c>
      <c r="R1172" s="92">
        <f t="shared" si="191"/>
        <v>2.2593044861247781E-4</v>
      </c>
      <c r="S1172" s="92">
        <f t="shared" si="192"/>
        <v>0.10741703790997023</v>
      </c>
      <c r="T1172" s="92">
        <f t="shared" si="195"/>
        <v>151.17136591899438</v>
      </c>
      <c r="U1172" s="92">
        <f t="shared" si="193"/>
        <v>1.4322271721329364E-4</v>
      </c>
      <c r="V1172" s="92">
        <f t="shared" si="196"/>
        <v>0.20156182122532168</v>
      </c>
    </row>
    <row r="1173" spans="1:22" x14ac:dyDescent="0.45">
      <c r="A1173" s="88">
        <f>MIN('Gearing and Output'!$H$7,(SQRT((A1172^2)+2*K1172*1)))</f>
        <v>13.752388632941413</v>
      </c>
      <c r="B1173" s="90">
        <f t="shared" si="194"/>
        <v>99.357012068817184</v>
      </c>
      <c r="C1173" s="90">
        <f>0.5*'Gearing and Output'!$G$15*'Gearing and Output'!$G$16*'Gearing and Output'!$G$14*(A1173)^2</f>
        <v>111.2073775495362</v>
      </c>
      <c r="D1173" s="90">
        <f>'Gearing and Output'!$G$26</f>
        <v>133.66125</v>
      </c>
      <c r="E1173" s="90">
        <f>'Gearing and Output'!$C$14-C1173-D1173</f>
        <v>239.23840140594046</v>
      </c>
      <c r="F1173" s="90">
        <f>0.5*'Gearing and Output'!$J$27*A1173^2</f>
        <v>53594.201722958889</v>
      </c>
      <c r="G1173" s="90">
        <f>A1173/('Gearing and Output'!$J$35/1000)</f>
        <v>47.081097682100008</v>
      </c>
      <c r="H1173" s="90">
        <f t="shared" si="188"/>
        <v>59.738955596585342</v>
      </c>
      <c r="I1173" s="90">
        <f>'Gearing and Output'!$G$38</f>
        <v>631.72977665344956</v>
      </c>
      <c r="J1173" s="90">
        <f t="shared" si="189"/>
        <v>0.37870369618049587</v>
      </c>
      <c r="K1173" s="92">
        <f t="shared" si="187"/>
        <v>2.6405868495230767</v>
      </c>
      <c r="L1173" s="92">
        <f>IF(A1173&lt;'Gearing and Output'!$H$5,1,IF(A1173&lt;'Gearing and Output'!$H$6,2,IF(A1173&gt;'Gearing and Output'!$H$6,3)))</f>
        <v>3</v>
      </c>
      <c r="M1173" s="92">
        <f>IF(L1173=1,_xlfn.XLOOKUP(A1173,'Dyno Graph'!$E$2:$E$77,'Dyno Graph'!$A$2:$A$77,,1),IF(L1173=2,_xlfn.XLOOKUP(A1173,'Dyno Graph'!$F$2:$F$77,'Dyno Graph'!$A$2:$A$77,,1),IF(L1173=3,_xlfn.XLOOKUP(A1173,'Dyno Graph'!$G$2:$G$77,'Dyno Graph'!$A$2:$A$77,,1))))</f>
        <v>7500</v>
      </c>
      <c r="N1173" s="92">
        <f>IF(L1173=1,_xlfn.XLOOKUP(A1173,'Dyno Graph'!$E$2:$E$77,'Dyno Graph'!$D$2:$D$77,,-1),IF(L1173=2,_xlfn.XLOOKUP(A1173,'Dyno Graph'!$F$2:$F$77,'Dyno Graph'!$D$2:$D$77,,-1),IF(L1173=3,_xlfn.XLOOKUP(A1173,'Dyno Graph'!$G$2:$G$77,'Dyno Graph'!$D$2:$D$77,,-1))))</f>
        <v>14.254</v>
      </c>
      <c r="O1173" s="92">
        <f>IF(L1173=1,_xlfn.XLOOKUP(A1173,'Dyno Graph'!$E$2:$E$77,'Dyno Graph'!$H$2:$H$77,,-1),IF(Forces!L1173=2,_xlfn.XLOOKUP(Forces!A1173,'Dyno Graph'!$F$2:$F$77,'Dyno Graph'!$H$2:$H$77,,-1),IF(Forces!L1173=3,_xlfn.XLOOKUP(Forces!A1173,'Dyno Graph'!$G$2:$G$77,'Dyno Graph'!$H$2:$H$77,,-1))))</f>
        <v>11.185500000000001</v>
      </c>
      <c r="P1173" s="92" cm="1">
        <f t="array" ref="P1173">_xlfn.XLOOKUP(N1173,BSFC!$B$3:$B$25,_xlfn.XLOOKUP(M1173,BSFC!$C$2:$P$2,BSFC!$C$3:$P$25,,-1),,-1)</f>
        <v>475.44294525000004</v>
      </c>
      <c r="Q1173" s="92">
        <f t="shared" si="190"/>
        <v>1.4772408511371877</v>
      </c>
      <c r="R1173" s="92">
        <f t="shared" si="191"/>
        <v>2.2593044861247781E-4</v>
      </c>
      <c r="S1173" s="92">
        <f t="shared" si="192"/>
        <v>0.10741703790997023</v>
      </c>
      <c r="T1173" s="92">
        <f t="shared" si="195"/>
        <v>151.27878295690437</v>
      </c>
      <c r="U1173" s="92">
        <f t="shared" si="193"/>
        <v>1.4322271721329364E-4</v>
      </c>
      <c r="V1173" s="92">
        <f t="shared" si="196"/>
        <v>0.20170504394253497</v>
      </c>
    </row>
    <row r="1174" spans="1:22" x14ac:dyDescent="0.45">
      <c r="A1174" s="88">
        <f>MIN('Gearing and Output'!$H$7,(SQRT((A1173^2)+2*K1173*1)))</f>
        <v>13.752388632941413</v>
      </c>
      <c r="B1174" s="90">
        <f t="shared" si="194"/>
        <v>99.429726709647269</v>
      </c>
      <c r="C1174" s="90">
        <f>0.5*'Gearing and Output'!$G$15*'Gearing and Output'!$G$16*'Gearing and Output'!$G$14*(A1174)^2</f>
        <v>111.2073775495362</v>
      </c>
      <c r="D1174" s="90">
        <f>'Gearing and Output'!$G$26</f>
        <v>133.66125</v>
      </c>
      <c r="E1174" s="90">
        <f>'Gearing and Output'!$C$14-C1174-D1174</f>
        <v>239.23840140594046</v>
      </c>
      <c r="F1174" s="90">
        <f>0.5*'Gearing and Output'!$J$27*A1174^2</f>
        <v>53594.201722958889</v>
      </c>
      <c r="G1174" s="90">
        <f>A1174/('Gearing and Output'!$J$35/1000)</f>
        <v>47.081097682100008</v>
      </c>
      <c r="H1174" s="90">
        <f t="shared" si="188"/>
        <v>59.738955596585342</v>
      </c>
      <c r="I1174" s="90">
        <f>'Gearing and Output'!$G$38</f>
        <v>631.72977665344956</v>
      </c>
      <c r="J1174" s="90">
        <f t="shared" si="189"/>
        <v>0.37870369618049587</v>
      </c>
      <c r="K1174" s="92">
        <f t="shared" si="187"/>
        <v>2.6405868495230767</v>
      </c>
      <c r="L1174" s="92">
        <f>IF(A1174&lt;'Gearing and Output'!$H$5,1,IF(A1174&lt;'Gearing and Output'!$H$6,2,IF(A1174&gt;'Gearing and Output'!$H$6,3)))</f>
        <v>3</v>
      </c>
      <c r="M1174" s="92">
        <f>IF(L1174=1,_xlfn.XLOOKUP(A1174,'Dyno Graph'!$E$2:$E$77,'Dyno Graph'!$A$2:$A$77,,1),IF(L1174=2,_xlfn.XLOOKUP(A1174,'Dyno Graph'!$F$2:$F$77,'Dyno Graph'!$A$2:$A$77,,1),IF(L1174=3,_xlfn.XLOOKUP(A1174,'Dyno Graph'!$G$2:$G$77,'Dyno Graph'!$A$2:$A$77,,1))))</f>
        <v>7500</v>
      </c>
      <c r="N1174" s="92">
        <f>IF(L1174=1,_xlfn.XLOOKUP(A1174,'Dyno Graph'!$E$2:$E$77,'Dyno Graph'!$D$2:$D$77,,-1),IF(L1174=2,_xlfn.XLOOKUP(A1174,'Dyno Graph'!$F$2:$F$77,'Dyno Graph'!$D$2:$D$77,,-1),IF(L1174=3,_xlfn.XLOOKUP(A1174,'Dyno Graph'!$G$2:$G$77,'Dyno Graph'!$D$2:$D$77,,-1))))</f>
        <v>14.254</v>
      </c>
      <c r="O1174" s="92">
        <f>IF(L1174=1,_xlfn.XLOOKUP(A1174,'Dyno Graph'!$E$2:$E$77,'Dyno Graph'!$H$2:$H$77,,-1),IF(Forces!L1174=2,_xlfn.XLOOKUP(Forces!A1174,'Dyno Graph'!$F$2:$F$77,'Dyno Graph'!$H$2:$H$77,,-1),IF(Forces!L1174=3,_xlfn.XLOOKUP(Forces!A1174,'Dyno Graph'!$G$2:$G$77,'Dyno Graph'!$H$2:$H$77,,-1))))</f>
        <v>11.185500000000001</v>
      </c>
      <c r="P1174" s="92" cm="1">
        <f t="array" ref="P1174">_xlfn.XLOOKUP(N1174,BSFC!$B$3:$B$25,_xlfn.XLOOKUP(M1174,BSFC!$C$2:$P$2,BSFC!$C$3:$P$25,,-1),,-1)</f>
        <v>475.44294525000004</v>
      </c>
      <c r="Q1174" s="92">
        <f t="shared" si="190"/>
        <v>1.4772408511371877</v>
      </c>
      <c r="R1174" s="92">
        <f t="shared" si="191"/>
        <v>2.2593044861247781E-4</v>
      </c>
      <c r="S1174" s="92">
        <f t="shared" si="192"/>
        <v>0.10741703790997023</v>
      </c>
      <c r="T1174" s="92">
        <f t="shared" si="195"/>
        <v>151.38619999481435</v>
      </c>
      <c r="U1174" s="92">
        <f t="shared" si="193"/>
        <v>1.4322271721329364E-4</v>
      </c>
      <c r="V1174" s="92">
        <f t="shared" si="196"/>
        <v>0.20184826665974825</v>
      </c>
    </row>
    <row r="1175" spans="1:22" x14ac:dyDescent="0.45">
      <c r="A1175" s="88">
        <f>MIN('Gearing and Output'!$H$7,(SQRT((A1174^2)+2*K1174*1)))</f>
        <v>13.752388632941413</v>
      </c>
      <c r="B1175" s="90">
        <f t="shared" si="194"/>
        <v>99.502441350477355</v>
      </c>
      <c r="C1175" s="90">
        <f>0.5*'Gearing and Output'!$G$15*'Gearing and Output'!$G$16*'Gearing and Output'!$G$14*(A1175)^2</f>
        <v>111.2073775495362</v>
      </c>
      <c r="D1175" s="90">
        <f>'Gearing and Output'!$G$26</f>
        <v>133.66125</v>
      </c>
      <c r="E1175" s="90">
        <f>'Gearing and Output'!$C$14-C1175-D1175</f>
        <v>239.23840140594046</v>
      </c>
      <c r="F1175" s="90">
        <f>0.5*'Gearing and Output'!$J$27*A1175^2</f>
        <v>53594.201722958889</v>
      </c>
      <c r="G1175" s="90">
        <f>A1175/('Gearing and Output'!$J$35/1000)</f>
        <v>47.081097682100008</v>
      </c>
      <c r="H1175" s="90">
        <f t="shared" si="188"/>
        <v>59.738955596585342</v>
      </c>
      <c r="I1175" s="90">
        <f>'Gearing and Output'!$G$38</f>
        <v>631.72977665344956</v>
      </c>
      <c r="J1175" s="90">
        <f t="shared" si="189"/>
        <v>0.37870369618049587</v>
      </c>
      <c r="K1175" s="92">
        <f t="shared" si="187"/>
        <v>2.6405868495230767</v>
      </c>
      <c r="L1175" s="92">
        <f>IF(A1175&lt;'Gearing and Output'!$H$5,1,IF(A1175&lt;'Gearing and Output'!$H$6,2,IF(A1175&gt;'Gearing and Output'!$H$6,3)))</f>
        <v>3</v>
      </c>
      <c r="M1175" s="92">
        <f>IF(L1175=1,_xlfn.XLOOKUP(A1175,'Dyno Graph'!$E$2:$E$77,'Dyno Graph'!$A$2:$A$77,,1),IF(L1175=2,_xlfn.XLOOKUP(A1175,'Dyno Graph'!$F$2:$F$77,'Dyno Graph'!$A$2:$A$77,,1),IF(L1175=3,_xlfn.XLOOKUP(A1175,'Dyno Graph'!$G$2:$G$77,'Dyno Graph'!$A$2:$A$77,,1))))</f>
        <v>7500</v>
      </c>
      <c r="N1175" s="92">
        <f>IF(L1175=1,_xlfn.XLOOKUP(A1175,'Dyno Graph'!$E$2:$E$77,'Dyno Graph'!$D$2:$D$77,,-1),IF(L1175=2,_xlfn.XLOOKUP(A1175,'Dyno Graph'!$F$2:$F$77,'Dyno Graph'!$D$2:$D$77,,-1),IF(L1175=3,_xlfn.XLOOKUP(A1175,'Dyno Graph'!$G$2:$G$77,'Dyno Graph'!$D$2:$D$77,,-1))))</f>
        <v>14.254</v>
      </c>
      <c r="O1175" s="92">
        <f>IF(L1175=1,_xlfn.XLOOKUP(A1175,'Dyno Graph'!$E$2:$E$77,'Dyno Graph'!$H$2:$H$77,,-1),IF(Forces!L1175=2,_xlfn.XLOOKUP(Forces!A1175,'Dyno Graph'!$F$2:$F$77,'Dyno Graph'!$H$2:$H$77,,-1),IF(Forces!L1175=3,_xlfn.XLOOKUP(Forces!A1175,'Dyno Graph'!$G$2:$G$77,'Dyno Graph'!$H$2:$H$77,,-1))))</f>
        <v>11.185500000000001</v>
      </c>
      <c r="P1175" s="92" cm="1">
        <f t="array" ref="P1175">_xlfn.XLOOKUP(N1175,BSFC!$B$3:$B$25,_xlfn.XLOOKUP(M1175,BSFC!$C$2:$P$2,BSFC!$C$3:$P$25,,-1),,-1)</f>
        <v>475.44294525000004</v>
      </c>
      <c r="Q1175" s="92">
        <f t="shared" si="190"/>
        <v>1.4772408511371877</v>
      </c>
      <c r="R1175" s="92">
        <f t="shared" si="191"/>
        <v>2.2593044861247781E-4</v>
      </c>
      <c r="S1175" s="92">
        <f t="shared" si="192"/>
        <v>0.10741703790997023</v>
      </c>
      <c r="T1175" s="92">
        <f t="shared" si="195"/>
        <v>151.49361703272433</v>
      </c>
      <c r="U1175" s="92">
        <f t="shared" si="193"/>
        <v>1.4322271721329364E-4</v>
      </c>
      <c r="V1175" s="92">
        <f t="shared" si="196"/>
        <v>0.20199148937696154</v>
      </c>
    </row>
    <row r="1176" spans="1:22" x14ac:dyDescent="0.45">
      <c r="A1176" s="88">
        <f>MIN('Gearing and Output'!$H$7,(SQRT((A1175^2)+2*K1175*1)))</f>
        <v>13.752388632941413</v>
      </c>
      <c r="B1176" s="90">
        <f t="shared" si="194"/>
        <v>99.57515599130744</v>
      </c>
      <c r="C1176" s="90">
        <f>0.5*'Gearing and Output'!$G$15*'Gearing and Output'!$G$16*'Gearing and Output'!$G$14*(A1176)^2</f>
        <v>111.2073775495362</v>
      </c>
      <c r="D1176" s="90">
        <f>'Gearing and Output'!$G$26</f>
        <v>133.66125</v>
      </c>
      <c r="E1176" s="90">
        <f>'Gearing and Output'!$C$14-C1176-D1176</f>
        <v>239.23840140594046</v>
      </c>
      <c r="F1176" s="90">
        <f>0.5*'Gearing and Output'!$J$27*A1176^2</f>
        <v>53594.201722958889</v>
      </c>
      <c r="G1176" s="90">
        <f>A1176/('Gearing and Output'!$J$35/1000)</f>
        <v>47.081097682100008</v>
      </c>
      <c r="H1176" s="90">
        <f t="shared" si="188"/>
        <v>59.738955596585342</v>
      </c>
      <c r="I1176" s="90">
        <f>'Gearing and Output'!$G$38</f>
        <v>631.72977665344956</v>
      </c>
      <c r="J1176" s="90">
        <f t="shared" si="189"/>
        <v>0.37870369618049587</v>
      </c>
      <c r="K1176" s="92">
        <f t="shared" si="187"/>
        <v>2.6405868495230767</v>
      </c>
      <c r="L1176" s="92">
        <f>IF(A1176&lt;'Gearing and Output'!$H$5,1,IF(A1176&lt;'Gearing and Output'!$H$6,2,IF(A1176&gt;'Gearing and Output'!$H$6,3)))</f>
        <v>3</v>
      </c>
      <c r="M1176" s="92">
        <f>IF(L1176=1,_xlfn.XLOOKUP(A1176,'Dyno Graph'!$E$2:$E$77,'Dyno Graph'!$A$2:$A$77,,1),IF(L1176=2,_xlfn.XLOOKUP(A1176,'Dyno Graph'!$F$2:$F$77,'Dyno Graph'!$A$2:$A$77,,1),IF(L1176=3,_xlfn.XLOOKUP(A1176,'Dyno Graph'!$G$2:$G$77,'Dyno Graph'!$A$2:$A$77,,1))))</f>
        <v>7500</v>
      </c>
      <c r="N1176" s="92">
        <f>IF(L1176=1,_xlfn.XLOOKUP(A1176,'Dyno Graph'!$E$2:$E$77,'Dyno Graph'!$D$2:$D$77,,-1),IF(L1176=2,_xlfn.XLOOKUP(A1176,'Dyno Graph'!$F$2:$F$77,'Dyno Graph'!$D$2:$D$77,,-1),IF(L1176=3,_xlfn.XLOOKUP(A1176,'Dyno Graph'!$G$2:$G$77,'Dyno Graph'!$D$2:$D$77,,-1))))</f>
        <v>14.254</v>
      </c>
      <c r="O1176" s="92">
        <f>IF(L1176=1,_xlfn.XLOOKUP(A1176,'Dyno Graph'!$E$2:$E$77,'Dyno Graph'!$H$2:$H$77,,-1),IF(Forces!L1176=2,_xlfn.XLOOKUP(Forces!A1176,'Dyno Graph'!$F$2:$F$77,'Dyno Graph'!$H$2:$H$77,,-1),IF(Forces!L1176=3,_xlfn.XLOOKUP(Forces!A1176,'Dyno Graph'!$G$2:$G$77,'Dyno Graph'!$H$2:$H$77,,-1))))</f>
        <v>11.185500000000001</v>
      </c>
      <c r="P1176" s="92" cm="1">
        <f t="array" ref="P1176">_xlfn.XLOOKUP(N1176,BSFC!$B$3:$B$25,_xlfn.XLOOKUP(M1176,BSFC!$C$2:$P$2,BSFC!$C$3:$P$25,,-1),,-1)</f>
        <v>475.44294525000004</v>
      </c>
      <c r="Q1176" s="92">
        <f t="shared" si="190"/>
        <v>1.4772408511371877</v>
      </c>
      <c r="R1176" s="92">
        <f t="shared" si="191"/>
        <v>2.2593044861247781E-4</v>
      </c>
      <c r="S1176" s="92">
        <f t="shared" si="192"/>
        <v>0.10741703790997023</v>
      </c>
      <c r="T1176" s="92">
        <f t="shared" si="195"/>
        <v>151.60103407063431</v>
      </c>
      <c r="U1176" s="92">
        <f t="shared" si="193"/>
        <v>1.4322271721329364E-4</v>
      </c>
      <c r="V1176" s="92">
        <f t="shared" si="196"/>
        <v>0.20213471209417483</v>
      </c>
    </row>
    <row r="1177" spans="1:22" x14ac:dyDescent="0.45">
      <c r="A1177" s="88">
        <f>MIN('Gearing and Output'!$H$7,(SQRT((A1176^2)+2*K1176*1)))</f>
        <v>13.752388632941413</v>
      </c>
      <c r="B1177" s="90">
        <f t="shared" si="194"/>
        <v>99.647870632137526</v>
      </c>
      <c r="C1177" s="90">
        <f>0.5*'Gearing and Output'!$G$15*'Gearing and Output'!$G$16*'Gearing and Output'!$G$14*(A1177)^2</f>
        <v>111.2073775495362</v>
      </c>
      <c r="D1177" s="90">
        <f>'Gearing and Output'!$G$26</f>
        <v>133.66125</v>
      </c>
      <c r="E1177" s="90">
        <f>'Gearing and Output'!$C$14-C1177-D1177</f>
        <v>239.23840140594046</v>
      </c>
      <c r="F1177" s="90">
        <f>0.5*'Gearing and Output'!$J$27*A1177^2</f>
        <v>53594.201722958889</v>
      </c>
      <c r="G1177" s="90">
        <f>A1177/('Gearing and Output'!$J$35/1000)</f>
        <v>47.081097682100008</v>
      </c>
      <c r="H1177" s="90">
        <f t="shared" si="188"/>
        <v>59.738955596585342</v>
      </c>
      <c r="I1177" s="90">
        <f>'Gearing and Output'!$G$38</f>
        <v>631.72977665344956</v>
      </c>
      <c r="J1177" s="90">
        <f t="shared" si="189"/>
        <v>0.37870369618049587</v>
      </c>
      <c r="K1177" s="92">
        <f t="shared" si="187"/>
        <v>2.6405868495230767</v>
      </c>
      <c r="L1177" s="92">
        <f>IF(A1177&lt;'Gearing and Output'!$H$5,1,IF(A1177&lt;'Gearing and Output'!$H$6,2,IF(A1177&gt;'Gearing and Output'!$H$6,3)))</f>
        <v>3</v>
      </c>
      <c r="M1177" s="92">
        <f>IF(L1177=1,_xlfn.XLOOKUP(A1177,'Dyno Graph'!$E$2:$E$77,'Dyno Graph'!$A$2:$A$77,,1),IF(L1177=2,_xlfn.XLOOKUP(A1177,'Dyno Graph'!$F$2:$F$77,'Dyno Graph'!$A$2:$A$77,,1),IF(L1177=3,_xlfn.XLOOKUP(A1177,'Dyno Graph'!$G$2:$G$77,'Dyno Graph'!$A$2:$A$77,,1))))</f>
        <v>7500</v>
      </c>
      <c r="N1177" s="92">
        <f>IF(L1177=1,_xlfn.XLOOKUP(A1177,'Dyno Graph'!$E$2:$E$77,'Dyno Graph'!$D$2:$D$77,,-1),IF(L1177=2,_xlfn.XLOOKUP(A1177,'Dyno Graph'!$F$2:$F$77,'Dyno Graph'!$D$2:$D$77,,-1),IF(L1177=3,_xlfn.XLOOKUP(A1177,'Dyno Graph'!$G$2:$G$77,'Dyno Graph'!$D$2:$D$77,,-1))))</f>
        <v>14.254</v>
      </c>
      <c r="O1177" s="92">
        <f>IF(L1177=1,_xlfn.XLOOKUP(A1177,'Dyno Graph'!$E$2:$E$77,'Dyno Graph'!$H$2:$H$77,,-1),IF(Forces!L1177=2,_xlfn.XLOOKUP(Forces!A1177,'Dyno Graph'!$F$2:$F$77,'Dyno Graph'!$H$2:$H$77,,-1),IF(Forces!L1177=3,_xlfn.XLOOKUP(Forces!A1177,'Dyno Graph'!$G$2:$G$77,'Dyno Graph'!$H$2:$H$77,,-1))))</f>
        <v>11.185500000000001</v>
      </c>
      <c r="P1177" s="92" cm="1">
        <f t="array" ref="P1177">_xlfn.XLOOKUP(N1177,BSFC!$B$3:$B$25,_xlfn.XLOOKUP(M1177,BSFC!$C$2:$P$2,BSFC!$C$3:$P$25,,-1),,-1)</f>
        <v>475.44294525000004</v>
      </c>
      <c r="Q1177" s="92">
        <f t="shared" si="190"/>
        <v>1.4772408511371877</v>
      </c>
      <c r="R1177" s="92">
        <f t="shared" si="191"/>
        <v>2.2593044861247781E-4</v>
      </c>
      <c r="S1177" s="92">
        <f t="shared" si="192"/>
        <v>0.10741703790997023</v>
      </c>
      <c r="T1177" s="92">
        <f t="shared" si="195"/>
        <v>151.7084511085443</v>
      </c>
      <c r="U1177" s="92">
        <f t="shared" si="193"/>
        <v>1.4322271721329364E-4</v>
      </c>
      <c r="V1177" s="92">
        <f t="shared" si="196"/>
        <v>0.20227793481138812</v>
      </c>
    </row>
    <row r="1178" spans="1:22" x14ac:dyDescent="0.45">
      <c r="A1178" s="88">
        <f>MIN('Gearing and Output'!$H$7,(SQRT((A1177^2)+2*K1177*1)))</f>
        <v>13.752388632941413</v>
      </c>
      <c r="B1178" s="90">
        <f t="shared" si="194"/>
        <v>99.720585272967611</v>
      </c>
      <c r="C1178" s="90">
        <f>0.5*'Gearing and Output'!$G$15*'Gearing and Output'!$G$16*'Gearing and Output'!$G$14*(A1178)^2</f>
        <v>111.2073775495362</v>
      </c>
      <c r="D1178" s="90">
        <f>'Gearing and Output'!$G$26</f>
        <v>133.66125</v>
      </c>
      <c r="E1178" s="90">
        <f>'Gearing and Output'!$C$14-C1178-D1178</f>
        <v>239.23840140594046</v>
      </c>
      <c r="F1178" s="90">
        <f>0.5*'Gearing and Output'!$J$27*A1178^2</f>
        <v>53594.201722958889</v>
      </c>
      <c r="G1178" s="90">
        <f>A1178/('Gearing and Output'!$J$35/1000)</f>
        <v>47.081097682100008</v>
      </c>
      <c r="H1178" s="90">
        <f t="shared" si="188"/>
        <v>59.738955596585342</v>
      </c>
      <c r="I1178" s="90">
        <f>'Gearing and Output'!$G$38</f>
        <v>631.72977665344956</v>
      </c>
      <c r="J1178" s="90">
        <f t="shared" si="189"/>
        <v>0.37870369618049587</v>
      </c>
      <c r="K1178" s="92">
        <f t="shared" ref="K1178:K1241" si="197">(I1178/E1178)</f>
        <v>2.6405868495230767</v>
      </c>
      <c r="L1178" s="92">
        <f>IF(A1178&lt;'Gearing and Output'!$H$5,1,IF(A1178&lt;'Gearing and Output'!$H$6,2,IF(A1178&gt;'Gearing and Output'!$H$6,3)))</f>
        <v>3</v>
      </c>
      <c r="M1178" s="92">
        <f>IF(L1178=1,_xlfn.XLOOKUP(A1178,'Dyno Graph'!$E$2:$E$77,'Dyno Graph'!$A$2:$A$77,,1),IF(L1178=2,_xlfn.XLOOKUP(A1178,'Dyno Graph'!$F$2:$F$77,'Dyno Graph'!$A$2:$A$77,,1),IF(L1178=3,_xlfn.XLOOKUP(A1178,'Dyno Graph'!$G$2:$G$77,'Dyno Graph'!$A$2:$A$77,,1))))</f>
        <v>7500</v>
      </c>
      <c r="N1178" s="92">
        <f>IF(L1178=1,_xlfn.XLOOKUP(A1178,'Dyno Graph'!$E$2:$E$77,'Dyno Graph'!$D$2:$D$77,,-1),IF(L1178=2,_xlfn.XLOOKUP(A1178,'Dyno Graph'!$F$2:$F$77,'Dyno Graph'!$D$2:$D$77,,-1),IF(L1178=3,_xlfn.XLOOKUP(A1178,'Dyno Graph'!$G$2:$G$77,'Dyno Graph'!$D$2:$D$77,,-1))))</f>
        <v>14.254</v>
      </c>
      <c r="O1178" s="92">
        <f>IF(L1178=1,_xlfn.XLOOKUP(A1178,'Dyno Graph'!$E$2:$E$77,'Dyno Graph'!$H$2:$H$77,,-1),IF(Forces!L1178=2,_xlfn.XLOOKUP(Forces!A1178,'Dyno Graph'!$F$2:$F$77,'Dyno Graph'!$H$2:$H$77,,-1),IF(Forces!L1178=3,_xlfn.XLOOKUP(Forces!A1178,'Dyno Graph'!$G$2:$G$77,'Dyno Graph'!$H$2:$H$77,,-1))))</f>
        <v>11.185500000000001</v>
      </c>
      <c r="P1178" s="92" cm="1">
        <f t="array" ref="P1178">_xlfn.XLOOKUP(N1178,BSFC!$B$3:$B$25,_xlfn.XLOOKUP(M1178,BSFC!$C$2:$P$2,BSFC!$C$3:$P$25,,-1),,-1)</f>
        <v>475.44294525000004</v>
      </c>
      <c r="Q1178" s="92">
        <f t="shared" si="190"/>
        <v>1.4772408511371877</v>
      </c>
      <c r="R1178" s="92">
        <f t="shared" si="191"/>
        <v>2.2593044861247781E-4</v>
      </c>
      <c r="S1178" s="92">
        <f t="shared" si="192"/>
        <v>0.10741703790997023</v>
      </c>
      <c r="T1178" s="92">
        <f t="shared" si="195"/>
        <v>151.81586814645428</v>
      </c>
      <c r="U1178" s="92">
        <f t="shared" si="193"/>
        <v>1.4322271721329364E-4</v>
      </c>
      <c r="V1178" s="92">
        <f t="shared" si="196"/>
        <v>0.2024211575286014</v>
      </c>
    </row>
    <row r="1179" spans="1:22" x14ac:dyDescent="0.45">
      <c r="A1179" s="88">
        <f>MIN('Gearing and Output'!$H$7,(SQRT((A1178^2)+2*K1178*1)))</f>
        <v>13.752388632941413</v>
      </c>
      <c r="B1179" s="90">
        <f t="shared" si="194"/>
        <v>99.793299913797696</v>
      </c>
      <c r="C1179" s="90">
        <f>0.5*'Gearing and Output'!$G$15*'Gearing and Output'!$G$16*'Gearing and Output'!$G$14*(A1179)^2</f>
        <v>111.2073775495362</v>
      </c>
      <c r="D1179" s="90">
        <f>'Gearing and Output'!$G$26</f>
        <v>133.66125</v>
      </c>
      <c r="E1179" s="90">
        <f>'Gearing and Output'!$C$14-C1179-D1179</f>
        <v>239.23840140594046</v>
      </c>
      <c r="F1179" s="90">
        <f>0.5*'Gearing and Output'!$J$27*A1179^2</f>
        <v>53594.201722958889</v>
      </c>
      <c r="G1179" s="90">
        <f>A1179/('Gearing and Output'!$J$35/1000)</f>
        <v>47.081097682100008</v>
      </c>
      <c r="H1179" s="90">
        <f t="shared" si="188"/>
        <v>59.738955596585342</v>
      </c>
      <c r="I1179" s="90">
        <f>'Gearing and Output'!$G$38</f>
        <v>631.72977665344956</v>
      </c>
      <c r="J1179" s="90">
        <f t="shared" si="189"/>
        <v>0.37870369618049587</v>
      </c>
      <c r="K1179" s="92">
        <f t="shared" si="197"/>
        <v>2.6405868495230767</v>
      </c>
      <c r="L1179" s="92">
        <f>IF(A1179&lt;'Gearing and Output'!$H$5,1,IF(A1179&lt;'Gearing and Output'!$H$6,2,IF(A1179&gt;'Gearing and Output'!$H$6,3)))</f>
        <v>3</v>
      </c>
      <c r="M1179" s="92">
        <f>IF(L1179=1,_xlfn.XLOOKUP(A1179,'Dyno Graph'!$E$2:$E$77,'Dyno Graph'!$A$2:$A$77,,1),IF(L1179=2,_xlfn.XLOOKUP(A1179,'Dyno Graph'!$F$2:$F$77,'Dyno Graph'!$A$2:$A$77,,1),IF(L1179=3,_xlfn.XLOOKUP(A1179,'Dyno Graph'!$G$2:$G$77,'Dyno Graph'!$A$2:$A$77,,1))))</f>
        <v>7500</v>
      </c>
      <c r="N1179" s="92">
        <f>IF(L1179=1,_xlfn.XLOOKUP(A1179,'Dyno Graph'!$E$2:$E$77,'Dyno Graph'!$D$2:$D$77,,-1),IF(L1179=2,_xlfn.XLOOKUP(A1179,'Dyno Graph'!$F$2:$F$77,'Dyno Graph'!$D$2:$D$77,,-1),IF(L1179=3,_xlfn.XLOOKUP(A1179,'Dyno Graph'!$G$2:$G$77,'Dyno Graph'!$D$2:$D$77,,-1))))</f>
        <v>14.254</v>
      </c>
      <c r="O1179" s="92">
        <f>IF(L1179=1,_xlfn.XLOOKUP(A1179,'Dyno Graph'!$E$2:$E$77,'Dyno Graph'!$H$2:$H$77,,-1),IF(Forces!L1179=2,_xlfn.XLOOKUP(Forces!A1179,'Dyno Graph'!$F$2:$F$77,'Dyno Graph'!$H$2:$H$77,,-1),IF(Forces!L1179=3,_xlfn.XLOOKUP(Forces!A1179,'Dyno Graph'!$G$2:$G$77,'Dyno Graph'!$H$2:$H$77,,-1))))</f>
        <v>11.185500000000001</v>
      </c>
      <c r="P1179" s="92" cm="1">
        <f t="array" ref="P1179">_xlfn.XLOOKUP(N1179,BSFC!$B$3:$B$25,_xlfn.XLOOKUP(M1179,BSFC!$C$2:$P$2,BSFC!$C$3:$P$25,,-1),,-1)</f>
        <v>475.44294525000004</v>
      </c>
      <c r="Q1179" s="92">
        <f t="shared" si="190"/>
        <v>1.4772408511371877</v>
      </c>
      <c r="R1179" s="92">
        <f t="shared" si="191"/>
        <v>2.2593044861247781E-4</v>
      </c>
      <c r="S1179" s="92">
        <f t="shared" si="192"/>
        <v>0.10741703790997023</v>
      </c>
      <c r="T1179" s="92">
        <f t="shared" si="195"/>
        <v>151.92328518436426</v>
      </c>
      <c r="U1179" s="92">
        <f t="shared" si="193"/>
        <v>1.4322271721329364E-4</v>
      </c>
      <c r="V1179" s="92">
        <f t="shared" si="196"/>
        <v>0.20256438024581469</v>
      </c>
    </row>
    <row r="1180" spans="1:22" x14ac:dyDescent="0.45">
      <c r="A1180" s="88">
        <f>MIN('Gearing and Output'!$H$7,(SQRT((A1179^2)+2*K1179*1)))</f>
        <v>13.752388632941413</v>
      </c>
      <c r="B1180" s="90">
        <f t="shared" si="194"/>
        <v>99.866014554627782</v>
      </c>
      <c r="C1180" s="90">
        <f>0.5*'Gearing and Output'!$G$15*'Gearing and Output'!$G$16*'Gearing and Output'!$G$14*(A1180)^2</f>
        <v>111.2073775495362</v>
      </c>
      <c r="D1180" s="90">
        <f>'Gearing and Output'!$G$26</f>
        <v>133.66125</v>
      </c>
      <c r="E1180" s="90">
        <f>'Gearing and Output'!$C$14-C1180-D1180</f>
        <v>239.23840140594046</v>
      </c>
      <c r="F1180" s="90">
        <f>0.5*'Gearing and Output'!$J$27*A1180^2</f>
        <v>53594.201722958889</v>
      </c>
      <c r="G1180" s="90">
        <f>A1180/('Gearing and Output'!$J$35/1000)</f>
        <v>47.081097682100008</v>
      </c>
      <c r="H1180" s="90">
        <f t="shared" si="188"/>
        <v>59.738955596585342</v>
      </c>
      <c r="I1180" s="90">
        <f>'Gearing and Output'!$G$38</f>
        <v>631.72977665344956</v>
      </c>
      <c r="J1180" s="90">
        <f t="shared" si="189"/>
        <v>0.37870369618049587</v>
      </c>
      <c r="K1180" s="92">
        <f t="shared" si="197"/>
        <v>2.6405868495230767</v>
      </c>
      <c r="L1180" s="92">
        <f>IF(A1180&lt;'Gearing and Output'!$H$5,1,IF(A1180&lt;'Gearing and Output'!$H$6,2,IF(A1180&gt;'Gearing and Output'!$H$6,3)))</f>
        <v>3</v>
      </c>
      <c r="M1180" s="92">
        <f>IF(L1180=1,_xlfn.XLOOKUP(A1180,'Dyno Graph'!$E$2:$E$77,'Dyno Graph'!$A$2:$A$77,,1),IF(L1180=2,_xlfn.XLOOKUP(A1180,'Dyno Graph'!$F$2:$F$77,'Dyno Graph'!$A$2:$A$77,,1),IF(L1180=3,_xlfn.XLOOKUP(A1180,'Dyno Graph'!$G$2:$G$77,'Dyno Graph'!$A$2:$A$77,,1))))</f>
        <v>7500</v>
      </c>
      <c r="N1180" s="92">
        <f>IF(L1180=1,_xlfn.XLOOKUP(A1180,'Dyno Graph'!$E$2:$E$77,'Dyno Graph'!$D$2:$D$77,,-1),IF(L1180=2,_xlfn.XLOOKUP(A1180,'Dyno Graph'!$F$2:$F$77,'Dyno Graph'!$D$2:$D$77,,-1),IF(L1180=3,_xlfn.XLOOKUP(A1180,'Dyno Graph'!$G$2:$G$77,'Dyno Graph'!$D$2:$D$77,,-1))))</f>
        <v>14.254</v>
      </c>
      <c r="O1180" s="92">
        <f>IF(L1180=1,_xlfn.XLOOKUP(A1180,'Dyno Graph'!$E$2:$E$77,'Dyno Graph'!$H$2:$H$77,,-1),IF(Forces!L1180=2,_xlfn.XLOOKUP(Forces!A1180,'Dyno Graph'!$F$2:$F$77,'Dyno Graph'!$H$2:$H$77,,-1),IF(Forces!L1180=3,_xlfn.XLOOKUP(Forces!A1180,'Dyno Graph'!$G$2:$G$77,'Dyno Graph'!$H$2:$H$77,,-1))))</f>
        <v>11.185500000000001</v>
      </c>
      <c r="P1180" s="92" cm="1">
        <f t="array" ref="P1180">_xlfn.XLOOKUP(N1180,BSFC!$B$3:$B$25,_xlfn.XLOOKUP(M1180,BSFC!$C$2:$P$2,BSFC!$C$3:$P$25,,-1),,-1)</f>
        <v>475.44294525000004</v>
      </c>
      <c r="Q1180" s="92">
        <f t="shared" si="190"/>
        <v>1.4772408511371877</v>
      </c>
      <c r="R1180" s="92">
        <f t="shared" si="191"/>
        <v>2.2593044861247781E-4</v>
      </c>
      <c r="S1180" s="92">
        <f t="shared" si="192"/>
        <v>0.10741703790997023</v>
      </c>
      <c r="T1180" s="92">
        <f t="shared" si="195"/>
        <v>152.03070222227424</v>
      </c>
      <c r="U1180" s="92">
        <f t="shared" si="193"/>
        <v>1.4322271721329364E-4</v>
      </c>
      <c r="V1180" s="92">
        <f t="shared" si="196"/>
        <v>0.20270760296302798</v>
      </c>
    </row>
    <row r="1181" spans="1:22" x14ac:dyDescent="0.45">
      <c r="A1181" s="88">
        <f>MIN('Gearing and Output'!$H$7,(SQRT((A1180^2)+2*K1180*1)))</f>
        <v>13.752388632941413</v>
      </c>
      <c r="B1181" s="90">
        <f t="shared" si="194"/>
        <v>99.938729195457867</v>
      </c>
      <c r="C1181" s="90">
        <f>0.5*'Gearing and Output'!$G$15*'Gearing and Output'!$G$16*'Gearing and Output'!$G$14*(A1181)^2</f>
        <v>111.2073775495362</v>
      </c>
      <c r="D1181" s="90">
        <f>'Gearing and Output'!$G$26</f>
        <v>133.66125</v>
      </c>
      <c r="E1181" s="90">
        <f>'Gearing and Output'!$C$14-C1181-D1181</f>
        <v>239.23840140594046</v>
      </c>
      <c r="F1181" s="90">
        <f>0.5*'Gearing and Output'!$J$27*A1181^2</f>
        <v>53594.201722958889</v>
      </c>
      <c r="G1181" s="90">
        <f>A1181/('Gearing and Output'!$J$35/1000)</f>
        <v>47.081097682100008</v>
      </c>
      <c r="H1181" s="90">
        <f t="shared" si="188"/>
        <v>59.738955596585342</v>
      </c>
      <c r="I1181" s="90">
        <f>'Gearing and Output'!$G$38</f>
        <v>631.72977665344956</v>
      </c>
      <c r="J1181" s="90">
        <f t="shared" si="189"/>
        <v>0.37870369618049587</v>
      </c>
      <c r="K1181" s="92">
        <f t="shared" si="197"/>
        <v>2.6405868495230767</v>
      </c>
      <c r="L1181" s="92">
        <f>IF(A1181&lt;'Gearing and Output'!$H$5,1,IF(A1181&lt;'Gearing and Output'!$H$6,2,IF(A1181&gt;'Gearing and Output'!$H$6,3)))</f>
        <v>3</v>
      </c>
      <c r="M1181" s="92">
        <f>IF(L1181=1,_xlfn.XLOOKUP(A1181,'Dyno Graph'!$E$2:$E$77,'Dyno Graph'!$A$2:$A$77,,1),IF(L1181=2,_xlfn.XLOOKUP(A1181,'Dyno Graph'!$F$2:$F$77,'Dyno Graph'!$A$2:$A$77,,1),IF(L1181=3,_xlfn.XLOOKUP(A1181,'Dyno Graph'!$G$2:$G$77,'Dyno Graph'!$A$2:$A$77,,1))))</f>
        <v>7500</v>
      </c>
      <c r="N1181" s="92">
        <f>IF(L1181=1,_xlfn.XLOOKUP(A1181,'Dyno Graph'!$E$2:$E$77,'Dyno Graph'!$D$2:$D$77,,-1),IF(L1181=2,_xlfn.XLOOKUP(A1181,'Dyno Graph'!$F$2:$F$77,'Dyno Graph'!$D$2:$D$77,,-1),IF(L1181=3,_xlfn.XLOOKUP(A1181,'Dyno Graph'!$G$2:$G$77,'Dyno Graph'!$D$2:$D$77,,-1))))</f>
        <v>14.254</v>
      </c>
      <c r="O1181" s="92">
        <f>IF(L1181=1,_xlfn.XLOOKUP(A1181,'Dyno Graph'!$E$2:$E$77,'Dyno Graph'!$H$2:$H$77,,-1),IF(Forces!L1181=2,_xlfn.XLOOKUP(Forces!A1181,'Dyno Graph'!$F$2:$F$77,'Dyno Graph'!$H$2:$H$77,,-1),IF(Forces!L1181=3,_xlfn.XLOOKUP(Forces!A1181,'Dyno Graph'!$G$2:$G$77,'Dyno Graph'!$H$2:$H$77,,-1))))</f>
        <v>11.185500000000001</v>
      </c>
      <c r="P1181" s="92" cm="1">
        <f t="array" ref="P1181">_xlfn.XLOOKUP(N1181,BSFC!$B$3:$B$25,_xlfn.XLOOKUP(M1181,BSFC!$C$2:$P$2,BSFC!$C$3:$P$25,,-1),,-1)</f>
        <v>475.44294525000004</v>
      </c>
      <c r="Q1181" s="92">
        <f t="shared" si="190"/>
        <v>1.4772408511371877</v>
      </c>
      <c r="R1181" s="92">
        <f t="shared" si="191"/>
        <v>2.2593044861247781E-4</v>
      </c>
      <c r="S1181" s="92">
        <f t="shared" si="192"/>
        <v>0.10741703790997023</v>
      </c>
      <c r="T1181" s="92">
        <f t="shared" si="195"/>
        <v>152.13811926018423</v>
      </c>
      <c r="U1181" s="92">
        <f t="shared" si="193"/>
        <v>1.4322271721329364E-4</v>
      </c>
      <c r="V1181" s="92">
        <f t="shared" si="196"/>
        <v>0.20285082568024126</v>
      </c>
    </row>
    <row r="1182" spans="1:22" x14ac:dyDescent="0.45">
      <c r="A1182" s="88">
        <f>MIN('Gearing and Output'!$H$7,(SQRT((A1181^2)+2*K1181*1)))</f>
        <v>13.752388632941413</v>
      </c>
      <c r="B1182" s="90">
        <f t="shared" si="194"/>
        <v>100.01144383628795</v>
      </c>
      <c r="C1182" s="90">
        <f>0.5*'Gearing and Output'!$G$15*'Gearing and Output'!$G$16*'Gearing and Output'!$G$14*(A1182)^2</f>
        <v>111.2073775495362</v>
      </c>
      <c r="D1182" s="90">
        <f>'Gearing and Output'!$G$26</f>
        <v>133.66125</v>
      </c>
      <c r="E1182" s="90">
        <f>'Gearing and Output'!$C$14-C1182-D1182</f>
        <v>239.23840140594046</v>
      </c>
      <c r="F1182" s="90">
        <f>0.5*'Gearing and Output'!$J$27*A1182^2</f>
        <v>53594.201722958889</v>
      </c>
      <c r="G1182" s="90">
        <f>A1182/('Gearing and Output'!$J$35/1000)</f>
        <v>47.081097682100008</v>
      </c>
      <c r="H1182" s="90">
        <f t="shared" si="188"/>
        <v>59.738955596585342</v>
      </c>
      <c r="I1182" s="90">
        <f>'Gearing and Output'!$G$38</f>
        <v>631.72977665344956</v>
      </c>
      <c r="J1182" s="90">
        <f t="shared" si="189"/>
        <v>0.37870369618049587</v>
      </c>
      <c r="K1182" s="92">
        <f t="shared" si="197"/>
        <v>2.6405868495230767</v>
      </c>
      <c r="L1182" s="92">
        <f>IF(A1182&lt;'Gearing and Output'!$H$5,1,IF(A1182&lt;'Gearing and Output'!$H$6,2,IF(A1182&gt;'Gearing and Output'!$H$6,3)))</f>
        <v>3</v>
      </c>
      <c r="M1182" s="92">
        <f>IF(L1182=1,_xlfn.XLOOKUP(A1182,'Dyno Graph'!$E$2:$E$77,'Dyno Graph'!$A$2:$A$77,,1),IF(L1182=2,_xlfn.XLOOKUP(A1182,'Dyno Graph'!$F$2:$F$77,'Dyno Graph'!$A$2:$A$77,,1),IF(L1182=3,_xlfn.XLOOKUP(A1182,'Dyno Graph'!$G$2:$G$77,'Dyno Graph'!$A$2:$A$77,,1))))</f>
        <v>7500</v>
      </c>
      <c r="N1182" s="92">
        <f>IF(L1182=1,_xlfn.XLOOKUP(A1182,'Dyno Graph'!$E$2:$E$77,'Dyno Graph'!$D$2:$D$77,,-1),IF(L1182=2,_xlfn.XLOOKUP(A1182,'Dyno Graph'!$F$2:$F$77,'Dyno Graph'!$D$2:$D$77,,-1),IF(L1182=3,_xlfn.XLOOKUP(A1182,'Dyno Graph'!$G$2:$G$77,'Dyno Graph'!$D$2:$D$77,,-1))))</f>
        <v>14.254</v>
      </c>
      <c r="O1182" s="92">
        <f>IF(L1182=1,_xlfn.XLOOKUP(A1182,'Dyno Graph'!$E$2:$E$77,'Dyno Graph'!$H$2:$H$77,,-1),IF(Forces!L1182=2,_xlfn.XLOOKUP(Forces!A1182,'Dyno Graph'!$F$2:$F$77,'Dyno Graph'!$H$2:$H$77,,-1),IF(Forces!L1182=3,_xlfn.XLOOKUP(Forces!A1182,'Dyno Graph'!$G$2:$G$77,'Dyno Graph'!$H$2:$H$77,,-1))))</f>
        <v>11.185500000000001</v>
      </c>
      <c r="P1182" s="92" cm="1">
        <f t="array" ref="P1182">_xlfn.XLOOKUP(N1182,BSFC!$B$3:$B$25,_xlfn.XLOOKUP(M1182,BSFC!$C$2:$P$2,BSFC!$C$3:$P$25,,-1),,-1)</f>
        <v>475.44294525000004</v>
      </c>
      <c r="Q1182" s="92">
        <f t="shared" si="190"/>
        <v>1.4772408511371877</v>
      </c>
      <c r="R1182" s="92">
        <f t="shared" si="191"/>
        <v>2.2593044861247781E-4</v>
      </c>
      <c r="S1182" s="92">
        <f t="shared" si="192"/>
        <v>0.10741703790997023</v>
      </c>
      <c r="T1182" s="92">
        <f t="shared" si="195"/>
        <v>152.24553629809421</v>
      </c>
      <c r="U1182" s="92">
        <f t="shared" si="193"/>
        <v>1.4322271721329364E-4</v>
      </c>
      <c r="V1182" s="92">
        <f t="shared" si="196"/>
        <v>0.20299404839745455</v>
      </c>
    </row>
    <row r="1183" spans="1:22" x14ac:dyDescent="0.45">
      <c r="A1183" s="88">
        <f>MIN('Gearing and Output'!$H$7,(SQRT((A1182^2)+2*K1182*1)))</f>
        <v>13.752388632941413</v>
      </c>
      <c r="B1183" s="90">
        <f t="shared" si="194"/>
        <v>100.08415847711804</v>
      </c>
      <c r="C1183" s="90">
        <f>0.5*'Gearing and Output'!$G$15*'Gearing and Output'!$G$16*'Gearing and Output'!$G$14*(A1183)^2</f>
        <v>111.2073775495362</v>
      </c>
      <c r="D1183" s="90">
        <f>'Gearing and Output'!$G$26</f>
        <v>133.66125</v>
      </c>
      <c r="E1183" s="90">
        <f>'Gearing and Output'!$C$14-C1183-D1183</f>
        <v>239.23840140594046</v>
      </c>
      <c r="F1183" s="90">
        <f>0.5*'Gearing and Output'!$J$27*A1183^2</f>
        <v>53594.201722958889</v>
      </c>
      <c r="G1183" s="90">
        <f>A1183/('Gearing and Output'!$J$35/1000)</f>
        <v>47.081097682100008</v>
      </c>
      <c r="H1183" s="90">
        <f t="shared" si="188"/>
        <v>59.738955596585342</v>
      </c>
      <c r="I1183" s="90">
        <f>'Gearing and Output'!$G$38</f>
        <v>631.72977665344956</v>
      </c>
      <c r="J1183" s="90">
        <f t="shared" si="189"/>
        <v>0.37870369618049587</v>
      </c>
      <c r="K1183" s="92">
        <f t="shared" si="197"/>
        <v>2.6405868495230767</v>
      </c>
      <c r="L1183" s="92">
        <f>IF(A1183&lt;'Gearing and Output'!$H$5,1,IF(A1183&lt;'Gearing and Output'!$H$6,2,IF(A1183&gt;'Gearing and Output'!$H$6,3)))</f>
        <v>3</v>
      </c>
      <c r="M1183" s="92">
        <f>IF(L1183=1,_xlfn.XLOOKUP(A1183,'Dyno Graph'!$E$2:$E$77,'Dyno Graph'!$A$2:$A$77,,1),IF(L1183=2,_xlfn.XLOOKUP(A1183,'Dyno Graph'!$F$2:$F$77,'Dyno Graph'!$A$2:$A$77,,1),IF(L1183=3,_xlfn.XLOOKUP(A1183,'Dyno Graph'!$G$2:$G$77,'Dyno Graph'!$A$2:$A$77,,1))))</f>
        <v>7500</v>
      </c>
      <c r="N1183" s="92">
        <f>IF(L1183=1,_xlfn.XLOOKUP(A1183,'Dyno Graph'!$E$2:$E$77,'Dyno Graph'!$D$2:$D$77,,-1),IF(L1183=2,_xlfn.XLOOKUP(A1183,'Dyno Graph'!$F$2:$F$77,'Dyno Graph'!$D$2:$D$77,,-1),IF(L1183=3,_xlfn.XLOOKUP(A1183,'Dyno Graph'!$G$2:$G$77,'Dyno Graph'!$D$2:$D$77,,-1))))</f>
        <v>14.254</v>
      </c>
      <c r="O1183" s="92">
        <f>IF(L1183=1,_xlfn.XLOOKUP(A1183,'Dyno Graph'!$E$2:$E$77,'Dyno Graph'!$H$2:$H$77,,-1),IF(Forces!L1183=2,_xlfn.XLOOKUP(Forces!A1183,'Dyno Graph'!$F$2:$F$77,'Dyno Graph'!$H$2:$H$77,,-1),IF(Forces!L1183=3,_xlfn.XLOOKUP(Forces!A1183,'Dyno Graph'!$G$2:$G$77,'Dyno Graph'!$H$2:$H$77,,-1))))</f>
        <v>11.185500000000001</v>
      </c>
      <c r="P1183" s="92" cm="1">
        <f t="array" ref="P1183">_xlfn.XLOOKUP(N1183,BSFC!$B$3:$B$25,_xlfn.XLOOKUP(M1183,BSFC!$C$2:$P$2,BSFC!$C$3:$P$25,,-1),,-1)</f>
        <v>475.44294525000004</v>
      </c>
      <c r="Q1183" s="92">
        <f t="shared" si="190"/>
        <v>1.4772408511371877</v>
      </c>
      <c r="R1183" s="92">
        <f t="shared" si="191"/>
        <v>2.2593044861247781E-4</v>
      </c>
      <c r="S1183" s="92">
        <f t="shared" si="192"/>
        <v>0.10741703790997023</v>
      </c>
      <c r="T1183" s="92">
        <f t="shared" si="195"/>
        <v>152.35295333600419</v>
      </c>
      <c r="U1183" s="92">
        <f t="shared" si="193"/>
        <v>1.4322271721329364E-4</v>
      </c>
      <c r="V1183" s="92">
        <f t="shared" si="196"/>
        <v>0.20313727111466784</v>
      </c>
    </row>
    <row r="1184" spans="1:22" x14ac:dyDescent="0.45">
      <c r="A1184" s="88">
        <f>MIN('Gearing and Output'!$H$7,(SQRT((A1183^2)+2*K1183*1)))</f>
        <v>13.752388632941413</v>
      </c>
      <c r="B1184" s="90">
        <f t="shared" si="194"/>
        <v>100.15687311794812</v>
      </c>
      <c r="C1184" s="90">
        <f>0.5*'Gearing and Output'!$G$15*'Gearing and Output'!$G$16*'Gearing and Output'!$G$14*(A1184)^2</f>
        <v>111.2073775495362</v>
      </c>
      <c r="D1184" s="90">
        <f>'Gearing and Output'!$G$26</f>
        <v>133.66125</v>
      </c>
      <c r="E1184" s="90">
        <f>'Gearing and Output'!$C$14-C1184-D1184</f>
        <v>239.23840140594046</v>
      </c>
      <c r="F1184" s="90">
        <f>0.5*'Gearing and Output'!$J$27*A1184^2</f>
        <v>53594.201722958889</v>
      </c>
      <c r="G1184" s="90">
        <f>A1184/('Gearing and Output'!$J$35/1000)</f>
        <v>47.081097682100008</v>
      </c>
      <c r="H1184" s="90">
        <f t="shared" si="188"/>
        <v>59.738955596585342</v>
      </c>
      <c r="I1184" s="90">
        <f>'Gearing and Output'!$G$38</f>
        <v>631.72977665344956</v>
      </c>
      <c r="J1184" s="90">
        <f t="shared" si="189"/>
        <v>0.37870369618049587</v>
      </c>
      <c r="K1184" s="92">
        <f t="shared" si="197"/>
        <v>2.6405868495230767</v>
      </c>
      <c r="L1184" s="92">
        <f>IF(A1184&lt;'Gearing and Output'!$H$5,1,IF(A1184&lt;'Gearing and Output'!$H$6,2,IF(A1184&gt;'Gearing and Output'!$H$6,3)))</f>
        <v>3</v>
      </c>
      <c r="M1184" s="92">
        <f>IF(L1184=1,_xlfn.XLOOKUP(A1184,'Dyno Graph'!$E$2:$E$77,'Dyno Graph'!$A$2:$A$77,,1),IF(L1184=2,_xlfn.XLOOKUP(A1184,'Dyno Graph'!$F$2:$F$77,'Dyno Graph'!$A$2:$A$77,,1),IF(L1184=3,_xlfn.XLOOKUP(A1184,'Dyno Graph'!$G$2:$G$77,'Dyno Graph'!$A$2:$A$77,,1))))</f>
        <v>7500</v>
      </c>
      <c r="N1184" s="92">
        <f>IF(L1184=1,_xlfn.XLOOKUP(A1184,'Dyno Graph'!$E$2:$E$77,'Dyno Graph'!$D$2:$D$77,,-1),IF(L1184=2,_xlfn.XLOOKUP(A1184,'Dyno Graph'!$F$2:$F$77,'Dyno Graph'!$D$2:$D$77,,-1),IF(L1184=3,_xlfn.XLOOKUP(A1184,'Dyno Graph'!$G$2:$G$77,'Dyno Graph'!$D$2:$D$77,,-1))))</f>
        <v>14.254</v>
      </c>
      <c r="O1184" s="92">
        <f>IF(L1184=1,_xlfn.XLOOKUP(A1184,'Dyno Graph'!$E$2:$E$77,'Dyno Graph'!$H$2:$H$77,,-1),IF(Forces!L1184=2,_xlfn.XLOOKUP(Forces!A1184,'Dyno Graph'!$F$2:$F$77,'Dyno Graph'!$H$2:$H$77,,-1),IF(Forces!L1184=3,_xlfn.XLOOKUP(Forces!A1184,'Dyno Graph'!$G$2:$G$77,'Dyno Graph'!$H$2:$H$77,,-1))))</f>
        <v>11.185500000000001</v>
      </c>
      <c r="P1184" s="92" cm="1">
        <f t="array" ref="P1184">_xlfn.XLOOKUP(N1184,BSFC!$B$3:$B$25,_xlfn.XLOOKUP(M1184,BSFC!$C$2:$P$2,BSFC!$C$3:$P$25,,-1),,-1)</f>
        <v>475.44294525000004</v>
      </c>
      <c r="Q1184" s="92">
        <f t="shared" si="190"/>
        <v>1.4772408511371877</v>
      </c>
      <c r="R1184" s="92">
        <f t="shared" si="191"/>
        <v>2.2593044861247781E-4</v>
      </c>
      <c r="S1184" s="92">
        <f t="shared" si="192"/>
        <v>0.10741703790997023</v>
      </c>
      <c r="T1184" s="92">
        <f t="shared" si="195"/>
        <v>152.46037037391417</v>
      </c>
      <c r="U1184" s="92">
        <f t="shared" si="193"/>
        <v>1.4322271721329364E-4</v>
      </c>
      <c r="V1184" s="92">
        <f t="shared" si="196"/>
        <v>0.20328049383188113</v>
      </c>
    </row>
    <row r="1185" spans="1:22" x14ac:dyDescent="0.45">
      <c r="A1185" s="88">
        <f>MIN('Gearing and Output'!$H$7,(SQRT((A1184^2)+2*K1184*1)))</f>
        <v>13.752388632941413</v>
      </c>
      <c r="B1185" s="90">
        <f t="shared" si="194"/>
        <v>100.22958775877821</v>
      </c>
      <c r="C1185" s="90">
        <f>0.5*'Gearing and Output'!$G$15*'Gearing and Output'!$G$16*'Gearing and Output'!$G$14*(A1185)^2</f>
        <v>111.2073775495362</v>
      </c>
      <c r="D1185" s="90">
        <f>'Gearing and Output'!$G$26</f>
        <v>133.66125</v>
      </c>
      <c r="E1185" s="90">
        <f>'Gearing and Output'!$C$14-C1185-D1185</f>
        <v>239.23840140594046</v>
      </c>
      <c r="F1185" s="90">
        <f>0.5*'Gearing and Output'!$J$27*A1185^2</f>
        <v>53594.201722958889</v>
      </c>
      <c r="G1185" s="90">
        <f>A1185/('Gearing and Output'!$J$35/1000)</f>
        <v>47.081097682100008</v>
      </c>
      <c r="H1185" s="90">
        <f t="shared" si="188"/>
        <v>59.738955596585342</v>
      </c>
      <c r="I1185" s="90">
        <f>'Gearing and Output'!$G$38</f>
        <v>631.72977665344956</v>
      </c>
      <c r="J1185" s="90">
        <f t="shared" si="189"/>
        <v>0.37870369618049587</v>
      </c>
      <c r="K1185" s="92">
        <f t="shared" si="197"/>
        <v>2.6405868495230767</v>
      </c>
      <c r="L1185" s="92">
        <f>IF(A1185&lt;'Gearing and Output'!$H$5,1,IF(A1185&lt;'Gearing and Output'!$H$6,2,IF(A1185&gt;'Gearing and Output'!$H$6,3)))</f>
        <v>3</v>
      </c>
      <c r="M1185" s="92">
        <f>IF(L1185=1,_xlfn.XLOOKUP(A1185,'Dyno Graph'!$E$2:$E$77,'Dyno Graph'!$A$2:$A$77,,1),IF(L1185=2,_xlfn.XLOOKUP(A1185,'Dyno Graph'!$F$2:$F$77,'Dyno Graph'!$A$2:$A$77,,1),IF(L1185=3,_xlfn.XLOOKUP(A1185,'Dyno Graph'!$G$2:$G$77,'Dyno Graph'!$A$2:$A$77,,1))))</f>
        <v>7500</v>
      </c>
      <c r="N1185" s="92">
        <f>IF(L1185=1,_xlfn.XLOOKUP(A1185,'Dyno Graph'!$E$2:$E$77,'Dyno Graph'!$D$2:$D$77,,-1),IF(L1185=2,_xlfn.XLOOKUP(A1185,'Dyno Graph'!$F$2:$F$77,'Dyno Graph'!$D$2:$D$77,,-1),IF(L1185=3,_xlfn.XLOOKUP(A1185,'Dyno Graph'!$G$2:$G$77,'Dyno Graph'!$D$2:$D$77,,-1))))</f>
        <v>14.254</v>
      </c>
      <c r="O1185" s="92">
        <f>IF(L1185=1,_xlfn.XLOOKUP(A1185,'Dyno Graph'!$E$2:$E$77,'Dyno Graph'!$H$2:$H$77,,-1),IF(Forces!L1185=2,_xlfn.XLOOKUP(Forces!A1185,'Dyno Graph'!$F$2:$F$77,'Dyno Graph'!$H$2:$H$77,,-1),IF(Forces!L1185=3,_xlfn.XLOOKUP(Forces!A1185,'Dyno Graph'!$G$2:$G$77,'Dyno Graph'!$H$2:$H$77,,-1))))</f>
        <v>11.185500000000001</v>
      </c>
      <c r="P1185" s="92" cm="1">
        <f t="array" ref="P1185">_xlfn.XLOOKUP(N1185,BSFC!$B$3:$B$25,_xlfn.XLOOKUP(M1185,BSFC!$C$2:$P$2,BSFC!$C$3:$P$25,,-1),,-1)</f>
        <v>475.44294525000004</v>
      </c>
      <c r="Q1185" s="92">
        <f t="shared" si="190"/>
        <v>1.4772408511371877</v>
      </c>
      <c r="R1185" s="92">
        <f t="shared" si="191"/>
        <v>2.2593044861247781E-4</v>
      </c>
      <c r="S1185" s="92">
        <f t="shared" si="192"/>
        <v>0.10741703790997023</v>
      </c>
      <c r="T1185" s="92">
        <f t="shared" si="195"/>
        <v>152.56778741182416</v>
      </c>
      <c r="U1185" s="92">
        <f t="shared" si="193"/>
        <v>1.4322271721329364E-4</v>
      </c>
      <c r="V1185" s="92">
        <f t="shared" si="196"/>
        <v>0.20342371654909441</v>
      </c>
    </row>
    <row r="1186" spans="1:22" x14ac:dyDescent="0.45">
      <c r="A1186" s="88">
        <f>MIN('Gearing and Output'!$H$7,(SQRT((A1185^2)+2*K1185*1)))</f>
        <v>13.752388632941413</v>
      </c>
      <c r="B1186" s="90">
        <f t="shared" si="194"/>
        <v>100.30230239960829</v>
      </c>
      <c r="C1186" s="90">
        <f>0.5*'Gearing and Output'!$G$15*'Gearing and Output'!$G$16*'Gearing and Output'!$G$14*(A1186)^2</f>
        <v>111.2073775495362</v>
      </c>
      <c r="D1186" s="90">
        <f>'Gearing and Output'!$G$26</f>
        <v>133.66125</v>
      </c>
      <c r="E1186" s="90">
        <f>'Gearing and Output'!$C$14-C1186-D1186</f>
        <v>239.23840140594046</v>
      </c>
      <c r="F1186" s="90">
        <f>0.5*'Gearing and Output'!$J$27*A1186^2</f>
        <v>53594.201722958889</v>
      </c>
      <c r="G1186" s="90">
        <f>A1186/('Gearing and Output'!$J$35/1000)</f>
        <v>47.081097682100008</v>
      </c>
      <c r="H1186" s="90">
        <f t="shared" si="188"/>
        <v>59.738955596585342</v>
      </c>
      <c r="I1186" s="90">
        <f>'Gearing and Output'!$G$38</f>
        <v>631.72977665344956</v>
      </c>
      <c r="J1186" s="90">
        <f t="shared" si="189"/>
        <v>0.37870369618049587</v>
      </c>
      <c r="K1186" s="92">
        <f t="shared" si="197"/>
        <v>2.6405868495230767</v>
      </c>
      <c r="L1186" s="92">
        <f>IF(A1186&lt;'Gearing and Output'!$H$5,1,IF(A1186&lt;'Gearing and Output'!$H$6,2,IF(A1186&gt;'Gearing and Output'!$H$6,3)))</f>
        <v>3</v>
      </c>
      <c r="M1186" s="92">
        <f>IF(L1186=1,_xlfn.XLOOKUP(A1186,'Dyno Graph'!$E$2:$E$77,'Dyno Graph'!$A$2:$A$77,,1),IF(L1186=2,_xlfn.XLOOKUP(A1186,'Dyno Graph'!$F$2:$F$77,'Dyno Graph'!$A$2:$A$77,,1),IF(L1186=3,_xlfn.XLOOKUP(A1186,'Dyno Graph'!$G$2:$G$77,'Dyno Graph'!$A$2:$A$77,,1))))</f>
        <v>7500</v>
      </c>
      <c r="N1186" s="92">
        <f>IF(L1186=1,_xlfn.XLOOKUP(A1186,'Dyno Graph'!$E$2:$E$77,'Dyno Graph'!$D$2:$D$77,,-1),IF(L1186=2,_xlfn.XLOOKUP(A1186,'Dyno Graph'!$F$2:$F$77,'Dyno Graph'!$D$2:$D$77,,-1),IF(L1186=3,_xlfn.XLOOKUP(A1186,'Dyno Graph'!$G$2:$G$77,'Dyno Graph'!$D$2:$D$77,,-1))))</f>
        <v>14.254</v>
      </c>
      <c r="O1186" s="92">
        <f>IF(L1186=1,_xlfn.XLOOKUP(A1186,'Dyno Graph'!$E$2:$E$77,'Dyno Graph'!$H$2:$H$77,,-1),IF(Forces!L1186=2,_xlfn.XLOOKUP(Forces!A1186,'Dyno Graph'!$F$2:$F$77,'Dyno Graph'!$H$2:$H$77,,-1),IF(Forces!L1186=3,_xlfn.XLOOKUP(Forces!A1186,'Dyno Graph'!$G$2:$G$77,'Dyno Graph'!$H$2:$H$77,,-1))))</f>
        <v>11.185500000000001</v>
      </c>
      <c r="P1186" s="92" cm="1">
        <f t="array" ref="P1186">_xlfn.XLOOKUP(N1186,BSFC!$B$3:$B$25,_xlfn.XLOOKUP(M1186,BSFC!$C$2:$P$2,BSFC!$C$3:$P$25,,-1),,-1)</f>
        <v>475.44294525000004</v>
      </c>
      <c r="Q1186" s="92">
        <f t="shared" si="190"/>
        <v>1.4772408511371877</v>
      </c>
      <c r="R1186" s="92">
        <f t="shared" si="191"/>
        <v>2.2593044861247781E-4</v>
      </c>
      <c r="S1186" s="92">
        <f t="shared" si="192"/>
        <v>0.10741703790997023</v>
      </c>
      <c r="T1186" s="92">
        <f t="shared" si="195"/>
        <v>152.67520444973414</v>
      </c>
      <c r="U1186" s="92">
        <f t="shared" si="193"/>
        <v>1.4322271721329364E-4</v>
      </c>
      <c r="V1186" s="92">
        <f t="shared" si="196"/>
        <v>0.2035669392663077</v>
      </c>
    </row>
    <row r="1187" spans="1:22" x14ac:dyDescent="0.45">
      <c r="A1187" s="88">
        <f>MIN('Gearing and Output'!$H$7,(SQRT((A1186^2)+2*K1186*1)))</f>
        <v>13.752388632941413</v>
      </c>
      <c r="B1187" s="90">
        <f t="shared" si="194"/>
        <v>100.37501704043838</v>
      </c>
      <c r="C1187" s="90">
        <f>0.5*'Gearing and Output'!$G$15*'Gearing and Output'!$G$16*'Gearing and Output'!$G$14*(A1187)^2</f>
        <v>111.2073775495362</v>
      </c>
      <c r="D1187" s="90">
        <f>'Gearing and Output'!$G$26</f>
        <v>133.66125</v>
      </c>
      <c r="E1187" s="90">
        <f>'Gearing and Output'!$C$14-C1187-D1187</f>
        <v>239.23840140594046</v>
      </c>
      <c r="F1187" s="90">
        <f>0.5*'Gearing and Output'!$J$27*A1187^2</f>
        <v>53594.201722958889</v>
      </c>
      <c r="G1187" s="90">
        <f>A1187/('Gearing and Output'!$J$35/1000)</f>
        <v>47.081097682100008</v>
      </c>
      <c r="H1187" s="90">
        <f t="shared" si="188"/>
        <v>59.738955596585342</v>
      </c>
      <c r="I1187" s="90">
        <f>'Gearing and Output'!$G$38</f>
        <v>631.72977665344956</v>
      </c>
      <c r="J1187" s="90">
        <f t="shared" si="189"/>
        <v>0.37870369618049587</v>
      </c>
      <c r="K1187" s="92">
        <f t="shared" si="197"/>
        <v>2.6405868495230767</v>
      </c>
      <c r="L1187" s="92">
        <f>IF(A1187&lt;'Gearing and Output'!$H$5,1,IF(A1187&lt;'Gearing and Output'!$H$6,2,IF(A1187&gt;'Gearing and Output'!$H$6,3)))</f>
        <v>3</v>
      </c>
      <c r="M1187" s="92">
        <f>IF(L1187=1,_xlfn.XLOOKUP(A1187,'Dyno Graph'!$E$2:$E$77,'Dyno Graph'!$A$2:$A$77,,1),IF(L1187=2,_xlfn.XLOOKUP(A1187,'Dyno Graph'!$F$2:$F$77,'Dyno Graph'!$A$2:$A$77,,1),IF(L1187=3,_xlfn.XLOOKUP(A1187,'Dyno Graph'!$G$2:$G$77,'Dyno Graph'!$A$2:$A$77,,1))))</f>
        <v>7500</v>
      </c>
      <c r="N1187" s="92">
        <f>IF(L1187=1,_xlfn.XLOOKUP(A1187,'Dyno Graph'!$E$2:$E$77,'Dyno Graph'!$D$2:$D$77,,-1),IF(L1187=2,_xlfn.XLOOKUP(A1187,'Dyno Graph'!$F$2:$F$77,'Dyno Graph'!$D$2:$D$77,,-1),IF(L1187=3,_xlfn.XLOOKUP(A1187,'Dyno Graph'!$G$2:$G$77,'Dyno Graph'!$D$2:$D$77,,-1))))</f>
        <v>14.254</v>
      </c>
      <c r="O1187" s="92">
        <f>IF(L1187=1,_xlfn.XLOOKUP(A1187,'Dyno Graph'!$E$2:$E$77,'Dyno Graph'!$H$2:$H$77,,-1),IF(Forces!L1187=2,_xlfn.XLOOKUP(Forces!A1187,'Dyno Graph'!$F$2:$F$77,'Dyno Graph'!$H$2:$H$77,,-1),IF(Forces!L1187=3,_xlfn.XLOOKUP(Forces!A1187,'Dyno Graph'!$G$2:$G$77,'Dyno Graph'!$H$2:$H$77,,-1))))</f>
        <v>11.185500000000001</v>
      </c>
      <c r="P1187" s="92" cm="1">
        <f t="array" ref="P1187">_xlfn.XLOOKUP(N1187,BSFC!$B$3:$B$25,_xlfn.XLOOKUP(M1187,BSFC!$C$2:$P$2,BSFC!$C$3:$P$25,,-1),,-1)</f>
        <v>475.44294525000004</v>
      </c>
      <c r="Q1187" s="92">
        <f t="shared" si="190"/>
        <v>1.4772408511371877</v>
      </c>
      <c r="R1187" s="92">
        <f t="shared" si="191"/>
        <v>2.2593044861247781E-4</v>
      </c>
      <c r="S1187" s="92">
        <f t="shared" si="192"/>
        <v>0.10741703790997023</v>
      </c>
      <c r="T1187" s="92">
        <f t="shared" si="195"/>
        <v>152.78262148764412</v>
      </c>
      <c r="U1187" s="92">
        <f t="shared" si="193"/>
        <v>1.4322271721329364E-4</v>
      </c>
      <c r="V1187" s="92">
        <f t="shared" si="196"/>
        <v>0.20371016198352099</v>
      </c>
    </row>
    <row r="1188" spans="1:22" x14ac:dyDescent="0.45">
      <c r="A1188" s="88">
        <f>MIN('Gearing and Output'!$H$7,(SQRT((A1187^2)+2*K1187*1)))</f>
        <v>13.752388632941413</v>
      </c>
      <c r="B1188" s="90">
        <f t="shared" si="194"/>
        <v>100.44773168126846</v>
      </c>
      <c r="C1188" s="90">
        <f>0.5*'Gearing and Output'!$G$15*'Gearing and Output'!$G$16*'Gearing and Output'!$G$14*(A1188)^2</f>
        <v>111.2073775495362</v>
      </c>
      <c r="D1188" s="90">
        <f>'Gearing and Output'!$G$26</f>
        <v>133.66125</v>
      </c>
      <c r="E1188" s="90">
        <f>'Gearing and Output'!$C$14-C1188-D1188</f>
        <v>239.23840140594046</v>
      </c>
      <c r="F1188" s="90">
        <f>0.5*'Gearing and Output'!$J$27*A1188^2</f>
        <v>53594.201722958889</v>
      </c>
      <c r="G1188" s="90">
        <f>A1188/('Gearing and Output'!$J$35/1000)</f>
        <v>47.081097682100008</v>
      </c>
      <c r="H1188" s="90">
        <f t="shared" si="188"/>
        <v>59.738955596585342</v>
      </c>
      <c r="I1188" s="90">
        <f>'Gearing and Output'!$G$38</f>
        <v>631.72977665344956</v>
      </c>
      <c r="J1188" s="90">
        <f t="shared" si="189"/>
        <v>0.37870369618049587</v>
      </c>
      <c r="K1188" s="92">
        <f t="shared" si="197"/>
        <v>2.6405868495230767</v>
      </c>
      <c r="L1188" s="92">
        <f>IF(A1188&lt;'Gearing and Output'!$H$5,1,IF(A1188&lt;'Gearing and Output'!$H$6,2,IF(A1188&gt;'Gearing and Output'!$H$6,3)))</f>
        <v>3</v>
      </c>
      <c r="M1188" s="92">
        <f>IF(L1188=1,_xlfn.XLOOKUP(A1188,'Dyno Graph'!$E$2:$E$77,'Dyno Graph'!$A$2:$A$77,,1),IF(L1188=2,_xlfn.XLOOKUP(A1188,'Dyno Graph'!$F$2:$F$77,'Dyno Graph'!$A$2:$A$77,,1),IF(L1188=3,_xlfn.XLOOKUP(A1188,'Dyno Graph'!$G$2:$G$77,'Dyno Graph'!$A$2:$A$77,,1))))</f>
        <v>7500</v>
      </c>
      <c r="N1188" s="92">
        <f>IF(L1188=1,_xlfn.XLOOKUP(A1188,'Dyno Graph'!$E$2:$E$77,'Dyno Graph'!$D$2:$D$77,,-1),IF(L1188=2,_xlfn.XLOOKUP(A1188,'Dyno Graph'!$F$2:$F$77,'Dyno Graph'!$D$2:$D$77,,-1),IF(L1188=3,_xlfn.XLOOKUP(A1188,'Dyno Graph'!$G$2:$G$77,'Dyno Graph'!$D$2:$D$77,,-1))))</f>
        <v>14.254</v>
      </c>
      <c r="O1188" s="92">
        <f>IF(L1188=1,_xlfn.XLOOKUP(A1188,'Dyno Graph'!$E$2:$E$77,'Dyno Graph'!$H$2:$H$77,,-1),IF(Forces!L1188=2,_xlfn.XLOOKUP(Forces!A1188,'Dyno Graph'!$F$2:$F$77,'Dyno Graph'!$H$2:$H$77,,-1),IF(Forces!L1188=3,_xlfn.XLOOKUP(Forces!A1188,'Dyno Graph'!$G$2:$G$77,'Dyno Graph'!$H$2:$H$77,,-1))))</f>
        <v>11.185500000000001</v>
      </c>
      <c r="P1188" s="92" cm="1">
        <f t="array" ref="P1188">_xlfn.XLOOKUP(N1188,BSFC!$B$3:$B$25,_xlfn.XLOOKUP(M1188,BSFC!$C$2:$P$2,BSFC!$C$3:$P$25,,-1),,-1)</f>
        <v>475.44294525000004</v>
      </c>
      <c r="Q1188" s="92">
        <f t="shared" si="190"/>
        <v>1.4772408511371877</v>
      </c>
      <c r="R1188" s="92">
        <f t="shared" si="191"/>
        <v>2.2593044861247781E-4</v>
      </c>
      <c r="S1188" s="92">
        <f t="shared" si="192"/>
        <v>0.10741703790997023</v>
      </c>
      <c r="T1188" s="92">
        <f t="shared" si="195"/>
        <v>152.8900385255541</v>
      </c>
      <c r="U1188" s="92">
        <f t="shared" si="193"/>
        <v>1.4322271721329364E-4</v>
      </c>
      <c r="V1188" s="92">
        <f t="shared" si="196"/>
        <v>0.20385338470073427</v>
      </c>
    </row>
    <row r="1189" spans="1:22" x14ac:dyDescent="0.45">
      <c r="A1189" s="88">
        <f>MIN('Gearing and Output'!$H$7,(SQRT((A1188^2)+2*K1188*1)))</f>
        <v>13.752388632941413</v>
      </c>
      <c r="B1189" s="90">
        <f t="shared" si="194"/>
        <v>100.52044632209855</v>
      </c>
      <c r="C1189" s="90">
        <f>0.5*'Gearing and Output'!$G$15*'Gearing and Output'!$G$16*'Gearing and Output'!$G$14*(A1189)^2</f>
        <v>111.2073775495362</v>
      </c>
      <c r="D1189" s="90">
        <f>'Gearing and Output'!$G$26</f>
        <v>133.66125</v>
      </c>
      <c r="E1189" s="90">
        <f>'Gearing and Output'!$C$14-C1189-D1189</f>
        <v>239.23840140594046</v>
      </c>
      <c r="F1189" s="90">
        <f>0.5*'Gearing and Output'!$J$27*A1189^2</f>
        <v>53594.201722958889</v>
      </c>
      <c r="G1189" s="90">
        <f>A1189/('Gearing and Output'!$J$35/1000)</f>
        <v>47.081097682100008</v>
      </c>
      <c r="H1189" s="90">
        <f t="shared" si="188"/>
        <v>59.738955596585342</v>
      </c>
      <c r="I1189" s="90">
        <f>'Gearing and Output'!$G$38</f>
        <v>631.72977665344956</v>
      </c>
      <c r="J1189" s="90">
        <f t="shared" si="189"/>
        <v>0.37870369618049587</v>
      </c>
      <c r="K1189" s="92">
        <f t="shared" si="197"/>
        <v>2.6405868495230767</v>
      </c>
      <c r="L1189" s="92">
        <f>IF(A1189&lt;'Gearing and Output'!$H$5,1,IF(A1189&lt;'Gearing and Output'!$H$6,2,IF(A1189&gt;'Gearing and Output'!$H$6,3)))</f>
        <v>3</v>
      </c>
      <c r="M1189" s="92">
        <f>IF(L1189=1,_xlfn.XLOOKUP(A1189,'Dyno Graph'!$E$2:$E$77,'Dyno Graph'!$A$2:$A$77,,1),IF(L1189=2,_xlfn.XLOOKUP(A1189,'Dyno Graph'!$F$2:$F$77,'Dyno Graph'!$A$2:$A$77,,1),IF(L1189=3,_xlfn.XLOOKUP(A1189,'Dyno Graph'!$G$2:$G$77,'Dyno Graph'!$A$2:$A$77,,1))))</f>
        <v>7500</v>
      </c>
      <c r="N1189" s="92">
        <f>IF(L1189=1,_xlfn.XLOOKUP(A1189,'Dyno Graph'!$E$2:$E$77,'Dyno Graph'!$D$2:$D$77,,-1),IF(L1189=2,_xlfn.XLOOKUP(A1189,'Dyno Graph'!$F$2:$F$77,'Dyno Graph'!$D$2:$D$77,,-1),IF(L1189=3,_xlfn.XLOOKUP(A1189,'Dyno Graph'!$G$2:$G$77,'Dyno Graph'!$D$2:$D$77,,-1))))</f>
        <v>14.254</v>
      </c>
      <c r="O1189" s="92">
        <f>IF(L1189=1,_xlfn.XLOOKUP(A1189,'Dyno Graph'!$E$2:$E$77,'Dyno Graph'!$H$2:$H$77,,-1),IF(Forces!L1189=2,_xlfn.XLOOKUP(Forces!A1189,'Dyno Graph'!$F$2:$F$77,'Dyno Graph'!$H$2:$H$77,,-1),IF(Forces!L1189=3,_xlfn.XLOOKUP(Forces!A1189,'Dyno Graph'!$G$2:$G$77,'Dyno Graph'!$H$2:$H$77,,-1))))</f>
        <v>11.185500000000001</v>
      </c>
      <c r="P1189" s="92" cm="1">
        <f t="array" ref="P1189">_xlfn.XLOOKUP(N1189,BSFC!$B$3:$B$25,_xlfn.XLOOKUP(M1189,BSFC!$C$2:$P$2,BSFC!$C$3:$P$25,,-1),,-1)</f>
        <v>475.44294525000004</v>
      </c>
      <c r="Q1189" s="92">
        <f t="shared" si="190"/>
        <v>1.4772408511371877</v>
      </c>
      <c r="R1189" s="92">
        <f t="shared" si="191"/>
        <v>2.2593044861247781E-4</v>
      </c>
      <c r="S1189" s="92">
        <f t="shared" si="192"/>
        <v>0.10741703790997023</v>
      </c>
      <c r="T1189" s="92">
        <f t="shared" si="195"/>
        <v>152.99745556346409</v>
      </c>
      <c r="U1189" s="92">
        <f t="shared" si="193"/>
        <v>1.4322271721329364E-4</v>
      </c>
      <c r="V1189" s="92">
        <f t="shared" si="196"/>
        <v>0.20399660741794756</v>
      </c>
    </row>
    <row r="1190" spans="1:22" x14ac:dyDescent="0.45">
      <c r="A1190" s="88">
        <f>MIN('Gearing and Output'!$H$7,(SQRT((A1189^2)+2*K1189*1)))</f>
        <v>13.752388632941413</v>
      </c>
      <c r="B1190" s="90">
        <f t="shared" si="194"/>
        <v>100.59316096292864</v>
      </c>
      <c r="C1190" s="90">
        <f>0.5*'Gearing and Output'!$G$15*'Gearing and Output'!$G$16*'Gearing and Output'!$G$14*(A1190)^2</f>
        <v>111.2073775495362</v>
      </c>
      <c r="D1190" s="90">
        <f>'Gearing and Output'!$G$26</f>
        <v>133.66125</v>
      </c>
      <c r="E1190" s="90">
        <f>'Gearing and Output'!$C$14-C1190-D1190</f>
        <v>239.23840140594046</v>
      </c>
      <c r="F1190" s="90">
        <f>0.5*'Gearing and Output'!$J$27*A1190^2</f>
        <v>53594.201722958889</v>
      </c>
      <c r="G1190" s="90">
        <f>A1190/('Gearing and Output'!$J$35/1000)</f>
        <v>47.081097682100008</v>
      </c>
      <c r="H1190" s="90">
        <f t="shared" si="188"/>
        <v>59.738955596585342</v>
      </c>
      <c r="I1190" s="90">
        <f>'Gearing and Output'!$G$38</f>
        <v>631.72977665344956</v>
      </c>
      <c r="J1190" s="90">
        <f t="shared" si="189"/>
        <v>0.37870369618049587</v>
      </c>
      <c r="K1190" s="92">
        <f t="shared" si="197"/>
        <v>2.6405868495230767</v>
      </c>
      <c r="L1190" s="92">
        <f>IF(A1190&lt;'Gearing and Output'!$H$5,1,IF(A1190&lt;'Gearing and Output'!$H$6,2,IF(A1190&gt;'Gearing and Output'!$H$6,3)))</f>
        <v>3</v>
      </c>
      <c r="M1190" s="92">
        <f>IF(L1190=1,_xlfn.XLOOKUP(A1190,'Dyno Graph'!$E$2:$E$77,'Dyno Graph'!$A$2:$A$77,,1),IF(L1190=2,_xlfn.XLOOKUP(A1190,'Dyno Graph'!$F$2:$F$77,'Dyno Graph'!$A$2:$A$77,,1),IF(L1190=3,_xlfn.XLOOKUP(A1190,'Dyno Graph'!$G$2:$G$77,'Dyno Graph'!$A$2:$A$77,,1))))</f>
        <v>7500</v>
      </c>
      <c r="N1190" s="92">
        <f>IF(L1190=1,_xlfn.XLOOKUP(A1190,'Dyno Graph'!$E$2:$E$77,'Dyno Graph'!$D$2:$D$77,,-1),IF(L1190=2,_xlfn.XLOOKUP(A1190,'Dyno Graph'!$F$2:$F$77,'Dyno Graph'!$D$2:$D$77,,-1),IF(L1190=3,_xlfn.XLOOKUP(A1190,'Dyno Graph'!$G$2:$G$77,'Dyno Graph'!$D$2:$D$77,,-1))))</f>
        <v>14.254</v>
      </c>
      <c r="O1190" s="92">
        <f>IF(L1190=1,_xlfn.XLOOKUP(A1190,'Dyno Graph'!$E$2:$E$77,'Dyno Graph'!$H$2:$H$77,,-1),IF(Forces!L1190=2,_xlfn.XLOOKUP(Forces!A1190,'Dyno Graph'!$F$2:$F$77,'Dyno Graph'!$H$2:$H$77,,-1),IF(Forces!L1190=3,_xlfn.XLOOKUP(Forces!A1190,'Dyno Graph'!$G$2:$G$77,'Dyno Graph'!$H$2:$H$77,,-1))))</f>
        <v>11.185500000000001</v>
      </c>
      <c r="P1190" s="92" cm="1">
        <f t="array" ref="P1190">_xlfn.XLOOKUP(N1190,BSFC!$B$3:$B$25,_xlfn.XLOOKUP(M1190,BSFC!$C$2:$P$2,BSFC!$C$3:$P$25,,-1),,-1)</f>
        <v>475.44294525000004</v>
      </c>
      <c r="Q1190" s="92">
        <f t="shared" si="190"/>
        <v>1.4772408511371877</v>
      </c>
      <c r="R1190" s="92">
        <f t="shared" si="191"/>
        <v>2.2593044861247781E-4</v>
      </c>
      <c r="S1190" s="92">
        <f t="shared" si="192"/>
        <v>0.10741703790997023</v>
      </c>
      <c r="T1190" s="92">
        <f t="shared" si="195"/>
        <v>153.10487260137407</v>
      </c>
      <c r="U1190" s="92">
        <f t="shared" si="193"/>
        <v>1.4322271721329364E-4</v>
      </c>
      <c r="V1190" s="92">
        <f t="shared" si="196"/>
        <v>0.20413983013516085</v>
      </c>
    </row>
    <row r="1191" spans="1:22" x14ac:dyDescent="0.45">
      <c r="A1191" s="88">
        <f>MIN('Gearing and Output'!$H$7,(SQRT((A1190^2)+2*K1190*1)))</f>
        <v>13.752388632941413</v>
      </c>
      <c r="B1191" s="90">
        <f t="shared" si="194"/>
        <v>100.66587560375872</v>
      </c>
      <c r="C1191" s="90">
        <f>0.5*'Gearing and Output'!$G$15*'Gearing and Output'!$G$16*'Gearing and Output'!$G$14*(A1191)^2</f>
        <v>111.2073775495362</v>
      </c>
      <c r="D1191" s="90">
        <f>'Gearing and Output'!$G$26</f>
        <v>133.66125</v>
      </c>
      <c r="E1191" s="90">
        <f>'Gearing and Output'!$C$14-C1191-D1191</f>
        <v>239.23840140594046</v>
      </c>
      <c r="F1191" s="90">
        <f>0.5*'Gearing and Output'!$J$27*A1191^2</f>
        <v>53594.201722958889</v>
      </c>
      <c r="G1191" s="90">
        <f>A1191/('Gearing and Output'!$J$35/1000)</f>
        <v>47.081097682100008</v>
      </c>
      <c r="H1191" s="90">
        <f t="shared" si="188"/>
        <v>59.738955596585342</v>
      </c>
      <c r="I1191" s="90">
        <f>'Gearing and Output'!$G$38</f>
        <v>631.72977665344956</v>
      </c>
      <c r="J1191" s="90">
        <f t="shared" si="189"/>
        <v>0.37870369618049587</v>
      </c>
      <c r="K1191" s="92">
        <f t="shared" si="197"/>
        <v>2.6405868495230767</v>
      </c>
      <c r="L1191" s="92">
        <f>IF(A1191&lt;'Gearing and Output'!$H$5,1,IF(A1191&lt;'Gearing and Output'!$H$6,2,IF(A1191&gt;'Gearing and Output'!$H$6,3)))</f>
        <v>3</v>
      </c>
      <c r="M1191" s="92">
        <f>IF(L1191=1,_xlfn.XLOOKUP(A1191,'Dyno Graph'!$E$2:$E$77,'Dyno Graph'!$A$2:$A$77,,1),IF(L1191=2,_xlfn.XLOOKUP(A1191,'Dyno Graph'!$F$2:$F$77,'Dyno Graph'!$A$2:$A$77,,1),IF(L1191=3,_xlfn.XLOOKUP(A1191,'Dyno Graph'!$G$2:$G$77,'Dyno Graph'!$A$2:$A$77,,1))))</f>
        <v>7500</v>
      </c>
      <c r="N1191" s="92">
        <f>IF(L1191=1,_xlfn.XLOOKUP(A1191,'Dyno Graph'!$E$2:$E$77,'Dyno Graph'!$D$2:$D$77,,-1),IF(L1191=2,_xlfn.XLOOKUP(A1191,'Dyno Graph'!$F$2:$F$77,'Dyno Graph'!$D$2:$D$77,,-1),IF(L1191=3,_xlfn.XLOOKUP(A1191,'Dyno Graph'!$G$2:$G$77,'Dyno Graph'!$D$2:$D$77,,-1))))</f>
        <v>14.254</v>
      </c>
      <c r="O1191" s="92">
        <f>IF(L1191=1,_xlfn.XLOOKUP(A1191,'Dyno Graph'!$E$2:$E$77,'Dyno Graph'!$H$2:$H$77,,-1),IF(Forces!L1191=2,_xlfn.XLOOKUP(Forces!A1191,'Dyno Graph'!$F$2:$F$77,'Dyno Graph'!$H$2:$H$77,,-1),IF(Forces!L1191=3,_xlfn.XLOOKUP(Forces!A1191,'Dyno Graph'!$G$2:$G$77,'Dyno Graph'!$H$2:$H$77,,-1))))</f>
        <v>11.185500000000001</v>
      </c>
      <c r="P1191" s="92" cm="1">
        <f t="array" ref="P1191">_xlfn.XLOOKUP(N1191,BSFC!$B$3:$B$25,_xlfn.XLOOKUP(M1191,BSFC!$C$2:$P$2,BSFC!$C$3:$P$25,,-1),,-1)</f>
        <v>475.44294525000004</v>
      </c>
      <c r="Q1191" s="92">
        <f t="shared" si="190"/>
        <v>1.4772408511371877</v>
      </c>
      <c r="R1191" s="92">
        <f t="shared" si="191"/>
        <v>2.2593044861247781E-4</v>
      </c>
      <c r="S1191" s="92">
        <f t="shared" si="192"/>
        <v>0.10741703790997023</v>
      </c>
      <c r="T1191" s="92">
        <f t="shared" si="195"/>
        <v>153.21228963928405</v>
      </c>
      <c r="U1191" s="92">
        <f t="shared" si="193"/>
        <v>1.4322271721329364E-4</v>
      </c>
      <c r="V1191" s="92">
        <f t="shared" si="196"/>
        <v>0.20428305285237414</v>
      </c>
    </row>
    <row r="1192" spans="1:22" x14ac:dyDescent="0.45">
      <c r="A1192" s="88">
        <f>MIN('Gearing and Output'!$H$7,(SQRT((A1191^2)+2*K1191*1)))</f>
        <v>13.752388632941413</v>
      </c>
      <c r="B1192" s="90">
        <f t="shared" si="194"/>
        <v>100.73859024458881</v>
      </c>
      <c r="C1192" s="90">
        <f>0.5*'Gearing and Output'!$G$15*'Gearing and Output'!$G$16*'Gearing and Output'!$G$14*(A1192)^2</f>
        <v>111.2073775495362</v>
      </c>
      <c r="D1192" s="90">
        <f>'Gearing and Output'!$G$26</f>
        <v>133.66125</v>
      </c>
      <c r="E1192" s="90">
        <f>'Gearing and Output'!$C$14-C1192-D1192</f>
        <v>239.23840140594046</v>
      </c>
      <c r="F1192" s="90">
        <f>0.5*'Gearing and Output'!$J$27*A1192^2</f>
        <v>53594.201722958889</v>
      </c>
      <c r="G1192" s="90">
        <f>A1192/('Gearing and Output'!$J$35/1000)</f>
        <v>47.081097682100008</v>
      </c>
      <c r="H1192" s="90">
        <f t="shared" si="188"/>
        <v>59.738955596585342</v>
      </c>
      <c r="I1192" s="90">
        <f>'Gearing and Output'!$G$38</f>
        <v>631.72977665344956</v>
      </c>
      <c r="J1192" s="90">
        <f t="shared" si="189"/>
        <v>0.37870369618049587</v>
      </c>
      <c r="K1192" s="92">
        <f t="shared" si="197"/>
        <v>2.6405868495230767</v>
      </c>
      <c r="L1192" s="92">
        <f>IF(A1192&lt;'Gearing and Output'!$H$5,1,IF(A1192&lt;'Gearing and Output'!$H$6,2,IF(A1192&gt;'Gearing and Output'!$H$6,3)))</f>
        <v>3</v>
      </c>
      <c r="M1192" s="92">
        <f>IF(L1192=1,_xlfn.XLOOKUP(A1192,'Dyno Graph'!$E$2:$E$77,'Dyno Graph'!$A$2:$A$77,,1),IF(L1192=2,_xlfn.XLOOKUP(A1192,'Dyno Graph'!$F$2:$F$77,'Dyno Graph'!$A$2:$A$77,,1),IF(L1192=3,_xlfn.XLOOKUP(A1192,'Dyno Graph'!$G$2:$G$77,'Dyno Graph'!$A$2:$A$77,,1))))</f>
        <v>7500</v>
      </c>
      <c r="N1192" s="92">
        <f>IF(L1192=1,_xlfn.XLOOKUP(A1192,'Dyno Graph'!$E$2:$E$77,'Dyno Graph'!$D$2:$D$77,,-1),IF(L1192=2,_xlfn.XLOOKUP(A1192,'Dyno Graph'!$F$2:$F$77,'Dyno Graph'!$D$2:$D$77,,-1),IF(L1192=3,_xlfn.XLOOKUP(A1192,'Dyno Graph'!$G$2:$G$77,'Dyno Graph'!$D$2:$D$77,,-1))))</f>
        <v>14.254</v>
      </c>
      <c r="O1192" s="92">
        <f>IF(L1192=1,_xlfn.XLOOKUP(A1192,'Dyno Graph'!$E$2:$E$77,'Dyno Graph'!$H$2:$H$77,,-1),IF(Forces!L1192=2,_xlfn.XLOOKUP(Forces!A1192,'Dyno Graph'!$F$2:$F$77,'Dyno Graph'!$H$2:$H$77,,-1),IF(Forces!L1192=3,_xlfn.XLOOKUP(Forces!A1192,'Dyno Graph'!$G$2:$G$77,'Dyno Graph'!$H$2:$H$77,,-1))))</f>
        <v>11.185500000000001</v>
      </c>
      <c r="P1192" s="92" cm="1">
        <f t="array" ref="P1192">_xlfn.XLOOKUP(N1192,BSFC!$B$3:$B$25,_xlfn.XLOOKUP(M1192,BSFC!$C$2:$P$2,BSFC!$C$3:$P$25,,-1),,-1)</f>
        <v>475.44294525000004</v>
      </c>
      <c r="Q1192" s="92">
        <f t="shared" si="190"/>
        <v>1.4772408511371877</v>
      </c>
      <c r="R1192" s="92">
        <f t="shared" si="191"/>
        <v>2.2593044861247781E-4</v>
      </c>
      <c r="S1192" s="92">
        <f t="shared" si="192"/>
        <v>0.10741703790997023</v>
      </c>
      <c r="T1192" s="92">
        <f t="shared" si="195"/>
        <v>153.31970667719403</v>
      </c>
      <c r="U1192" s="92">
        <f t="shared" si="193"/>
        <v>1.4322271721329364E-4</v>
      </c>
      <c r="V1192" s="92">
        <f t="shared" si="196"/>
        <v>0.20442627556958742</v>
      </c>
    </row>
    <row r="1193" spans="1:22" x14ac:dyDescent="0.45">
      <c r="A1193" s="88">
        <f>MIN('Gearing and Output'!$H$7,(SQRT((A1192^2)+2*K1192*1)))</f>
        <v>13.752388632941413</v>
      </c>
      <c r="B1193" s="90">
        <f t="shared" si="194"/>
        <v>100.81130488541889</v>
      </c>
      <c r="C1193" s="90">
        <f>0.5*'Gearing and Output'!$G$15*'Gearing and Output'!$G$16*'Gearing and Output'!$G$14*(A1193)^2</f>
        <v>111.2073775495362</v>
      </c>
      <c r="D1193" s="90">
        <f>'Gearing and Output'!$G$26</f>
        <v>133.66125</v>
      </c>
      <c r="E1193" s="90">
        <f>'Gearing and Output'!$C$14-C1193-D1193</f>
        <v>239.23840140594046</v>
      </c>
      <c r="F1193" s="90">
        <f>0.5*'Gearing and Output'!$J$27*A1193^2</f>
        <v>53594.201722958889</v>
      </c>
      <c r="G1193" s="90">
        <f>A1193/('Gearing and Output'!$J$35/1000)</f>
        <v>47.081097682100008</v>
      </c>
      <c r="H1193" s="90">
        <f t="shared" si="188"/>
        <v>59.738955596585342</v>
      </c>
      <c r="I1193" s="90">
        <f>'Gearing and Output'!$G$38</f>
        <v>631.72977665344956</v>
      </c>
      <c r="J1193" s="90">
        <f t="shared" si="189"/>
        <v>0.37870369618049587</v>
      </c>
      <c r="K1193" s="92">
        <f t="shared" si="197"/>
        <v>2.6405868495230767</v>
      </c>
      <c r="L1193" s="92">
        <f>IF(A1193&lt;'Gearing and Output'!$H$5,1,IF(A1193&lt;'Gearing and Output'!$H$6,2,IF(A1193&gt;'Gearing and Output'!$H$6,3)))</f>
        <v>3</v>
      </c>
      <c r="M1193" s="92">
        <f>IF(L1193=1,_xlfn.XLOOKUP(A1193,'Dyno Graph'!$E$2:$E$77,'Dyno Graph'!$A$2:$A$77,,1),IF(L1193=2,_xlfn.XLOOKUP(A1193,'Dyno Graph'!$F$2:$F$77,'Dyno Graph'!$A$2:$A$77,,1),IF(L1193=3,_xlfn.XLOOKUP(A1193,'Dyno Graph'!$G$2:$G$77,'Dyno Graph'!$A$2:$A$77,,1))))</f>
        <v>7500</v>
      </c>
      <c r="N1193" s="92">
        <f>IF(L1193=1,_xlfn.XLOOKUP(A1193,'Dyno Graph'!$E$2:$E$77,'Dyno Graph'!$D$2:$D$77,,-1),IF(L1193=2,_xlfn.XLOOKUP(A1193,'Dyno Graph'!$F$2:$F$77,'Dyno Graph'!$D$2:$D$77,,-1),IF(L1193=3,_xlfn.XLOOKUP(A1193,'Dyno Graph'!$G$2:$G$77,'Dyno Graph'!$D$2:$D$77,,-1))))</f>
        <v>14.254</v>
      </c>
      <c r="O1193" s="92">
        <f>IF(L1193=1,_xlfn.XLOOKUP(A1193,'Dyno Graph'!$E$2:$E$77,'Dyno Graph'!$H$2:$H$77,,-1),IF(Forces!L1193=2,_xlfn.XLOOKUP(Forces!A1193,'Dyno Graph'!$F$2:$F$77,'Dyno Graph'!$H$2:$H$77,,-1),IF(Forces!L1193=3,_xlfn.XLOOKUP(Forces!A1193,'Dyno Graph'!$G$2:$G$77,'Dyno Graph'!$H$2:$H$77,,-1))))</f>
        <v>11.185500000000001</v>
      </c>
      <c r="P1193" s="92" cm="1">
        <f t="array" ref="P1193">_xlfn.XLOOKUP(N1193,BSFC!$B$3:$B$25,_xlfn.XLOOKUP(M1193,BSFC!$C$2:$P$2,BSFC!$C$3:$P$25,,-1),,-1)</f>
        <v>475.44294525000004</v>
      </c>
      <c r="Q1193" s="92">
        <f t="shared" si="190"/>
        <v>1.4772408511371877</v>
      </c>
      <c r="R1193" s="92">
        <f t="shared" si="191"/>
        <v>2.2593044861247781E-4</v>
      </c>
      <c r="S1193" s="92">
        <f t="shared" si="192"/>
        <v>0.10741703790997023</v>
      </c>
      <c r="T1193" s="92">
        <f t="shared" si="195"/>
        <v>153.42712371510402</v>
      </c>
      <c r="U1193" s="92">
        <f t="shared" si="193"/>
        <v>1.4322271721329364E-4</v>
      </c>
      <c r="V1193" s="92">
        <f t="shared" si="196"/>
        <v>0.20456949828680071</v>
      </c>
    </row>
    <row r="1194" spans="1:22" x14ac:dyDescent="0.45">
      <c r="A1194" s="88">
        <f>MIN('Gearing and Output'!$H$7,(SQRT((A1193^2)+2*K1193*1)))</f>
        <v>13.752388632941413</v>
      </c>
      <c r="B1194" s="90">
        <f t="shared" si="194"/>
        <v>100.88401952624898</v>
      </c>
      <c r="C1194" s="90">
        <f>0.5*'Gearing and Output'!$G$15*'Gearing and Output'!$G$16*'Gearing and Output'!$G$14*(A1194)^2</f>
        <v>111.2073775495362</v>
      </c>
      <c r="D1194" s="90">
        <f>'Gearing and Output'!$G$26</f>
        <v>133.66125</v>
      </c>
      <c r="E1194" s="90">
        <f>'Gearing and Output'!$C$14-C1194-D1194</f>
        <v>239.23840140594046</v>
      </c>
      <c r="F1194" s="90">
        <f>0.5*'Gearing and Output'!$J$27*A1194^2</f>
        <v>53594.201722958889</v>
      </c>
      <c r="G1194" s="90">
        <f>A1194/('Gearing and Output'!$J$35/1000)</f>
        <v>47.081097682100008</v>
      </c>
      <c r="H1194" s="90">
        <f t="shared" si="188"/>
        <v>59.738955596585342</v>
      </c>
      <c r="I1194" s="90">
        <f>'Gearing and Output'!$G$38</f>
        <v>631.72977665344956</v>
      </c>
      <c r="J1194" s="90">
        <f t="shared" si="189"/>
        <v>0.37870369618049587</v>
      </c>
      <c r="K1194" s="92">
        <f t="shared" si="197"/>
        <v>2.6405868495230767</v>
      </c>
      <c r="L1194" s="92">
        <f>IF(A1194&lt;'Gearing and Output'!$H$5,1,IF(A1194&lt;'Gearing and Output'!$H$6,2,IF(A1194&gt;'Gearing and Output'!$H$6,3)))</f>
        <v>3</v>
      </c>
      <c r="M1194" s="92">
        <f>IF(L1194=1,_xlfn.XLOOKUP(A1194,'Dyno Graph'!$E$2:$E$77,'Dyno Graph'!$A$2:$A$77,,1),IF(L1194=2,_xlfn.XLOOKUP(A1194,'Dyno Graph'!$F$2:$F$77,'Dyno Graph'!$A$2:$A$77,,1),IF(L1194=3,_xlfn.XLOOKUP(A1194,'Dyno Graph'!$G$2:$G$77,'Dyno Graph'!$A$2:$A$77,,1))))</f>
        <v>7500</v>
      </c>
      <c r="N1194" s="92">
        <f>IF(L1194=1,_xlfn.XLOOKUP(A1194,'Dyno Graph'!$E$2:$E$77,'Dyno Graph'!$D$2:$D$77,,-1),IF(L1194=2,_xlfn.XLOOKUP(A1194,'Dyno Graph'!$F$2:$F$77,'Dyno Graph'!$D$2:$D$77,,-1),IF(L1194=3,_xlfn.XLOOKUP(A1194,'Dyno Graph'!$G$2:$G$77,'Dyno Graph'!$D$2:$D$77,,-1))))</f>
        <v>14.254</v>
      </c>
      <c r="O1194" s="92">
        <f>IF(L1194=1,_xlfn.XLOOKUP(A1194,'Dyno Graph'!$E$2:$E$77,'Dyno Graph'!$H$2:$H$77,,-1),IF(Forces!L1194=2,_xlfn.XLOOKUP(Forces!A1194,'Dyno Graph'!$F$2:$F$77,'Dyno Graph'!$H$2:$H$77,,-1),IF(Forces!L1194=3,_xlfn.XLOOKUP(Forces!A1194,'Dyno Graph'!$G$2:$G$77,'Dyno Graph'!$H$2:$H$77,,-1))))</f>
        <v>11.185500000000001</v>
      </c>
      <c r="P1194" s="92" cm="1">
        <f t="array" ref="P1194">_xlfn.XLOOKUP(N1194,BSFC!$B$3:$B$25,_xlfn.XLOOKUP(M1194,BSFC!$C$2:$P$2,BSFC!$C$3:$P$25,,-1),,-1)</f>
        <v>475.44294525000004</v>
      </c>
      <c r="Q1194" s="92">
        <f t="shared" si="190"/>
        <v>1.4772408511371877</v>
      </c>
      <c r="R1194" s="92">
        <f t="shared" si="191"/>
        <v>2.2593044861247781E-4</v>
      </c>
      <c r="S1194" s="92">
        <f t="shared" si="192"/>
        <v>0.10741703790997023</v>
      </c>
      <c r="T1194" s="92">
        <f t="shared" si="195"/>
        <v>153.534540753014</v>
      </c>
      <c r="U1194" s="92">
        <f t="shared" si="193"/>
        <v>1.4322271721329364E-4</v>
      </c>
      <c r="V1194" s="92">
        <f t="shared" si="196"/>
        <v>0.204712721004014</v>
      </c>
    </row>
    <row r="1195" spans="1:22" x14ac:dyDescent="0.45">
      <c r="A1195" s="88">
        <f>MIN('Gearing and Output'!$H$7,(SQRT((A1194^2)+2*K1194*1)))</f>
        <v>13.752388632941413</v>
      </c>
      <c r="B1195" s="90">
        <f t="shared" si="194"/>
        <v>100.95673416707906</v>
      </c>
      <c r="C1195" s="90">
        <f>0.5*'Gearing and Output'!$G$15*'Gearing and Output'!$G$16*'Gearing and Output'!$G$14*(A1195)^2</f>
        <v>111.2073775495362</v>
      </c>
      <c r="D1195" s="90">
        <f>'Gearing and Output'!$G$26</f>
        <v>133.66125</v>
      </c>
      <c r="E1195" s="90">
        <f>'Gearing and Output'!$C$14-C1195-D1195</f>
        <v>239.23840140594046</v>
      </c>
      <c r="F1195" s="90">
        <f>0.5*'Gearing and Output'!$J$27*A1195^2</f>
        <v>53594.201722958889</v>
      </c>
      <c r="G1195" s="90">
        <f>A1195/('Gearing and Output'!$J$35/1000)</f>
        <v>47.081097682100008</v>
      </c>
      <c r="H1195" s="90">
        <f t="shared" si="188"/>
        <v>59.738955596585342</v>
      </c>
      <c r="I1195" s="90">
        <f>'Gearing and Output'!$G$38</f>
        <v>631.72977665344956</v>
      </c>
      <c r="J1195" s="90">
        <f t="shared" si="189"/>
        <v>0.37870369618049587</v>
      </c>
      <c r="K1195" s="92">
        <f t="shared" si="197"/>
        <v>2.6405868495230767</v>
      </c>
      <c r="L1195" s="92">
        <f>IF(A1195&lt;'Gearing and Output'!$H$5,1,IF(A1195&lt;'Gearing and Output'!$H$6,2,IF(A1195&gt;'Gearing and Output'!$H$6,3)))</f>
        <v>3</v>
      </c>
      <c r="M1195" s="92">
        <f>IF(L1195=1,_xlfn.XLOOKUP(A1195,'Dyno Graph'!$E$2:$E$77,'Dyno Graph'!$A$2:$A$77,,1),IF(L1195=2,_xlfn.XLOOKUP(A1195,'Dyno Graph'!$F$2:$F$77,'Dyno Graph'!$A$2:$A$77,,1),IF(L1195=3,_xlfn.XLOOKUP(A1195,'Dyno Graph'!$G$2:$G$77,'Dyno Graph'!$A$2:$A$77,,1))))</f>
        <v>7500</v>
      </c>
      <c r="N1195" s="92">
        <f>IF(L1195=1,_xlfn.XLOOKUP(A1195,'Dyno Graph'!$E$2:$E$77,'Dyno Graph'!$D$2:$D$77,,-1),IF(L1195=2,_xlfn.XLOOKUP(A1195,'Dyno Graph'!$F$2:$F$77,'Dyno Graph'!$D$2:$D$77,,-1),IF(L1195=3,_xlfn.XLOOKUP(A1195,'Dyno Graph'!$G$2:$G$77,'Dyno Graph'!$D$2:$D$77,,-1))))</f>
        <v>14.254</v>
      </c>
      <c r="O1195" s="92">
        <f>IF(L1195=1,_xlfn.XLOOKUP(A1195,'Dyno Graph'!$E$2:$E$77,'Dyno Graph'!$H$2:$H$77,,-1),IF(Forces!L1195=2,_xlfn.XLOOKUP(Forces!A1195,'Dyno Graph'!$F$2:$F$77,'Dyno Graph'!$H$2:$H$77,,-1),IF(Forces!L1195=3,_xlfn.XLOOKUP(Forces!A1195,'Dyno Graph'!$G$2:$G$77,'Dyno Graph'!$H$2:$H$77,,-1))))</f>
        <v>11.185500000000001</v>
      </c>
      <c r="P1195" s="92" cm="1">
        <f t="array" ref="P1195">_xlfn.XLOOKUP(N1195,BSFC!$B$3:$B$25,_xlfn.XLOOKUP(M1195,BSFC!$C$2:$P$2,BSFC!$C$3:$P$25,,-1),,-1)</f>
        <v>475.44294525000004</v>
      </c>
      <c r="Q1195" s="92">
        <f t="shared" si="190"/>
        <v>1.4772408511371877</v>
      </c>
      <c r="R1195" s="92">
        <f t="shared" si="191"/>
        <v>2.2593044861247781E-4</v>
      </c>
      <c r="S1195" s="92">
        <f t="shared" si="192"/>
        <v>0.10741703790997023</v>
      </c>
      <c r="T1195" s="92">
        <f t="shared" si="195"/>
        <v>153.64195779092398</v>
      </c>
      <c r="U1195" s="92">
        <f t="shared" si="193"/>
        <v>1.4322271721329364E-4</v>
      </c>
      <c r="V1195" s="92">
        <f t="shared" si="196"/>
        <v>0.20485594372122728</v>
      </c>
    </row>
    <row r="1196" spans="1:22" x14ac:dyDescent="0.45">
      <c r="A1196" s="88">
        <f>MIN('Gearing and Output'!$H$7,(SQRT((A1195^2)+2*K1195*1)))</f>
        <v>13.752388632941413</v>
      </c>
      <c r="B1196" s="90">
        <f t="shared" si="194"/>
        <v>101.02944880790915</v>
      </c>
      <c r="C1196" s="90">
        <f>0.5*'Gearing and Output'!$G$15*'Gearing and Output'!$G$16*'Gearing and Output'!$G$14*(A1196)^2</f>
        <v>111.2073775495362</v>
      </c>
      <c r="D1196" s="90">
        <f>'Gearing and Output'!$G$26</f>
        <v>133.66125</v>
      </c>
      <c r="E1196" s="90">
        <f>'Gearing and Output'!$C$14-C1196-D1196</f>
        <v>239.23840140594046</v>
      </c>
      <c r="F1196" s="90">
        <f>0.5*'Gearing and Output'!$J$27*A1196^2</f>
        <v>53594.201722958889</v>
      </c>
      <c r="G1196" s="90">
        <f>A1196/('Gearing and Output'!$J$35/1000)</f>
        <v>47.081097682100008</v>
      </c>
      <c r="H1196" s="90">
        <f t="shared" si="188"/>
        <v>59.738955596585342</v>
      </c>
      <c r="I1196" s="90">
        <f>'Gearing and Output'!$G$38</f>
        <v>631.72977665344956</v>
      </c>
      <c r="J1196" s="90">
        <f t="shared" si="189"/>
        <v>0.37870369618049587</v>
      </c>
      <c r="K1196" s="92">
        <f t="shared" si="197"/>
        <v>2.6405868495230767</v>
      </c>
      <c r="L1196" s="92">
        <f>IF(A1196&lt;'Gearing and Output'!$H$5,1,IF(A1196&lt;'Gearing and Output'!$H$6,2,IF(A1196&gt;'Gearing and Output'!$H$6,3)))</f>
        <v>3</v>
      </c>
      <c r="M1196" s="92">
        <f>IF(L1196=1,_xlfn.XLOOKUP(A1196,'Dyno Graph'!$E$2:$E$77,'Dyno Graph'!$A$2:$A$77,,1),IF(L1196=2,_xlfn.XLOOKUP(A1196,'Dyno Graph'!$F$2:$F$77,'Dyno Graph'!$A$2:$A$77,,1),IF(L1196=3,_xlfn.XLOOKUP(A1196,'Dyno Graph'!$G$2:$G$77,'Dyno Graph'!$A$2:$A$77,,1))))</f>
        <v>7500</v>
      </c>
      <c r="N1196" s="92">
        <f>IF(L1196=1,_xlfn.XLOOKUP(A1196,'Dyno Graph'!$E$2:$E$77,'Dyno Graph'!$D$2:$D$77,,-1),IF(L1196=2,_xlfn.XLOOKUP(A1196,'Dyno Graph'!$F$2:$F$77,'Dyno Graph'!$D$2:$D$77,,-1),IF(L1196=3,_xlfn.XLOOKUP(A1196,'Dyno Graph'!$G$2:$G$77,'Dyno Graph'!$D$2:$D$77,,-1))))</f>
        <v>14.254</v>
      </c>
      <c r="O1196" s="92">
        <f>IF(L1196=1,_xlfn.XLOOKUP(A1196,'Dyno Graph'!$E$2:$E$77,'Dyno Graph'!$H$2:$H$77,,-1),IF(Forces!L1196=2,_xlfn.XLOOKUP(Forces!A1196,'Dyno Graph'!$F$2:$F$77,'Dyno Graph'!$H$2:$H$77,,-1),IF(Forces!L1196=3,_xlfn.XLOOKUP(Forces!A1196,'Dyno Graph'!$G$2:$G$77,'Dyno Graph'!$H$2:$H$77,,-1))))</f>
        <v>11.185500000000001</v>
      </c>
      <c r="P1196" s="92" cm="1">
        <f t="array" ref="P1196">_xlfn.XLOOKUP(N1196,BSFC!$B$3:$B$25,_xlfn.XLOOKUP(M1196,BSFC!$C$2:$P$2,BSFC!$C$3:$P$25,,-1),,-1)</f>
        <v>475.44294525000004</v>
      </c>
      <c r="Q1196" s="92">
        <f t="shared" si="190"/>
        <v>1.4772408511371877</v>
      </c>
      <c r="R1196" s="92">
        <f t="shared" si="191"/>
        <v>2.2593044861247781E-4</v>
      </c>
      <c r="S1196" s="92">
        <f t="shared" si="192"/>
        <v>0.10741703790997023</v>
      </c>
      <c r="T1196" s="92">
        <f t="shared" si="195"/>
        <v>153.74937482883396</v>
      </c>
      <c r="U1196" s="92">
        <f t="shared" si="193"/>
        <v>1.4322271721329364E-4</v>
      </c>
      <c r="V1196" s="92">
        <f t="shared" si="196"/>
        <v>0.20499916643844057</v>
      </c>
    </row>
    <row r="1197" spans="1:22" x14ac:dyDescent="0.45">
      <c r="A1197" s="88">
        <f>MIN('Gearing and Output'!$H$7,(SQRT((A1196^2)+2*K1196*1)))</f>
        <v>13.752388632941413</v>
      </c>
      <c r="B1197" s="90">
        <f t="shared" si="194"/>
        <v>101.10216344873923</v>
      </c>
      <c r="C1197" s="90">
        <f>0.5*'Gearing and Output'!$G$15*'Gearing and Output'!$G$16*'Gearing and Output'!$G$14*(A1197)^2</f>
        <v>111.2073775495362</v>
      </c>
      <c r="D1197" s="90">
        <f>'Gearing and Output'!$G$26</f>
        <v>133.66125</v>
      </c>
      <c r="E1197" s="90">
        <f>'Gearing and Output'!$C$14-C1197-D1197</f>
        <v>239.23840140594046</v>
      </c>
      <c r="F1197" s="90">
        <f>0.5*'Gearing and Output'!$J$27*A1197^2</f>
        <v>53594.201722958889</v>
      </c>
      <c r="G1197" s="90">
        <f>A1197/('Gearing and Output'!$J$35/1000)</f>
        <v>47.081097682100008</v>
      </c>
      <c r="H1197" s="90">
        <f t="shared" si="188"/>
        <v>59.738955596585342</v>
      </c>
      <c r="I1197" s="90">
        <f>'Gearing and Output'!$G$38</f>
        <v>631.72977665344956</v>
      </c>
      <c r="J1197" s="90">
        <f t="shared" si="189"/>
        <v>0.37870369618049587</v>
      </c>
      <c r="K1197" s="92">
        <f t="shared" si="197"/>
        <v>2.6405868495230767</v>
      </c>
      <c r="L1197" s="92">
        <f>IF(A1197&lt;'Gearing and Output'!$H$5,1,IF(A1197&lt;'Gearing and Output'!$H$6,2,IF(A1197&gt;'Gearing and Output'!$H$6,3)))</f>
        <v>3</v>
      </c>
      <c r="M1197" s="92">
        <f>IF(L1197=1,_xlfn.XLOOKUP(A1197,'Dyno Graph'!$E$2:$E$77,'Dyno Graph'!$A$2:$A$77,,1),IF(L1197=2,_xlfn.XLOOKUP(A1197,'Dyno Graph'!$F$2:$F$77,'Dyno Graph'!$A$2:$A$77,,1),IF(L1197=3,_xlfn.XLOOKUP(A1197,'Dyno Graph'!$G$2:$G$77,'Dyno Graph'!$A$2:$A$77,,1))))</f>
        <v>7500</v>
      </c>
      <c r="N1197" s="92">
        <f>IF(L1197=1,_xlfn.XLOOKUP(A1197,'Dyno Graph'!$E$2:$E$77,'Dyno Graph'!$D$2:$D$77,,-1),IF(L1197=2,_xlfn.XLOOKUP(A1197,'Dyno Graph'!$F$2:$F$77,'Dyno Graph'!$D$2:$D$77,,-1),IF(L1197=3,_xlfn.XLOOKUP(A1197,'Dyno Graph'!$G$2:$G$77,'Dyno Graph'!$D$2:$D$77,,-1))))</f>
        <v>14.254</v>
      </c>
      <c r="O1197" s="92">
        <f>IF(L1197=1,_xlfn.XLOOKUP(A1197,'Dyno Graph'!$E$2:$E$77,'Dyno Graph'!$H$2:$H$77,,-1),IF(Forces!L1197=2,_xlfn.XLOOKUP(Forces!A1197,'Dyno Graph'!$F$2:$F$77,'Dyno Graph'!$H$2:$H$77,,-1),IF(Forces!L1197=3,_xlfn.XLOOKUP(Forces!A1197,'Dyno Graph'!$G$2:$G$77,'Dyno Graph'!$H$2:$H$77,,-1))))</f>
        <v>11.185500000000001</v>
      </c>
      <c r="P1197" s="92" cm="1">
        <f t="array" ref="P1197">_xlfn.XLOOKUP(N1197,BSFC!$B$3:$B$25,_xlfn.XLOOKUP(M1197,BSFC!$C$2:$P$2,BSFC!$C$3:$P$25,,-1),,-1)</f>
        <v>475.44294525000004</v>
      </c>
      <c r="Q1197" s="92">
        <f t="shared" si="190"/>
        <v>1.4772408511371877</v>
      </c>
      <c r="R1197" s="92">
        <f t="shared" si="191"/>
        <v>2.2593044861247781E-4</v>
      </c>
      <c r="S1197" s="92">
        <f t="shared" si="192"/>
        <v>0.10741703790997023</v>
      </c>
      <c r="T1197" s="92">
        <f t="shared" si="195"/>
        <v>153.85679186674395</v>
      </c>
      <c r="U1197" s="92">
        <f t="shared" si="193"/>
        <v>1.4322271721329364E-4</v>
      </c>
      <c r="V1197" s="92">
        <f t="shared" si="196"/>
        <v>0.20514238915565386</v>
      </c>
    </row>
    <row r="1198" spans="1:22" x14ac:dyDescent="0.45">
      <c r="A1198" s="88">
        <f>MIN('Gearing and Output'!$H$7,(SQRT((A1197^2)+2*K1197*1)))</f>
        <v>13.752388632941413</v>
      </c>
      <c r="B1198" s="90">
        <f t="shared" si="194"/>
        <v>101.17487808956932</v>
      </c>
      <c r="C1198" s="90">
        <f>0.5*'Gearing and Output'!$G$15*'Gearing and Output'!$G$16*'Gearing and Output'!$G$14*(A1198)^2</f>
        <v>111.2073775495362</v>
      </c>
      <c r="D1198" s="90">
        <f>'Gearing and Output'!$G$26</f>
        <v>133.66125</v>
      </c>
      <c r="E1198" s="90">
        <f>'Gearing and Output'!$C$14-C1198-D1198</f>
        <v>239.23840140594046</v>
      </c>
      <c r="F1198" s="90">
        <f>0.5*'Gearing and Output'!$J$27*A1198^2</f>
        <v>53594.201722958889</v>
      </c>
      <c r="G1198" s="90">
        <f>A1198/('Gearing and Output'!$J$35/1000)</f>
        <v>47.081097682100008</v>
      </c>
      <c r="H1198" s="90">
        <f t="shared" si="188"/>
        <v>59.738955596585342</v>
      </c>
      <c r="I1198" s="90">
        <f>'Gearing and Output'!$G$38</f>
        <v>631.72977665344956</v>
      </c>
      <c r="J1198" s="90">
        <f t="shared" si="189"/>
        <v>0.37870369618049587</v>
      </c>
      <c r="K1198" s="92">
        <f t="shared" si="197"/>
        <v>2.6405868495230767</v>
      </c>
      <c r="L1198" s="92">
        <f>IF(A1198&lt;'Gearing and Output'!$H$5,1,IF(A1198&lt;'Gearing and Output'!$H$6,2,IF(A1198&gt;'Gearing and Output'!$H$6,3)))</f>
        <v>3</v>
      </c>
      <c r="M1198" s="92">
        <f>IF(L1198=1,_xlfn.XLOOKUP(A1198,'Dyno Graph'!$E$2:$E$77,'Dyno Graph'!$A$2:$A$77,,1),IF(L1198=2,_xlfn.XLOOKUP(A1198,'Dyno Graph'!$F$2:$F$77,'Dyno Graph'!$A$2:$A$77,,1),IF(L1198=3,_xlfn.XLOOKUP(A1198,'Dyno Graph'!$G$2:$G$77,'Dyno Graph'!$A$2:$A$77,,1))))</f>
        <v>7500</v>
      </c>
      <c r="N1198" s="92">
        <f>IF(L1198=1,_xlfn.XLOOKUP(A1198,'Dyno Graph'!$E$2:$E$77,'Dyno Graph'!$D$2:$D$77,,-1),IF(L1198=2,_xlfn.XLOOKUP(A1198,'Dyno Graph'!$F$2:$F$77,'Dyno Graph'!$D$2:$D$77,,-1),IF(L1198=3,_xlfn.XLOOKUP(A1198,'Dyno Graph'!$G$2:$G$77,'Dyno Graph'!$D$2:$D$77,,-1))))</f>
        <v>14.254</v>
      </c>
      <c r="O1198" s="92">
        <f>IF(L1198=1,_xlfn.XLOOKUP(A1198,'Dyno Graph'!$E$2:$E$77,'Dyno Graph'!$H$2:$H$77,,-1),IF(Forces!L1198=2,_xlfn.XLOOKUP(Forces!A1198,'Dyno Graph'!$F$2:$F$77,'Dyno Graph'!$H$2:$H$77,,-1),IF(Forces!L1198=3,_xlfn.XLOOKUP(Forces!A1198,'Dyno Graph'!$G$2:$G$77,'Dyno Graph'!$H$2:$H$77,,-1))))</f>
        <v>11.185500000000001</v>
      </c>
      <c r="P1198" s="92" cm="1">
        <f t="array" ref="P1198">_xlfn.XLOOKUP(N1198,BSFC!$B$3:$B$25,_xlfn.XLOOKUP(M1198,BSFC!$C$2:$P$2,BSFC!$C$3:$P$25,,-1),,-1)</f>
        <v>475.44294525000004</v>
      </c>
      <c r="Q1198" s="92">
        <f t="shared" si="190"/>
        <v>1.4772408511371877</v>
      </c>
      <c r="R1198" s="92">
        <f t="shared" si="191"/>
        <v>2.2593044861247781E-4</v>
      </c>
      <c r="S1198" s="92">
        <f t="shared" si="192"/>
        <v>0.10741703790997023</v>
      </c>
      <c r="T1198" s="92">
        <f t="shared" si="195"/>
        <v>153.96420890465393</v>
      </c>
      <c r="U1198" s="92">
        <f t="shared" si="193"/>
        <v>1.4322271721329364E-4</v>
      </c>
      <c r="V1198" s="92">
        <f t="shared" si="196"/>
        <v>0.20528561187286715</v>
      </c>
    </row>
    <row r="1199" spans="1:22" x14ac:dyDescent="0.45">
      <c r="A1199" s="88">
        <f>MIN('Gearing and Output'!$H$7,(SQRT((A1198^2)+2*K1198*1)))</f>
        <v>13.752388632941413</v>
      </c>
      <c r="B1199" s="90">
        <f t="shared" si="194"/>
        <v>101.2475927303994</v>
      </c>
      <c r="C1199" s="90">
        <f>0.5*'Gearing and Output'!$G$15*'Gearing and Output'!$G$16*'Gearing and Output'!$G$14*(A1199)^2</f>
        <v>111.2073775495362</v>
      </c>
      <c r="D1199" s="90">
        <f>'Gearing and Output'!$G$26</f>
        <v>133.66125</v>
      </c>
      <c r="E1199" s="90">
        <f>'Gearing and Output'!$C$14-C1199-D1199</f>
        <v>239.23840140594046</v>
      </c>
      <c r="F1199" s="90">
        <f>0.5*'Gearing and Output'!$J$27*A1199^2</f>
        <v>53594.201722958889</v>
      </c>
      <c r="G1199" s="90">
        <f>A1199/('Gearing and Output'!$J$35/1000)</f>
        <v>47.081097682100008</v>
      </c>
      <c r="H1199" s="90">
        <f t="shared" si="188"/>
        <v>59.738955596585342</v>
      </c>
      <c r="I1199" s="90">
        <f>'Gearing and Output'!$G$38</f>
        <v>631.72977665344956</v>
      </c>
      <c r="J1199" s="90">
        <f t="shared" si="189"/>
        <v>0.37870369618049587</v>
      </c>
      <c r="K1199" s="92">
        <f t="shared" si="197"/>
        <v>2.6405868495230767</v>
      </c>
      <c r="L1199" s="92">
        <f>IF(A1199&lt;'Gearing and Output'!$H$5,1,IF(A1199&lt;'Gearing and Output'!$H$6,2,IF(A1199&gt;'Gearing and Output'!$H$6,3)))</f>
        <v>3</v>
      </c>
      <c r="M1199" s="92">
        <f>IF(L1199=1,_xlfn.XLOOKUP(A1199,'Dyno Graph'!$E$2:$E$77,'Dyno Graph'!$A$2:$A$77,,1),IF(L1199=2,_xlfn.XLOOKUP(A1199,'Dyno Graph'!$F$2:$F$77,'Dyno Graph'!$A$2:$A$77,,1),IF(L1199=3,_xlfn.XLOOKUP(A1199,'Dyno Graph'!$G$2:$G$77,'Dyno Graph'!$A$2:$A$77,,1))))</f>
        <v>7500</v>
      </c>
      <c r="N1199" s="92">
        <f>IF(L1199=1,_xlfn.XLOOKUP(A1199,'Dyno Graph'!$E$2:$E$77,'Dyno Graph'!$D$2:$D$77,,-1),IF(L1199=2,_xlfn.XLOOKUP(A1199,'Dyno Graph'!$F$2:$F$77,'Dyno Graph'!$D$2:$D$77,,-1),IF(L1199=3,_xlfn.XLOOKUP(A1199,'Dyno Graph'!$G$2:$G$77,'Dyno Graph'!$D$2:$D$77,,-1))))</f>
        <v>14.254</v>
      </c>
      <c r="O1199" s="92">
        <f>IF(L1199=1,_xlfn.XLOOKUP(A1199,'Dyno Graph'!$E$2:$E$77,'Dyno Graph'!$H$2:$H$77,,-1),IF(Forces!L1199=2,_xlfn.XLOOKUP(Forces!A1199,'Dyno Graph'!$F$2:$F$77,'Dyno Graph'!$H$2:$H$77,,-1),IF(Forces!L1199=3,_xlfn.XLOOKUP(Forces!A1199,'Dyno Graph'!$G$2:$G$77,'Dyno Graph'!$H$2:$H$77,,-1))))</f>
        <v>11.185500000000001</v>
      </c>
      <c r="P1199" s="92" cm="1">
        <f t="array" ref="P1199">_xlfn.XLOOKUP(N1199,BSFC!$B$3:$B$25,_xlfn.XLOOKUP(M1199,BSFC!$C$2:$P$2,BSFC!$C$3:$P$25,,-1),,-1)</f>
        <v>475.44294525000004</v>
      </c>
      <c r="Q1199" s="92">
        <f t="shared" si="190"/>
        <v>1.4772408511371877</v>
      </c>
      <c r="R1199" s="92">
        <f t="shared" si="191"/>
        <v>2.2593044861247781E-4</v>
      </c>
      <c r="S1199" s="92">
        <f t="shared" si="192"/>
        <v>0.10741703790997023</v>
      </c>
      <c r="T1199" s="92">
        <f t="shared" si="195"/>
        <v>154.07162594256391</v>
      </c>
      <c r="U1199" s="92">
        <f t="shared" si="193"/>
        <v>1.4322271721329364E-4</v>
      </c>
      <c r="V1199" s="92">
        <f t="shared" si="196"/>
        <v>0.20542883459008043</v>
      </c>
    </row>
    <row r="1200" spans="1:22" x14ac:dyDescent="0.45">
      <c r="A1200" s="88">
        <f>MIN('Gearing and Output'!$H$7,(SQRT((A1199^2)+2*K1199*1)))</f>
        <v>13.752388632941413</v>
      </c>
      <c r="B1200" s="90">
        <f t="shared" si="194"/>
        <v>101.32030737122949</v>
      </c>
      <c r="C1200" s="90">
        <f>0.5*'Gearing and Output'!$G$15*'Gearing and Output'!$G$16*'Gearing and Output'!$G$14*(A1200)^2</f>
        <v>111.2073775495362</v>
      </c>
      <c r="D1200" s="90">
        <f>'Gearing and Output'!$G$26</f>
        <v>133.66125</v>
      </c>
      <c r="E1200" s="90">
        <f>'Gearing and Output'!$C$14-C1200-D1200</f>
        <v>239.23840140594046</v>
      </c>
      <c r="F1200" s="90">
        <f>0.5*'Gearing and Output'!$J$27*A1200^2</f>
        <v>53594.201722958889</v>
      </c>
      <c r="G1200" s="90">
        <f>A1200/('Gearing and Output'!$J$35/1000)</f>
        <v>47.081097682100008</v>
      </c>
      <c r="H1200" s="90">
        <f t="shared" si="188"/>
        <v>59.738955596585342</v>
      </c>
      <c r="I1200" s="90">
        <f>'Gearing and Output'!$G$38</f>
        <v>631.72977665344956</v>
      </c>
      <c r="J1200" s="90">
        <f t="shared" si="189"/>
        <v>0.37870369618049587</v>
      </c>
      <c r="K1200" s="92">
        <f t="shared" si="197"/>
        <v>2.6405868495230767</v>
      </c>
      <c r="L1200" s="92">
        <f>IF(A1200&lt;'Gearing and Output'!$H$5,1,IF(A1200&lt;'Gearing and Output'!$H$6,2,IF(A1200&gt;'Gearing and Output'!$H$6,3)))</f>
        <v>3</v>
      </c>
      <c r="M1200" s="92">
        <f>IF(L1200=1,_xlfn.XLOOKUP(A1200,'Dyno Graph'!$E$2:$E$77,'Dyno Graph'!$A$2:$A$77,,1),IF(L1200=2,_xlfn.XLOOKUP(A1200,'Dyno Graph'!$F$2:$F$77,'Dyno Graph'!$A$2:$A$77,,1),IF(L1200=3,_xlfn.XLOOKUP(A1200,'Dyno Graph'!$G$2:$G$77,'Dyno Graph'!$A$2:$A$77,,1))))</f>
        <v>7500</v>
      </c>
      <c r="N1200" s="92">
        <f>IF(L1200=1,_xlfn.XLOOKUP(A1200,'Dyno Graph'!$E$2:$E$77,'Dyno Graph'!$D$2:$D$77,,-1),IF(L1200=2,_xlfn.XLOOKUP(A1200,'Dyno Graph'!$F$2:$F$77,'Dyno Graph'!$D$2:$D$77,,-1),IF(L1200=3,_xlfn.XLOOKUP(A1200,'Dyno Graph'!$G$2:$G$77,'Dyno Graph'!$D$2:$D$77,,-1))))</f>
        <v>14.254</v>
      </c>
      <c r="O1200" s="92">
        <f>IF(L1200=1,_xlfn.XLOOKUP(A1200,'Dyno Graph'!$E$2:$E$77,'Dyno Graph'!$H$2:$H$77,,-1),IF(Forces!L1200=2,_xlfn.XLOOKUP(Forces!A1200,'Dyno Graph'!$F$2:$F$77,'Dyno Graph'!$H$2:$H$77,,-1),IF(Forces!L1200=3,_xlfn.XLOOKUP(Forces!A1200,'Dyno Graph'!$G$2:$G$77,'Dyno Graph'!$H$2:$H$77,,-1))))</f>
        <v>11.185500000000001</v>
      </c>
      <c r="P1200" s="92" cm="1">
        <f t="array" ref="P1200">_xlfn.XLOOKUP(N1200,BSFC!$B$3:$B$25,_xlfn.XLOOKUP(M1200,BSFC!$C$2:$P$2,BSFC!$C$3:$P$25,,-1),,-1)</f>
        <v>475.44294525000004</v>
      </c>
      <c r="Q1200" s="92">
        <f t="shared" si="190"/>
        <v>1.4772408511371877</v>
      </c>
      <c r="R1200" s="92">
        <f t="shared" si="191"/>
        <v>2.2593044861247781E-4</v>
      </c>
      <c r="S1200" s="92">
        <f t="shared" si="192"/>
        <v>0.10741703790997023</v>
      </c>
      <c r="T1200" s="92">
        <f t="shared" si="195"/>
        <v>154.17904298047389</v>
      </c>
      <c r="U1200" s="92">
        <f t="shared" si="193"/>
        <v>1.4322271721329364E-4</v>
      </c>
      <c r="V1200" s="92">
        <f t="shared" si="196"/>
        <v>0.20557205730729372</v>
      </c>
    </row>
    <row r="1201" spans="1:22" x14ac:dyDescent="0.45">
      <c r="A1201" s="88">
        <f>MIN('Gearing and Output'!$H$7,(SQRT((A1200^2)+2*K1200*1)))</f>
        <v>13.752388632941413</v>
      </c>
      <c r="B1201" s="90">
        <f t="shared" si="194"/>
        <v>101.39302201205957</v>
      </c>
      <c r="C1201" s="90">
        <f>0.5*'Gearing and Output'!$G$15*'Gearing and Output'!$G$16*'Gearing and Output'!$G$14*(A1201)^2</f>
        <v>111.2073775495362</v>
      </c>
      <c r="D1201" s="90">
        <f>'Gearing and Output'!$G$26</f>
        <v>133.66125</v>
      </c>
      <c r="E1201" s="90">
        <f>'Gearing and Output'!$C$14-C1201-D1201</f>
        <v>239.23840140594046</v>
      </c>
      <c r="F1201" s="90">
        <f>0.5*'Gearing and Output'!$J$27*A1201^2</f>
        <v>53594.201722958889</v>
      </c>
      <c r="G1201" s="90">
        <f>A1201/('Gearing and Output'!$J$35/1000)</f>
        <v>47.081097682100008</v>
      </c>
      <c r="H1201" s="90">
        <f t="shared" si="188"/>
        <v>59.738955596585342</v>
      </c>
      <c r="I1201" s="90">
        <f>'Gearing and Output'!$G$38</f>
        <v>631.72977665344956</v>
      </c>
      <c r="J1201" s="90">
        <f t="shared" si="189"/>
        <v>0.37870369618049587</v>
      </c>
      <c r="K1201" s="92">
        <f t="shared" si="197"/>
        <v>2.6405868495230767</v>
      </c>
      <c r="L1201" s="92">
        <f>IF(A1201&lt;'Gearing and Output'!$H$5,1,IF(A1201&lt;'Gearing and Output'!$H$6,2,IF(A1201&gt;'Gearing and Output'!$H$6,3)))</f>
        <v>3</v>
      </c>
      <c r="M1201" s="92">
        <f>IF(L1201=1,_xlfn.XLOOKUP(A1201,'Dyno Graph'!$E$2:$E$77,'Dyno Graph'!$A$2:$A$77,,1),IF(L1201=2,_xlfn.XLOOKUP(A1201,'Dyno Graph'!$F$2:$F$77,'Dyno Graph'!$A$2:$A$77,,1),IF(L1201=3,_xlfn.XLOOKUP(A1201,'Dyno Graph'!$G$2:$G$77,'Dyno Graph'!$A$2:$A$77,,1))))</f>
        <v>7500</v>
      </c>
      <c r="N1201" s="92">
        <f>IF(L1201=1,_xlfn.XLOOKUP(A1201,'Dyno Graph'!$E$2:$E$77,'Dyno Graph'!$D$2:$D$77,,-1),IF(L1201=2,_xlfn.XLOOKUP(A1201,'Dyno Graph'!$F$2:$F$77,'Dyno Graph'!$D$2:$D$77,,-1),IF(L1201=3,_xlfn.XLOOKUP(A1201,'Dyno Graph'!$G$2:$G$77,'Dyno Graph'!$D$2:$D$77,,-1))))</f>
        <v>14.254</v>
      </c>
      <c r="O1201" s="92">
        <f>IF(L1201=1,_xlfn.XLOOKUP(A1201,'Dyno Graph'!$E$2:$E$77,'Dyno Graph'!$H$2:$H$77,,-1),IF(Forces!L1201=2,_xlfn.XLOOKUP(Forces!A1201,'Dyno Graph'!$F$2:$F$77,'Dyno Graph'!$H$2:$H$77,,-1),IF(Forces!L1201=3,_xlfn.XLOOKUP(Forces!A1201,'Dyno Graph'!$G$2:$G$77,'Dyno Graph'!$H$2:$H$77,,-1))))</f>
        <v>11.185500000000001</v>
      </c>
      <c r="P1201" s="92" cm="1">
        <f t="array" ref="P1201">_xlfn.XLOOKUP(N1201,BSFC!$B$3:$B$25,_xlfn.XLOOKUP(M1201,BSFC!$C$2:$P$2,BSFC!$C$3:$P$25,,-1),,-1)</f>
        <v>475.44294525000004</v>
      </c>
      <c r="Q1201" s="92">
        <f t="shared" si="190"/>
        <v>1.4772408511371877</v>
      </c>
      <c r="R1201" s="92">
        <f t="shared" si="191"/>
        <v>2.2593044861247781E-4</v>
      </c>
      <c r="S1201" s="92">
        <f t="shared" si="192"/>
        <v>0.10741703790997023</v>
      </c>
      <c r="T1201" s="92">
        <f t="shared" si="195"/>
        <v>154.28646001838388</v>
      </c>
      <c r="U1201" s="92">
        <f t="shared" si="193"/>
        <v>1.4322271721329364E-4</v>
      </c>
      <c r="V1201" s="92">
        <f t="shared" si="196"/>
        <v>0.20571528002450701</v>
      </c>
    </row>
    <row r="1202" spans="1:22" x14ac:dyDescent="0.45">
      <c r="A1202" s="88">
        <f>MIN('Gearing and Output'!$H$7,(SQRT((A1201^2)+2*K1201*1)))</f>
        <v>13.752388632941413</v>
      </c>
      <c r="B1202" s="90">
        <f t="shared" si="194"/>
        <v>101.46573665288966</v>
      </c>
      <c r="C1202" s="90">
        <f>0.5*'Gearing and Output'!$G$15*'Gearing and Output'!$G$16*'Gearing and Output'!$G$14*(A1202)^2</f>
        <v>111.2073775495362</v>
      </c>
      <c r="D1202" s="90">
        <f>'Gearing and Output'!$G$26</f>
        <v>133.66125</v>
      </c>
      <c r="E1202" s="90">
        <f>'Gearing and Output'!$C$14-C1202-D1202</f>
        <v>239.23840140594046</v>
      </c>
      <c r="F1202" s="90">
        <f>0.5*'Gearing and Output'!$J$27*A1202^2</f>
        <v>53594.201722958889</v>
      </c>
      <c r="G1202" s="90">
        <f>A1202/('Gearing and Output'!$J$35/1000)</f>
        <v>47.081097682100008</v>
      </c>
      <c r="H1202" s="90">
        <f t="shared" si="188"/>
        <v>59.738955596585342</v>
      </c>
      <c r="I1202" s="90">
        <f>'Gearing and Output'!$G$38</f>
        <v>631.72977665344956</v>
      </c>
      <c r="J1202" s="90">
        <f t="shared" si="189"/>
        <v>0.37870369618049587</v>
      </c>
      <c r="K1202" s="92">
        <f t="shared" si="197"/>
        <v>2.6405868495230767</v>
      </c>
      <c r="L1202" s="92">
        <f>IF(A1202&lt;'Gearing and Output'!$H$5,1,IF(A1202&lt;'Gearing and Output'!$H$6,2,IF(A1202&gt;'Gearing and Output'!$H$6,3)))</f>
        <v>3</v>
      </c>
      <c r="M1202" s="92">
        <f>IF(L1202=1,_xlfn.XLOOKUP(A1202,'Dyno Graph'!$E$2:$E$77,'Dyno Graph'!$A$2:$A$77,,1),IF(L1202=2,_xlfn.XLOOKUP(A1202,'Dyno Graph'!$F$2:$F$77,'Dyno Graph'!$A$2:$A$77,,1),IF(L1202=3,_xlfn.XLOOKUP(A1202,'Dyno Graph'!$G$2:$G$77,'Dyno Graph'!$A$2:$A$77,,1))))</f>
        <v>7500</v>
      </c>
      <c r="N1202" s="92">
        <f>IF(L1202=1,_xlfn.XLOOKUP(A1202,'Dyno Graph'!$E$2:$E$77,'Dyno Graph'!$D$2:$D$77,,-1),IF(L1202=2,_xlfn.XLOOKUP(A1202,'Dyno Graph'!$F$2:$F$77,'Dyno Graph'!$D$2:$D$77,,-1),IF(L1202=3,_xlfn.XLOOKUP(A1202,'Dyno Graph'!$G$2:$G$77,'Dyno Graph'!$D$2:$D$77,,-1))))</f>
        <v>14.254</v>
      </c>
      <c r="O1202" s="92">
        <f>IF(L1202=1,_xlfn.XLOOKUP(A1202,'Dyno Graph'!$E$2:$E$77,'Dyno Graph'!$H$2:$H$77,,-1),IF(Forces!L1202=2,_xlfn.XLOOKUP(Forces!A1202,'Dyno Graph'!$F$2:$F$77,'Dyno Graph'!$H$2:$H$77,,-1),IF(Forces!L1202=3,_xlfn.XLOOKUP(Forces!A1202,'Dyno Graph'!$G$2:$G$77,'Dyno Graph'!$H$2:$H$77,,-1))))</f>
        <v>11.185500000000001</v>
      </c>
      <c r="P1202" s="92" cm="1">
        <f t="array" ref="P1202">_xlfn.XLOOKUP(N1202,BSFC!$B$3:$B$25,_xlfn.XLOOKUP(M1202,BSFC!$C$2:$P$2,BSFC!$C$3:$P$25,,-1),,-1)</f>
        <v>475.44294525000004</v>
      </c>
      <c r="Q1202" s="92">
        <f t="shared" si="190"/>
        <v>1.4772408511371877</v>
      </c>
      <c r="R1202" s="92">
        <f t="shared" si="191"/>
        <v>2.2593044861247781E-4</v>
      </c>
      <c r="S1202" s="92">
        <f t="shared" si="192"/>
        <v>0.10741703790997023</v>
      </c>
      <c r="T1202" s="92">
        <f t="shared" si="195"/>
        <v>154.39387705629386</v>
      </c>
      <c r="U1202" s="92">
        <f t="shared" si="193"/>
        <v>1.4322271721329364E-4</v>
      </c>
      <c r="V1202" s="92">
        <f t="shared" si="196"/>
        <v>0.2058585027417203</v>
      </c>
    </row>
    <row r="1203" spans="1:22" x14ac:dyDescent="0.45">
      <c r="A1203" s="88">
        <f>MIN('Gearing and Output'!$H$7,(SQRT((A1202^2)+2*K1202*1)))</f>
        <v>13.752388632941413</v>
      </c>
      <c r="B1203" s="90">
        <f t="shared" si="194"/>
        <v>101.53845129371975</v>
      </c>
      <c r="C1203" s="90">
        <f>0.5*'Gearing and Output'!$G$15*'Gearing and Output'!$G$16*'Gearing and Output'!$G$14*(A1203)^2</f>
        <v>111.2073775495362</v>
      </c>
      <c r="D1203" s="90">
        <f>'Gearing and Output'!$G$26</f>
        <v>133.66125</v>
      </c>
      <c r="E1203" s="90">
        <f>'Gearing and Output'!$C$14-C1203-D1203</f>
        <v>239.23840140594046</v>
      </c>
      <c r="F1203" s="90">
        <f>0.5*'Gearing and Output'!$J$27*A1203^2</f>
        <v>53594.201722958889</v>
      </c>
      <c r="G1203" s="90">
        <f>A1203/('Gearing and Output'!$J$35/1000)</f>
        <v>47.081097682100008</v>
      </c>
      <c r="H1203" s="90">
        <f t="shared" si="188"/>
        <v>59.738955596585342</v>
      </c>
      <c r="I1203" s="90">
        <f>'Gearing and Output'!$G$38</f>
        <v>631.72977665344956</v>
      </c>
      <c r="J1203" s="90">
        <f t="shared" si="189"/>
        <v>0.37870369618049587</v>
      </c>
      <c r="K1203" s="92">
        <f t="shared" si="197"/>
        <v>2.6405868495230767</v>
      </c>
      <c r="L1203" s="92">
        <f>IF(A1203&lt;'Gearing and Output'!$H$5,1,IF(A1203&lt;'Gearing and Output'!$H$6,2,IF(A1203&gt;'Gearing and Output'!$H$6,3)))</f>
        <v>3</v>
      </c>
      <c r="M1203" s="92">
        <f>IF(L1203=1,_xlfn.XLOOKUP(A1203,'Dyno Graph'!$E$2:$E$77,'Dyno Graph'!$A$2:$A$77,,1),IF(L1203=2,_xlfn.XLOOKUP(A1203,'Dyno Graph'!$F$2:$F$77,'Dyno Graph'!$A$2:$A$77,,1),IF(L1203=3,_xlfn.XLOOKUP(A1203,'Dyno Graph'!$G$2:$G$77,'Dyno Graph'!$A$2:$A$77,,1))))</f>
        <v>7500</v>
      </c>
      <c r="N1203" s="92">
        <f>IF(L1203=1,_xlfn.XLOOKUP(A1203,'Dyno Graph'!$E$2:$E$77,'Dyno Graph'!$D$2:$D$77,,-1),IF(L1203=2,_xlfn.XLOOKUP(A1203,'Dyno Graph'!$F$2:$F$77,'Dyno Graph'!$D$2:$D$77,,-1),IF(L1203=3,_xlfn.XLOOKUP(A1203,'Dyno Graph'!$G$2:$G$77,'Dyno Graph'!$D$2:$D$77,,-1))))</f>
        <v>14.254</v>
      </c>
      <c r="O1203" s="92">
        <f>IF(L1203=1,_xlfn.XLOOKUP(A1203,'Dyno Graph'!$E$2:$E$77,'Dyno Graph'!$H$2:$H$77,,-1),IF(Forces!L1203=2,_xlfn.XLOOKUP(Forces!A1203,'Dyno Graph'!$F$2:$F$77,'Dyno Graph'!$H$2:$H$77,,-1),IF(Forces!L1203=3,_xlfn.XLOOKUP(Forces!A1203,'Dyno Graph'!$G$2:$G$77,'Dyno Graph'!$H$2:$H$77,,-1))))</f>
        <v>11.185500000000001</v>
      </c>
      <c r="P1203" s="92" cm="1">
        <f t="array" ref="P1203">_xlfn.XLOOKUP(N1203,BSFC!$B$3:$B$25,_xlfn.XLOOKUP(M1203,BSFC!$C$2:$P$2,BSFC!$C$3:$P$25,,-1),,-1)</f>
        <v>475.44294525000004</v>
      </c>
      <c r="Q1203" s="92">
        <f t="shared" si="190"/>
        <v>1.4772408511371877</v>
      </c>
      <c r="R1203" s="92">
        <f t="shared" si="191"/>
        <v>2.2593044861247781E-4</v>
      </c>
      <c r="S1203" s="92">
        <f t="shared" si="192"/>
        <v>0.10741703790997023</v>
      </c>
      <c r="T1203" s="92">
        <f t="shared" si="195"/>
        <v>154.50129409420384</v>
      </c>
      <c r="U1203" s="92">
        <f t="shared" si="193"/>
        <v>1.4322271721329364E-4</v>
      </c>
      <c r="V1203" s="92">
        <f t="shared" si="196"/>
        <v>0.20600172545893358</v>
      </c>
    </row>
    <row r="1204" spans="1:22" x14ac:dyDescent="0.45">
      <c r="A1204" s="88">
        <f>MIN('Gearing and Output'!$H$7,(SQRT((A1203^2)+2*K1203*1)))</f>
        <v>13.752388632941413</v>
      </c>
      <c r="B1204" s="90">
        <f t="shared" si="194"/>
        <v>101.61116593454983</v>
      </c>
      <c r="C1204" s="90">
        <f>0.5*'Gearing and Output'!$G$15*'Gearing and Output'!$G$16*'Gearing and Output'!$G$14*(A1204)^2</f>
        <v>111.2073775495362</v>
      </c>
      <c r="D1204" s="90">
        <f>'Gearing and Output'!$G$26</f>
        <v>133.66125</v>
      </c>
      <c r="E1204" s="90">
        <f>'Gearing and Output'!$C$14-C1204-D1204</f>
        <v>239.23840140594046</v>
      </c>
      <c r="F1204" s="90">
        <f>0.5*'Gearing and Output'!$J$27*A1204^2</f>
        <v>53594.201722958889</v>
      </c>
      <c r="G1204" s="90">
        <f>A1204/('Gearing and Output'!$J$35/1000)</f>
        <v>47.081097682100008</v>
      </c>
      <c r="H1204" s="90">
        <f t="shared" si="188"/>
        <v>59.738955596585342</v>
      </c>
      <c r="I1204" s="90">
        <f>'Gearing and Output'!$G$38</f>
        <v>631.72977665344956</v>
      </c>
      <c r="J1204" s="90">
        <f t="shared" si="189"/>
        <v>0.37870369618049587</v>
      </c>
      <c r="K1204" s="92">
        <f t="shared" si="197"/>
        <v>2.6405868495230767</v>
      </c>
      <c r="L1204" s="92">
        <f>IF(A1204&lt;'Gearing and Output'!$H$5,1,IF(A1204&lt;'Gearing and Output'!$H$6,2,IF(A1204&gt;'Gearing and Output'!$H$6,3)))</f>
        <v>3</v>
      </c>
      <c r="M1204" s="92">
        <f>IF(L1204=1,_xlfn.XLOOKUP(A1204,'Dyno Graph'!$E$2:$E$77,'Dyno Graph'!$A$2:$A$77,,1),IF(L1204=2,_xlfn.XLOOKUP(A1204,'Dyno Graph'!$F$2:$F$77,'Dyno Graph'!$A$2:$A$77,,1),IF(L1204=3,_xlfn.XLOOKUP(A1204,'Dyno Graph'!$G$2:$G$77,'Dyno Graph'!$A$2:$A$77,,1))))</f>
        <v>7500</v>
      </c>
      <c r="N1204" s="92">
        <f>IF(L1204=1,_xlfn.XLOOKUP(A1204,'Dyno Graph'!$E$2:$E$77,'Dyno Graph'!$D$2:$D$77,,-1),IF(L1204=2,_xlfn.XLOOKUP(A1204,'Dyno Graph'!$F$2:$F$77,'Dyno Graph'!$D$2:$D$77,,-1),IF(L1204=3,_xlfn.XLOOKUP(A1204,'Dyno Graph'!$G$2:$G$77,'Dyno Graph'!$D$2:$D$77,,-1))))</f>
        <v>14.254</v>
      </c>
      <c r="O1204" s="92">
        <f>IF(L1204=1,_xlfn.XLOOKUP(A1204,'Dyno Graph'!$E$2:$E$77,'Dyno Graph'!$H$2:$H$77,,-1),IF(Forces!L1204=2,_xlfn.XLOOKUP(Forces!A1204,'Dyno Graph'!$F$2:$F$77,'Dyno Graph'!$H$2:$H$77,,-1),IF(Forces!L1204=3,_xlfn.XLOOKUP(Forces!A1204,'Dyno Graph'!$G$2:$G$77,'Dyno Graph'!$H$2:$H$77,,-1))))</f>
        <v>11.185500000000001</v>
      </c>
      <c r="P1204" s="92" cm="1">
        <f t="array" ref="P1204">_xlfn.XLOOKUP(N1204,BSFC!$B$3:$B$25,_xlfn.XLOOKUP(M1204,BSFC!$C$2:$P$2,BSFC!$C$3:$P$25,,-1),,-1)</f>
        <v>475.44294525000004</v>
      </c>
      <c r="Q1204" s="92">
        <f t="shared" si="190"/>
        <v>1.4772408511371877</v>
      </c>
      <c r="R1204" s="92">
        <f t="shared" si="191"/>
        <v>2.2593044861247781E-4</v>
      </c>
      <c r="S1204" s="92">
        <f t="shared" si="192"/>
        <v>0.10741703790997023</v>
      </c>
      <c r="T1204" s="92">
        <f t="shared" si="195"/>
        <v>154.60871113211383</v>
      </c>
      <c r="U1204" s="92">
        <f t="shared" si="193"/>
        <v>1.4322271721329364E-4</v>
      </c>
      <c r="V1204" s="92">
        <f t="shared" si="196"/>
        <v>0.20614494817614687</v>
      </c>
    </row>
    <row r="1205" spans="1:22" x14ac:dyDescent="0.45">
      <c r="A1205" s="88">
        <f>MIN('Gearing and Output'!$H$7,(SQRT((A1204^2)+2*K1204*1)))</f>
        <v>13.752388632941413</v>
      </c>
      <c r="B1205" s="90">
        <f t="shared" si="194"/>
        <v>101.68388057537992</v>
      </c>
      <c r="C1205" s="90">
        <f>0.5*'Gearing and Output'!$G$15*'Gearing and Output'!$G$16*'Gearing and Output'!$G$14*(A1205)^2</f>
        <v>111.2073775495362</v>
      </c>
      <c r="D1205" s="90">
        <f>'Gearing and Output'!$G$26</f>
        <v>133.66125</v>
      </c>
      <c r="E1205" s="90">
        <f>'Gearing and Output'!$C$14-C1205-D1205</f>
        <v>239.23840140594046</v>
      </c>
      <c r="F1205" s="90">
        <f>0.5*'Gearing and Output'!$J$27*A1205^2</f>
        <v>53594.201722958889</v>
      </c>
      <c r="G1205" s="90">
        <f>A1205/('Gearing and Output'!$J$35/1000)</f>
        <v>47.081097682100008</v>
      </c>
      <c r="H1205" s="90">
        <f t="shared" si="188"/>
        <v>59.738955596585342</v>
      </c>
      <c r="I1205" s="90">
        <f>'Gearing and Output'!$G$38</f>
        <v>631.72977665344956</v>
      </c>
      <c r="J1205" s="90">
        <f t="shared" si="189"/>
        <v>0.37870369618049587</v>
      </c>
      <c r="K1205" s="92">
        <f t="shared" si="197"/>
        <v>2.6405868495230767</v>
      </c>
      <c r="L1205" s="92">
        <f>IF(A1205&lt;'Gearing and Output'!$H$5,1,IF(A1205&lt;'Gearing and Output'!$H$6,2,IF(A1205&gt;'Gearing and Output'!$H$6,3)))</f>
        <v>3</v>
      </c>
      <c r="M1205" s="92">
        <f>IF(L1205=1,_xlfn.XLOOKUP(A1205,'Dyno Graph'!$E$2:$E$77,'Dyno Graph'!$A$2:$A$77,,1),IF(L1205=2,_xlfn.XLOOKUP(A1205,'Dyno Graph'!$F$2:$F$77,'Dyno Graph'!$A$2:$A$77,,1),IF(L1205=3,_xlfn.XLOOKUP(A1205,'Dyno Graph'!$G$2:$G$77,'Dyno Graph'!$A$2:$A$77,,1))))</f>
        <v>7500</v>
      </c>
      <c r="N1205" s="92">
        <f>IF(L1205=1,_xlfn.XLOOKUP(A1205,'Dyno Graph'!$E$2:$E$77,'Dyno Graph'!$D$2:$D$77,,-1),IF(L1205=2,_xlfn.XLOOKUP(A1205,'Dyno Graph'!$F$2:$F$77,'Dyno Graph'!$D$2:$D$77,,-1),IF(L1205=3,_xlfn.XLOOKUP(A1205,'Dyno Graph'!$G$2:$G$77,'Dyno Graph'!$D$2:$D$77,,-1))))</f>
        <v>14.254</v>
      </c>
      <c r="O1205" s="92">
        <f>IF(L1205=1,_xlfn.XLOOKUP(A1205,'Dyno Graph'!$E$2:$E$77,'Dyno Graph'!$H$2:$H$77,,-1),IF(Forces!L1205=2,_xlfn.XLOOKUP(Forces!A1205,'Dyno Graph'!$F$2:$F$77,'Dyno Graph'!$H$2:$H$77,,-1),IF(Forces!L1205=3,_xlfn.XLOOKUP(Forces!A1205,'Dyno Graph'!$G$2:$G$77,'Dyno Graph'!$H$2:$H$77,,-1))))</f>
        <v>11.185500000000001</v>
      </c>
      <c r="P1205" s="92" cm="1">
        <f t="array" ref="P1205">_xlfn.XLOOKUP(N1205,BSFC!$B$3:$B$25,_xlfn.XLOOKUP(M1205,BSFC!$C$2:$P$2,BSFC!$C$3:$P$25,,-1),,-1)</f>
        <v>475.44294525000004</v>
      </c>
      <c r="Q1205" s="92">
        <f t="shared" si="190"/>
        <v>1.4772408511371877</v>
      </c>
      <c r="R1205" s="92">
        <f t="shared" si="191"/>
        <v>2.2593044861247781E-4</v>
      </c>
      <c r="S1205" s="92">
        <f t="shared" si="192"/>
        <v>0.10741703790997023</v>
      </c>
      <c r="T1205" s="92">
        <f t="shared" si="195"/>
        <v>154.71612817002381</v>
      </c>
      <c r="U1205" s="92">
        <f t="shared" si="193"/>
        <v>1.4322271721329364E-4</v>
      </c>
      <c r="V1205" s="92">
        <f t="shared" si="196"/>
        <v>0.20628817089336016</v>
      </c>
    </row>
    <row r="1206" spans="1:22" x14ac:dyDescent="0.45">
      <c r="A1206" s="88">
        <f>MIN('Gearing and Output'!$H$7,(SQRT((A1205^2)+2*K1205*1)))</f>
        <v>13.752388632941413</v>
      </c>
      <c r="B1206" s="90">
        <f t="shared" si="194"/>
        <v>101.75659521621</v>
      </c>
      <c r="C1206" s="90">
        <f>0.5*'Gearing and Output'!$G$15*'Gearing and Output'!$G$16*'Gearing and Output'!$G$14*(A1206)^2</f>
        <v>111.2073775495362</v>
      </c>
      <c r="D1206" s="90">
        <f>'Gearing and Output'!$G$26</f>
        <v>133.66125</v>
      </c>
      <c r="E1206" s="90">
        <f>'Gearing and Output'!$C$14-C1206-D1206</f>
        <v>239.23840140594046</v>
      </c>
      <c r="F1206" s="90">
        <f>0.5*'Gearing and Output'!$J$27*A1206^2</f>
        <v>53594.201722958889</v>
      </c>
      <c r="G1206" s="90">
        <f>A1206/('Gearing and Output'!$J$35/1000)</f>
        <v>47.081097682100008</v>
      </c>
      <c r="H1206" s="90">
        <f t="shared" si="188"/>
        <v>59.738955596585342</v>
      </c>
      <c r="I1206" s="90">
        <f>'Gearing and Output'!$G$38</f>
        <v>631.72977665344956</v>
      </c>
      <c r="J1206" s="90">
        <f t="shared" si="189"/>
        <v>0.37870369618049587</v>
      </c>
      <c r="K1206" s="92">
        <f t="shared" si="197"/>
        <v>2.6405868495230767</v>
      </c>
      <c r="L1206" s="92">
        <f>IF(A1206&lt;'Gearing and Output'!$H$5,1,IF(A1206&lt;'Gearing and Output'!$H$6,2,IF(A1206&gt;'Gearing and Output'!$H$6,3)))</f>
        <v>3</v>
      </c>
      <c r="M1206" s="92">
        <f>IF(L1206=1,_xlfn.XLOOKUP(A1206,'Dyno Graph'!$E$2:$E$77,'Dyno Graph'!$A$2:$A$77,,1),IF(L1206=2,_xlfn.XLOOKUP(A1206,'Dyno Graph'!$F$2:$F$77,'Dyno Graph'!$A$2:$A$77,,1),IF(L1206=3,_xlfn.XLOOKUP(A1206,'Dyno Graph'!$G$2:$G$77,'Dyno Graph'!$A$2:$A$77,,1))))</f>
        <v>7500</v>
      </c>
      <c r="N1206" s="92">
        <f>IF(L1206=1,_xlfn.XLOOKUP(A1206,'Dyno Graph'!$E$2:$E$77,'Dyno Graph'!$D$2:$D$77,,-1),IF(L1206=2,_xlfn.XLOOKUP(A1206,'Dyno Graph'!$F$2:$F$77,'Dyno Graph'!$D$2:$D$77,,-1),IF(L1206=3,_xlfn.XLOOKUP(A1206,'Dyno Graph'!$G$2:$G$77,'Dyno Graph'!$D$2:$D$77,,-1))))</f>
        <v>14.254</v>
      </c>
      <c r="O1206" s="92">
        <f>IF(L1206=1,_xlfn.XLOOKUP(A1206,'Dyno Graph'!$E$2:$E$77,'Dyno Graph'!$H$2:$H$77,,-1),IF(Forces!L1206=2,_xlfn.XLOOKUP(Forces!A1206,'Dyno Graph'!$F$2:$F$77,'Dyno Graph'!$H$2:$H$77,,-1),IF(Forces!L1206=3,_xlfn.XLOOKUP(Forces!A1206,'Dyno Graph'!$G$2:$G$77,'Dyno Graph'!$H$2:$H$77,,-1))))</f>
        <v>11.185500000000001</v>
      </c>
      <c r="P1206" s="92" cm="1">
        <f t="array" ref="P1206">_xlfn.XLOOKUP(N1206,BSFC!$B$3:$B$25,_xlfn.XLOOKUP(M1206,BSFC!$C$2:$P$2,BSFC!$C$3:$P$25,,-1),,-1)</f>
        <v>475.44294525000004</v>
      </c>
      <c r="Q1206" s="92">
        <f t="shared" si="190"/>
        <v>1.4772408511371877</v>
      </c>
      <c r="R1206" s="92">
        <f t="shared" si="191"/>
        <v>2.2593044861247781E-4</v>
      </c>
      <c r="S1206" s="92">
        <f t="shared" si="192"/>
        <v>0.10741703790997023</v>
      </c>
      <c r="T1206" s="92">
        <f t="shared" si="195"/>
        <v>154.82354520793379</v>
      </c>
      <c r="U1206" s="92">
        <f t="shared" si="193"/>
        <v>1.4322271721329364E-4</v>
      </c>
      <c r="V1206" s="92">
        <f t="shared" si="196"/>
        <v>0.20643139361057344</v>
      </c>
    </row>
    <row r="1207" spans="1:22" x14ac:dyDescent="0.45">
      <c r="A1207" s="88">
        <f>MIN('Gearing and Output'!$H$7,(SQRT((A1206^2)+2*K1206*1)))</f>
        <v>13.752388632941413</v>
      </c>
      <c r="B1207" s="90">
        <f t="shared" si="194"/>
        <v>101.82930985704009</v>
      </c>
      <c r="C1207" s="90">
        <f>0.5*'Gearing and Output'!$G$15*'Gearing and Output'!$G$16*'Gearing and Output'!$G$14*(A1207)^2</f>
        <v>111.2073775495362</v>
      </c>
      <c r="D1207" s="90">
        <f>'Gearing and Output'!$G$26</f>
        <v>133.66125</v>
      </c>
      <c r="E1207" s="90">
        <f>'Gearing and Output'!$C$14-C1207-D1207</f>
        <v>239.23840140594046</v>
      </c>
      <c r="F1207" s="90">
        <f>0.5*'Gearing and Output'!$J$27*A1207^2</f>
        <v>53594.201722958889</v>
      </c>
      <c r="G1207" s="90">
        <f>A1207/('Gearing and Output'!$J$35/1000)</f>
        <v>47.081097682100008</v>
      </c>
      <c r="H1207" s="90">
        <f t="shared" si="188"/>
        <v>59.738955596585342</v>
      </c>
      <c r="I1207" s="90">
        <f>'Gearing and Output'!$G$38</f>
        <v>631.72977665344956</v>
      </c>
      <c r="J1207" s="90">
        <f t="shared" si="189"/>
        <v>0.37870369618049587</v>
      </c>
      <c r="K1207" s="92">
        <f t="shared" si="197"/>
        <v>2.6405868495230767</v>
      </c>
      <c r="L1207" s="92">
        <f>IF(A1207&lt;'Gearing and Output'!$H$5,1,IF(A1207&lt;'Gearing and Output'!$H$6,2,IF(A1207&gt;'Gearing and Output'!$H$6,3)))</f>
        <v>3</v>
      </c>
      <c r="M1207" s="92">
        <f>IF(L1207=1,_xlfn.XLOOKUP(A1207,'Dyno Graph'!$E$2:$E$77,'Dyno Graph'!$A$2:$A$77,,1),IF(L1207=2,_xlfn.XLOOKUP(A1207,'Dyno Graph'!$F$2:$F$77,'Dyno Graph'!$A$2:$A$77,,1),IF(L1207=3,_xlfn.XLOOKUP(A1207,'Dyno Graph'!$G$2:$G$77,'Dyno Graph'!$A$2:$A$77,,1))))</f>
        <v>7500</v>
      </c>
      <c r="N1207" s="92">
        <f>IF(L1207=1,_xlfn.XLOOKUP(A1207,'Dyno Graph'!$E$2:$E$77,'Dyno Graph'!$D$2:$D$77,,-1),IF(L1207=2,_xlfn.XLOOKUP(A1207,'Dyno Graph'!$F$2:$F$77,'Dyno Graph'!$D$2:$D$77,,-1),IF(L1207=3,_xlfn.XLOOKUP(A1207,'Dyno Graph'!$G$2:$G$77,'Dyno Graph'!$D$2:$D$77,,-1))))</f>
        <v>14.254</v>
      </c>
      <c r="O1207" s="92">
        <f>IF(L1207=1,_xlfn.XLOOKUP(A1207,'Dyno Graph'!$E$2:$E$77,'Dyno Graph'!$H$2:$H$77,,-1),IF(Forces!L1207=2,_xlfn.XLOOKUP(Forces!A1207,'Dyno Graph'!$F$2:$F$77,'Dyno Graph'!$H$2:$H$77,,-1),IF(Forces!L1207=3,_xlfn.XLOOKUP(Forces!A1207,'Dyno Graph'!$G$2:$G$77,'Dyno Graph'!$H$2:$H$77,,-1))))</f>
        <v>11.185500000000001</v>
      </c>
      <c r="P1207" s="92" cm="1">
        <f t="array" ref="P1207">_xlfn.XLOOKUP(N1207,BSFC!$B$3:$B$25,_xlfn.XLOOKUP(M1207,BSFC!$C$2:$P$2,BSFC!$C$3:$P$25,,-1),,-1)</f>
        <v>475.44294525000004</v>
      </c>
      <c r="Q1207" s="92">
        <f t="shared" si="190"/>
        <v>1.4772408511371877</v>
      </c>
      <c r="R1207" s="92">
        <f t="shared" si="191"/>
        <v>2.2593044861247781E-4</v>
      </c>
      <c r="S1207" s="92">
        <f t="shared" si="192"/>
        <v>0.10741703790997023</v>
      </c>
      <c r="T1207" s="92">
        <f t="shared" si="195"/>
        <v>154.93096224584377</v>
      </c>
      <c r="U1207" s="92">
        <f t="shared" si="193"/>
        <v>1.4322271721329364E-4</v>
      </c>
      <c r="V1207" s="92">
        <f t="shared" si="196"/>
        <v>0.20657461632778673</v>
      </c>
    </row>
    <row r="1208" spans="1:22" x14ac:dyDescent="0.45">
      <c r="A1208" s="88">
        <f>MIN('Gearing and Output'!$H$7,(SQRT((A1207^2)+2*K1207*1)))</f>
        <v>13.752388632941413</v>
      </c>
      <c r="B1208" s="90">
        <f t="shared" si="194"/>
        <v>101.90202449787017</v>
      </c>
      <c r="C1208" s="90">
        <f>0.5*'Gearing and Output'!$G$15*'Gearing and Output'!$G$16*'Gearing and Output'!$G$14*(A1208)^2</f>
        <v>111.2073775495362</v>
      </c>
      <c r="D1208" s="90">
        <f>'Gearing and Output'!$G$26</f>
        <v>133.66125</v>
      </c>
      <c r="E1208" s="90">
        <f>'Gearing and Output'!$C$14-C1208-D1208</f>
        <v>239.23840140594046</v>
      </c>
      <c r="F1208" s="90">
        <f>0.5*'Gearing and Output'!$J$27*A1208^2</f>
        <v>53594.201722958889</v>
      </c>
      <c r="G1208" s="90">
        <f>A1208/('Gearing and Output'!$J$35/1000)</f>
        <v>47.081097682100008</v>
      </c>
      <c r="H1208" s="90">
        <f t="shared" si="188"/>
        <v>59.738955596585342</v>
      </c>
      <c r="I1208" s="90">
        <f>'Gearing and Output'!$G$38</f>
        <v>631.72977665344956</v>
      </c>
      <c r="J1208" s="90">
        <f t="shared" si="189"/>
        <v>0.37870369618049587</v>
      </c>
      <c r="K1208" s="92">
        <f t="shared" si="197"/>
        <v>2.6405868495230767</v>
      </c>
      <c r="L1208" s="92">
        <f>IF(A1208&lt;'Gearing and Output'!$H$5,1,IF(A1208&lt;'Gearing and Output'!$H$6,2,IF(A1208&gt;'Gearing and Output'!$H$6,3)))</f>
        <v>3</v>
      </c>
      <c r="M1208" s="92">
        <f>IF(L1208=1,_xlfn.XLOOKUP(A1208,'Dyno Graph'!$E$2:$E$77,'Dyno Graph'!$A$2:$A$77,,1),IF(L1208=2,_xlfn.XLOOKUP(A1208,'Dyno Graph'!$F$2:$F$77,'Dyno Graph'!$A$2:$A$77,,1),IF(L1208=3,_xlfn.XLOOKUP(A1208,'Dyno Graph'!$G$2:$G$77,'Dyno Graph'!$A$2:$A$77,,1))))</f>
        <v>7500</v>
      </c>
      <c r="N1208" s="92">
        <f>IF(L1208=1,_xlfn.XLOOKUP(A1208,'Dyno Graph'!$E$2:$E$77,'Dyno Graph'!$D$2:$D$77,,-1),IF(L1208=2,_xlfn.XLOOKUP(A1208,'Dyno Graph'!$F$2:$F$77,'Dyno Graph'!$D$2:$D$77,,-1),IF(L1208=3,_xlfn.XLOOKUP(A1208,'Dyno Graph'!$G$2:$G$77,'Dyno Graph'!$D$2:$D$77,,-1))))</f>
        <v>14.254</v>
      </c>
      <c r="O1208" s="92">
        <f>IF(L1208=1,_xlfn.XLOOKUP(A1208,'Dyno Graph'!$E$2:$E$77,'Dyno Graph'!$H$2:$H$77,,-1),IF(Forces!L1208=2,_xlfn.XLOOKUP(Forces!A1208,'Dyno Graph'!$F$2:$F$77,'Dyno Graph'!$H$2:$H$77,,-1),IF(Forces!L1208=3,_xlfn.XLOOKUP(Forces!A1208,'Dyno Graph'!$G$2:$G$77,'Dyno Graph'!$H$2:$H$77,,-1))))</f>
        <v>11.185500000000001</v>
      </c>
      <c r="P1208" s="92" cm="1">
        <f t="array" ref="P1208">_xlfn.XLOOKUP(N1208,BSFC!$B$3:$B$25,_xlfn.XLOOKUP(M1208,BSFC!$C$2:$P$2,BSFC!$C$3:$P$25,,-1),,-1)</f>
        <v>475.44294525000004</v>
      </c>
      <c r="Q1208" s="92">
        <f t="shared" si="190"/>
        <v>1.4772408511371877</v>
      </c>
      <c r="R1208" s="92">
        <f t="shared" si="191"/>
        <v>2.2593044861247781E-4</v>
      </c>
      <c r="S1208" s="92">
        <f t="shared" si="192"/>
        <v>0.10741703790997023</v>
      </c>
      <c r="T1208" s="92">
        <f t="shared" si="195"/>
        <v>155.03837928375376</v>
      </c>
      <c r="U1208" s="92">
        <f t="shared" si="193"/>
        <v>1.4322271721329364E-4</v>
      </c>
      <c r="V1208" s="92">
        <f t="shared" si="196"/>
        <v>0.20671783904500002</v>
      </c>
    </row>
    <row r="1209" spans="1:22" x14ac:dyDescent="0.45">
      <c r="A1209" s="88">
        <f>MIN('Gearing and Output'!$H$7,(SQRT((A1208^2)+2*K1208*1)))</f>
        <v>13.752388632941413</v>
      </c>
      <c r="B1209" s="90">
        <f t="shared" si="194"/>
        <v>101.97473913870026</v>
      </c>
      <c r="C1209" s="90">
        <f>0.5*'Gearing and Output'!$G$15*'Gearing and Output'!$G$16*'Gearing and Output'!$G$14*(A1209)^2</f>
        <v>111.2073775495362</v>
      </c>
      <c r="D1209" s="90">
        <f>'Gearing and Output'!$G$26</f>
        <v>133.66125</v>
      </c>
      <c r="E1209" s="90">
        <f>'Gearing and Output'!$C$14-C1209-D1209</f>
        <v>239.23840140594046</v>
      </c>
      <c r="F1209" s="90">
        <f>0.5*'Gearing and Output'!$J$27*A1209^2</f>
        <v>53594.201722958889</v>
      </c>
      <c r="G1209" s="90">
        <f>A1209/('Gearing and Output'!$J$35/1000)</f>
        <v>47.081097682100008</v>
      </c>
      <c r="H1209" s="90">
        <f t="shared" si="188"/>
        <v>59.738955596585342</v>
      </c>
      <c r="I1209" s="90">
        <f>'Gearing and Output'!$G$38</f>
        <v>631.72977665344956</v>
      </c>
      <c r="J1209" s="90">
        <f t="shared" si="189"/>
        <v>0.37870369618049587</v>
      </c>
      <c r="K1209" s="92">
        <f t="shared" si="197"/>
        <v>2.6405868495230767</v>
      </c>
      <c r="L1209" s="92">
        <f>IF(A1209&lt;'Gearing and Output'!$H$5,1,IF(A1209&lt;'Gearing and Output'!$H$6,2,IF(A1209&gt;'Gearing and Output'!$H$6,3)))</f>
        <v>3</v>
      </c>
      <c r="M1209" s="92">
        <f>IF(L1209=1,_xlfn.XLOOKUP(A1209,'Dyno Graph'!$E$2:$E$77,'Dyno Graph'!$A$2:$A$77,,1),IF(L1209=2,_xlfn.XLOOKUP(A1209,'Dyno Graph'!$F$2:$F$77,'Dyno Graph'!$A$2:$A$77,,1),IF(L1209=3,_xlfn.XLOOKUP(A1209,'Dyno Graph'!$G$2:$G$77,'Dyno Graph'!$A$2:$A$77,,1))))</f>
        <v>7500</v>
      </c>
      <c r="N1209" s="92">
        <f>IF(L1209=1,_xlfn.XLOOKUP(A1209,'Dyno Graph'!$E$2:$E$77,'Dyno Graph'!$D$2:$D$77,,-1),IF(L1209=2,_xlfn.XLOOKUP(A1209,'Dyno Graph'!$F$2:$F$77,'Dyno Graph'!$D$2:$D$77,,-1),IF(L1209=3,_xlfn.XLOOKUP(A1209,'Dyno Graph'!$G$2:$G$77,'Dyno Graph'!$D$2:$D$77,,-1))))</f>
        <v>14.254</v>
      </c>
      <c r="O1209" s="92">
        <f>IF(L1209=1,_xlfn.XLOOKUP(A1209,'Dyno Graph'!$E$2:$E$77,'Dyno Graph'!$H$2:$H$77,,-1),IF(Forces!L1209=2,_xlfn.XLOOKUP(Forces!A1209,'Dyno Graph'!$F$2:$F$77,'Dyno Graph'!$H$2:$H$77,,-1),IF(Forces!L1209=3,_xlfn.XLOOKUP(Forces!A1209,'Dyno Graph'!$G$2:$G$77,'Dyno Graph'!$H$2:$H$77,,-1))))</f>
        <v>11.185500000000001</v>
      </c>
      <c r="P1209" s="92" cm="1">
        <f t="array" ref="P1209">_xlfn.XLOOKUP(N1209,BSFC!$B$3:$B$25,_xlfn.XLOOKUP(M1209,BSFC!$C$2:$P$2,BSFC!$C$3:$P$25,,-1),,-1)</f>
        <v>475.44294525000004</v>
      </c>
      <c r="Q1209" s="92">
        <f t="shared" si="190"/>
        <v>1.4772408511371877</v>
      </c>
      <c r="R1209" s="92">
        <f t="shared" si="191"/>
        <v>2.2593044861247781E-4</v>
      </c>
      <c r="S1209" s="92">
        <f t="shared" si="192"/>
        <v>0.10741703790997023</v>
      </c>
      <c r="T1209" s="92">
        <f t="shared" si="195"/>
        <v>155.14579632166374</v>
      </c>
      <c r="U1209" s="92">
        <f t="shared" si="193"/>
        <v>1.4322271721329364E-4</v>
      </c>
      <c r="V1209" s="92">
        <f t="shared" si="196"/>
        <v>0.20686106176221331</v>
      </c>
    </row>
    <row r="1210" spans="1:22" x14ac:dyDescent="0.45">
      <c r="A1210" s="88">
        <f>MIN('Gearing and Output'!$H$7,(SQRT((A1209^2)+2*K1209*1)))</f>
        <v>13.752388632941413</v>
      </c>
      <c r="B1210" s="90">
        <f t="shared" si="194"/>
        <v>102.04745377953034</v>
      </c>
      <c r="C1210" s="90">
        <f>0.5*'Gearing and Output'!$G$15*'Gearing and Output'!$G$16*'Gearing and Output'!$G$14*(A1210)^2</f>
        <v>111.2073775495362</v>
      </c>
      <c r="D1210" s="90">
        <f>'Gearing and Output'!$G$26</f>
        <v>133.66125</v>
      </c>
      <c r="E1210" s="90">
        <f>'Gearing and Output'!$C$14-C1210-D1210</f>
        <v>239.23840140594046</v>
      </c>
      <c r="F1210" s="90">
        <f>0.5*'Gearing and Output'!$J$27*A1210^2</f>
        <v>53594.201722958889</v>
      </c>
      <c r="G1210" s="90">
        <f>A1210/('Gearing and Output'!$J$35/1000)</f>
        <v>47.081097682100008</v>
      </c>
      <c r="H1210" s="90">
        <f t="shared" si="188"/>
        <v>59.738955596585342</v>
      </c>
      <c r="I1210" s="90">
        <f>'Gearing and Output'!$G$38</f>
        <v>631.72977665344956</v>
      </c>
      <c r="J1210" s="90">
        <f t="shared" si="189"/>
        <v>0.37870369618049587</v>
      </c>
      <c r="K1210" s="92">
        <f t="shared" si="197"/>
        <v>2.6405868495230767</v>
      </c>
      <c r="L1210" s="92">
        <f>IF(A1210&lt;'Gearing and Output'!$H$5,1,IF(A1210&lt;'Gearing and Output'!$H$6,2,IF(A1210&gt;'Gearing and Output'!$H$6,3)))</f>
        <v>3</v>
      </c>
      <c r="M1210" s="92">
        <f>IF(L1210=1,_xlfn.XLOOKUP(A1210,'Dyno Graph'!$E$2:$E$77,'Dyno Graph'!$A$2:$A$77,,1),IF(L1210=2,_xlfn.XLOOKUP(A1210,'Dyno Graph'!$F$2:$F$77,'Dyno Graph'!$A$2:$A$77,,1),IF(L1210=3,_xlfn.XLOOKUP(A1210,'Dyno Graph'!$G$2:$G$77,'Dyno Graph'!$A$2:$A$77,,1))))</f>
        <v>7500</v>
      </c>
      <c r="N1210" s="92">
        <f>IF(L1210=1,_xlfn.XLOOKUP(A1210,'Dyno Graph'!$E$2:$E$77,'Dyno Graph'!$D$2:$D$77,,-1),IF(L1210=2,_xlfn.XLOOKUP(A1210,'Dyno Graph'!$F$2:$F$77,'Dyno Graph'!$D$2:$D$77,,-1),IF(L1210=3,_xlfn.XLOOKUP(A1210,'Dyno Graph'!$G$2:$G$77,'Dyno Graph'!$D$2:$D$77,,-1))))</f>
        <v>14.254</v>
      </c>
      <c r="O1210" s="92">
        <f>IF(L1210=1,_xlfn.XLOOKUP(A1210,'Dyno Graph'!$E$2:$E$77,'Dyno Graph'!$H$2:$H$77,,-1),IF(Forces!L1210=2,_xlfn.XLOOKUP(Forces!A1210,'Dyno Graph'!$F$2:$F$77,'Dyno Graph'!$H$2:$H$77,,-1),IF(Forces!L1210=3,_xlfn.XLOOKUP(Forces!A1210,'Dyno Graph'!$G$2:$G$77,'Dyno Graph'!$H$2:$H$77,,-1))))</f>
        <v>11.185500000000001</v>
      </c>
      <c r="P1210" s="92" cm="1">
        <f t="array" ref="P1210">_xlfn.XLOOKUP(N1210,BSFC!$B$3:$B$25,_xlfn.XLOOKUP(M1210,BSFC!$C$2:$P$2,BSFC!$C$3:$P$25,,-1),,-1)</f>
        <v>475.44294525000004</v>
      </c>
      <c r="Q1210" s="92">
        <f t="shared" si="190"/>
        <v>1.4772408511371877</v>
      </c>
      <c r="R1210" s="92">
        <f t="shared" si="191"/>
        <v>2.2593044861247781E-4</v>
      </c>
      <c r="S1210" s="92">
        <f t="shared" si="192"/>
        <v>0.10741703790997023</v>
      </c>
      <c r="T1210" s="92">
        <f t="shared" si="195"/>
        <v>155.25321335957372</v>
      </c>
      <c r="U1210" s="92">
        <f t="shared" si="193"/>
        <v>1.4322271721329364E-4</v>
      </c>
      <c r="V1210" s="92">
        <f t="shared" si="196"/>
        <v>0.20700428447942659</v>
      </c>
    </row>
    <row r="1211" spans="1:22" x14ac:dyDescent="0.45">
      <c r="A1211" s="88">
        <f>MIN('Gearing and Output'!$H$7,(SQRT((A1210^2)+2*K1210*1)))</f>
        <v>13.752388632941413</v>
      </c>
      <c r="B1211" s="90">
        <f t="shared" si="194"/>
        <v>102.12016842036043</v>
      </c>
      <c r="C1211" s="90">
        <f>0.5*'Gearing and Output'!$G$15*'Gearing and Output'!$G$16*'Gearing and Output'!$G$14*(A1211)^2</f>
        <v>111.2073775495362</v>
      </c>
      <c r="D1211" s="90">
        <f>'Gearing and Output'!$G$26</f>
        <v>133.66125</v>
      </c>
      <c r="E1211" s="90">
        <f>'Gearing and Output'!$C$14-C1211-D1211</f>
        <v>239.23840140594046</v>
      </c>
      <c r="F1211" s="90">
        <f>0.5*'Gearing and Output'!$J$27*A1211^2</f>
        <v>53594.201722958889</v>
      </c>
      <c r="G1211" s="90">
        <f>A1211/('Gearing and Output'!$J$35/1000)</f>
        <v>47.081097682100008</v>
      </c>
      <c r="H1211" s="90">
        <f t="shared" si="188"/>
        <v>59.738955596585342</v>
      </c>
      <c r="I1211" s="90">
        <f>'Gearing and Output'!$G$38</f>
        <v>631.72977665344956</v>
      </c>
      <c r="J1211" s="90">
        <f t="shared" si="189"/>
        <v>0.37870369618049587</v>
      </c>
      <c r="K1211" s="92">
        <f t="shared" si="197"/>
        <v>2.6405868495230767</v>
      </c>
      <c r="L1211" s="92">
        <f>IF(A1211&lt;'Gearing and Output'!$H$5,1,IF(A1211&lt;'Gearing and Output'!$H$6,2,IF(A1211&gt;'Gearing and Output'!$H$6,3)))</f>
        <v>3</v>
      </c>
      <c r="M1211" s="92">
        <f>IF(L1211=1,_xlfn.XLOOKUP(A1211,'Dyno Graph'!$E$2:$E$77,'Dyno Graph'!$A$2:$A$77,,1),IF(L1211=2,_xlfn.XLOOKUP(A1211,'Dyno Graph'!$F$2:$F$77,'Dyno Graph'!$A$2:$A$77,,1),IF(L1211=3,_xlfn.XLOOKUP(A1211,'Dyno Graph'!$G$2:$G$77,'Dyno Graph'!$A$2:$A$77,,1))))</f>
        <v>7500</v>
      </c>
      <c r="N1211" s="92">
        <f>IF(L1211=1,_xlfn.XLOOKUP(A1211,'Dyno Graph'!$E$2:$E$77,'Dyno Graph'!$D$2:$D$77,,-1),IF(L1211=2,_xlfn.XLOOKUP(A1211,'Dyno Graph'!$F$2:$F$77,'Dyno Graph'!$D$2:$D$77,,-1),IF(L1211=3,_xlfn.XLOOKUP(A1211,'Dyno Graph'!$G$2:$G$77,'Dyno Graph'!$D$2:$D$77,,-1))))</f>
        <v>14.254</v>
      </c>
      <c r="O1211" s="92">
        <f>IF(L1211=1,_xlfn.XLOOKUP(A1211,'Dyno Graph'!$E$2:$E$77,'Dyno Graph'!$H$2:$H$77,,-1),IF(Forces!L1211=2,_xlfn.XLOOKUP(Forces!A1211,'Dyno Graph'!$F$2:$F$77,'Dyno Graph'!$H$2:$H$77,,-1),IF(Forces!L1211=3,_xlfn.XLOOKUP(Forces!A1211,'Dyno Graph'!$G$2:$G$77,'Dyno Graph'!$H$2:$H$77,,-1))))</f>
        <v>11.185500000000001</v>
      </c>
      <c r="P1211" s="92" cm="1">
        <f t="array" ref="P1211">_xlfn.XLOOKUP(N1211,BSFC!$B$3:$B$25,_xlfn.XLOOKUP(M1211,BSFC!$C$2:$P$2,BSFC!$C$3:$P$25,,-1),,-1)</f>
        <v>475.44294525000004</v>
      </c>
      <c r="Q1211" s="92">
        <f t="shared" si="190"/>
        <v>1.4772408511371877</v>
      </c>
      <c r="R1211" s="92">
        <f t="shared" si="191"/>
        <v>2.2593044861247781E-4</v>
      </c>
      <c r="S1211" s="92">
        <f t="shared" si="192"/>
        <v>0.10741703790997023</v>
      </c>
      <c r="T1211" s="92">
        <f t="shared" si="195"/>
        <v>155.3606303974837</v>
      </c>
      <c r="U1211" s="92">
        <f t="shared" si="193"/>
        <v>1.4322271721329364E-4</v>
      </c>
      <c r="V1211" s="92">
        <f t="shared" si="196"/>
        <v>0.20714750719663988</v>
      </c>
    </row>
    <row r="1212" spans="1:22" x14ac:dyDescent="0.45">
      <c r="A1212" s="88">
        <f>MIN('Gearing and Output'!$H$7,(SQRT((A1211^2)+2*K1211*1)))</f>
        <v>13.752388632941413</v>
      </c>
      <c r="B1212" s="90">
        <f t="shared" si="194"/>
        <v>102.19288306119051</v>
      </c>
      <c r="C1212" s="90">
        <f>0.5*'Gearing and Output'!$G$15*'Gearing and Output'!$G$16*'Gearing and Output'!$G$14*(A1212)^2</f>
        <v>111.2073775495362</v>
      </c>
      <c r="D1212" s="90">
        <f>'Gearing and Output'!$G$26</f>
        <v>133.66125</v>
      </c>
      <c r="E1212" s="90">
        <f>'Gearing and Output'!$C$14-C1212-D1212</f>
        <v>239.23840140594046</v>
      </c>
      <c r="F1212" s="90">
        <f>0.5*'Gearing and Output'!$J$27*A1212^2</f>
        <v>53594.201722958889</v>
      </c>
      <c r="G1212" s="90">
        <f>A1212/('Gearing and Output'!$J$35/1000)</f>
        <v>47.081097682100008</v>
      </c>
      <c r="H1212" s="90">
        <f t="shared" si="188"/>
        <v>59.738955596585342</v>
      </c>
      <c r="I1212" s="90">
        <f>'Gearing and Output'!$G$38</f>
        <v>631.72977665344956</v>
      </c>
      <c r="J1212" s="90">
        <f t="shared" si="189"/>
        <v>0.37870369618049587</v>
      </c>
      <c r="K1212" s="92">
        <f t="shared" si="197"/>
        <v>2.6405868495230767</v>
      </c>
      <c r="L1212" s="92">
        <f>IF(A1212&lt;'Gearing and Output'!$H$5,1,IF(A1212&lt;'Gearing and Output'!$H$6,2,IF(A1212&gt;'Gearing and Output'!$H$6,3)))</f>
        <v>3</v>
      </c>
      <c r="M1212" s="92">
        <f>IF(L1212=1,_xlfn.XLOOKUP(A1212,'Dyno Graph'!$E$2:$E$77,'Dyno Graph'!$A$2:$A$77,,1),IF(L1212=2,_xlfn.XLOOKUP(A1212,'Dyno Graph'!$F$2:$F$77,'Dyno Graph'!$A$2:$A$77,,1),IF(L1212=3,_xlfn.XLOOKUP(A1212,'Dyno Graph'!$G$2:$G$77,'Dyno Graph'!$A$2:$A$77,,1))))</f>
        <v>7500</v>
      </c>
      <c r="N1212" s="92">
        <f>IF(L1212=1,_xlfn.XLOOKUP(A1212,'Dyno Graph'!$E$2:$E$77,'Dyno Graph'!$D$2:$D$77,,-1),IF(L1212=2,_xlfn.XLOOKUP(A1212,'Dyno Graph'!$F$2:$F$77,'Dyno Graph'!$D$2:$D$77,,-1),IF(L1212=3,_xlfn.XLOOKUP(A1212,'Dyno Graph'!$G$2:$G$77,'Dyno Graph'!$D$2:$D$77,,-1))))</f>
        <v>14.254</v>
      </c>
      <c r="O1212" s="92">
        <f>IF(L1212=1,_xlfn.XLOOKUP(A1212,'Dyno Graph'!$E$2:$E$77,'Dyno Graph'!$H$2:$H$77,,-1),IF(Forces!L1212=2,_xlfn.XLOOKUP(Forces!A1212,'Dyno Graph'!$F$2:$F$77,'Dyno Graph'!$H$2:$H$77,,-1),IF(Forces!L1212=3,_xlfn.XLOOKUP(Forces!A1212,'Dyno Graph'!$G$2:$G$77,'Dyno Graph'!$H$2:$H$77,,-1))))</f>
        <v>11.185500000000001</v>
      </c>
      <c r="P1212" s="92" cm="1">
        <f t="array" ref="P1212">_xlfn.XLOOKUP(N1212,BSFC!$B$3:$B$25,_xlfn.XLOOKUP(M1212,BSFC!$C$2:$P$2,BSFC!$C$3:$P$25,,-1),,-1)</f>
        <v>475.44294525000004</v>
      </c>
      <c r="Q1212" s="92">
        <f t="shared" si="190"/>
        <v>1.4772408511371877</v>
      </c>
      <c r="R1212" s="92">
        <f t="shared" si="191"/>
        <v>2.2593044861247781E-4</v>
      </c>
      <c r="S1212" s="92">
        <f t="shared" si="192"/>
        <v>0.10741703790997023</v>
      </c>
      <c r="T1212" s="92">
        <f t="shared" si="195"/>
        <v>155.46804743539369</v>
      </c>
      <c r="U1212" s="92">
        <f t="shared" si="193"/>
        <v>1.4322271721329364E-4</v>
      </c>
      <c r="V1212" s="92">
        <f t="shared" si="196"/>
        <v>0.20729072991385317</v>
      </c>
    </row>
    <row r="1213" spans="1:22" x14ac:dyDescent="0.45">
      <c r="A1213" s="88">
        <f>MIN('Gearing and Output'!$H$7,(SQRT((A1212^2)+2*K1212*1)))</f>
        <v>13.752388632941413</v>
      </c>
      <c r="B1213" s="90">
        <f t="shared" si="194"/>
        <v>102.2655977020206</v>
      </c>
      <c r="C1213" s="90">
        <f>0.5*'Gearing and Output'!$G$15*'Gearing and Output'!$G$16*'Gearing and Output'!$G$14*(A1213)^2</f>
        <v>111.2073775495362</v>
      </c>
      <c r="D1213" s="90">
        <f>'Gearing and Output'!$G$26</f>
        <v>133.66125</v>
      </c>
      <c r="E1213" s="90">
        <f>'Gearing and Output'!$C$14-C1213-D1213</f>
        <v>239.23840140594046</v>
      </c>
      <c r="F1213" s="90">
        <f>0.5*'Gearing and Output'!$J$27*A1213^2</f>
        <v>53594.201722958889</v>
      </c>
      <c r="G1213" s="90">
        <f>A1213/('Gearing and Output'!$J$35/1000)</f>
        <v>47.081097682100008</v>
      </c>
      <c r="H1213" s="90">
        <f t="shared" si="188"/>
        <v>59.738955596585342</v>
      </c>
      <c r="I1213" s="90">
        <f>'Gearing and Output'!$G$38</f>
        <v>631.72977665344956</v>
      </c>
      <c r="J1213" s="90">
        <f t="shared" si="189"/>
        <v>0.37870369618049587</v>
      </c>
      <c r="K1213" s="92">
        <f t="shared" si="197"/>
        <v>2.6405868495230767</v>
      </c>
      <c r="L1213" s="92">
        <f>IF(A1213&lt;'Gearing and Output'!$H$5,1,IF(A1213&lt;'Gearing and Output'!$H$6,2,IF(A1213&gt;'Gearing and Output'!$H$6,3)))</f>
        <v>3</v>
      </c>
      <c r="M1213" s="92">
        <f>IF(L1213=1,_xlfn.XLOOKUP(A1213,'Dyno Graph'!$E$2:$E$77,'Dyno Graph'!$A$2:$A$77,,1),IF(L1213=2,_xlfn.XLOOKUP(A1213,'Dyno Graph'!$F$2:$F$77,'Dyno Graph'!$A$2:$A$77,,1),IF(L1213=3,_xlfn.XLOOKUP(A1213,'Dyno Graph'!$G$2:$G$77,'Dyno Graph'!$A$2:$A$77,,1))))</f>
        <v>7500</v>
      </c>
      <c r="N1213" s="92">
        <f>IF(L1213=1,_xlfn.XLOOKUP(A1213,'Dyno Graph'!$E$2:$E$77,'Dyno Graph'!$D$2:$D$77,,-1),IF(L1213=2,_xlfn.XLOOKUP(A1213,'Dyno Graph'!$F$2:$F$77,'Dyno Graph'!$D$2:$D$77,,-1),IF(L1213=3,_xlfn.XLOOKUP(A1213,'Dyno Graph'!$G$2:$G$77,'Dyno Graph'!$D$2:$D$77,,-1))))</f>
        <v>14.254</v>
      </c>
      <c r="O1213" s="92">
        <f>IF(L1213=1,_xlfn.XLOOKUP(A1213,'Dyno Graph'!$E$2:$E$77,'Dyno Graph'!$H$2:$H$77,,-1),IF(Forces!L1213=2,_xlfn.XLOOKUP(Forces!A1213,'Dyno Graph'!$F$2:$F$77,'Dyno Graph'!$H$2:$H$77,,-1),IF(Forces!L1213=3,_xlfn.XLOOKUP(Forces!A1213,'Dyno Graph'!$G$2:$G$77,'Dyno Graph'!$H$2:$H$77,,-1))))</f>
        <v>11.185500000000001</v>
      </c>
      <c r="P1213" s="92" cm="1">
        <f t="array" ref="P1213">_xlfn.XLOOKUP(N1213,BSFC!$B$3:$B$25,_xlfn.XLOOKUP(M1213,BSFC!$C$2:$P$2,BSFC!$C$3:$P$25,,-1),,-1)</f>
        <v>475.44294525000004</v>
      </c>
      <c r="Q1213" s="92">
        <f t="shared" si="190"/>
        <v>1.4772408511371877</v>
      </c>
      <c r="R1213" s="92">
        <f t="shared" si="191"/>
        <v>2.2593044861247781E-4</v>
      </c>
      <c r="S1213" s="92">
        <f t="shared" si="192"/>
        <v>0.10741703790997023</v>
      </c>
      <c r="T1213" s="92">
        <f t="shared" si="195"/>
        <v>155.57546447330367</v>
      </c>
      <c r="U1213" s="92">
        <f t="shared" si="193"/>
        <v>1.4322271721329364E-4</v>
      </c>
      <c r="V1213" s="92">
        <f t="shared" si="196"/>
        <v>0.20743395263106645</v>
      </c>
    </row>
    <row r="1214" spans="1:22" x14ac:dyDescent="0.45">
      <c r="A1214" s="88">
        <f>MIN('Gearing and Output'!$H$7,(SQRT((A1213^2)+2*K1213*1)))</f>
        <v>13.752388632941413</v>
      </c>
      <c r="B1214" s="90">
        <f t="shared" si="194"/>
        <v>102.33831234285068</v>
      </c>
      <c r="C1214" s="90">
        <f>0.5*'Gearing and Output'!$G$15*'Gearing and Output'!$G$16*'Gearing and Output'!$G$14*(A1214)^2</f>
        <v>111.2073775495362</v>
      </c>
      <c r="D1214" s="90">
        <f>'Gearing and Output'!$G$26</f>
        <v>133.66125</v>
      </c>
      <c r="E1214" s="90">
        <f>'Gearing and Output'!$C$14-C1214-D1214</f>
        <v>239.23840140594046</v>
      </c>
      <c r="F1214" s="90">
        <f>0.5*'Gearing and Output'!$J$27*A1214^2</f>
        <v>53594.201722958889</v>
      </c>
      <c r="G1214" s="90">
        <f>A1214/('Gearing and Output'!$J$35/1000)</f>
        <v>47.081097682100008</v>
      </c>
      <c r="H1214" s="90">
        <f t="shared" si="188"/>
        <v>59.738955596585342</v>
      </c>
      <c r="I1214" s="90">
        <f>'Gearing and Output'!$G$38</f>
        <v>631.72977665344956</v>
      </c>
      <c r="J1214" s="90">
        <f t="shared" si="189"/>
        <v>0.37870369618049587</v>
      </c>
      <c r="K1214" s="92">
        <f t="shared" si="197"/>
        <v>2.6405868495230767</v>
      </c>
      <c r="L1214" s="92">
        <f>IF(A1214&lt;'Gearing and Output'!$H$5,1,IF(A1214&lt;'Gearing and Output'!$H$6,2,IF(A1214&gt;'Gearing and Output'!$H$6,3)))</f>
        <v>3</v>
      </c>
      <c r="M1214" s="92">
        <f>IF(L1214=1,_xlfn.XLOOKUP(A1214,'Dyno Graph'!$E$2:$E$77,'Dyno Graph'!$A$2:$A$77,,1),IF(L1214=2,_xlfn.XLOOKUP(A1214,'Dyno Graph'!$F$2:$F$77,'Dyno Graph'!$A$2:$A$77,,1),IF(L1214=3,_xlfn.XLOOKUP(A1214,'Dyno Graph'!$G$2:$G$77,'Dyno Graph'!$A$2:$A$77,,1))))</f>
        <v>7500</v>
      </c>
      <c r="N1214" s="92">
        <f>IF(L1214=1,_xlfn.XLOOKUP(A1214,'Dyno Graph'!$E$2:$E$77,'Dyno Graph'!$D$2:$D$77,,-1),IF(L1214=2,_xlfn.XLOOKUP(A1214,'Dyno Graph'!$F$2:$F$77,'Dyno Graph'!$D$2:$D$77,,-1),IF(L1214=3,_xlfn.XLOOKUP(A1214,'Dyno Graph'!$G$2:$G$77,'Dyno Graph'!$D$2:$D$77,,-1))))</f>
        <v>14.254</v>
      </c>
      <c r="O1214" s="92">
        <f>IF(L1214=1,_xlfn.XLOOKUP(A1214,'Dyno Graph'!$E$2:$E$77,'Dyno Graph'!$H$2:$H$77,,-1),IF(Forces!L1214=2,_xlfn.XLOOKUP(Forces!A1214,'Dyno Graph'!$F$2:$F$77,'Dyno Graph'!$H$2:$H$77,,-1),IF(Forces!L1214=3,_xlfn.XLOOKUP(Forces!A1214,'Dyno Graph'!$G$2:$G$77,'Dyno Graph'!$H$2:$H$77,,-1))))</f>
        <v>11.185500000000001</v>
      </c>
      <c r="P1214" s="92" cm="1">
        <f t="array" ref="P1214">_xlfn.XLOOKUP(N1214,BSFC!$B$3:$B$25,_xlfn.XLOOKUP(M1214,BSFC!$C$2:$P$2,BSFC!$C$3:$P$25,,-1),,-1)</f>
        <v>475.44294525000004</v>
      </c>
      <c r="Q1214" s="92">
        <f t="shared" si="190"/>
        <v>1.4772408511371877</v>
      </c>
      <c r="R1214" s="92">
        <f t="shared" si="191"/>
        <v>2.2593044861247781E-4</v>
      </c>
      <c r="S1214" s="92">
        <f t="shared" si="192"/>
        <v>0.10741703790997023</v>
      </c>
      <c r="T1214" s="92">
        <f t="shared" si="195"/>
        <v>155.68288151121365</v>
      </c>
      <c r="U1214" s="92">
        <f t="shared" si="193"/>
        <v>1.4322271721329364E-4</v>
      </c>
      <c r="V1214" s="92">
        <f t="shared" si="196"/>
        <v>0.20757717534827974</v>
      </c>
    </row>
    <row r="1215" spans="1:22" x14ac:dyDescent="0.45">
      <c r="A1215" s="88">
        <f>MIN('Gearing and Output'!$H$7,(SQRT((A1214^2)+2*K1214*1)))</f>
        <v>13.752388632941413</v>
      </c>
      <c r="B1215" s="90">
        <f t="shared" si="194"/>
        <v>102.41102698368077</v>
      </c>
      <c r="C1215" s="90">
        <f>0.5*'Gearing and Output'!$G$15*'Gearing and Output'!$G$16*'Gearing and Output'!$G$14*(A1215)^2</f>
        <v>111.2073775495362</v>
      </c>
      <c r="D1215" s="90">
        <f>'Gearing and Output'!$G$26</f>
        <v>133.66125</v>
      </c>
      <c r="E1215" s="90">
        <f>'Gearing and Output'!$C$14-C1215-D1215</f>
        <v>239.23840140594046</v>
      </c>
      <c r="F1215" s="90">
        <f>0.5*'Gearing and Output'!$J$27*A1215^2</f>
        <v>53594.201722958889</v>
      </c>
      <c r="G1215" s="90">
        <f>A1215/('Gearing and Output'!$J$35/1000)</f>
        <v>47.081097682100008</v>
      </c>
      <c r="H1215" s="90">
        <f t="shared" si="188"/>
        <v>59.738955596585342</v>
      </c>
      <c r="I1215" s="90">
        <f>'Gearing and Output'!$G$38</f>
        <v>631.72977665344956</v>
      </c>
      <c r="J1215" s="90">
        <f t="shared" si="189"/>
        <v>0.37870369618049587</v>
      </c>
      <c r="K1215" s="92">
        <f t="shared" si="197"/>
        <v>2.6405868495230767</v>
      </c>
      <c r="L1215" s="92">
        <f>IF(A1215&lt;'Gearing and Output'!$H$5,1,IF(A1215&lt;'Gearing and Output'!$H$6,2,IF(A1215&gt;'Gearing and Output'!$H$6,3)))</f>
        <v>3</v>
      </c>
      <c r="M1215" s="92">
        <f>IF(L1215=1,_xlfn.XLOOKUP(A1215,'Dyno Graph'!$E$2:$E$77,'Dyno Graph'!$A$2:$A$77,,1),IF(L1215=2,_xlfn.XLOOKUP(A1215,'Dyno Graph'!$F$2:$F$77,'Dyno Graph'!$A$2:$A$77,,1),IF(L1215=3,_xlfn.XLOOKUP(A1215,'Dyno Graph'!$G$2:$G$77,'Dyno Graph'!$A$2:$A$77,,1))))</f>
        <v>7500</v>
      </c>
      <c r="N1215" s="92">
        <f>IF(L1215=1,_xlfn.XLOOKUP(A1215,'Dyno Graph'!$E$2:$E$77,'Dyno Graph'!$D$2:$D$77,,-1),IF(L1215=2,_xlfn.XLOOKUP(A1215,'Dyno Graph'!$F$2:$F$77,'Dyno Graph'!$D$2:$D$77,,-1),IF(L1215=3,_xlfn.XLOOKUP(A1215,'Dyno Graph'!$G$2:$G$77,'Dyno Graph'!$D$2:$D$77,,-1))))</f>
        <v>14.254</v>
      </c>
      <c r="O1215" s="92">
        <f>IF(L1215=1,_xlfn.XLOOKUP(A1215,'Dyno Graph'!$E$2:$E$77,'Dyno Graph'!$H$2:$H$77,,-1),IF(Forces!L1215=2,_xlfn.XLOOKUP(Forces!A1215,'Dyno Graph'!$F$2:$F$77,'Dyno Graph'!$H$2:$H$77,,-1),IF(Forces!L1215=3,_xlfn.XLOOKUP(Forces!A1215,'Dyno Graph'!$G$2:$G$77,'Dyno Graph'!$H$2:$H$77,,-1))))</f>
        <v>11.185500000000001</v>
      </c>
      <c r="P1215" s="92" cm="1">
        <f t="array" ref="P1215">_xlfn.XLOOKUP(N1215,BSFC!$B$3:$B$25,_xlfn.XLOOKUP(M1215,BSFC!$C$2:$P$2,BSFC!$C$3:$P$25,,-1),,-1)</f>
        <v>475.44294525000004</v>
      </c>
      <c r="Q1215" s="92">
        <f t="shared" si="190"/>
        <v>1.4772408511371877</v>
      </c>
      <c r="R1215" s="92">
        <f t="shared" si="191"/>
        <v>2.2593044861247781E-4</v>
      </c>
      <c r="S1215" s="92">
        <f t="shared" si="192"/>
        <v>0.10741703790997023</v>
      </c>
      <c r="T1215" s="92">
        <f t="shared" si="195"/>
        <v>155.79029854912363</v>
      </c>
      <c r="U1215" s="92">
        <f t="shared" si="193"/>
        <v>1.4322271721329364E-4</v>
      </c>
      <c r="V1215" s="92">
        <f t="shared" si="196"/>
        <v>0.20772039806549303</v>
      </c>
    </row>
    <row r="1216" spans="1:22" x14ac:dyDescent="0.45">
      <c r="A1216" s="88">
        <f>MIN('Gearing and Output'!$H$7,(SQRT((A1215^2)+2*K1215*1)))</f>
        <v>13.752388632941413</v>
      </c>
      <c r="B1216" s="90">
        <f t="shared" si="194"/>
        <v>102.48374162451086</v>
      </c>
      <c r="C1216" s="90">
        <f>0.5*'Gearing and Output'!$G$15*'Gearing and Output'!$G$16*'Gearing and Output'!$G$14*(A1216)^2</f>
        <v>111.2073775495362</v>
      </c>
      <c r="D1216" s="90">
        <f>'Gearing and Output'!$G$26</f>
        <v>133.66125</v>
      </c>
      <c r="E1216" s="90">
        <f>'Gearing and Output'!$C$14-C1216-D1216</f>
        <v>239.23840140594046</v>
      </c>
      <c r="F1216" s="90">
        <f>0.5*'Gearing and Output'!$J$27*A1216^2</f>
        <v>53594.201722958889</v>
      </c>
      <c r="G1216" s="90">
        <f>A1216/('Gearing and Output'!$J$35/1000)</f>
        <v>47.081097682100008</v>
      </c>
      <c r="H1216" s="90">
        <f t="shared" si="188"/>
        <v>59.738955596585342</v>
      </c>
      <c r="I1216" s="90">
        <f>'Gearing and Output'!$G$38</f>
        <v>631.72977665344956</v>
      </c>
      <c r="J1216" s="90">
        <f t="shared" si="189"/>
        <v>0.37870369618049587</v>
      </c>
      <c r="K1216" s="92">
        <f t="shared" si="197"/>
        <v>2.6405868495230767</v>
      </c>
      <c r="L1216" s="92">
        <f>IF(A1216&lt;'Gearing and Output'!$H$5,1,IF(A1216&lt;'Gearing and Output'!$H$6,2,IF(A1216&gt;'Gearing and Output'!$H$6,3)))</f>
        <v>3</v>
      </c>
      <c r="M1216" s="92">
        <f>IF(L1216=1,_xlfn.XLOOKUP(A1216,'Dyno Graph'!$E$2:$E$77,'Dyno Graph'!$A$2:$A$77,,1),IF(L1216=2,_xlfn.XLOOKUP(A1216,'Dyno Graph'!$F$2:$F$77,'Dyno Graph'!$A$2:$A$77,,1),IF(L1216=3,_xlfn.XLOOKUP(A1216,'Dyno Graph'!$G$2:$G$77,'Dyno Graph'!$A$2:$A$77,,1))))</f>
        <v>7500</v>
      </c>
      <c r="N1216" s="92">
        <f>IF(L1216=1,_xlfn.XLOOKUP(A1216,'Dyno Graph'!$E$2:$E$77,'Dyno Graph'!$D$2:$D$77,,-1),IF(L1216=2,_xlfn.XLOOKUP(A1216,'Dyno Graph'!$F$2:$F$77,'Dyno Graph'!$D$2:$D$77,,-1),IF(L1216=3,_xlfn.XLOOKUP(A1216,'Dyno Graph'!$G$2:$G$77,'Dyno Graph'!$D$2:$D$77,,-1))))</f>
        <v>14.254</v>
      </c>
      <c r="O1216" s="92">
        <f>IF(L1216=1,_xlfn.XLOOKUP(A1216,'Dyno Graph'!$E$2:$E$77,'Dyno Graph'!$H$2:$H$77,,-1),IF(Forces!L1216=2,_xlfn.XLOOKUP(Forces!A1216,'Dyno Graph'!$F$2:$F$77,'Dyno Graph'!$H$2:$H$77,,-1),IF(Forces!L1216=3,_xlfn.XLOOKUP(Forces!A1216,'Dyno Graph'!$G$2:$G$77,'Dyno Graph'!$H$2:$H$77,,-1))))</f>
        <v>11.185500000000001</v>
      </c>
      <c r="P1216" s="92" cm="1">
        <f t="array" ref="P1216">_xlfn.XLOOKUP(N1216,BSFC!$B$3:$B$25,_xlfn.XLOOKUP(M1216,BSFC!$C$2:$P$2,BSFC!$C$3:$P$25,,-1),,-1)</f>
        <v>475.44294525000004</v>
      </c>
      <c r="Q1216" s="92">
        <f t="shared" si="190"/>
        <v>1.4772408511371877</v>
      </c>
      <c r="R1216" s="92">
        <f t="shared" si="191"/>
        <v>2.2593044861247781E-4</v>
      </c>
      <c r="S1216" s="92">
        <f t="shared" si="192"/>
        <v>0.10741703790997023</v>
      </c>
      <c r="T1216" s="92">
        <f t="shared" si="195"/>
        <v>155.89771558703362</v>
      </c>
      <c r="U1216" s="92">
        <f t="shared" si="193"/>
        <v>1.4322271721329364E-4</v>
      </c>
      <c r="V1216" s="92">
        <f t="shared" si="196"/>
        <v>0.20786362078270632</v>
      </c>
    </row>
    <row r="1217" spans="1:22" x14ac:dyDescent="0.45">
      <c r="A1217" s="88">
        <f>MIN('Gearing and Output'!$H$7,(SQRT((A1216^2)+2*K1216*1)))</f>
        <v>13.752388632941413</v>
      </c>
      <c r="B1217" s="90">
        <f t="shared" si="194"/>
        <v>102.55645626534094</v>
      </c>
      <c r="C1217" s="90">
        <f>0.5*'Gearing and Output'!$G$15*'Gearing and Output'!$G$16*'Gearing and Output'!$G$14*(A1217)^2</f>
        <v>111.2073775495362</v>
      </c>
      <c r="D1217" s="90">
        <f>'Gearing and Output'!$G$26</f>
        <v>133.66125</v>
      </c>
      <c r="E1217" s="90">
        <f>'Gearing and Output'!$C$14-C1217-D1217</f>
        <v>239.23840140594046</v>
      </c>
      <c r="F1217" s="90">
        <f>0.5*'Gearing and Output'!$J$27*A1217^2</f>
        <v>53594.201722958889</v>
      </c>
      <c r="G1217" s="90">
        <f>A1217/('Gearing and Output'!$J$35/1000)</f>
        <v>47.081097682100008</v>
      </c>
      <c r="H1217" s="90">
        <f t="shared" si="188"/>
        <v>59.738955596585342</v>
      </c>
      <c r="I1217" s="90">
        <f>'Gearing and Output'!$G$38</f>
        <v>631.72977665344956</v>
      </c>
      <c r="J1217" s="90">
        <f t="shared" si="189"/>
        <v>0.37870369618049587</v>
      </c>
      <c r="K1217" s="92">
        <f t="shared" si="197"/>
        <v>2.6405868495230767</v>
      </c>
      <c r="L1217" s="92">
        <f>IF(A1217&lt;'Gearing and Output'!$H$5,1,IF(A1217&lt;'Gearing and Output'!$H$6,2,IF(A1217&gt;'Gearing and Output'!$H$6,3)))</f>
        <v>3</v>
      </c>
      <c r="M1217" s="92">
        <f>IF(L1217=1,_xlfn.XLOOKUP(A1217,'Dyno Graph'!$E$2:$E$77,'Dyno Graph'!$A$2:$A$77,,1),IF(L1217=2,_xlfn.XLOOKUP(A1217,'Dyno Graph'!$F$2:$F$77,'Dyno Graph'!$A$2:$A$77,,1),IF(L1217=3,_xlfn.XLOOKUP(A1217,'Dyno Graph'!$G$2:$G$77,'Dyno Graph'!$A$2:$A$77,,1))))</f>
        <v>7500</v>
      </c>
      <c r="N1217" s="92">
        <f>IF(L1217=1,_xlfn.XLOOKUP(A1217,'Dyno Graph'!$E$2:$E$77,'Dyno Graph'!$D$2:$D$77,,-1),IF(L1217=2,_xlfn.XLOOKUP(A1217,'Dyno Graph'!$F$2:$F$77,'Dyno Graph'!$D$2:$D$77,,-1),IF(L1217=3,_xlfn.XLOOKUP(A1217,'Dyno Graph'!$G$2:$G$77,'Dyno Graph'!$D$2:$D$77,,-1))))</f>
        <v>14.254</v>
      </c>
      <c r="O1217" s="92">
        <f>IF(L1217=1,_xlfn.XLOOKUP(A1217,'Dyno Graph'!$E$2:$E$77,'Dyno Graph'!$H$2:$H$77,,-1),IF(Forces!L1217=2,_xlfn.XLOOKUP(Forces!A1217,'Dyno Graph'!$F$2:$F$77,'Dyno Graph'!$H$2:$H$77,,-1),IF(Forces!L1217=3,_xlfn.XLOOKUP(Forces!A1217,'Dyno Graph'!$G$2:$G$77,'Dyno Graph'!$H$2:$H$77,,-1))))</f>
        <v>11.185500000000001</v>
      </c>
      <c r="P1217" s="92" cm="1">
        <f t="array" ref="P1217">_xlfn.XLOOKUP(N1217,BSFC!$B$3:$B$25,_xlfn.XLOOKUP(M1217,BSFC!$C$2:$P$2,BSFC!$C$3:$P$25,,-1),,-1)</f>
        <v>475.44294525000004</v>
      </c>
      <c r="Q1217" s="92">
        <f t="shared" si="190"/>
        <v>1.4772408511371877</v>
      </c>
      <c r="R1217" s="92">
        <f t="shared" si="191"/>
        <v>2.2593044861247781E-4</v>
      </c>
      <c r="S1217" s="92">
        <f t="shared" si="192"/>
        <v>0.10741703790997023</v>
      </c>
      <c r="T1217" s="92">
        <f t="shared" si="195"/>
        <v>156.0051326249436</v>
      </c>
      <c r="U1217" s="92">
        <f t="shared" si="193"/>
        <v>1.4322271721329364E-4</v>
      </c>
      <c r="V1217" s="92">
        <f t="shared" si="196"/>
        <v>0.2080068434999196</v>
      </c>
    </row>
    <row r="1218" spans="1:22" x14ac:dyDescent="0.45">
      <c r="A1218" s="88">
        <f>MIN('Gearing and Output'!$H$7,(SQRT((A1217^2)+2*K1217*1)))</f>
        <v>13.752388632941413</v>
      </c>
      <c r="B1218" s="90">
        <f t="shared" si="194"/>
        <v>102.62917090617103</v>
      </c>
      <c r="C1218" s="90">
        <f>0.5*'Gearing and Output'!$G$15*'Gearing and Output'!$G$16*'Gearing and Output'!$G$14*(A1218)^2</f>
        <v>111.2073775495362</v>
      </c>
      <c r="D1218" s="90">
        <f>'Gearing and Output'!$G$26</f>
        <v>133.66125</v>
      </c>
      <c r="E1218" s="90">
        <f>'Gearing and Output'!$C$14-C1218-D1218</f>
        <v>239.23840140594046</v>
      </c>
      <c r="F1218" s="90">
        <f>0.5*'Gearing and Output'!$J$27*A1218^2</f>
        <v>53594.201722958889</v>
      </c>
      <c r="G1218" s="90">
        <f>A1218/('Gearing and Output'!$J$35/1000)</f>
        <v>47.081097682100008</v>
      </c>
      <c r="H1218" s="90">
        <f t="shared" ref="H1218:H1281" si="198">(0.5*I1218*A1218^2)/1000</f>
        <v>59.738955596585342</v>
      </c>
      <c r="I1218" s="90">
        <f>'Gearing and Output'!$G$38</f>
        <v>631.72977665344956</v>
      </c>
      <c r="J1218" s="90">
        <f t="shared" ref="J1218:J1281" si="199">E1218/I1218</f>
        <v>0.37870369618049587</v>
      </c>
      <c r="K1218" s="92">
        <f t="shared" si="197"/>
        <v>2.6405868495230767</v>
      </c>
      <c r="L1218" s="92">
        <f>IF(A1218&lt;'Gearing and Output'!$H$5,1,IF(A1218&lt;'Gearing and Output'!$H$6,2,IF(A1218&gt;'Gearing and Output'!$H$6,3)))</f>
        <v>3</v>
      </c>
      <c r="M1218" s="92">
        <f>IF(L1218=1,_xlfn.XLOOKUP(A1218,'Dyno Graph'!$E$2:$E$77,'Dyno Graph'!$A$2:$A$77,,1),IF(L1218=2,_xlfn.XLOOKUP(A1218,'Dyno Graph'!$F$2:$F$77,'Dyno Graph'!$A$2:$A$77,,1),IF(L1218=3,_xlfn.XLOOKUP(A1218,'Dyno Graph'!$G$2:$G$77,'Dyno Graph'!$A$2:$A$77,,1))))</f>
        <v>7500</v>
      </c>
      <c r="N1218" s="92">
        <f>IF(L1218=1,_xlfn.XLOOKUP(A1218,'Dyno Graph'!$E$2:$E$77,'Dyno Graph'!$D$2:$D$77,,-1),IF(L1218=2,_xlfn.XLOOKUP(A1218,'Dyno Graph'!$F$2:$F$77,'Dyno Graph'!$D$2:$D$77,,-1),IF(L1218=3,_xlfn.XLOOKUP(A1218,'Dyno Graph'!$G$2:$G$77,'Dyno Graph'!$D$2:$D$77,,-1))))</f>
        <v>14.254</v>
      </c>
      <c r="O1218" s="92">
        <f>IF(L1218=1,_xlfn.XLOOKUP(A1218,'Dyno Graph'!$E$2:$E$77,'Dyno Graph'!$H$2:$H$77,,-1),IF(Forces!L1218=2,_xlfn.XLOOKUP(Forces!A1218,'Dyno Graph'!$F$2:$F$77,'Dyno Graph'!$H$2:$H$77,,-1),IF(Forces!L1218=3,_xlfn.XLOOKUP(Forces!A1218,'Dyno Graph'!$G$2:$G$77,'Dyno Graph'!$H$2:$H$77,,-1))))</f>
        <v>11.185500000000001</v>
      </c>
      <c r="P1218" s="92" cm="1">
        <f t="array" ref="P1218">_xlfn.XLOOKUP(N1218,BSFC!$B$3:$B$25,_xlfn.XLOOKUP(M1218,BSFC!$C$2:$P$2,BSFC!$C$3:$P$25,,-1),,-1)</f>
        <v>475.44294525000004</v>
      </c>
      <c r="Q1218" s="92">
        <f t="shared" si="190"/>
        <v>1.4772408511371877</v>
      </c>
      <c r="R1218" s="92">
        <f t="shared" si="191"/>
        <v>2.2593044861247781E-4</v>
      </c>
      <c r="S1218" s="92">
        <f t="shared" si="192"/>
        <v>0.10741703790997023</v>
      </c>
      <c r="T1218" s="92">
        <f t="shared" si="195"/>
        <v>156.11254966285358</v>
      </c>
      <c r="U1218" s="92">
        <f t="shared" si="193"/>
        <v>1.4322271721329364E-4</v>
      </c>
      <c r="V1218" s="92">
        <f t="shared" si="196"/>
        <v>0.20815006621713289</v>
      </c>
    </row>
    <row r="1219" spans="1:22" x14ac:dyDescent="0.45">
      <c r="A1219" s="88">
        <f>MIN('Gearing and Output'!$H$7,(SQRT((A1218^2)+2*K1218*1)))</f>
        <v>13.752388632941413</v>
      </c>
      <c r="B1219" s="90">
        <f t="shared" si="194"/>
        <v>102.70188554700111</v>
      </c>
      <c r="C1219" s="90">
        <f>0.5*'Gearing and Output'!$G$15*'Gearing and Output'!$G$16*'Gearing and Output'!$G$14*(A1219)^2</f>
        <v>111.2073775495362</v>
      </c>
      <c r="D1219" s="90">
        <f>'Gearing and Output'!$G$26</f>
        <v>133.66125</v>
      </c>
      <c r="E1219" s="90">
        <f>'Gearing and Output'!$C$14-C1219-D1219</f>
        <v>239.23840140594046</v>
      </c>
      <c r="F1219" s="90">
        <f>0.5*'Gearing and Output'!$J$27*A1219^2</f>
        <v>53594.201722958889</v>
      </c>
      <c r="G1219" s="90">
        <f>A1219/('Gearing and Output'!$J$35/1000)</f>
        <v>47.081097682100008</v>
      </c>
      <c r="H1219" s="90">
        <f t="shared" si="198"/>
        <v>59.738955596585342</v>
      </c>
      <c r="I1219" s="90">
        <f>'Gearing and Output'!$G$38</f>
        <v>631.72977665344956</v>
      </c>
      <c r="J1219" s="90">
        <f t="shared" si="199"/>
        <v>0.37870369618049587</v>
      </c>
      <c r="K1219" s="92">
        <f t="shared" si="197"/>
        <v>2.6405868495230767</v>
      </c>
      <c r="L1219" s="92">
        <f>IF(A1219&lt;'Gearing and Output'!$H$5,1,IF(A1219&lt;'Gearing and Output'!$H$6,2,IF(A1219&gt;'Gearing and Output'!$H$6,3)))</f>
        <v>3</v>
      </c>
      <c r="M1219" s="92">
        <f>IF(L1219=1,_xlfn.XLOOKUP(A1219,'Dyno Graph'!$E$2:$E$77,'Dyno Graph'!$A$2:$A$77,,1),IF(L1219=2,_xlfn.XLOOKUP(A1219,'Dyno Graph'!$F$2:$F$77,'Dyno Graph'!$A$2:$A$77,,1),IF(L1219=3,_xlfn.XLOOKUP(A1219,'Dyno Graph'!$G$2:$G$77,'Dyno Graph'!$A$2:$A$77,,1))))</f>
        <v>7500</v>
      </c>
      <c r="N1219" s="92">
        <f>IF(L1219=1,_xlfn.XLOOKUP(A1219,'Dyno Graph'!$E$2:$E$77,'Dyno Graph'!$D$2:$D$77,,-1),IF(L1219=2,_xlfn.XLOOKUP(A1219,'Dyno Graph'!$F$2:$F$77,'Dyno Graph'!$D$2:$D$77,,-1),IF(L1219=3,_xlfn.XLOOKUP(A1219,'Dyno Graph'!$G$2:$G$77,'Dyno Graph'!$D$2:$D$77,,-1))))</f>
        <v>14.254</v>
      </c>
      <c r="O1219" s="92">
        <f>IF(L1219=1,_xlfn.XLOOKUP(A1219,'Dyno Graph'!$E$2:$E$77,'Dyno Graph'!$H$2:$H$77,,-1),IF(Forces!L1219=2,_xlfn.XLOOKUP(Forces!A1219,'Dyno Graph'!$F$2:$F$77,'Dyno Graph'!$H$2:$H$77,,-1),IF(Forces!L1219=3,_xlfn.XLOOKUP(Forces!A1219,'Dyno Graph'!$G$2:$G$77,'Dyno Graph'!$H$2:$H$77,,-1))))</f>
        <v>11.185500000000001</v>
      </c>
      <c r="P1219" s="92" cm="1">
        <f t="array" ref="P1219">_xlfn.XLOOKUP(N1219,BSFC!$B$3:$B$25,_xlfn.XLOOKUP(M1219,BSFC!$C$2:$P$2,BSFC!$C$3:$P$25,,-1),,-1)</f>
        <v>475.44294525000004</v>
      </c>
      <c r="Q1219" s="92">
        <f t="shared" ref="Q1219:Q1282" si="200">(O1219*P1219)/(60*60)</f>
        <v>1.4772408511371877</v>
      </c>
      <c r="R1219" s="92">
        <f t="shared" ref="R1219:R1282" si="201">((B1220-B1219)/3600)*O1219</f>
        <v>2.2593044861247781E-4</v>
      </c>
      <c r="S1219" s="92">
        <f t="shared" ref="S1219:S1282" si="202">R1219*P1219</f>
        <v>0.10741703790997023</v>
      </c>
      <c r="T1219" s="92">
        <f t="shared" si="195"/>
        <v>156.21996670076356</v>
      </c>
      <c r="U1219" s="92">
        <f t="shared" ref="U1219:U1282" si="203">((R1219*P1219)/1000)/0.75</f>
        <v>1.4322271721329364E-4</v>
      </c>
      <c r="V1219" s="92">
        <f t="shared" si="196"/>
        <v>0.20829328893434618</v>
      </c>
    </row>
    <row r="1220" spans="1:22" x14ac:dyDescent="0.45">
      <c r="A1220" s="88">
        <f>MIN('Gearing and Output'!$H$7,(SQRT((A1219^2)+2*K1219*1)))</f>
        <v>13.752388632941413</v>
      </c>
      <c r="B1220" s="90">
        <f t="shared" si="194"/>
        <v>102.7746001878312</v>
      </c>
      <c r="C1220" s="90">
        <f>0.5*'Gearing and Output'!$G$15*'Gearing and Output'!$G$16*'Gearing and Output'!$G$14*(A1220)^2</f>
        <v>111.2073775495362</v>
      </c>
      <c r="D1220" s="90">
        <f>'Gearing and Output'!$G$26</f>
        <v>133.66125</v>
      </c>
      <c r="E1220" s="90">
        <f>'Gearing and Output'!$C$14-C1220-D1220-'Gearing and Output'!$C$20</f>
        <v>-1109.5690474569046</v>
      </c>
      <c r="F1220" s="90">
        <f>0.5*'Gearing and Output'!$J$27*A1220^2</f>
        <v>53594.201722958889</v>
      </c>
      <c r="G1220" s="90">
        <f>A1220/('Gearing and Output'!$J$35/1000)</f>
        <v>47.081097682100008</v>
      </c>
      <c r="H1220" s="90">
        <f t="shared" si="198"/>
        <v>59.738955596585342</v>
      </c>
      <c r="I1220" s="90">
        <f>'Gearing and Output'!$G$38</f>
        <v>631.72977665344956</v>
      </c>
      <c r="J1220" s="90">
        <f t="shared" si="199"/>
        <v>-1.7563982076874385</v>
      </c>
      <c r="K1220" s="92">
        <f t="shared" si="197"/>
        <v>-0.56934697133211598</v>
      </c>
      <c r="L1220" s="92">
        <f>IF(A1220&lt;'Gearing and Output'!$H$5,1,IF(A1220&lt;'Gearing and Output'!$H$6,2,IF(A1220&gt;'Gearing and Output'!$H$6,3)))</f>
        <v>3</v>
      </c>
      <c r="M1220" s="92">
        <f>IF(L1220=1,_xlfn.XLOOKUP(A1220,'Dyno Graph'!$E$2:$E$77,'Dyno Graph'!$A$2:$A$77,,1),IF(L1220=2,_xlfn.XLOOKUP(A1220,'Dyno Graph'!$F$2:$F$77,'Dyno Graph'!$A$2:$A$77,,1),IF(L1220=3,_xlfn.XLOOKUP(A1220,'Dyno Graph'!$G$2:$G$77,'Dyno Graph'!$A$2:$A$77,,1))))</f>
        <v>7500</v>
      </c>
      <c r="N1220" s="92">
        <f>IF(L1220=1,_xlfn.XLOOKUP(A1220,'Dyno Graph'!$E$2:$E$77,'Dyno Graph'!$D$2:$D$77,,-1),IF(L1220=2,_xlfn.XLOOKUP(A1220,'Dyno Graph'!$F$2:$F$77,'Dyno Graph'!$D$2:$D$77,,-1),IF(L1220=3,_xlfn.XLOOKUP(A1220,'Dyno Graph'!$G$2:$G$77,'Dyno Graph'!$D$2:$D$77,,-1))))</f>
        <v>14.254</v>
      </c>
      <c r="O1220" s="92">
        <f>IF(L1220=1,_xlfn.XLOOKUP(A1220,'Dyno Graph'!$E$2:$E$77,'Dyno Graph'!$H$2:$H$77,,-1),IF(Forces!L1220=2,_xlfn.XLOOKUP(Forces!A1220,'Dyno Graph'!$F$2:$F$77,'Dyno Graph'!$H$2:$H$77,,-1),IF(Forces!L1220=3,_xlfn.XLOOKUP(Forces!A1220,'Dyno Graph'!$G$2:$G$77,'Dyno Graph'!$H$2:$H$77,,-1))))</f>
        <v>11.185500000000001</v>
      </c>
      <c r="P1220" s="92" cm="1">
        <f t="array" ref="P1220">_xlfn.XLOOKUP(N1220,BSFC!$B$3:$B$25,_xlfn.XLOOKUP(M1220,BSFC!$C$2:$P$2,BSFC!$C$3:$P$25,,-1),,-1)</f>
        <v>475.44294525000004</v>
      </c>
      <c r="Q1220" s="92">
        <f t="shared" si="200"/>
        <v>1.4772408511371877</v>
      </c>
      <c r="R1220" s="92">
        <f t="shared" si="201"/>
        <v>2.2661367089658343E-4</v>
      </c>
      <c r="S1220" s="92">
        <f t="shared" si="202"/>
        <v>0.10774187112498584</v>
      </c>
      <c r="T1220" s="92">
        <f t="shared" si="195"/>
        <v>156.32770857188854</v>
      </c>
      <c r="U1220" s="92">
        <f t="shared" si="203"/>
        <v>1.436558281666478E-4</v>
      </c>
      <c r="V1220" s="92">
        <f t="shared" si="196"/>
        <v>0.20843694476251282</v>
      </c>
    </row>
    <row r="1221" spans="1:22" x14ac:dyDescent="0.45">
      <c r="A1221" s="88">
        <f>MIN('Gearing and Output'!$H$7,(SQRT((A1220^2)+2*K1220*1)))</f>
        <v>13.710926269541091</v>
      </c>
      <c r="B1221" s="90">
        <f t="shared" ref="B1221:B1284" si="204">(1/A1221)+B1220</f>
        <v>102.84753472050544</v>
      </c>
      <c r="C1221" s="90">
        <f>0.5*'Gearing and Output'!$G$15*'Gearing and Output'!$G$16*'Gearing and Output'!$G$14*(A1221)^2</f>
        <v>110.53782551124964</v>
      </c>
      <c r="D1221" s="90">
        <f>'Gearing and Output'!$G$26</f>
        <v>133.66125</v>
      </c>
      <c r="E1221" s="90">
        <f>'Gearing and Output'!$C$14-C1221-D1221-'Gearing and Output'!$C$20</f>
        <v>-1108.8994954186182</v>
      </c>
      <c r="F1221" s="90">
        <f>0.5*'Gearing and Output'!$J$27*A1221^2</f>
        <v>53271.524326956416</v>
      </c>
      <c r="G1221" s="90">
        <f>A1221/('Gearing and Output'!$J$35/1000)</f>
        <v>46.939151898463159</v>
      </c>
      <c r="H1221" s="90">
        <f t="shared" si="198"/>
        <v>59.379282161547387</v>
      </c>
      <c r="I1221" s="90">
        <f>'Gearing and Output'!$G$38</f>
        <v>631.72977665344956</v>
      </c>
      <c r="J1221" s="90">
        <f t="shared" si="199"/>
        <v>-1.7553383367378161</v>
      </c>
      <c r="K1221" s="92">
        <f t="shared" si="197"/>
        <v>-0.56969074227503969</v>
      </c>
      <c r="L1221" s="92">
        <f>IF(A1221&lt;'Gearing and Output'!$H$5,1,IF(A1221&lt;'Gearing and Output'!$H$6,2,IF(A1221&gt;'Gearing and Output'!$H$6,3)))</f>
        <v>3</v>
      </c>
      <c r="M1221" s="92">
        <f>IF(L1221=1,_xlfn.XLOOKUP(A1221,'Dyno Graph'!$E$2:$E$77,'Dyno Graph'!$A$2:$A$77,,1),IF(L1221=2,_xlfn.XLOOKUP(A1221,'Dyno Graph'!$F$2:$F$77,'Dyno Graph'!$A$2:$A$77,,1),IF(L1221=3,_xlfn.XLOOKUP(A1221,'Dyno Graph'!$G$2:$G$77,'Dyno Graph'!$A$2:$A$77,,1))))</f>
        <v>7500</v>
      </c>
      <c r="N1221" s="92">
        <f>IF(L1221=1,_xlfn.XLOOKUP(A1221,'Dyno Graph'!$E$2:$E$77,'Dyno Graph'!$D$2:$D$77,,-1),IF(L1221=2,_xlfn.XLOOKUP(A1221,'Dyno Graph'!$F$2:$F$77,'Dyno Graph'!$D$2:$D$77,,-1),IF(L1221=3,_xlfn.XLOOKUP(A1221,'Dyno Graph'!$G$2:$G$77,'Dyno Graph'!$D$2:$D$77,,-1))))</f>
        <v>14.682899148334002</v>
      </c>
      <c r="O1221" s="92">
        <f>IF(L1221=1,_xlfn.XLOOKUP(A1221,'Dyno Graph'!$E$2:$E$77,'Dyno Graph'!$H$2:$H$77,,-1),IF(Forces!L1221=2,_xlfn.XLOOKUP(Forces!A1221,'Dyno Graph'!$F$2:$F$77,'Dyno Graph'!$H$2:$H$77,,-1),IF(Forces!L1221=3,_xlfn.XLOOKUP(Forces!A1221,'Dyno Graph'!$G$2:$G$77,'Dyno Graph'!$H$2:$H$77,,-1))))</f>
        <v>11.368441198590393</v>
      </c>
      <c r="P1221" s="92" cm="1">
        <f t="array" ref="P1221">_xlfn.XLOOKUP(N1221,BSFC!$B$3:$B$25,_xlfn.XLOOKUP(M1221,BSFC!$C$2:$P$2,BSFC!$C$3:$P$25,,-1),,-1)</f>
        <v>475.44294525000004</v>
      </c>
      <c r="Q1221" s="92">
        <f t="shared" si="200"/>
        <v>1.5014014350997935</v>
      </c>
      <c r="R1221" s="92">
        <f t="shared" si="201"/>
        <v>2.3102114456647807E-4</v>
      </c>
      <c r="S1221" s="92">
        <f t="shared" si="202"/>
        <v>0.10983737338771238</v>
      </c>
      <c r="T1221" s="92">
        <f t="shared" ref="T1221:T1284" si="205">S1221+T1220</f>
        <v>156.43754594527624</v>
      </c>
      <c r="U1221" s="92">
        <f t="shared" si="203"/>
        <v>1.464498311836165E-4</v>
      </c>
      <c r="V1221" s="92">
        <f t="shared" ref="V1221:V1284" si="206">U1221+V1220</f>
        <v>0.20858339459369643</v>
      </c>
    </row>
    <row r="1222" spans="1:22" x14ac:dyDescent="0.45">
      <c r="A1222" s="88">
        <f>MIN('Gearing and Output'!$H$7,(SQRT((A1221^2)+2*K1221*1)))</f>
        <v>13.669312992401698</v>
      </c>
      <c r="B1222" s="90">
        <f t="shared" si="204"/>
        <v>102.9206912866442</v>
      </c>
      <c r="C1222" s="90">
        <f>0.5*'Gearing and Output'!$G$15*'Gearing and Output'!$G$16*'Gearing and Output'!$G$14*(A1222)^2</f>
        <v>109.86786919833419</v>
      </c>
      <c r="D1222" s="90">
        <f>'Gearing and Output'!$G$26</f>
        <v>133.66125</v>
      </c>
      <c r="E1222" s="90">
        <f>'Gearing and Output'!$C$14-C1222-D1222-'Gearing and Output'!$C$20</f>
        <v>-1108.2295391057028</v>
      </c>
      <c r="F1222" s="90">
        <f>0.5*'Gearing and Output'!$J$27*A1222^2</f>
        <v>52948.652098772036</v>
      </c>
      <c r="G1222" s="90">
        <f>A1222/('Gearing and Output'!$J$35/1000)</f>
        <v>46.796689463888043</v>
      </c>
      <c r="H1222" s="90">
        <f t="shared" si="198"/>
        <v>59.019391556168443</v>
      </c>
      <c r="I1222" s="90">
        <f>'Gearing and Output'!$G$38</f>
        <v>631.72977665344956</v>
      </c>
      <c r="J1222" s="90">
        <f t="shared" si="199"/>
        <v>-1.754277825839526</v>
      </c>
      <c r="K1222" s="92">
        <f t="shared" si="197"/>
        <v>-0.5700351365505294</v>
      </c>
      <c r="L1222" s="92">
        <f>IF(A1222&lt;'Gearing and Output'!$H$5,1,IF(A1222&lt;'Gearing and Output'!$H$6,2,IF(A1222&gt;'Gearing and Output'!$H$6,3)))</f>
        <v>3</v>
      </c>
      <c r="M1222" s="92">
        <f>IF(L1222=1,_xlfn.XLOOKUP(A1222,'Dyno Graph'!$E$2:$E$77,'Dyno Graph'!$A$2:$A$77,,1),IF(L1222=2,_xlfn.XLOOKUP(A1222,'Dyno Graph'!$F$2:$F$77,'Dyno Graph'!$A$2:$A$77,,1),IF(L1222=3,_xlfn.XLOOKUP(A1222,'Dyno Graph'!$G$2:$G$77,'Dyno Graph'!$A$2:$A$77,,1))))</f>
        <v>7500</v>
      </c>
      <c r="N1222" s="92">
        <f>IF(L1222=1,_xlfn.XLOOKUP(A1222,'Dyno Graph'!$E$2:$E$77,'Dyno Graph'!$D$2:$D$77,,-1),IF(L1222=2,_xlfn.XLOOKUP(A1222,'Dyno Graph'!$F$2:$F$77,'Dyno Graph'!$D$2:$D$77,,-1),IF(L1222=3,_xlfn.XLOOKUP(A1222,'Dyno Graph'!$G$2:$G$77,'Dyno Graph'!$D$2:$D$77,,-1))))</f>
        <v>14.682899148334002</v>
      </c>
      <c r="O1222" s="92">
        <f>IF(L1222=1,_xlfn.XLOOKUP(A1222,'Dyno Graph'!$E$2:$E$77,'Dyno Graph'!$H$2:$H$77,,-1),IF(Forces!L1222=2,_xlfn.XLOOKUP(Forces!A1222,'Dyno Graph'!$F$2:$F$77,'Dyno Graph'!$H$2:$H$77,,-1),IF(Forces!L1222=3,_xlfn.XLOOKUP(Forces!A1222,'Dyno Graph'!$G$2:$G$77,'Dyno Graph'!$H$2:$H$77,,-1))))</f>
        <v>11.368441198590393</v>
      </c>
      <c r="P1222" s="92" cm="1">
        <f t="array" ref="P1222">_xlfn.XLOOKUP(N1222,BSFC!$B$3:$B$25,_xlfn.XLOOKUP(M1222,BSFC!$C$2:$P$2,BSFC!$C$3:$P$25,,-1),,-1)</f>
        <v>475.44294525000004</v>
      </c>
      <c r="Q1222" s="92">
        <f t="shared" si="200"/>
        <v>1.5014014350997935</v>
      </c>
      <c r="R1222" s="92">
        <f t="shared" si="201"/>
        <v>2.3172917667725355E-4</v>
      </c>
      <c r="S1222" s="92">
        <f t="shared" si="202"/>
        <v>0.11017400225979104</v>
      </c>
      <c r="T1222" s="92">
        <f t="shared" si="205"/>
        <v>156.54771994753602</v>
      </c>
      <c r="U1222" s="92">
        <f t="shared" si="203"/>
        <v>1.4689866967972139E-4</v>
      </c>
      <c r="V1222" s="92">
        <f t="shared" si="206"/>
        <v>0.20873029326337617</v>
      </c>
    </row>
    <row r="1223" spans="1:22" x14ac:dyDescent="0.45">
      <c r="A1223" s="88">
        <f>MIN('Gearing and Output'!$H$7,(SQRT((A1222^2)+2*K1222*1)))</f>
        <v>13.627547373285511</v>
      </c>
      <c r="B1223" s="90">
        <f t="shared" si="204"/>
        <v>102.99407206255405</v>
      </c>
      <c r="C1223" s="90">
        <f>0.5*'Gearing and Output'!$G$15*'Gearing and Output'!$G$16*'Gearing and Output'!$G$14*(A1223)^2</f>
        <v>109.19750787775078</v>
      </c>
      <c r="D1223" s="90">
        <f>'Gearing and Output'!$G$26</f>
        <v>133.66125</v>
      </c>
      <c r="E1223" s="90">
        <f>'Gearing and Output'!$C$14-C1223-D1223-'Gearing and Output'!$C$20</f>
        <v>-1107.5591777851191</v>
      </c>
      <c r="F1223" s="90">
        <f>0.5*'Gearing and Output'!$J$27*A1223^2</f>
        <v>52625.584685132031</v>
      </c>
      <c r="G1223" s="90">
        <f>A1223/('Gearing and Output'!$J$35/1000)</f>
        <v>46.653705488824066</v>
      </c>
      <c r="H1223" s="90">
        <f t="shared" si="198"/>
        <v>58.659283386670765</v>
      </c>
      <c r="I1223" s="90">
        <f>'Gearing and Output'!$G$38</f>
        <v>631.72977665344956</v>
      </c>
      <c r="J1223" s="90">
        <f t="shared" si="199"/>
        <v>-1.7532166738321995</v>
      </c>
      <c r="K1223" s="92">
        <f t="shared" si="197"/>
        <v>-0.57038015604436931</v>
      </c>
      <c r="L1223" s="92">
        <f>IF(A1223&lt;'Gearing and Output'!$H$5,1,IF(A1223&lt;'Gearing and Output'!$H$6,2,IF(A1223&gt;'Gearing and Output'!$H$6,3)))</f>
        <v>3</v>
      </c>
      <c r="M1223" s="92">
        <f>IF(L1223=1,_xlfn.XLOOKUP(A1223,'Dyno Graph'!$E$2:$E$77,'Dyno Graph'!$A$2:$A$77,,1),IF(L1223=2,_xlfn.XLOOKUP(A1223,'Dyno Graph'!$F$2:$F$77,'Dyno Graph'!$A$2:$A$77,,1),IF(L1223=3,_xlfn.XLOOKUP(A1223,'Dyno Graph'!$G$2:$G$77,'Dyno Graph'!$A$2:$A$77,,1))))</f>
        <v>7500</v>
      </c>
      <c r="N1223" s="92">
        <f>IF(L1223=1,_xlfn.XLOOKUP(A1223,'Dyno Graph'!$E$2:$E$77,'Dyno Graph'!$D$2:$D$77,,-1),IF(L1223=2,_xlfn.XLOOKUP(A1223,'Dyno Graph'!$F$2:$F$77,'Dyno Graph'!$D$2:$D$77,,-1),IF(L1223=3,_xlfn.XLOOKUP(A1223,'Dyno Graph'!$G$2:$G$77,'Dyno Graph'!$D$2:$D$77,,-1))))</f>
        <v>14.682899148334002</v>
      </c>
      <c r="O1223" s="92">
        <f>IF(L1223=1,_xlfn.XLOOKUP(A1223,'Dyno Graph'!$E$2:$E$77,'Dyno Graph'!$H$2:$H$77,,-1),IF(Forces!L1223=2,_xlfn.XLOOKUP(Forces!A1223,'Dyno Graph'!$F$2:$F$77,'Dyno Graph'!$H$2:$H$77,,-1),IF(Forces!L1223=3,_xlfn.XLOOKUP(Forces!A1223,'Dyno Graph'!$G$2:$G$77,'Dyno Graph'!$H$2:$H$77,,-1))))</f>
        <v>11.368441198590393</v>
      </c>
      <c r="P1223" s="92" cm="1">
        <f t="array" ref="P1223">_xlfn.XLOOKUP(N1223,BSFC!$B$3:$B$25,_xlfn.XLOOKUP(M1223,BSFC!$C$2:$P$2,BSFC!$C$3:$P$25,,-1),,-1)</f>
        <v>475.44294525000004</v>
      </c>
      <c r="Q1223" s="92">
        <f t="shared" si="200"/>
        <v>1.5014014350997935</v>
      </c>
      <c r="R1223" s="92">
        <f t="shared" si="201"/>
        <v>2.3244419337627704E-4</v>
      </c>
      <c r="S1223" s="92">
        <f t="shared" si="202"/>
        <v>0.11051395190507771</v>
      </c>
      <c r="T1223" s="92">
        <f t="shared" si="205"/>
        <v>156.65823389944111</v>
      </c>
      <c r="U1223" s="92">
        <f t="shared" si="203"/>
        <v>1.4735193587343693E-4</v>
      </c>
      <c r="V1223" s="92">
        <f t="shared" si="206"/>
        <v>0.20887764519924959</v>
      </c>
    </row>
    <row r="1224" spans="1:22" x14ac:dyDescent="0.45">
      <c r="A1224" s="88">
        <f>MIN('Gearing and Output'!$H$7,(SQRT((A1223^2)+2*K1223*1)))</f>
        <v>13.585627961159988</v>
      </c>
      <c r="B1224" s="90">
        <f t="shared" si="204"/>
        <v>103.06767926001736</v>
      </c>
      <c r="C1224" s="90">
        <f>0.5*'Gearing and Output'!$G$15*'Gearing and Output'!$G$16*'Gearing and Output'!$G$14*(A1224)^2</f>
        <v>108.5267408142426</v>
      </c>
      <c r="D1224" s="90">
        <f>'Gearing and Output'!$G$26</f>
        <v>133.66125</v>
      </c>
      <c r="E1224" s="90">
        <f>'Gearing and Output'!$C$14-C1224-D1224-'Gearing and Output'!$C$20</f>
        <v>-1106.8884107216111</v>
      </c>
      <c r="F1224" s="90">
        <f>0.5*'Gearing and Output'!$J$27*A1224^2</f>
        <v>52302.321731693883</v>
      </c>
      <c r="G1224" s="90">
        <f>A1224/('Gearing and Output'!$J$35/1000)</f>
        <v>46.510195005682938</v>
      </c>
      <c r="H1224" s="90">
        <f t="shared" si="198"/>
        <v>58.298957258085288</v>
      </c>
      <c r="I1224" s="90">
        <f>'Gearing and Output'!$G$38</f>
        <v>631.72977665344956</v>
      </c>
      <c r="J1224" s="90">
        <f t="shared" si="199"/>
        <v>-1.7521548795519593</v>
      </c>
      <c r="K1224" s="92">
        <f t="shared" si="197"/>
        <v>-0.57072580265033901</v>
      </c>
      <c r="L1224" s="92">
        <f>IF(A1224&lt;'Gearing and Output'!$H$5,1,IF(A1224&lt;'Gearing and Output'!$H$6,2,IF(A1224&gt;'Gearing and Output'!$H$6,3)))</f>
        <v>3</v>
      </c>
      <c r="M1224" s="92">
        <f>IF(L1224=1,_xlfn.XLOOKUP(A1224,'Dyno Graph'!$E$2:$E$77,'Dyno Graph'!$A$2:$A$77,,1),IF(L1224=2,_xlfn.XLOOKUP(A1224,'Dyno Graph'!$F$2:$F$77,'Dyno Graph'!$A$2:$A$77,,1),IF(L1224=3,_xlfn.XLOOKUP(A1224,'Dyno Graph'!$G$2:$G$77,'Dyno Graph'!$A$2:$A$77,,1))))</f>
        <v>7500</v>
      </c>
      <c r="N1224" s="92">
        <f>IF(L1224=1,_xlfn.XLOOKUP(A1224,'Dyno Graph'!$E$2:$E$77,'Dyno Graph'!$D$2:$D$77,,-1),IF(L1224=2,_xlfn.XLOOKUP(A1224,'Dyno Graph'!$F$2:$F$77,'Dyno Graph'!$D$2:$D$77,,-1),IF(L1224=3,_xlfn.XLOOKUP(A1224,'Dyno Graph'!$G$2:$G$77,'Dyno Graph'!$D$2:$D$77,,-1))))</f>
        <v>14.682899148334002</v>
      </c>
      <c r="O1224" s="92">
        <f>IF(L1224=1,_xlfn.XLOOKUP(A1224,'Dyno Graph'!$E$2:$E$77,'Dyno Graph'!$H$2:$H$77,,-1),IF(Forces!L1224=2,_xlfn.XLOOKUP(Forces!A1224,'Dyno Graph'!$F$2:$F$77,'Dyno Graph'!$H$2:$H$77,,-1),IF(Forces!L1224=3,_xlfn.XLOOKUP(Forces!A1224,'Dyno Graph'!$G$2:$G$77,'Dyno Graph'!$H$2:$H$77,,-1))))</f>
        <v>11.368441198590393</v>
      </c>
      <c r="P1224" s="92" cm="1">
        <f t="array" ref="P1224">_xlfn.XLOOKUP(N1224,BSFC!$B$3:$B$25,_xlfn.XLOOKUP(M1224,BSFC!$C$2:$P$2,BSFC!$C$3:$P$25,,-1),,-1)</f>
        <v>475.44294525000004</v>
      </c>
      <c r="Q1224" s="92">
        <f t="shared" si="200"/>
        <v>1.5014014350997935</v>
      </c>
      <c r="R1224" s="92">
        <f t="shared" si="201"/>
        <v>2.3316630925896214E-4</v>
      </c>
      <c r="S1224" s="92">
        <f t="shared" si="202"/>
        <v>0.11085727680715332</v>
      </c>
      <c r="T1224" s="92">
        <f t="shared" si="205"/>
        <v>156.76909117624828</v>
      </c>
      <c r="U1224" s="92">
        <f t="shared" si="203"/>
        <v>1.4780970240953775E-4</v>
      </c>
      <c r="V1224" s="92">
        <f t="shared" si="206"/>
        <v>0.20902545490165914</v>
      </c>
    </row>
    <row r="1225" spans="1:22" x14ac:dyDescent="0.45">
      <c r="A1225" s="88">
        <f>MIN('Gearing and Output'!$H$7,(SQRT((A1224^2)+2*K1224*1)))</f>
        <v>13.543553281681708</v>
      </c>
      <c r="B1225" s="90">
        <f t="shared" si="204"/>
        <v>103.14151512710495</v>
      </c>
      <c r="C1225" s="90">
        <f>0.5*'Gearing and Output'!$G$15*'Gearing and Output'!$G$16*'Gearing and Output'!$G$14*(A1225)^2</f>
        <v>107.85556727032578</v>
      </c>
      <c r="D1225" s="90">
        <f>'Gearing and Output'!$G$26</f>
        <v>133.66125</v>
      </c>
      <c r="E1225" s="90">
        <f>'Gearing and Output'!$C$14-C1225-D1225-'Gearing and Output'!$C$20</f>
        <v>-1106.2172371776942</v>
      </c>
      <c r="F1225" s="90">
        <f>0.5*'Gearing and Output'!$J$27*A1225^2</f>
        <v>51978.862883041795</v>
      </c>
      <c r="G1225" s="90">
        <f>A1225/('Gearing and Output'!$J$35/1000)</f>
        <v>46.366152967071919</v>
      </c>
      <c r="H1225" s="90">
        <f t="shared" si="198"/>
        <v>57.938412774246615</v>
      </c>
      <c r="I1225" s="90">
        <f>'Gearing and Output'!$G$38</f>
        <v>631.72977665344956</v>
      </c>
      <c r="J1225" s="90">
        <f t="shared" si="199"/>
        <v>-1.7510924418314004</v>
      </c>
      <c r="K1225" s="92">
        <f t="shared" si="197"/>
        <v>-0.57107207827025874</v>
      </c>
      <c r="L1225" s="92">
        <f>IF(A1225&lt;'Gearing and Output'!$H$5,1,IF(A1225&lt;'Gearing and Output'!$H$6,2,IF(A1225&gt;'Gearing and Output'!$H$6,3)))</f>
        <v>3</v>
      </c>
      <c r="M1225" s="92">
        <f>IF(L1225=1,_xlfn.XLOOKUP(A1225,'Dyno Graph'!$E$2:$E$77,'Dyno Graph'!$A$2:$A$77,,1),IF(L1225=2,_xlfn.XLOOKUP(A1225,'Dyno Graph'!$F$2:$F$77,'Dyno Graph'!$A$2:$A$77,,1),IF(L1225=3,_xlfn.XLOOKUP(A1225,'Dyno Graph'!$G$2:$G$77,'Dyno Graph'!$A$2:$A$77,,1))))</f>
        <v>7400</v>
      </c>
      <c r="N1225" s="92">
        <f>IF(L1225=1,_xlfn.XLOOKUP(A1225,'Dyno Graph'!$E$2:$E$77,'Dyno Graph'!$D$2:$D$77,,-1),IF(L1225=2,_xlfn.XLOOKUP(A1225,'Dyno Graph'!$F$2:$F$77,'Dyno Graph'!$D$2:$D$77,,-1),IF(L1225=3,_xlfn.XLOOKUP(A1225,'Dyno Graph'!$G$2:$G$77,'Dyno Graph'!$D$2:$D$77,,-1))))</f>
        <v>15.161300543962401</v>
      </c>
      <c r="O1225" s="92">
        <f>IF(L1225=1,_xlfn.XLOOKUP(A1225,'Dyno Graph'!$E$2:$E$77,'Dyno Graph'!$H$2:$H$77,,-1),IF(Forces!L1225=2,_xlfn.XLOOKUP(Forces!A1225,'Dyno Graph'!$F$2:$F$77,'Dyno Graph'!$H$2:$H$77,,-1),IF(Forces!L1225=3,_xlfn.XLOOKUP(Forces!A1225,'Dyno Graph'!$G$2:$G$77,'Dyno Graph'!$H$2:$H$77,,-1))))</f>
        <v>11.580217097533207</v>
      </c>
      <c r="P1225" s="92" cm="1">
        <f t="array" ref="P1225">_xlfn.XLOOKUP(N1225,BSFC!$B$3:$B$25,_xlfn.XLOOKUP(M1225,BSFC!$C$2:$P$2,BSFC!$C$3:$P$25,,-1),,-1)</f>
        <v>482.49827961562505</v>
      </c>
      <c r="Q1225" s="92">
        <f t="shared" si="200"/>
        <v>1.552065229759783</v>
      </c>
      <c r="R1225" s="92">
        <f t="shared" si="201"/>
        <v>2.382527437277815E-4</v>
      </c>
      <c r="S1225" s="92">
        <f t="shared" si="202"/>
        <v>0.11495653896235698</v>
      </c>
      <c r="T1225" s="92">
        <f t="shared" si="205"/>
        <v>156.88404771521064</v>
      </c>
      <c r="U1225" s="92">
        <f t="shared" si="203"/>
        <v>1.5327538528314263E-4</v>
      </c>
      <c r="V1225" s="92">
        <f t="shared" si="206"/>
        <v>0.20917873028694228</v>
      </c>
    </row>
    <row r="1226" spans="1:22" x14ac:dyDescent="0.45">
      <c r="A1226" s="88">
        <f>MIN('Gearing and Output'!$H$7,(SQRT((A1225^2)+2*K1225*1)))</f>
        <v>13.501321836665136</v>
      </c>
      <c r="B1226" s="90">
        <f t="shared" si="204"/>
        <v>103.21558194901304</v>
      </c>
      <c r="C1226" s="90">
        <f>0.5*'Gearing and Output'!$G$15*'Gearing and Output'!$G$16*'Gearing and Output'!$G$14*(A1226)^2</f>
        <v>107.18398650627995</v>
      </c>
      <c r="D1226" s="90">
        <f>'Gearing and Output'!$G$26</f>
        <v>133.66125</v>
      </c>
      <c r="E1226" s="90">
        <f>'Gearing and Output'!$C$14-C1226-D1226-'Gearing and Output'!$C$20</f>
        <v>-1105.5456564136484</v>
      </c>
      <c r="F1226" s="90">
        <f>0.5*'Gearing and Output'!$J$27*A1226^2</f>
        <v>51655.207782682119</v>
      </c>
      <c r="G1226" s="90">
        <f>A1226/('Gearing and Output'!$J$35/1000)</f>
        <v>46.221574243975127</v>
      </c>
      <c r="H1226" s="90">
        <f t="shared" si="198"/>
        <v>57.577649537787927</v>
      </c>
      <c r="I1226" s="90">
        <f>'Gearing and Output'!$G$38</f>
        <v>631.72977665344956</v>
      </c>
      <c r="J1226" s="90">
        <f t="shared" si="199"/>
        <v>-1.7500293594995791</v>
      </c>
      <c r="K1226" s="92">
        <f t="shared" si="197"/>
        <v>-0.57141898481403197</v>
      </c>
      <c r="L1226" s="92">
        <f>IF(A1226&lt;'Gearing and Output'!$H$5,1,IF(A1226&lt;'Gearing and Output'!$H$6,2,IF(A1226&gt;'Gearing and Output'!$H$6,3)))</f>
        <v>3</v>
      </c>
      <c r="M1226" s="92">
        <f>IF(L1226=1,_xlfn.XLOOKUP(A1226,'Dyno Graph'!$E$2:$E$77,'Dyno Graph'!$A$2:$A$77,,1),IF(L1226=2,_xlfn.XLOOKUP(A1226,'Dyno Graph'!$F$2:$F$77,'Dyno Graph'!$A$2:$A$77,,1),IF(L1226=3,_xlfn.XLOOKUP(A1226,'Dyno Graph'!$G$2:$G$77,'Dyno Graph'!$A$2:$A$77,,1))))</f>
        <v>7400</v>
      </c>
      <c r="N1226" s="92">
        <f>IF(L1226=1,_xlfn.XLOOKUP(A1226,'Dyno Graph'!$E$2:$E$77,'Dyno Graph'!$D$2:$D$77,,-1),IF(L1226=2,_xlfn.XLOOKUP(A1226,'Dyno Graph'!$F$2:$F$77,'Dyno Graph'!$D$2:$D$77,,-1),IF(L1226=3,_xlfn.XLOOKUP(A1226,'Dyno Graph'!$G$2:$G$77,'Dyno Graph'!$D$2:$D$77,,-1))))</f>
        <v>15.161300543962401</v>
      </c>
      <c r="O1226" s="92">
        <f>IF(L1226=1,_xlfn.XLOOKUP(A1226,'Dyno Graph'!$E$2:$E$77,'Dyno Graph'!$H$2:$H$77,,-1),IF(Forces!L1226=2,_xlfn.XLOOKUP(Forces!A1226,'Dyno Graph'!$F$2:$F$77,'Dyno Graph'!$H$2:$H$77,,-1),IF(Forces!L1226=3,_xlfn.XLOOKUP(Forces!A1226,'Dyno Graph'!$G$2:$G$77,'Dyno Graph'!$H$2:$H$77,,-1))))</f>
        <v>11.580217097533207</v>
      </c>
      <c r="P1226" s="92" cm="1">
        <f t="array" ref="P1226">_xlfn.XLOOKUP(N1226,BSFC!$B$3:$B$25,_xlfn.XLOOKUP(M1226,BSFC!$C$2:$P$2,BSFC!$C$3:$P$25,,-1),,-1)</f>
        <v>482.49827961562505</v>
      </c>
      <c r="Q1226" s="92">
        <f t="shared" si="200"/>
        <v>1.552065229759783</v>
      </c>
      <c r="R1226" s="92">
        <f t="shared" si="201"/>
        <v>2.3900313537444031E-4</v>
      </c>
      <c r="S1226" s="92">
        <f t="shared" si="202"/>
        <v>0.11531860164090779</v>
      </c>
      <c r="T1226" s="92">
        <f t="shared" si="205"/>
        <v>156.99936631685154</v>
      </c>
      <c r="U1226" s="92">
        <f t="shared" si="203"/>
        <v>1.537581355212104E-4</v>
      </c>
      <c r="V1226" s="92">
        <f t="shared" si="206"/>
        <v>0.20933248842246349</v>
      </c>
    </row>
    <row r="1227" spans="1:22" x14ac:dyDescent="0.45">
      <c r="A1227" s="88">
        <f>MIN('Gearing and Output'!$H$7,(SQRT((A1226^2)+2*K1226*1)))</f>
        <v>13.458932103535657</v>
      </c>
      <c r="B1227" s="90">
        <f t="shared" si="204"/>
        <v>103.28988204892492</v>
      </c>
      <c r="C1227" s="90">
        <f>0.5*'Gearing and Output'!$G$15*'Gearing and Output'!$G$16*'Gearing and Output'!$G$14*(A1227)^2</f>
        <v>106.51199778013863</v>
      </c>
      <c r="D1227" s="90">
        <f>'Gearing and Output'!$G$26</f>
        <v>133.66125</v>
      </c>
      <c r="E1227" s="90">
        <f>'Gearing and Output'!$C$14-C1227-D1227-'Gearing and Output'!$C$20</f>
        <v>-1104.8736676875071</v>
      </c>
      <c r="F1227" s="90">
        <f>0.5*'Gearing and Output'!$J$27*A1227^2</f>
        <v>51331.356073038762</v>
      </c>
      <c r="G1227" s="90">
        <f>A1227/('Gearing and Output'!$J$35/1000)</f>
        <v>46.076453623881058</v>
      </c>
      <c r="H1227" s="90">
        <f t="shared" si="198"/>
        <v>57.216667150135805</v>
      </c>
      <c r="I1227" s="90">
        <f>'Gearing and Output'!$G$38</f>
        <v>631.72977665344956</v>
      </c>
      <c r="J1227" s="90">
        <f t="shared" si="199"/>
        <v>-1.748965631381995</v>
      </c>
      <c r="K1227" s="92">
        <f t="shared" si="197"/>
        <v>-0.57176652419969021</v>
      </c>
      <c r="L1227" s="92">
        <f>IF(A1227&lt;'Gearing and Output'!$H$5,1,IF(A1227&lt;'Gearing and Output'!$H$6,2,IF(A1227&gt;'Gearing and Output'!$H$6,3)))</f>
        <v>3</v>
      </c>
      <c r="M1227" s="92">
        <f>IF(L1227=1,_xlfn.XLOOKUP(A1227,'Dyno Graph'!$E$2:$E$77,'Dyno Graph'!$A$2:$A$77,,1),IF(L1227=2,_xlfn.XLOOKUP(A1227,'Dyno Graph'!$F$2:$F$77,'Dyno Graph'!$A$2:$A$77,,1),IF(L1227=3,_xlfn.XLOOKUP(A1227,'Dyno Graph'!$G$2:$G$77,'Dyno Graph'!$A$2:$A$77,,1))))</f>
        <v>7400</v>
      </c>
      <c r="N1227" s="92">
        <f>IF(L1227=1,_xlfn.XLOOKUP(A1227,'Dyno Graph'!$E$2:$E$77,'Dyno Graph'!$D$2:$D$77,,-1),IF(L1227=2,_xlfn.XLOOKUP(A1227,'Dyno Graph'!$F$2:$F$77,'Dyno Graph'!$D$2:$D$77,,-1),IF(L1227=3,_xlfn.XLOOKUP(A1227,'Dyno Graph'!$G$2:$G$77,'Dyno Graph'!$D$2:$D$77,,-1))))</f>
        <v>15.161300543962401</v>
      </c>
      <c r="O1227" s="92">
        <f>IF(L1227=1,_xlfn.XLOOKUP(A1227,'Dyno Graph'!$E$2:$E$77,'Dyno Graph'!$H$2:$H$77,,-1),IF(Forces!L1227=2,_xlfn.XLOOKUP(Forces!A1227,'Dyno Graph'!$F$2:$F$77,'Dyno Graph'!$H$2:$H$77,,-1),IF(Forces!L1227=3,_xlfn.XLOOKUP(Forces!A1227,'Dyno Graph'!$G$2:$G$77,'Dyno Graph'!$H$2:$H$77,,-1))))</f>
        <v>11.580217097533207</v>
      </c>
      <c r="P1227" s="92" cm="1">
        <f t="array" ref="P1227">_xlfn.XLOOKUP(N1227,BSFC!$B$3:$B$25,_xlfn.XLOOKUP(M1227,BSFC!$C$2:$P$2,BSFC!$C$3:$P$25,,-1),,-1)</f>
        <v>482.49827961562505</v>
      </c>
      <c r="Q1227" s="92">
        <f t="shared" si="200"/>
        <v>1.552065229759783</v>
      </c>
      <c r="R1227" s="92">
        <f t="shared" si="201"/>
        <v>2.3976112511708982E-4</v>
      </c>
      <c r="S1227" s="92">
        <f t="shared" si="202"/>
        <v>0.11568433038770247</v>
      </c>
      <c r="T1227" s="92">
        <f t="shared" si="205"/>
        <v>157.11505064723923</v>
      </c>
      <c r="U1227" s="92">
        <f t="shared" si="203"/>
        <v>1.5424577385026995E-4</v>
      </c>
      <c r="V1227" s="92">
        <f t="shared" si="206"/>
        <v>0.20948673419631375</v>
      </c>
    </row>
    <row r="1228" spans="1:22" x14ac:dyDescent="0.45">
      <c r="A1228" s="88">
        <f>MIN('Gearing and Output'!$H$7,(SQRT((A1227^2)+2*K1227*1)))</f>
        <v>13.416382534766344</v>
      </c>
      <c r="B1228" s="90">
        <f t="shared" si="204"/>
        <v>103.36441778889869</v>
      </c>
      <c r="C1228" s="90">
        <f>0.5*'Gearing and Output'!$G$15*'Gearing and Output'!$G$16*'Gearing and Output'!$G$14*(A1228)^2</f>
        <v>105.83960034767979</v>
      </c>
      <c r="D1228" s="90">
        <f>'Gearing and Output'!$G$26</f>
        <v>133.66125</v>
      </c>
      <c r="E1228" s="90">
        <f>'Gearing and Output'!$C$14-C1228-D1228-'Gearing and Output'!$C$20</f>
        <v>-1104.2012702550483</v>
      </c>
      <c r="F1228" s="90">
        <f>0.5*'Gearing and Output'!$J$27*A1228^2</f>
        <v>51007.307395448588</v>
      </c>
      <c r="G1228" s="90">
        <f>A1228/('Gearing and Output'!$J$35/1000)</f>
        <v>45.930785808854303</v>
      </c>
      <c r="H1228" s="90">
        <f t="shared" si="198"/>
        <v>56.855465211505219</v>
      </c>
      <c r="I1228" s="90">
        <f>'Gearing and Output'!$G$38</f>
        <v>631.72977665344956</v>
      </c>
      <c r="J1228" s="90">
        <f t="shared" si="199"/>
        <v>-1.7479012563005782</v>
      </c>
      <c r="K1228" s="92">
        <f t="shared" si="197"/>
        <v>-0.57211469835343765</v>
      </c>
      <c r="L1228" s="92">
        <f>IF(A1228&lt;'Gearing and Output'!$H$5,1,IF(A1228&lt;'Gearing and Output'!$H$6,2,IF(A1228&gt;'Gearing and Output'!$H$6,3)))</f>
        <v>3</v>
      </c>
      <c r="M1228" s="92">
        <f>IF(L1228=1,_xlfn.XLOOKUP(A1228,'Dyno Graph'!$E$2:$E$77,'Dyno Graph'!$A$2:$A$77,,1),IF(L1228=2,_xlfn.XLOOKUP(A1228,'Dyno Graph'!$F$2:$F$77,'Dyno Graph'!$A$2:$A$77,,1),IF(L1228=3,_xlfn.XLOOKUP(A1228,'Dyno Graph'!$G$2:$G$77,'Dyno Graph'!$A$2:$A$77,,1))))</f>
        <v>7400</v>
      </c>
      <c r="N1228" s="92">
        <f>IF(L1228=1,_xlfn.XLOOKUP(A1228,'Dyno Graph'!$E$2:$E$77,'Dyno Graph'!$D$2:$D$77,,-1),IF(L1228=2,_xlfn.XLOOKUP(A1228,'Dyno Graph'!$F$2:$F$77,'Dyno Graph'!$D$2:$D$77,,-1),IF(L1228=3,_xlfn.XLOOKUP(A1228,'Dyno Graph'!$G$2:$G$77,'Dyno Graph'!$D$2:$D$77,,-1))))</f>
        <v>15.161300543962401</v>
      </c>
      <c r="O1228" s="92">
        <f>IF(L1228=1,_xlfn.XLOOKUP(A1228,'Dyno Graph'!$E$2:$E$77,'Dyno Graph'!$H$2:$H$77,,-1),IF(Forces!L1228=2,_xlfn.XLOOKUP(Forces!A1228,'Dyno Graph'!$F$2:$F$77,'Dyno Graph'!$H$2:$H$77,,-1),IF(Forces!L1228=3,_xlfn.XLOOKUP(Forces!A1228,'Dyno Graph'!$G$2:$G$77,'Dyno Graph'!$H$2:$H$77,,-1))))</f>
        <v>11.580217097533207</v>
      </c>
      <c r="P1228" s="92" cm="1">
        <f t="array" ref="P1228">_xlfn.XLOOKUP(N1228,BSFC!$B$3:$B$25,_xlfn.XLOOKUP(M1228,BSFC!$C$2:$P$2,BSFC!$C$3:$P$25,,-1),,-1)</f>
        <v>482.49827961562505</v>
      </c>
      <c r="Q1228" s="92">
        <f t="shared" si="200"/>
        <v>1.552065229759783</v>
      </c>
      <c r="R1228" s="92">
        <f t="shared" si="201"/>
        <v>2.4052684094681272E-4</v>
      </c>
      <c r="S1228" s="92">
        <f t="shared" si="202"/>
        <v>0.11605378695821822</v>
      </c>
      <c r="T1228" s="92">
        <f t="shared" si="205"/>
        <v>157.23110443419745</v>
      </c>
      <c r="U1228" s="92">
        <f t="shared" si="203"/>
        <v>1.5473838261095761E-4</v>
      </c>
      <c r="V1228" s="92">
        <f t="shared" si="206"/>
        <v>0.20964147257892471</v>
      </c>
    </row>
    <row r="1229" spans="1:22" x14ac:dyDescent="0.45">
      <c r="A1229" s="88">
        <f>MIN('Gearing and Output'!$H$7,(SQRT((A1228^2)+2*K1228*1)))</f>
        <v>13.373671557297813</v>
      </c>
      <c r="B1229" s="90">
        <f t="shared" si="204"/>
        <v>103.43919157078167</v>
      </c>
      <c r="C1229" s="90">
        <f>0.5*'Gearing and Output'!$G$15*'Gearing and Output'!$G$16*'Gearing and Output'!$G$14*(A1229)^2</f>
        <v>105.16679346241617</v>
      </c>
      <c r="D1229" s="90">
        <f>'Gearing and Output'!$G$26</f>
        <v>133.66125</v>
      </c>
      <c r="E1229" s="90">
        <f>'Gearing and Output'!$C$14-C1229-D1229-'Gearing and Output'!$C$20</f>
        <v>-1103.5284633697847</v>
      </c>
      <c r="F1229" s="90">
        <f>0.5*'Gearing and Output'!$J$27*A1229^2</f>
        <v>50683.061390156778</v>
      </c>
      <c r="G1229" s="90">
        <f>A1229/('Gearing and Output'!$J$35/1000)</f>
        <v>45.784565413549508</v>
      </c>
      <c r="H1229" s="90">
        <f t="shared" si="198"/>
        <v>56.494043320894249</v>
      </c>
      <c r="I1229" s="90">
        <f>'Gearing and Output'!$G$38</f>
        <v>631.72977665344956</v>
      </c>
      <c r="J1229" s="90">
        <f t="shared" si="199"/>
        <v>-1.7468362330736733</v>
      </c>
      <c r="K1229" s="92">
        <f t="shared" si="197"/>
        <v>-0.57246350920969524</v>
      </c>
      <c r="L1229" s="92">
        <f>IF(A1229&lt;'Gearing and Output'!$H$5,1,IF(A1229&lt;'Gearing and Output'!$H$6,2,IF(A1229&gt;'Gearing and Output'!$H$6,3)))</f>
        <v>3</v>
      </c>
      <c r="M1229" s="92">
        <f>IF(L1229=1,_xlfn.XLOOKUP(A1229,'Dyno Graph'!$E$2:$E$77,'Dyno Graph'!$A$2:$A$77,,1),IF(L1229=2,_xlfn.XLOOKUP(A1229,'Dyno Graph'!$F$2:$F$77,'Dyno Graph'!$A$2:$A$77,,1),IF(L1229=3,_xlfn.XLOOKUP(A1229,'Dyno Graph'!$G$2:$G$77,'Dyno Graph'!$A$2:$A$77,,1))))</f>
        <v>7300</v>
      </c>
      <c r="N1229" s="92">
        <f>IF(L1229=1,_xlfn.XLOOKUP(A1229,'Dyno Graph'!$E$2:$E$77,'Dyno Graph'!$D$2:$D$77,,-1),IF(L1229=2,_xlfn.XLOOKUP(A1229,'Dyno Graph'!$F$2:$F$77,'Dyno Graph'!$D$2:$D$77,,-1),IF(L1229=3,_xlfn.XLOOKUP(A1229,'Dyno Graph'!$G$2:$G$77,'Dyno Graph'!$D$2:$D$77,,-1))))</f>
        <v>15.729542693797773</v>
      </c>
      <c r="O1229" s="92">
        <f>IF(L1229=1,_xlfn.XLOOKUP(A1229,'Dyno Graph'!$E$2:$E$77,'Dyno Graph'!$H$2:$H$77,,-1),IF(Forces!L1229=2,_xlfn.XLOOKUP(Forces!A1229,'Dyno Graph'!$F$2:$F$77,'Dyno Graph'!$H$2:$H$77,,-1),IF(Forces!L1229=3,_xlfn.XLOOKUP(Forces!A1229,'Dyno Graph'!$G$2:$G$77,'Dyno Graph'!$H$2:$H$77,,-1))))</f>
        <v>11.849662397180863</v>
      </c>
      <c r="P1229" s="92" cm="1">
        <f t="array" ref="P1229">_xlfn.XLOOKUP(N1229,BSFC!$B$3:$B$25,_xlfn.XLOOKUP(M1229,BSFC!$C$2:$P$2,BSFC!$C$3:$P$25,,-1),,-1)</f>
        <v>482.49827961562505</v>
      </c>
      <c r="Q1229" s="92">
        <f t="shared" si="200"/>
        <v>1.5881782557404804</v>
      </c>
      <c r="R1229" s="92">
        <f t="shared" si="201"/>
        <v>2.4691492540806825E-4</v>
      </c>
      <c r="S1229" s="92">
        <f t="shared" si="202"/>
        <v>0.11913602672081332</v>
      </c>
      <c r="T1229" s="92">
        <f t="shared" si="205"/>
        <v>157.35024046091826</v>
      </c>
      <c r="U1229" s="92">
        <f t="shared" si="203"/>
        <v>1.5884803562775108E-4</v>
      </c>
      <c r="V1229" s="92">
        <f t="shared" si="206"/>
        <v>0.20980032061455245</v>
      </c>
    </row>
    <row r="1230" spans="1:22" x14ac:dyDescent="0.45">
      <c r="A1230" s="88">
        <f>MIN('Gearing and Output'!$H$7,(SQRT((A1229^2)+2*K1229*1)))</f>
        <v>13.33079757194059</v>
      </c>
      <c r="B1230" s="90">
        <f t="shared" si="204"/>
        <v>103.51420583715272</v>
      </c>
      <c r="C1230" s="90">
        <f>0.5*'Gearing and Output'!$G$15*'Gearing and Output'!$G$16*'Gearing and Output'!$G$14*(A1230)^2</f>
        <v>104.49357637558556</v>
      </c>
      <c r="D1230" s="90">
        <f>'Gearing and Output'!$G$26</f>
        <v>133.66125</v>
      </c>
      <c r="E1230" s="90">
        <f>'Gearing and Output'!$C$14-C1230-D1230-'Gearing and Output'!$C$20</f>
        <v>-1102.8552462829541</v>
      </c>
      <c r="F1230" s="90">
        <f>0.5*'Gearing and Output'!$J$27*A1230^2</f>
        <v>50358.617696312183</v>
      </c>
      <c r="G1230" s="90">
        <f>A1230/('Gearing and Output'!$J$35/1000)</f>
        <v>45.637786963165311</v>
      </c>
      <c r="H1230" s="90">
        <f t="shared" si="198"/>
        <v>56.132401076078956</v>
      </c>
      <c r="I1230" s="90">
        <f>'Gearing and Output'!$G$38</f>
        <v>631.72977665344956</v>
      </c>
      <c r="J1230" s="90">
        <f t="shared" si="199"/>
        <v>-1.7457705605160221</v>
      </c>
      <c r="K1230" s="92">
        <f t="shared" si="197"/>
        <v>-0.5728129587111469</v>
      </c>
      <c r="L1230" s="92">
        <f>IF(A1230&lt;'Gearing and Output'!$H$5,1,IF(A1230&lt;'Gearing and Output'!$H$6,2,IF(A1230&gt;'Gearing and Output'!$H$6,3)))</f>
        <v>3</v>
      </c>
      <c r="M1230" s="92">
        <f>IF(L1230=1,_xlfn.XLOOKUP(A1230,'Dyno Graph'!$E$2:$E$77,'Dyno Graph'!$A$2:$A$77,,1),IF(L1230=2,_xlfn.XLOOKUP(A1230,'Dyno Graph'!$F$2:$F$77,'Dyno Graph'!$A$2:$A$77,,1),IF(L1230=3,_xlfn.XLOOKUP(A1230,'Dyno Graph'!$G$2:$G$77,'Dyno Graph'!$A$2:$A$77,,1))))</f>
        <v>7300</v>
      </c>
      <c r="N1230" s="92">
        <f>IF(L1230=1,_xlfn.XLOOKUP(A1230,'Dyno Graph'!$E$2:$E$77,'Dyno Graph'!$D$2:$D$77,,-1),IF(L1230=2,_xlfn.XLOOKUP(A1230,'Dyno Graph'!$F$2:$F$77,'Dyno Graph'!$D$2:$D$77,,-1),IF(L1230=3,_xlfn.XLOOKUP(A1230,'Dyno Graph'!$G$2:$G$77,'Dyno Graph'!$D$2:$D$77,,-1))))</f>
        <v>15.729542693797773</v>
      </c>
      <c r="O1230" s="92">
        <f>IF(L1230=1,_xlfn.XLOOKUP(A1230,'Dyno Graph'!$E$2:$E$77,'Dyno Graph'!$H$2:$H$77,,-1),IF(Forces!L1230=2,_xlfn.XLOOKUP(Forces!A1230,'Dyno Graph'!$F$2:$F$77,'Dyno Graph'!$H$2:$H$77,,-1),IF(Forces!L1230=3,_xlfn.XLOOKUP(Forces!A1230,'Dyno Graph'!$G$2:$G$77,'Dyno Graph'!$H$2:$H$77,,-1))))</f>
        <v>11.849662397180863</v>
      </c>
      <c r="P1230" s="92" cm="1">
        <f t="array" ref="P1230">_xlfn.XLOOKUP(N1230,BSFC!$B$3:$B$25,_xlfn.XLOOKUP(M1230,BSFC!$C$2:$P$2,BSFC!$C$3:$P$25,,-1),,-1)</f>
        <v>482.49827961562505</v>
      </c>
      <c r="Q1230" s="92">
        <f t="shared" si="200"/>
        <v>1.5881782557404804</v>
      </c>
      <c r="R1230" s="92">
        <f t="shared" si="201"/>
        <v>2.4771467482273329E-4</v>
      </c>
      <c r="S1230" s="92">
        <f t="shared" si="202"/>
        <v>0.1195219044375128</v>
      </c>
      <c r="T1230" s="92">
        <f t="shared" si="205"/>
        <v>157.46976236535576</v>
      </c>
      <c r="U1230" s="92">
        <f t="shared" si="203"/>
        <v>1.5936253925001709E-4</v>
      </c>
      <c r="V1230" s="92">
        <f t="shared" si="206"/>
        <v>0.20995968315380248</v>
      </c>
    </row>
    <row r="1231" spans="1:22" x14ac:dyDescent="0.45">
      <c r="A1231" s="88">
        <f>MIN('Gearing and Output'!$H$7,(SQRT((A1230^2)+2*K1230*1)))</f>
        <v>13.287758952759296</v>
      </c>
      <c r="B1231" s="90">
        <f t="shared" si="204"/>
        <v>103.58946307229336</v>
      </c>
      <c r="C1231" s="90">
        <f>0.5*'Gearing and Output'!$G$15*'Gearing and Output'!$G$16*'Gearing and Output'!$G$14*(A1231)^2</f>
        <v>103.81994833614124</v>
      </c>
      <c r="D1231" s="90">
        <f>'Gearing and Output'!$G$26</f>
        <v>133.66125</v>
      </c>
      <c r="E1231" s="90">
        <f>'Gearing and Output'!$C$14-C1231-D1231-'Gearing and Output'!$C$20</f>
        <v>-1102.1816182435098</v>
      </c>
      <c r="F1231" s="90">
        <f>0.5*'Gearing and Output'!$J$27*A1231^2</f>
        <v>50033.975951962639</v>
      </c>
      <c r="G1231" s="90">
        <f>A1231/('Gearing and Output'!$J$35/1000)</f>
        <v>45.490444891336168</v>
      </c>
      <c r="H1231" s="90">
        <f t="shared" si="198"/>
        <v>55.770538073608158</v>
      </c>
      <c r="I1231" s="90">
        <f>'Gearing and Output'!$G$38</f>
        <v>631.72977665344956</v>
      </c>
      <c r="J1231" s="90">
        <f t="shared" si="199"/>
        <v>-1.7447042374387518</v>
      </c>
      <c r="K1231" s="92">
        <f t="shared" si="197"/>
        <v>-0.57316304880878421</v>
      </c>
      <c r="L1231" s="92">
        <f>IF(A1231&lt;'Gearing and Output'!$H$5,1,IF(A1231&lt;'Gearing and Output'!$H$6,2,IF(A1231&gt;'Gearing and Output'!$H$6,3)))</f>
        <v>3</v>
      </c>
      <c r="M1231" s="92">
        <f>IF(L1231=1,_xlfn.XLOOKUP(A1231,'Dyno Graph'!$E$2:$E$77,'Dyno Graph'!$A$2:$A$77,,1),IF(L1231=2,_xlfn.XLOOKUP(A1231,'Dyno Graph'!$F$2:$F$77,'Dyno Graph'!$A$2:$A$77,,1),IF(L1231=3,_xlfn.XLOOKUP(A1231,'Dyno Graph'!$G$2:$G$77,'Dyno Graph'!$A$2:$A$77,,1))))</f>
        <v>7300</v>
      </c>
      <c r="N1231" s="92">
        <f>IF(L1231=1,_xlfn.XLOOKUP(A1231,'Dyno Graph'!$E$2:$E$77,'Dyno Graph'!$D$2:$D$77,,-1),IF(L1231=2,_xlfn.XLOOKUP(A1231,'Dyno Graph'!$F$2:$F$77,'Dyno Graph'!$D$2:$D$77,,-1),IF(L1231=3,_xlfn.XLOOKUP(A1231,'Dyno Graph'!$G$2:$G$77,'Dyno Graph'!$D$2:$D$77,,-1))))</f>
        <v>15.729542693797773</v>
      </c>
      <c r="O1231" s="92">
        <f>IF(L1231=1,_xlfn.XLOOKUP(A1231,'Dyno Graph'!$E$2:$E$77,'Dyno Graph'!$H$2:$H$77,,-1),IF(Forces!L1231=2,_xlfn.XLOOKUP(Forces!A1231,'Dyno Graph'!$F$2:$F$77,'Dyno Graph'!$H$2:$H$77,,-1),IF(Forces!L1231=3,_xlfn.XLOOKUP(Forces!A1231,'Dyno Graph'!$G$2:$G$77,'Dyno Graph'!$H$2:$H$77,,-1))))</f>
        <v>11.849662397180863</v>
      </c>
      <c r="P1231" s="92" cm="1">
        <f t="array" ref="P1231">_xlfn.XLOOKUP(N1231,BSFC!$B$3:$B$25,_xlfn.XLOOKUP(M1231,BSFC!$C$2:$P$2,BSFC!$C$3:$P$25,,-1),,-1)</f>
        <v>482.49827961562505</v>
      </c>
      <c r="Q1231" s="92">
        <f t="shared" si="200"/>
        <v>1.5881782557404804</v>
      </c>
      <c r="R1231" s="92">
        <f t="shared" si="201"/>
        <v>2.4852274199378856E-4</v>
      </c>
      <c r="S1231" s="92">
        <f t="shared" si="202"/>
        <v>0.11991179545736083</v>
      </c>
      <c r="T1231" s="92">
        <f t="shared" si="205"/>
        <v>157.58967416081313</v>
      </c>
      <c r="U1231" s="92">
        <f t="shared" si="203"/>
        <v>1.5988239394314777E-4</v>
      </c>
      <c r="V1231" s="92">
        <f t="shared" si="206"/>
        <v>0.21011956554774563</v>
      </c>
    </row>
    <row r="1232" spans="1:22" x14ac:dyDescent="0.45">
      <c r="A1232" s="88">
        <f>MIN('Gearing and Output'!$H$7,(SQRT((A1231^2)+2*K1231*1)))</f>
        <v>13.244554046438001</v>
      </c>
      <c r="B1232" s="90">
        <f t="shared" si="204"/>
        <v>103.66496580318892</v>
      </c>
      <c r="C1232" s="90">
        <f>0.5*'Gearing and Output'!$G$15*'Gearing and Output'!$G$16*'Gearing and Output'!$G$14*(A1232)^2</f>
        <v>103.1459085907421</v>
      </c>
      <c r="D1232" s="90">
        <f>'Gearing and Output'!$G$26</f>
        <v>133.66125</v>
      </c>
      <c r="E1232" s="90">
        <f>'Gearing and Output'!$C$14-C1232-D1232-'Gearing and Output'!$C$20</f>
        <v>-1101.5075784981104</v>
      </c>
      <c r="F1232" s="90">
        <f>0.5*'Gearing and Output'!$J$27*A1232^2</f>
        <v>49709.135794050257</v>
      </c>
      <c r="G1232" s="90">
        <f>A1232/('Gearing and Output'!$J$35/1000)</f>
        <v>45.342533537959604</v>
      </c>
      <c r="H1232" s="90">
        <f t="shared" si="198"/>
        <v>55.408453908798165</v>
      </c>
      <c r="I1232" s="90">
        <f>'Gearing and Output'!$G$38</f>
        <v>631.72977665344956</v>
      </c>
      <c r="J1232" s="90">
        <f t="shared" si="199"/>
        <v>-1.743637262649357</v>
      </c>
      <c r="K1232" s="92">
        <f t="shared" si="197"/>
        <v>-0.57351378146195231</v>
      </c>
      <c r="L1232" s="92">
        <f>IF(A1232&lt;'Gearing and Output'!$H$5,1,IF(A1232&lt;'Gearing and Output'!$H$6,2,IF(A1232&gt;'Gearing and Output'!$H$6,3)))</f>
        <v>3</v>
      </c>
      <c r="M1232" s="92">
        <f>IF(L1232=1,_xlfn.XLOOKUP(A1232,'Dyno Graph'!$E$2:$E$77,'Dyno Graph'!$A$2:$A$77,,1),IF(L1232=2,_xlfn.XLOOKUP(A1232,'Dyno Graph'!$F$2:$F$77,'Dyno Graph'!$A$2:$A$77,,1),IF(L1232=3,_xlfn.XLOOKUP(A1232,'Dyno Graph'!$G$2:$G$77,'Dyno Graph'!$A$2:$A$77,,1))))</f>
        <v>7300</v>
      </c>
      <c r="N1232" s="92">
        <f>IF(L1232=1,_xlfn.XLOOKUP(A1232,'Dyno Graph'!$E$2:$E$77,'Dyno Graph'!$D$2:$D$77,,-1),IF(L1232=2,_xlfn.XLOOKUP(A1232,'Dyno Graph'!$F$2:$F$77,'Dyno Graph'!$D$2:$D$77,,-1),IF(L1232=3,_xlfn.XLOOKUP(A1232,'Dyno Graph'!$G$2:$G$77,'Dyno Graph'!$D$2:$D$77,,-1))))</f>
        <v>15.729542693797773</v>
      </c>
      <c r="O1232" s="92">
        <f>IF(L1232=1,_xlfn.XLOOKUP(A1232,'Dyno Graph'!$E$2:$E$77,'Dyno Graph'!$H$2:$H$77,,-1),IF(Forces!L1232=2,_xlfn.XLOOKUP(Forces!A1232,'Dyno Graph'!$F$2:$F$77,'Dyno Graph'!$H$2:$H$77,,-1),IF(Forces!L1232=3,_xlfn.XLOOKUP(Forces!A1232,'Dyno Graph'!$G$2:$G$77,'Dyno Graph'!$H$2:$H$77,,-1))))</f>
        <v>11.849662397180863</v>
      </c>
      <c r="P1232" s="92" cm="1">
        <f t="array" ref="P1232">_xlfn.XLOOKUP(N1232,BSFC!$B$3:$B$25,_xlfn.XLOOKUP(M1232,BSFC!$C$2:$P$2,BSFC!$C$3:$P$25,,-1),,-1)</f>
        <v>482.49827961562505</v>
      </c>
      <c r="Q1232" s="92">
        <f t="shared" si="200"/>
        <v>1.5881782557404804</v>
      </c>
      <c r="R1232" s="92">
        <f t="shared" si="201"/>
        <v>2.4933927088135387E-4</v>
      </c>
      <c r="S1232" s="92">
        <f t="shared" si="202"/>
        <v>0.12030576924086755</v>
      </c>
      <c r="T1232" s="92">
        <f t="shared" si="205"/>
        <v>157.709979930054</v>
      </c>
      <c r="U1232" s="92">
        <f t="shared" si="203"/>
        <v>1.6040769232115675E-4</v>
      </c>
      <c r="V1232" s="92">
        <f t="shared" si="206"/>
        <v>0.21027997324006678</v>
      </c>
    </row>
    <row r="1233" spans="1:22" x14ac:dyDescent="0.45">
      <c r="A1233" s="88">
        <f>MIN('Gearing and Output'!$H$7,(SQRT((A1232^2)+2*K1232*1)))</f>
        <v>13.201181171626018</v>
      </c>
      <c r="B1233" s="90">
        <f t="shared" si="204"/>
        <v>103.7407166005607</v>
      </c>
      <c r="C1233" s="90">
        <f>0.5*'Gearing and Output'!$G$15*'Gearing and Output'!$G$16*'Gearing and Output'!$G$14*(A1233)^2</f>
        <v>102.47145638374283</v>
      </c>
      <c r="D1233" s="90">
        <f>'Gearing and Output'!$G$26</f>
        <v>133.66125</v>
      </c>
      <c r="E1233" s="90">
        <f>'Gearing and Output'!$C$14-C1233-D1233-'Gearing and Output'!$C$20</f>
        <v>-1100.8331262911113</v>
      </c>
      <c r="F1233" s="90">
        <f>0.5*'Gearing and Output'!$J$27*A1233^2</f>
        <v>49384.096858406687</v>
      </c>
      <c r="G1233" s="90">
        <f>A1233/('Gearing and Output'!$J$35/1000)</f>
        <v>45.194047146956578</v>
      </c>
      <c r="H1233" s="90">
        <f t="shared" si="198"/>
        <v>55.046148175727531</v>
      </c>
      <c r="I1233" s="90">
        <f>'Gearing and Output'!$G$38</f>
        <v>631.72977665344956</v>
      </c>
      <c r="J1233" s="90">
        <f t="shared" si="199"/>
        <v>-1.7425696349516853</v>
      </c>
      <c r="K1233" s="92">
        <f t="shared" si="197"/>
        <v>-0.5738651586383956</v>
      </c>
      <c r="L1233" s="92">
        <f>IF(A1233&lt;'Gearing and Output'!$H$5,1,IF(A1233&lt;'Gearing and Output'!$H$6,2,IF(A1233&gt;'Gearing and Output'!$H$6,3)))</f>
        <v>3</v>
      </c>
      <c r="M1233" s="92">
        <f>IF(L1233=1,_xlfn.XLOOKUP(A1233,'Dyno Graph'!$E$2:$E$77,'Dyno Graph'!$A$2:$A$77,,1),IF(L1233=2,_xlfn.XLOOKUP(A1233,'Dyno Graph'!$F$2:$F$77,'Dyno Graph'!$A$2:$A$77,,1),IF(L1233=3,_xlfn.XLOOKUP(A1233,'Dyno Graph'!$G$2:$G$77,'Dyno Graph'!$A$2:$A$77,,1))))</f>
        <v>7200</v>
      </c>
      <c r="N1233" s="92">
        <f>IF(L1233=1,_xlfn.XLOOKUP(A1233,'Dyno Graph'!$E$2:$E$77,'Dyno Graph'!$D$2:$D$77,,-1),IF(L1233=2,_xlfn.XLOOKUP(A1233,'Dyno Graph'!$F$2:$F$77,'Dyno Graph'!$D$2:$D$77,,-1),IF(L1233=3,_xlfn.XLOOKUP(A1233,'Dyno Graph'!$G$2:$G$77,'Dyno Graph'!$D$2:$D$77,,-1))))</f>
        <v>16.430236696691239</v>
      </c>
      <c r="O1233" s="92">
        <f>IF(L1233=1,_xlfn.XLOOKUP(A1233,'Dyno Graph'!$E$2:$E$77,'Dyno Graph'!$H$2:$H$77,,-1),IF(Forces!L1233=2,_xlfn.XLOOKUP(Forces!A1233,'Dyno Graph'!$F$2:$F$77,'Dyno Graph'!$H$2:$H$77,,-1),IF(Forces!L1233=3,_xlfn.XLOOKUP(Forces!A1233,'Dyno Graph'!$G$2:$G$77,'Dyno Graph'!$H$2:$H$77,,-1))))</f>
        <v>12.205611797885627</v>
      </c>
      <c r="P1233" s="92" cm="1">
        <f t="array" ref="P1233">_xlfn.XLOOKUP(N1233,BSFC!$B$3:$B$25,_xlfn.XLOOKUP(M1233,BSFC!$C$2:$P$2,BSFC!$C$3:$P$25,,-1),,-1)</f>
        <v>530.48452275</v>
      </c>
      <c r="Q1233" s="92">
        <f t="shared" si="200"/>
        <v>1.798580041520313</v>
      </c>
      <c r="R1233" s="92">
        <f t="shared" si="201"/>
        <v>2.5767904256990851E-4</v>
      </c>
      <c r="S1233" s="92">
        <f t="shared" si="202"/>
        <v>0.13669474392037484</v>
      </c>
      <c r="T1233" s="92">
        <f t="shared" si="205"/>
        <v>157.84667467397438</v>
      </c>
      <c r="U1233" s="92">
        <f t="shared" si="203"/>
        <v>1.822596585604998E-4</v>
      </c>
      <c r="V1233" s="92">
        <f t="shared" si="206"/>
        <v>0.21046223289862728</v>
      </c>
    </row>
    <row r="1234" spans="1:22" x14ac:dyDescent="0.45">
      <c r="A1234" s="88">
        <f>MIN('Gearing and Output'!$H$7,(SQRT((A1233^2)+2*K1233*1)))</f>
        <v>13.157638618263404</v>
      </c>
      <c r="B1234" s="90">
        <f t="shared" si="204"/>
        <v>103.81671807993041</v>
      </c>
      <c r="C1234" s="90">
        <f>0.5*'Gearing and Output'!$G$15*'Gearing and Output'!$G$16*'Gearing and Output'!$G$14*(A1234)^2</f>
        <v>101.79659095718407</v>
      </c>
      <c r="D1234" s="90">
        <f>'Gearing and Output'!$G$26</f>
        <v>133.66125</v>
      </c>
      <c r="E1234" s="90">
        <f>'Gearing and Output'!$C$14-C1234-D1234-'Gearing and Output'!$C$20</f>
        <v>-1100.1582608645526</v>
      </c>
      <c r="F1234" s="90">
        <f>0.5*'Gearing and Output'!$J$27*A1234^2</f>
        <v>49058.858779748371</v>
      </c>
      <c r="G1234" s="90">
        <f>A1234/('Gearing and Output'!$J$35/1000)</f>
        <v>45.044979863962347</v>
      </c>
      <c r="H1234" s="90">
        <f t="shared" si="198"/>
        <v>54.683620467231691</v>
      </c>
      <c r="I1234" s="90">
        <f>'Gearing and Output'!$G$38</f>
        <v>631.72977665344956</v>
      </c>
      <c r="J1234" s="90">
        <f t="shared" si="199"/>
        <v>-1.7415013531459207</v>
      </c>
      <c r="K1234" s="92">
        <f t="shared" si="197"/>
        <v>-0.57421718231430507</v>
      </c>
      <c r="L1234" s="92">
        <f>IF(A1234&lt;'Gearing and Output'!$H$5,1,IF(A1234&lt;'Gearing and Output'!$H$6,2,IF(A1234&gt;'Gearing and Output'!$H$6,3)))</f>
        <v>3</v>
      </c>
      <c r="M1234" s="92">
        <f>IF(L1234=1,_xlfn.XLOOKUP(A1234,'Dyno Graph'!$E$2:$E$77,'Dyno Graph'!$A$2:$A$77,,1),IF(L1234=2,_xlfn.XLOOKUP(A1234,'Dyno Graph'!$F$2:$F$77,'Dyno Graph'!$A$2:$A$77,,1),IF(L1234=3,_xlfn.XLOOKUP(A1234,'Dyno Graph'!$G$2:$G$77,'Dyno Graph'!$A$2:$A$77,,1))))</f>
        <v>7200</v>
      </c>
      <c r="N1234" s="92">
        <f>IF(L1234=1,_xlfn.XLOOKUP(A1234,'Dyno Graph'!$E$2:$E$77,'Dyno Graph'!$D$2:$D$77,,-1),IF(L1234=2,_xlfn.XLOOKUP(A1234,'Dyno Graph'!$F$2:$F$77,'Dyno Graph'!$D$2:$D$77,,-1),IF(L1234=3,_xlfn.XLOOKUP(A1234,'Dyno Graph'!$G$2:$G$77,'Dyno Graph'!$D$2:$D$77,,-1))))</f>
        <v>16.430236696691239</v>
      </c>
      <c r="O1234" s="92">
        <f>IF(L1234=1,_xlfn.XLOOKUP(A1234,'Dyno Graph'!$E$2:$E$77,'Dyno Graph'!$H$2:$H$77,,-1),IF(Forces!L1234=2,_xlfn.XLOOKUP(Forces!A1234,'Dyno Graph'!$F$2:$F$77,'Dyno Graph'!$H$2:$H$77,,-1),IF(Forces!L1234=3,_xlfn.XLOOKUP(Forces!A1234,'Dyno Graph'!$G$2:$G$77,'Dyno Graph'!$H$2:$H$77,,-1))))</f>
        <v>12.205611797885627</v>
      </c>
      <c r="P1234" s="92" cm="1">
        <f t="array" ref="P1234">_xlfn.XLOOKUP(N1234,BSFC!$B$3:$B$25,_xlfn.XLOOKUP(M1234,BSFC!$C$2:$P$2,BSFC!$C$3:$P$25,,-1),,-1)</f>
        <v>530.48452275</v>
      </c>
      <c r="Q1234" s="92">
        <f t="shared" si="200"/>
        <v>1.798580041520313</v>
      </c>
      <c r="R1234" s="92">
        <f t="shared" si="201"/>
        <v>2.5853799018433799E-4</v>
      </c>
      <c r="S1234" s="92">
        <f t="shared" si="202"/>
        <v>0.13715040233568271</v>
      </c>
      <c r="T1234" s="92">
        <f t="shared" si="205"/>
        <v>157.98382507631007</v>
      </c>
      <c r="U1234" s="92">
        <f t="shared" si="203"/>
        <v>1.828672031142436E-4</v>
      </c>
      <c r="V1234" s="92">
        <f t="shared" si="206"/>
        <v>0.21064510010174153</v>
      </c>
    </row>
    <row r="1235" spans="1:22" x14ac:dyDescent="0.45">
      <c r="A1235" s="88">
        <f>MIN('Gearing and Output'!$H$7,(SQRT((A1234^2)+2*K1234*1)))</f>
        <v>13.113924646885382</v>
      </c>
      <c r="B1235" s="90">
        <f t="shared" si="204"/>
        <v>103.89297290271814</v>
      </c>
      <c r="C1235" s="90">
        <f>0.5*'Gearing and Output'!$G$15*'Gearing and Output'!$G$16*'Gearing and Output'!$G$14*(A1235)^2</f>
        <v>101.12131155078245</v>
      </c>
      <c r="D1235" s="90">
        <f>'Gearing and Output'!$G$26</f>
        <v>133.66125</v>
      </c>
      <c r="E1235" s="90">
        <f>'Gearing and Output'!$C$14-C1235-D1235-'Gearing and Output'!$C$20</f>
        <v>-1099.4829814581508</v>
      </c>
      <c r="F1235" s="90">
        <f>0.5*'Gearing and Output'!$J$27*A1235^2</f>
        <v>48733.42119167174</v>
      </c>
      <c r="G1235" s="90">
        <f>A1235/('Gearing and Output'!$J$35/1000)</f>
        <v>44.895325733945157</v>
      </c>
      <c r="H1235" s="90">
        <f t="shared" si="198"/>
        <v>54.320870374897709</v>
      </c>
      <c r="I1235" s="90">
        <f>'Gearing and Output'!$G$38</f>
        <v>631.72977665344956</v>
      </c>
      <c r="J1235" s="90">
        <f t="shared" si="199"/>
        <v>-1.7404324160285678</v>
      </c>
      <c r="K1235" s="92">
        <f t="shared" si="197"/>
        <v>-0.57456985447436404</v>
      </c>
      <c r="L1235" s="92">
        <f>IF(A1235&lt;'Gearing and Output'!$H$5,1,IF(A1235&lt;'Gearing and Output'!$H$6,2,IF(A1235&gt;'Gearing and Output'!$H$6,3)))</f>
        <v>3</v>
      </c>
      <c r="M1235" s="92">
        <f>IF(L1235=1,_xlfn.XLOOKUP(A1235,'Dyno Graph'!$E$2:$E$77,'Dyno Graph'!$A$2:$A$77,,1),IF(L1235=2,_xlfn.XLOOKUP(A1235,'Dyno Graph'!$F$2:$F$77,'Dyno Graph'!$A$2:$A$77,,1),IF(L1235=3,_xlfn.XLOOKUP(A1235,'Dyno Graph'!$G$2:$G$77,'Dyno Graph'!$A$2:$A$77,,1))))</f>
        <v>7200</v>
      </c>
      <c r="N1235" s="92">
        <f>IF(L1235=1,_xlfn.XLOOKUP(A1235,'Dyno Graph'!$E$2:$E$77,'Dyno Graph'!$D$2:$D$77,,-1),IF(L1235=2,_xlfn.XLOOKUP(A1235,'Dyno Graph'!$F$2:$F$77,'Dyno Graph'!$D$2:$D$77,,-1),IF(L1235=3,_xlfn.XLOOKUP(A1235,'Dyno Graph'!$G$2:$G$77,'Dyno Graph'!$D$2:$D$77,,-1))))</f>
        <v>16.430236696691239</v>
      </c>
      <c r="O1235" s="92">
        <f>IF(L1235=1,_xlfn.XLOOKUP(A1235,'Dyno Graph'!$E$2:$E$77,'Dyno Graph'!$H$2:$H$77,,-1),IF(Forces!L1235=2,_xlfn.XLOOKUP(Forces!A1235,'Dyno Graph'!$F$2:$F$77,'Dyno Graph'!$H$2:$H$77,,-1),IF(Forces!L1235=3,_xlfn.XLOOKUP(Forces!A1235,'Dyno Graph'!$G$2:$G$77,'Dyno Graph'!$H$2:$H$77,,-1))))</f>
        <v>12.205611797885627</v>
      </c>
      <c r="P1235" s="92" cm="1">
        <f t="array" ref="P1235">_xlfn.XLOOKUP(N1235,BSFC!$B$3:$B$25,_xlfn.XLOOKUP(M1235,BSFC!$C$2:$P$2,BSFC!$C$3:$P$25,,-1),,-1)</f>
        <v>530.48452275</v>
      </c>
      <c r="Q1235" s="92">
        <f t="shared" si="200"/>
        <v>1.798580041520313</v>
      </c>
      <c r="R1235" s="92">
        <f t="shared" si="201"/>
        <v>2.5940612066127541E-4</v>
      </c>
      <c r="S1235" s="92">
        <f t="shared" si="202"/>
        <v>0.13761093211742559</v>
      </c>
      <c r="T1235" s="92">
        <f t="shared" si="205"/>
        <v>158.12143600842751</v>
      </c>
      <c r="U1235" s="92">
        <f t="shared" si="203"/>
        <v>1.8348124282323414E-4</v>
      </c>
      <c r="V1235" s="92">
        <f t="shared" si="206"/>
        <v>0.21082858134456478</v>
      </c>
    </row>
    <row r="1236" spans="1:22" x14ac:dyDescent="0.45">
      <c r="A1236" s="88">
        <f>MIN('Gearing and Output'!$H$7,(SQRT((A1235^2)+2*K1235*1)))</f>
        <v>13.070037487904889</v>
      </c>
      <c r="B1236" s="90">
        <f t="shared" si="204"/>
        <v>103.96948377737519</v>
      </c>
      <c r="C1236" s="90">
        <f>0.5*'Gearing and Output'!$G$15*'Gearing and Output'!$G$16*'Gearing and Output'!$G$14*(A1236)^2</f>
        <v>100.44561740192059</v>
      </c>
      <c r="D1236" s="90">
        <f>'Gearing and Output'!$G$26</f>
        <v>133.66125</v>
      </c>
      <c r="E1236" s="90">
        <f>'Gearing and Output'!$C$14-C1236-D1236-'Gearing and Output'!$C$20</f>
        <v>-1098.807287309289</v>
      </c>
      <c r="F1236" s="90">
        <f>0.5*'Gearing and Output'!$J$27*A1236^2</f>
        <v>48407.783726648391</v>
      </c>
      <c r="G1236" s="90">
        <f>A1236/('Gearing and Output'!$J$35/1000)</f>
        <v>44.745078698750042</v>
      </c>
      <c r="H1236" s="90">
        <f t="shared" si="198"/>
        <v>53.957897489058801</v>
      </c>
      <c r="I1236" s="90">
        <f>'Gearing and Output'!$G$38</f>
        <v>631.72977665344956</v>
      </c>
      <c r="J1236" s="90">
        <f t="shared" si="199"/>
        <v>-1.7393628223924387</v>
      </c>
      <c r="K1236" s="92">
        <f t="shared" si="197"/>
        <v>-0.57492317711179519</v>
      </c>
      <c r="L1236" s="92">
        <f>IF(A1236&lt;'Gearing and Output'!$H$5,1,IF(A1236&lt;'Gearing and Output'!$H$6,2,IF(A1236&gt;'Gearing and Output'!$H$6,3)))</f>
        <v>3</v>
      </c>
      <c r="M1236" s="92">
        <f>IF(L1236=1,_xlfn.XLOOKUP(A1236,'Dyno Graph'!$E$2:$E$77,'Dyno Graph'!$A$2:$A$77,,1),IF(L1236=2,_xlfn.XLOOKUP(A1236,'Dyno Graph'!$F$2:$F$77,'Dyno Graph'!$A$2:$A$77,,1),IF(L1236=3,_xlfn.XLOOKUP(A1236,'Dyno Graph'!$G$2:$G$77,'Dyno Graph'!$A$2:$A$77,,1))))</f>
        <v>7200</v>
      </c>
      <c r="N1236" s="92">
        <f>IF(L1236=1,_xlfn.XLOOKUP(A1236,'Dyno Graph'!$E$2:$E$77,'Dyno Graph'!$D$2:$D$77,,-1),IF(L1236=2,_xlfn.XLOOKUP(A1236,'Dyno Graph'!$F$2:$F$77,'Dyno Graph'!$D$2:$D$77,,-1),IF(L1236=3,_xlfn.XLOOKUP(A1236,'Dyno Graph'!$G$2:$G$77,'Dyno Graph'!$D$2:$D$77,,-1))))</f>
        <v>16.430236696691239</v>
      </c>
      <c r="O1236" s="92">
        <f>IF(L1236=1,_xlfn.XLOOKUP(A1236,'Dyno Graph'!$E$2:$E$77,'Dyno Graph'!$H$2:$H$77,,-1),IF(Forces!L1236=2,_xlfn.XLOOKUP(Forces!A1236,'Dyno Graph'!$F$2:$F$77,'Dyno Graph'!$H$2:$H$77,,-1),IF(Forces!L1236=3,_xlfn.XLOOKUP(Forces!A1236,'Dyno Graph'!$G$2:$G$77,'Dyno Graph'!$H$2:$H$77,,-1))))</f>
        <v>12.205611797885627</v>
      </c>
      <c r="P1236" s="92" cm="1">
        <f t="array" ref="P1236">_xlfn.XLOOKUP(N1236,BSFC!$B$3:$B$25,_xlfn.XLOOKUP(M1236,BSFC!$C$2:$P$2,BSFC!$C$3:$P$25,,-1),,-1)</f>
        <v>530.48452275</v>
      </c>
      <c r="Q1236" s="92">
        <f t="shared" si="200"/>
        <v>1.798580041520313</v>
      </c>
      <c r="R1236" s="92">
        <f t="shared" si="201"/>
        <v>2.6028359742066398E-4</v>
      </c>
      <c r="S1236" s="92">
        <f t="shared" si="202"/>
        <v>0.13807641995735406</v>
      </c>
      <c r="T1236" s="92">
        <f t="shared" si="205"/>
        <v>158.25951242838485</v>
      </c>
      <c r="U1236" s="92">
        <f t="shared" si="203"/>
        <v>1.841018932764721E-4</v>
      </c>
      <c r="V1236" s="92">
        <f t="shared" si="206"/>
        <v>0.21101268323784125</v>
      </c>
    </row>
    <row r="1237" spans="1:22" x14ac:dyDescent="0.45">
      <c r="A1237" s="88">
        <f>MIN('Gearing and Output'!$H$7,(SQRT((A1236^2)+2*K1236*1)))</f>
        <v>13.025975340872389</v>
      </c>
      <c r="B1237" s="90">
        <f t="shared" si="204"/>
        <v>104.04625346055295</v>
      </c>
      <c r="C1237" s="90">
        <f>0.5*'Gearing and Output'!$G$15*'Gearing and Output'!$G$16*'Gearing and Output'!$G$14*(A1237)^2</f>
        <v>99.769507745637128</v>
      </c>
      <c r="D1237" s="90">
        <f>'Gearing and Output'!$G$26</f>
        <v>133.66125</v>
      </c>
      <c r="E1237" s="90">
        <f>'Gearing and Output'!$C$14-C1237-D1237-'Gearing and Output'!$C$20</f>
        <v>-1098.1311776530056</v>
      </c>
      <c r="F1237" s="90">
        <f>0.5*'Gearing and Output'!$J$27*A1237^2</f>
        <v>48081.946016020287</v>
      </c>
      <c r="G1237" s="90">
        <f>A1237/('Gearing and Output'!$J$35/1000)</f>
        <v>44.594232594564836</v>
      </c>
      <c r="H1237" s="90">
        <f t="shared" si="198"/>
        <v>53.594701398789084</v>
      </c>
      <c r="I1237" s="90">
        <f>'Gearing and Output'!$G$38</f>
        <v>631.72977665344956</v>
      </c>
      <c r="J1237" s="90">
        <f t="shared" si="199"/>
        <v>-1.7382925710266333</v>
      </c>
      <c r="K1237" s="92">
        <f t="shared" si="197"/>
        <v>-0.57527715222840847</v>
      </c>
      <c r="L1237" s="92">
        <f>IF(A1237&lt;'Gearing and Output'!$H$5,1,IF(A1237&lt;'Gearing and Output'!$H$6,2,IF(A1237&gt;'Gearing and Output'!$H$6,3)))</f>
        <v>3</v>
      </c>
      <c r="M1237" s="92">
        <f>IF(L1237=1,_xlfn.XLOOKUP(A1237,'Dyno Graph'!$E$2:$E$77,'Dyno Graph'!$A$2:$A$77,,1),IF(L1237=2,_xlfn.XLOOKUP(A1237,'Dyno Graph'!$F$2:$F$77,'Dyno Graph'!$A$2:$A$77,,1),IF(L1237=3,_xlfn.XLOOKUP(A1237,'Dyno Graph'!$G$2:$G$77,'Dyno Graph'!$A$2:$A$77,,1))))</f>
        <v>7200</v>
      </c>
      <c r="N1237" s="92">
        <f>IF(L1237=1,_xlfn.XLOOKUP(A1237,'Dyno Graph'!$E$2:$E$77,'Dyno Graph'!$D$2:$D$77,,-1),IF(L1237=2,_xlfn.XLOOKUP(A1237,'Dyno Graph'!$F$2:$F$77,'Dyno Graph'!$D$2:$D$77,,-1),IF(L1237=3,_xlfn.XLOOKUP(A1237,'Dyno Graph'!$G$2:$G$77,'Dyno Graph'!$D$2:$D$77,,-1))))</f>
        <v>16.430236696691239</v>
      </c>
      <c r="O1237" s="92">
        <f>IF(L1237=1,_xlfn.XLOOKUP(A1237,'Dyno Graph'!$E$2:$E$77,'Dyno Graph'!$H$2:$H$77,,-1),IF(Forces!L1237=2,_xlfn.XLOOKUP(Forces!A1237,'Dyno Graph'!$F$2:$F$77,'Dyno Graph'!$H$2:$H$77,,-1),IF(Forces!L1237=3,_xlfn.XLOOKUP(Forces!A1237,'Dyno Graph'!$G$2:$G$77,'Dyno Graph'!$H$2:$H$77,,-1))))</f>
        <v>12.205611797885627</v>
      </c>
      <c r="P1237" s="92" cm="1">
        <f t="array" ref="P1237">_xlfn.XLOOKUP(N1237,BSFC!$B$3:$B$25,_xlfn.XLOOKUP(M1237,BSFC!$C$2:$P$2,BSFC!$C$3:$P$25,,-1),,-1)</f>
        <v>530.48452275</v>
      </c>
      <c r="Q1237" s="92">
        <f t="shared" si="200"/>
        <v>1.798580041520313</v>
      </c>
      <c r="R1237" s="92">
        <f t="shared" si="201"/>
        <v>2.6117058797317164E-4</v>
      </c>
      <c r="S1237" s="92">
        <f t="shared" si="202"/>
        <v>0.13854695471728484</v>
      </c>
      <c r="T1237" s="92">
        <f t="shared" si="205"/>
        <v>158.39805938310215</v>
      </c>
      <c r="U1237" s="92">
        <f t="shared" si="203"/>
        <v>1.8472927295637982E-4</v>
      </c>
      <c r="V1237" s="92">
        <f t="shared" si="206"/>
        <v>0.21119741251079763</v>
      </c>
    </row>
    <row r="1238" spans="1:22" x14ac:dyDescent="0.45">
      <c r="A1238" s="88">
        <f>MIN('Gearing and Output'!$H$7,(SQRT((A1237^2)+2*K1237*1)))</f>
        <v>12.98173637371206</v>
      </c>
      <c r="B1238" s="90">
        <f t="shared" si="204"/>
        <v>104.12328475830947</v>
      </c>
      <c r="C1238" s="90">
        <f>0.5*'Gearing and Output'!$G$15*'Gearing and Output'!$G$16*'Gearing and Output'!$G$14*(A1238)^2</f>
        <v>99.092981814616522</v>
      </c>
      <c r="D1238" s="90">
        <f>'Gearing and Output'!$G$26</f>
        <v>133.66125</v>
      </c>
      <c r="E1238" s="90">
        <f>'Gearing and Output'!$C$14-C1238-D1238-'Gearing and Output'!$C$20</f>
        <v>-1097.4546517219851</v>
      </c>
      <c r="F1238" s="90">
        <f>0.5*'Gearing and Output'!$J$27*A1238^2</f>
        <v>47755.907689994834</v>
      </c>
      <c r="G1238" s="90">
        <f>A1238/('Gearing and Output'!$J$35/1000)</f>
        <v>44.442781149305233</v>
      </c>
      <c r="H1238" s="90">
        <f t="shared" si="198"/>
        <v>53.231281691897998</v>
      </c>
      <c r="I1238" s="90">
        <f>'Gearing and Output'!$G$38</f>
        <v>631.72977665344956</v>
      </c>
      <c r="J1238" s="90">
        <f t="shared" si="199"/>
        <v>-1.737221660716525</v>
      </c>
      <c r="K1238" s="92">
        <f t="shared" si="197"/>
        <v>-0.57563178183464825</v>
      </c>
      <c r="L1238" s="92">
        <f>IF(A1238&lt;'Gearing and Output'!$H$5,1,IF(A1238&lt;'Gearing and Output'!$H$6,2,IF(A1238&gt;'Gearing and Output'!$H$6,3)))</f>
        <v>3</v>
      </c>
      <c r="M1238" s="92">
        <f>IF(L1238=1,_xlfn.XLOOKUP(A1238,'Dyno Graph'!$E$2:$E$77,'Dyno Graph'!$A$2:$A$77,,1),IF(L1238=2,_xlfn.XLOOKUP(A1238,'Dyno Graph'!$F$2:$F$77,'Dyno Graph'!$A$2:$A$77,,1),IF(L1238=3,_xlfn.XLOOKUP(A1238,'Dyno Graph'!$G$2:$G$77,'Dyno Graph'!$A$2:$A$77,,1))))</f>
        <v>7100</v>
      </c>
      <c r="N1238" s="92">
        <f>IF(L1238=1,_xlfn.XLOOKUP(A1238,'Dyno Graph'!$E$2:$E$77,'Dyno Graph'!$D$2:$D$77,,-1),IF(L1238=2,_xlfn.XLOOKUP(A1238,'Dyno Graph'!$F$2:$F$77,'Dyno Graph'!$D$2:$D$77,,-1),IF(L1238=3,_xlfn.XLOOKUP(A1238,'Dyno Graph'!$G$2:$G$77,'Dyno Graph'!$D$2:$D$77,,-1))))</f>
        <v>17.308428571428571</v>
      </c>
      <c r="O1238" s="92">
        <f>IF(L1238=1,_xlfn.XLOOKUP(A1238,'Dyno Graph'!$E$2:$E$77,'Dyno Graph'!$H$2:$H$77,,-1),IF(Forces!L1238=2,_xlfn.XLOOKUP(Forces!A1238,'Dyno Graph'!$F$2:$F$77,'Dyno Graph'!$H$2:$H$77,,-1),IF(Forces!L1238=3,_xlfn.XLOOKUP(Forces!A1238,'Dyno Graph'!$G$2:$G$77,'Dyno Graph'!$H$2:$H$77,,-1))))</f>
        <v>12.6769</v>
      </c>
      <c r="P1238" s="92" cm="1">
        <f t="array" ref="P1238">_xlfn.XLOOKUP(N1238,BSFC!$B$3:$B$25,_xlfn.XLOOKUP(M1238,BSFC!$C$2:$P$2,BSFC!$C$3:$P$25,,-1),,-1)</f>
        <v>541.22171512499995</v>
      </c>
      <c r="Q1238" s="92">
        <f t="shared" si="200"/>
        <v>1.9058371001300312</v>
      </c>
      <c r="R1238" s="92">
        <f t="shared" si="201"/>
        <v>2.7218631517062056E-4</v>
      </c>
      <c r="S1238" s="92">
        <f t="shared" si="202"/>
        <v>0.14731314433019704</v>
      </c>
      <c r="T1238" s="92">
        <f t="shared" si="205"/>
        <v>158.54537252743233</v>
      </c>
      <c r="U1238" s="92">
        <f t="shared" si="203"/>
        <v>1.9641752577359605E-4</v>
      </c>
      <c r="V1238" s="92">
        <f t="shared" si="206"/>
        <v>0.21139383003657122</v>
      </c>
    </row>
    <row r="1239" spans="1:22" x14ac:dyDescent="0.45">
      <c r="A1239" s="88">
        <f>MIN('Gearing and Output'!$H$7,(SQRT((A1238^2)+2*K1238*1)))</f>
        <v>12.937318721933439</v>
      </c>
      <c r="B1239" s="90">
        <f t="shared" si="204"/>
        <v>104.20058052735507</v>
      </c>
      <c r="C1239" s="90">
        <f>0.5*'Gearing and Output'!$G$15*'Gearing and Output'!$G$16*'Gearing and Output'!$G$14*(A1239)^2</f>
        <v>98.416038839178967</v>
      </c>
      <c r="D1239" s="90">
        <f>'Gearing and Output'!$G$26</f>
        <v>133.66125</v>
      </c>
      <c r="E1239" s="90">
        <f>'Gearing and Output'!$C$14-C1239-D1239-'Gearing and Output'!$C$20</f>
        <v>-1096.7777087465474</v>
      </c>
      <c r="F1239" s="90">
        <f>0.5*'Gearing and Output'!$J$27*A1239^2</f>
        <v>47429.668377640046</v>
      </c>
      <c r="G1239" s="90">
        <f>A1239/('Gearing and Output'!$J$35/1000)</f>
        <v>44.290717979915911</v>
      </c>
      <c r="H1239" s="90">
        <f t="shared" si="198"/>
        <v>52.867637954924966</v>
      </c>
      <c r="I1239" s="90">
        <f>'Gearing and Output'!$G$38</f>
        <v>631.72977665344956</v>
      </c>
      <c r="J1239" s="90">
        <f t="shared" si="199"/>
        <v>-1.7361500902437452</v>
      </c>
      <c r="K1239" s="92">
        <f t="shared" si="197"/>
        <v>-0.57598706794964138</v>
      </c>
      <c r="L1239" s="92">
        <f>IF(A1239&lt;'Gearing and Output'!$H$5,1,IF(A1239&lt;'Gearing and Output'!$H$6,2,IF(A1239&gt;'Gearing and Output'!$H$6,3)))</f>
        <v>3</v>
      </c>
      <c r="M1239" s="92">
        <f>IF(L1239=1,_xlfn.XLOOKUP(A1239,'Dyno Graph'!$E$2:$E$77,'Dyno Graph'!$A$2:$A$77,,1),IF(L1239=2,_xlfn.XLOOKUP(A1239,'Dyno Graph'!$F$2:$F$77,'Dyno Graph'!$A$2:$A$77,,1),IF(L1239=3,_xlfn.XLOOKUP(A1239,'Dyno Graph'!$G$2:$G$77,'Dyno Graph'!$A$2:$A$77,,1))))</f>
        <v>7100</v>
      </c>
      <c r="N1239" s="92">
        <f>IF(L1239=1,_xlfn.XLOOKUP(A1239,'Dyno Graph'!$E$2:$E$77,'Dyno Graph'!$D$2:$D$77,,-1),IF(L1239=2,_xlfn.XLOOKUP(A1239,'Dyno Graph'!$F$2:$F$77,'Dyno Graph'!$D$2:$D$77,,-1),IF(L1239=3,_xlfn.XLOOKUP(A1239,'Dyno Graph'!$G$2:$G$77,'Dyno Graph'!$D$2:$D$77,,-1))))</f>
        <v>17.308428571428571</v>
      </c>
      <c r="O1239" s="92">
        <f>IF(L1239=1,_xlfn.XLOOKUP(A1239,'Dyno Graph'!$E$2:$E$77,'Dyno Graph'!$H$2:$H$77,,-1),IF(Forces!L1239=2,_xlfn.XLOOKUP(Forces!A1239,'Dyno Graph'!$F$2:$F$77,'Dyno Graph'!$H$2:$H$77,,-1),IF(Forces!L1239=3,_xlfn.XLOOKUP(Forces!A1239,'Dyno Graph'!$G$2:$G$77,'Dyno Graph'!$H$2:$H$77,,-1))))</f>
        <v>12.6769</v>
      </c>
      <c r="P1239" s="92" cm="1">
        <f t="array" ref="P1239">_xlfn.XLOOKUP(N1239,BSFC!$B$3:$B$25,_xlfn.XLOOKUP(M1239,BSFC!$C$2:$P$2,BSFC!$C$3:$P$25,,-1),,-1)</f>
        <v>541.22171512499995</v>
      </c>
      <c r="Q1239" s="92">
        <f t="shared" si="200"/>
        <v>1.9058371001300312</v>
      </c>
      <c r="R1239" s="92">
        <f t="shared" si="201"/>
        <v>2.7312785648601684E-4</v>
      </c>
      <c r="S1239" s="92">
        <f t="shared" si="202"/>
        <v>0.14782272693577686</v>
      </c>
      <c r="T1239" s="92">
        <f t="shared" si="205"/>
        <v>158.69319525436811</v>
      </c>
      <c r="U1239" s="92">
        <f t="shared" si="203"/>
        <v>1.9709696924770248E-4</v>
      </c>
      <c r="V1239" s="92">
        <f t="shared" si="206"/>
        <v>0.21159092700581891</v>
      </c>
    </row>
    <row r="1240" spans="1:22" x14ac:dyDescent="0.45">
      <c r="A1240" s="88">
        <f>MIN('Gearing and Output'!$H$7,(SQRT((A1239^2)+2*K1239*1)))</f>
        <v>12.892720487817542</v>
      </c>
      <c r="B1240" s="90">
        <f t="shared" si="204"/>
        <v>104.27814367633863</v>
      </c>
      <c r="C1240" s="90">
        <f>0.5*'Gearing and Output'!$G$15*'Gearing and Output'!$G$16*'Gearing and Output'!$G$14*(A1240)^2</f>
        <v>97.738678047270213</v>
      </c>
      <c r="D1240" s="90">
        <f>'Gearing and Output'!$G$26</f>
        <v>133.66125</v>
      </c>
      <c r="E1240" s="90">
        <f>'Gearing and Output'!$C$14-C1240-D1240-'Gearing and Output'!$C$20</f>
        <v>-1096.1003479546387</v>
      </c>
      <c r="F1240" s="90">
        <f>0.5*'Gearing and Output'!$J$27*A1240^2</f>
        <v>47103.227706879596</v>
      </c>
      <c r="G1240" s="90">
        <f>A1240/('Gearing and Output'!$J$35/1000)</f>
        <v>44.138036589584182</v>
      </c>
      <c r="H1240" s="90">
        <f t="shared" si="198"/>
        <v>52.503769773133875</v>
      </c>
      <c r="I1240" s="90">
        <f>'Gearing and Output'!$G$38</f>
        <v>631.72977665344956</v>
      </c>
      <c r="J1240" s="90">
        <f t="shared" si="199"/>
        <v>-1.7350778583861666</v>
      </c>
      <c r="K1240" s="92">
        <f t="shared" si="197"/>
        <v>-0.57634301260124521</v>
      </c>
      <c r="L1240" s="92">
        <f>IF(A1240&lt;'Gearing and Output'!$H$5,1,IF(A1240&lt;'Gearing and Output'!$H$6,2,IF(A1240&gt;'Gearing and Output'!$H$6,3)))</f>
        <v>3</v>
      </c>
      <c r="M1240" s="92">
        <f>IF(L1240=1,_xlfn.XLOOKUP(A1240,'Dyno Graph'!$E$2:$E$77,'Dyno Graph'!$A$2:$A$77,,1),IF(L1240=2,_xlfn.XLOOKUP(A1240,'Dyno Graph'!$F$2:$F$77,'Dyno Graph'!$A$2:$A$77,,1),IF(L1240=3,_xlfn.XLOOKUP(A1240,'Dyno Graph'!$G$2:$G$77,'Dyno Graph'!$A$2:$A$77,,1))))</f>
        <v>7100</v>
      </c>
      <c r="N1240" s="92">
        <f>IF(L1240=1,_xlfn.XLOOKUP(A1240,'Dyno Graph'!$E$2:$E$77,'Dyno Graph'!$D$2:$D$77,,-1),IF(L1240=2,_xlfn.XLOOKUP(A1240,'Dyno Graph'!$F$2:$F$77,'Dyno Graph'!$D$2:$D$77,,-1),IF(L1240=3,_xlfn.XLOOKUP(A1240,'Dyno Graph'!$G$2:$G$77,'Dyno Graph'!$D$2:$D$77,,-1))))</f>
        <v>17.308428571428571</v>
      </c>
      <c r="O1240" s="92">
        <f>IF(L1240=1,_xlfn.XLOOKUP(A1240,'Dyno Graph'!$E$2:$E$77,'Dyno Graph'!$H$2:$H$77,,-1),IF(Forces!L1240=2,_xlfn.XLOOKUP(Forces!A1240,'Dyno Graph'!$F$2:$F$77,'Dyno Graph'!$H$2:$H$77,,-1),IF(Forces!L1240=3,_xlfn.XLOOKUP(Forces!A1240,'Dyno Graph'!$G$2:$G$77,'Dyno Graph'!$H$2:$H$77,,-1))))</f>
        <v>12.6769</v>
      </c>
      <c r="P1240" s="92" cm="1">
        <f t="array" ref="P1240">_xlfn.XLOOKUP(N1240,BSFC!$B$3:$B$25,_xlfn.XLOOKUP(M1240,BSFC!$C$2:$P$2,BSFC!$C$3:$P$25,,-1),,-1)</f>
        <v>541.22171512499995</v>
      </c>
      <c r="Q1240" s="92">
        <f t="shared" si="200"/>
        <v>1.9058371001300312</v>
      </c>
      <c r="R1240" s="92">
        <f t="shared" si="201"/>
        <v>2.7407982777691563E-4</v>
      </c>
      <c r="S1240" s="92">
        <f t="shared" si="202"/>
        <v>0.14833795447058687</v>
      </c>
      <c r="T1240" s="92">
        <f t="shared" si="205"/>
        <v>158.84153320883868</v>
      </c>
      <c r="U1240" s="92">
        <f t="shared" si="203"/>
        <v>1.9778393929411581E-4</v>
      </c>
      <c r="V1240" s="92">
        <f t="shared" si="206"/>
        <v>0.21178871094511303</v>
      </c>
    </row>
    <row r="1241" spans="1:22" x14ac:dyDescent="0.45">
      <c r="A1241" s="88">
        <f>MIN('Gearing and Output'!$H$7,(SQRT((A1240^2)+2*K1240*1)))</f>
        <v>12.847939739576448</v>
      </c>
      <c r="B1241" s="90">
        <f t="shared" si="204"/>
        <v>104.35597716717605</v>
      </c>
      <c r="C1241" s="90">
        <f>0.5*'Gearing and Output'!$G$15*'Gearing and Output'!$G$16*'Gearing and Output'!$G$14*(A1241)^2</f>
        <v>97.060898664451173</v>
      </c>
      <c r="D1241" s="90">
        <f>'Gearing and Output'!$G$26</f>
        <v>133.66125</v>
      </c>
      <c r="E1241" s="90">
        <f>'Gearing and Output'!$C$14-C1241-D1241-'Gearing and Output'!$C$20</f>
        <v>-1095.4225685718197</v>
      </c>
      <c r="F1241" s="90">
        <f>0.5*'Gearing and Output'!$J$27*A1241^2</f>
        <v>46776.585304487853</v>
      </c>
      <c r="G1241" s="90">
        <f>A1241/('Gearing and Output'!$J$35/1000)</f>
        <v>43.984730364862877</v>
      </c>
      <c r="H1241" s="90">
        <f t="shared" si="198"/>
        <v>52.139676730507524</v>
      </c>
      <c r="I1241" s="90">
        <f>'Gearing and Output'!$G$38</f>
        <v>631.72977665344956</v>
      </c>
      <c r="J1241" s="90">
        <f t="shared" si="199"/>
        <v>-1.7340049639178872</v>
      </c>
      <c r="K1241" s="92">
        <f t="shared" si="197"/>
        <v>-0.57669961782609658</v>
      </c>
      <c r="L1241" s="92">
        <f>IF(A1241&lt;'Gearing and Output'!$H$5,1,IF(A1241&lt;'Gearing and Output'!$H$6,2,IF(A1241&gt;'Gearing and Output'!$H$6,3)))</f>
        <v>3</v>
      </c>
      <c r="M1241" s="92">
        <f>IF(L1241=1,_xlfn.XLOOKUP(A1241,'Dyno Graph'!$E$2:$E$77,'Dyno Graph'!$A$2:$A$77,,1),IF(L1241=2,_xlfn.XLOOKUP(A1241,'Dyno Graph'!$F$2:$F$77,'Dyno Graph'!$A$2:$A$77,,1),IF(L1241=3,_xlfn.XLOOKUP(A1241,'Dyno Graph'!$G$2:$G$77,'Dyno Graph'!$A$2:$A$77,,1))))</f>
        <v>7100</v>
      </c>
      <c r="N1241" s="92">
        <f>IF(L1241=1,_xlfn.XLOOKUP(A1241,'Dyno Graph'!$E$2:$E$77,'Dyno Graph'!$D$2:$D$77,,-1),IF(L1241=2,_xlfn.XLOOKUP(A1241,'Dyno Graph'!$F$2:$F$77,'Dyno Graph'!$D$2:$D$77,,-1),IF(L1241=3,_xlfn.XLOOKUP(A1241,'Dyno Graph'!$G$2:$G$77,'Dyno Graph'!$D$2:$D$77,,-1))))</f>
        <v>17.308428571428571</v>
      </c>
      <c r="O1241" s="92">
        <f>IF(L1241=1,_xlfn.XLOOKUP(A1241,'Dyno Graph'!$E$2:$E$77,'Dyno Graph'!$H$2:$H$77,,-1),IF(Forces!L1241=2,_xlfn.XLOOKUP(Forces!A1241,'Dyno Graph'!$F$2:$F$77,'Dyno Graph'!$H$2:$H$77,,-1),IF(Forces!L1241=3,_xlfn.XLOOKUP(Forces!A1241,'Dyno Graph'!$G$2:$G$77,'Dyno Graph'!$H$2:$H$77,,-1))))</f>
        <v>12.6769</v>
      </c>
      <c r="P1241" s="92" cm="1">
        <f t="array" ref="P1241">_xlfn.XLOOKUP(N1241,BSFC!$B$3:$B$25,_xlfn.XLOOKUP(M1241,BSFC!$C$2:$P$2,BSFC!$C$3:$P$25,,-1),,-1)</f>
        <v>541.22171512499995</v>
      </c>
      <c r="Q1241" s="92">
        <f t="shared" si="200"/>
        <v>1.9058371001300312</v>
      </c>
      <c r="R1241" s="92">
        <f t="shared" si="201"/>
        <v>2.7504242144877754E-4</v>
      </c>
      <c r="S1241" s="92">
        <f t="shared" si="202"/>
        <v>0.14885893106864045</v>
      </c>
      <c r="T1241" s="92">
        <f t="shared" si="205"/>
        <v>158.99039213990733</v>
      </c>
      <c r="U1241" s="92">
        <f t="shared" si="203"/>
        <v>1.9847857475818728E-4</v>
      </c>
      <c r="V1241" s="92">
        <f t="shared" si="206"/>
        <v>0.21198718951987122</v>
      </c>
    </row>
    <row r="1242" spans="1:22" x14ac:dyDescent="0.45">
      <c r="A1242" s="88">
        <f>MIN('Gearing and Output'!$H$7,(SQRT((A1241^2)+2*K1241*1)))</f>
        <v>12.802974510485271</v>
      </c>
      <c r="B1242" s="90">
        <f t="shared" si="204"/>
        <v>104.43408401642276</v>
      </c>
      <c r="C1242" s="90">
        <f>0.5*'Gearing and Output'!$G$15*'Gearing and Output'!$G$16*'Gearing and Output'!$G$14*(A1242)^2</f>
        <v>96.382699913887677</v>
      </c>
      <c r="D1242" s="90">
        <f>'Gearing and Output'!$G$26</f>
        <v>133.66125</v>
      </c>
      <c r="E1242" s="90">
        <f>'Gearing and Output'!$C$14-C1242-D1242-'Gearing and Output'!$C$20</f>
        <v>-1094.7443698212562</v>
      </c>
      <c r="F1242" s="90">
        <f>0.5*'Gearing and Output'!$J$27*A1242^2</f>
        <v>46449.740796084916</v>
      </c>
      <c r="G1242" s="90">
        <f>A1242/('Gearing and Output'!$J$35/1000)</f>
        <v>43.830792572698627</v>
      </c>
      <c r="H1242" s="90">
        <f t="shared" si="198"/>
        <v>51.775358409742118</v>
      </c>
      <c r="I1242" s="90">
        <f>'Gearing and Output'!$G$38</f>
        <v>631.72977665344956</v>
      </c>
      <c r="J1242" s="90">
        <f t="shared" si="199"/>
        <v>-1.7329314056092124</v>
      </c>
      <c r="K1242" s="92">
        <f t="shared" ref="K1242:K1305" si="207">(I1242/E1242)</f>
        <v>-0.57705688566966085</v>
      </c>
      <c r="L1242" s="92">
        <f>IF(A1242&lt;'Gearing and Output'!$H$5,1,IF(A1242&lt;'Gearing and Output'!$H$6,2,IF(A1242&gt;'Gearing and Output'!$H$6,3)))</f>
        <v>3</v>
      </c>
      <c r="M1242" s="92">
        <f>IF(L1242=1,_xlfn.XLOOKUP(A1242,'Dyno Graph'!$E$2:$E$77,'Dyno Graph'!$A$2:$A$77,,1),IF(L1242=2,_xlfn.XLOOKUP(A1242,'Dyno Graph'!$F$2:$F$77,'Dyno Graph'!$A$2:$A$77,,1),IF(L1242=3,_xlfn.XLOOKUP(A1242,'Dyno Graph'!$G$2:$G$77,'Dyno Graph'!$A$2:$A$77,,1))))</f>
        <v>7000</v>
      </c>
      <c r="N1242" s="92">
        <f>IF(L1242=1,_xlfn.XLOOKUP(A1242,'Dyno Graph'!$E$2:$E$77,'Dyno Graph'!$D$2:$D$77,,-1),IF(L1242=2,_xlfn.XLOOKUP(A1242,'Dyno Graph'!$F$2:$F$77,'Dyno Graph'!$D$2:$D$77,,-1),IF(L1242=3,_xlfn.XLOOKUP(A1242,'Dyno Graph'!$G$2:$G$77,'Dyno Graph'!$D$2:$D$77,,-1))))</f>
        <v>18.346330708629118</v>
      </c>
      <c r="O1242" s="92">
        <f>IF(L1242=1,_xlfn.XLOOKUP(A1242,'Dyno Graph'!$E$2:$E$77,'Dyno Graph'!$H$2:$H$77,,-1),IF(Forces!L1242=2,_xlfn.XLOOKUP(Forces!A1242,'Dyno Graph'!$F$2:$F$77,'Dyno Graph'!$H$2:$H$77,,-1),IF(Forces!L1242=3,_xlfn.XLOOKUP(Forces!A1242,'Dyno Graph'!$G$2:$G$77,'Dyno Graph'!$H$2:$H$77,,-1))))</f>
        <v>13.245113762456945</v>
      </c>
      <c r="P1242" s="92" cm="1">
        <f t="array" ref="P1242">_xlfn.XLOOKUP(N1242,BSFC!$B$3:$B$25,_xlfn.XLOOKUP(M1242,BSFC!$C$2:$P$2,BSFC!$C$3:$P$25,,-1),,-1)</f>
        <v>510.46600000000001</v>
      </c>
      <c r="Q1242" s="92">
        <f t="shared" si="200"/>
        <v>1.8781056227406521</v>
      </c>
      <c r="R1242" s="92">
        <f t="shared" si="201"/>
        <v>2.8838762895576798E-4</v>
      </c>
      <c r="S1242" s="92">
        <f t="shared" si="202"/>
        <v>0.14721207940253506</v>
      </c>
      <c r="T1242" s="92">
        <f t="shared" si="205"/>
        <v>159.13760421930985</v>
      </c>
      <c r="U1242" s="92">
        <f t="shared" si="203"/>
        <v>1.9628277253671341E-4</v>
      </c>
      <c r="V1242" s="92">
        <f t="shared" si="206"/>
        <v>0.21218347229240794</v>
      </c>
    </row>
    <row r="1243" spans="1:22" x14ac:dyDescent="0.45">
      <c r="A1243" s="88">
        <f>MIN('Gearing and Output'!$H$7,(SQRT((A1242^2)+2*K1242*1)))</f>
        <v>12.757822797985408</v>
      </c>
      <c r="B1243" s="90">
        <f t="shared" si="204"/>
        <v>104.51246729669201</v>
      </c>
      <c r="C1243" s="90">
        <f>0.5*'Gearing and Output'!$G$15*'Gearing and Output'!$G$16*'Gearing and Output'!$G$14*(A1243)^2</f>
        <v>95.704081016340155</v>
      </c>
      <c r="D1243" s="90">
        <f>'Gearing and Output'!$G$26</f>
        <v>133.66125</v>
      </c>
      <c r="E1243" s="90">
        <f>'Gearing and Output'!$C$14-C1243-D1243-'Gearing and Output'!$C$20</f>
        <v>-1094.0657509237085</v>
      </c>
      <c r="F1243" s="90">
        <f>0.5*'Gearing and Output'!$J$27*A1243^2</f>
        <v>46122.693806131632</v>
      </c>
      <c r="G1243" s="90">
        <f>A1243/('Gearing and Output'!$J$35/1000)</f>
        <v>43.676216357361888</v>
      </c>
      <c r="H1243" s="90">
        <f t="shared" si="198"/>
        <v>51.410814392241683</v>
      </c>
      <c r="I1243" s="90">
        <f>'Gearing and Output'!$G$38</f>
        <v>631.72977665344956</v>
      </c>
      <c r="J1243" s="90">
        <f t="shared" si="199"/>
        <v>-1.7318571822266411</v>
      </c>
      <c r="K1243" s="92">
        <f t="shared" si="207"/>
        <v>-0.57741481818628049</v>
      </c>
      <c r="L1243" s="92">
        <f>IF(A1243&lt;'Gearing and Output'!$H$5,1,IF(A1243&lt;'Gearing and Output'!$H$6,2,IF(A1243&gt;'Gearing and Output'!$H$6,3)))</f>
        <v>3</v>
      </c>
      <c r="M1243" s="92">
        <f>IF(L1243=1,_xlfn.XLOOKUP(A1243,'Dyno Graph'!$E$2:$E$77,'Dyno Graph'!$A$2:$A$77,,1),IF(L1243=2,_xlfn.XLOOKUP(A1243,'Dyno Graph'!$F$2:$F$77,'Dyno Graph'!$A$2:$A$77,,1),IF(L1243=3,_xlfn.XLOOKUP(A1243,'Dyno Graph'!$G$2:$G$77,'Dyno Graph'!$A$2:$A$77,,1))))</f>
        <v>7000</v>
      </c>
      <c r="N1243" s="92">
        <f>IF(L1243=1,_xlfn.XLOOKUP(A1243,'Dyno Graph'!$E$2:$E$77,'Dyno Graph'!$D$2:$D$77,,-1),IF(L1243=2,_xlfn.XLOOKUP(A1243,'Dyno Graph'!$F$2:$F$77,'Dyno Graph'!$D$2:$D$77,,-1),IF(L1243=3,_xlfn.XLOOKUP(A1243,'Dyno Graph'!$G$2:$G$77,'Dyno Graph'!$D$2:$D$77,,-1))))</f>
        <v>18.346330708629118</v>
      </c>
      <c r="O1243" s="92">
        <f>IF(L1243=1,_xlfn.XLOOKUP(A1243,'Dyno Graph'!$E$2:$E$77,'Dyno Graph'!$H$2:$H$77,,-1),IF(Forces!L1243=2,_xlfn.XLOOKUP(Forces!A1243,'Dyno Graph'!$F$2:$F$77,'Dyno Graph'!$H$2:$H$77,,-1),IF(Forces!L1243=3,_xlfn.XLOOKUP(Forces!A1243,'Dyno Graph'!$G$2:$G$77,'Dyno Graph'!$H$2:$H$77,,-1))))</f>
        <v>13.245113762456945</v>
      </c>
      <c r="P1243" s="92" cm="1">
        <f t="array" ref="P1243">_xlfn.XLOOKUP(N1243,BSFC!$B$3:$B$25,_xlfn.XLOOKUP(M1243,BSFC!$C$2:$P$2,BSFC!$C$3:$P$25,,-1),,-1)</f>
        <v>510.46600000000001</v>
      </c>
      <c r="Q1243" s="92">
        <f t="shared" si="200"/>
        <v>1.8781056227406521</v>
      </c>
      <c r="R1243" s="92">
        <f t="shared" si="201"/>
        <v>2.8941618988942544E-4</v>
      </c>
      <c r="S1243" s="92">
        <f t="shared" si="202"/>
        <v>0.14773712478809545</v>
      </c>
      <c r="T1243" s="92">
        <f t="shared" si="205"/>
        <v>159.28534134409796</v>
      </c>
      <c r="U1243" s="92">
        <f t="shared" si="203"/>
        <v>1.9698283305079391E-4</v>
      </c>
      <c r="V1243" s="92">
        <f t="shared" si="206"/>
        <v>0.21238045512545875</v>
      </c>
    </row>
    <row r="1244" spans="1:22" x14ac:dyDescent="0.45">
      <c r="A1244" s="88">
        <f>MIN('Gearing and Output'!$H$7,(SQRT((A1243^2)+2*K1243*1)))</f>
        <v>12.7124825627579</v>
      </c>
      <c r="B1244" s="90">
        <f t="shared" si="204"/>
        <v>104.59113013812076</v>
      </c>
      <c r="C1244" s="90">
        <f>0.5*'Gearing and Output'!$G$15*'Gearing and Output'!$G$16*'Gearing and Output'!$G$14*(A1244)^2</f>
        <v>95.02504119015309</v>
      </c>
      <c r="D1244" s="90">
        <f>'Gearing and Output'!$G$26</f>
        <v>133.66125</v>
      </c>
      <c r="E1244" s="90">
        <f>'Gearing and Output'!$C$14-C1244-D1244-'Gearing and Output'!$C$20</f>
        <v>-1093.3867110975216</v>
      </c>
      <c r="F1244" s="90">
        <f>0.5*'Gearing and Output'!$J$27*A1244^2</f>
        <v>45795.443957924552</v>
      </c>
      <c r="G1244" s="90">
        <f>A1244/('Gearing and Output'!$J$35/1000)</f>
        <v>43.520994737274563</v>
      </c>
      <c r="H1244" s="90">
        <f t="shared" si="198"/>
        <v>51.046044258112474</v>
      </c>
      <c r="I1244" s="90">
        <f>'Gearing and Output'!$G$38</f>
        <v>631.72977665344956</v>
      </c>
      <c r="J1244" s="90">
        <f t="shared" si="199"/>
        <v>-1.7307822925328482</v>
      </c>
      <c r="K1244" s="92">
        <f t="shared" si="207"/>
        <v>-0.57777341743922495</v>
      </c>
      <c r="L1244" s="92">
        <f>IF(A1244&lt;'Gearing and Output'!$H$5,1,IF(A1244&lt;'Gearing and Output'!$H$6,2,IF(A1244&gt;'Gearing and Output'!$H$6,3)))</f>
        <v>3</v>
      </c>
      <c r="M1244" s="92">
        <f>IF(L1244=1,_xlfn.XLOOKUP(A1244,'Dyno Graph'!$E$2:$E$77,'Dyno Graph'!$A$2:$A$77,,1),IF(L1244=2,_xlfn.XLOOKUP(A1244,'Dyno Graph'!$F$2:$F$77,'Dyno Graph'!$A$2:$A$77,,1),IF(L1244=3,_xlfn.XLOOKUP(A1244,'Dyno Graph'!$G$2:$G$77,'Dyno Graph'!$A$2:$A$77,,1))))</f>
        <v>7000</v>
      </c>
      <c r="N1244" s="92">
        <f>IF(L1244=1,_xlfn.XLOOKUP(A1244,'Dyno Graph'!$E$2:$E$77,'Dyno Graph'!$D$2:$D$77,,-1),IF(L1244=2,_xlfn.XLOOKUP(A1244,'Dyno Graph'!$F$2:$F$77,'Dyno Graph'!$D$2:$D$77,,-1),IF(L1244=3,_xlfn.XLOOKUP(A1244,'Dyno Graph'!$G$2:$G$77,'Dyno Graph'!$D$2:$D$77,,-1))))</f>
        <v>18.346330708629118</v>
      </c>
      <c r="O1244" s="92">
        <f>IF(L1244=1,_xlfn.XLOOKUP(A1244,'Dyno Graph'!$E$2:$E$77,'Dyno Graph'!$H$2:$H$77,,-1),IF(Forces!L1244=2,_xlfn.XLOOKUP(Forces!A1244,'Dyno Graph'!$F$2:$F$77,'Dyno Graph'!$H$2:$H$77,,-1),IF(Forces!L1244=3,_xlfn.XLOOKUP(Forces!A1244,'Dyno Graph'!$G$2:$G$77,'Dyno Graph'!$H$2:$H$77,,-1))))</f>
        <v>13.245113762456945</v>
      </c>
      <c r="P1244" s="92" cm="1">
        <f t="array" ref="P1244">_xlfn.XLOOKUP(N1244,BSFC!$B$3:$B$25,_xlfn.XLOOKUP(M1244,BSFC!$C$2:$P$2,BSFC!$C$3:$P$25,,-1),,-1)</f>
        <v>510.46600000000001</v>
      </c>
      <c r="Q1244" s="92">
        <f t="shared" si="200"/>
        <v>1.8781056227406521</v>
      </c>
      <c r="R1244" s="92">
        <f t="shared" si="201"/>
        <v>2.9045648443457191E-4</v>
      </c>
      <c r="S1244" s="92">
        <f t="shared" si="202"/>
        <v>0.14826815978337818</v>
      </c>
      <c r="T1244" s="92">
        <f t="shared" si="205"/>
        <v>159.43360950388134</v>
      </c>
      <c r="U1244" s="92">
        <f t="shared" si="203"/>
        <v>1.9769087971117092E-4</v>
      </c>
      <c r="V1244" s="92">
        <f t="shared" si="206"/>
        <v>0.21257814600516992</v>
      </c>
    </row>
    <row r="1245" spans="1:22" x14ac:dyDescent="0.45">
      <c r="A1245" s="88">
        <f>MIN('Gearing and Output'!$H$7,(SQRT((A1244^2)+2*K1244*1)))</f>
        <v>12.666951727765651</v>
      </c>
      <c r="B1245" s="90">
        <f t="shared" si="204"/>
        <v>104.6700757298852</v>
      </c>
      <c r="C1245" s="90">
        <f>0.5*'Gearing and Output'!$G$15*'Gearing and Output'!$G$16*'Gearing and Output'!$G$14*(A1245)^2</f>
        <v>94.345579651244563</v>
      </c>
      <c r="D1245" s="90">
        <f>'Gearing and Output'!$G$26</f>
        <v>133.66125</v>
      </c>
      <c r="E1245" s="90">
        <f>'Gearing and Output'!$C$14-C1245-D1245-'Gearing and Output'!$C$20</f>
        <v>-1092.7072495586131</v>
      </c>
      <c r="F1245" s="90">
        <f>0.5*'Gearing and Output'!$J$27*A1245^2</f>
        <v>45467.990873590876</v>
      </c>
      <c r="G1245" s="90">
        <f>A1245/('Gearing and Output'!$J$35/1000)</f>
        <v>43.365120601731086</v>
      </c>
      <c r="H1245" s="90">
        <f t="shared" si="198"/>
        <v>50.681047586157298</v>
      </c>
      <c r="I1245" s="90">
        <f>'Gearing and Output'!$G$38</f>
        <v>631.72977665344956</v>
      </c>
      <c r="J1245" s="90">
        <f t="shared" si="199"/>
        <v>-1.7297067352866662</v>
      </c>
      <c r="K1245" s="92">
        <f t="shared" si="207"/>
        <v>-0.57813268550074115</v>
      </c>
      <c r="L1245" s="92">
        <f>IF(A1245&lt;'Gearing and Output'!$H$5,1,IF(A1245&lt;'Gearing and Output'!$H$6,2,IF(A1245&gt;'Gearing and Output'!$H$6,3)))</f>
        <v>3</v>
      </c>
      <c r="M1245" s="92">
        <f>IF(L1245=1,_xlfn.XLOOKUP(A1245,'Dyno Graph'!$E$2:$E$77,'Dyno Graph'!$A$2:$A$77,,1),IF(L1245=2,_xlfn.XLOOKUP(A1245,'Dyno Graph'!$F$2:$F$77,'Dyno Graph'!$A$2:$A$77,,1),IF(L1245=3,_xlfn.XLOOKUP(A1245,'Dyno Graph'!$G$2:$G$77,'Dyno Graph'!$A$2:$A$77,,1))))</f>
        <v>7000</v>
      </c>
      <c r="N1245" s="92">
        <f>IF(L1245=1,_xlfn.XLOOKUP(A1245,'Dyno Graph'!$E$2:$E$77,'Dyno Graph'!$D$2:$D$77,,-1),IF(L1245=2,_xlfn.XLOOKUP(A1245,'Dyno Graph'!$F$2:$F$77,'Dyno Graph'!$D$2:$D$77,,-1),IF(L1245=3,_xlfn.XLOOKUP(A1245,'Dyno Graph'!$G$2:$G$77,'Dyno Graph'!$D$2:$D$77,,-1))))</f>
        <v>18.346330708629118</v>
      </c>
      <c r="O1245" s="92">
        <f>IF(L1245=1,_xlfn.XLOOKUP(A1245,'Dyno Graph'!$E$2:$E$77,'Dyno Graph'!$H$2:$H$77,,-1),IF(Forces!L1245=2,_xlfn.XLOOKUP(Forces!A1245,'Dyno Graph'!$F$2:$F$77,'Dyno Graph'!$H$2:$H$77,,-1),IF(Forces!L1245=3,_xlfn.XLOOKUP(Forces!A1245,'Dyno Graph'!$G$2:$G$77,'Dyno Graph'!$H$2:$H$77,,-1))))</f>
        <v>13.245113762456945</v>
      </c>
      <c r="P1245" s="92" cm="1">
        <f t="array" ref="P1245">_xlfn.XLOOKUP(N1245,BSFC!$B$3:$B$25,_xlfn.XLOOKUP(M1245,BSFC!$C$2:$P$2,BSFC!$C$3:$P$25,,-1),,-1)</f>
        <v>510.46600000000001</v>
      </c>
      <c r="Q1245" s="92">
        <f t="shared" si="200"/>
        <v>1.8781056227406521</v>
      </c>
      <c r="R1245" s="92">
        <f t="shared" si="201"/>
        <v>2.9150873557431245E-4</v>
      </c>
      <c r="S1245" s="92">
        <f t="shared" si="202"/>
        <v>0.148805298213677</v>
      </c>
      <c r="T1245" s="92">
        <f t="shared" si="205"/>
        <v>159.58241480209503</v>
      </c>
      <c r="U1245" s="92">
        <f t="shared" si="203"/>
        <v>1.9840706428490265E-4</v>
      </c>
      <c r="V1245" s="92">
        <f t="shared" si="206"/>
        <v>0.21277655306945481</v>
      </c>
    </row>
    <row r="1246" spans="1:22" x14ac:dyDescent="0.45">
      <c r="A1246" s="88">
        <f>MIN('Gearing and Output'!$H$7,(SQRT((A1245^2)+2*K1245*1)))</f>
        <v>12.621228177263246</v>
      </c>
      <c r="B1246" s="90">
        <f t="shared" si="204"/>
        <v>104.74930732176794</v>
      </c>
      <c r="C1246" s="90">
        <f>0.5*'Gearing and Output'!$G$15*'Gearing and Output'!$G$16*'Gearing and Output'!$G$14*(A1246)^2</f>
        <v>93.665695613095693</v>
      </c>
      <c r="D1246" s="90">
        <f>'Gearing and Output'!$G$26</f>
        <v>133.66125</v>
      </c>
      <c r="E1246" s="90">
        <f>'Gearing and Output'!$C$14-C1246-D1246-'Gearing and Output'!$C$20</f>
        <v>-1092.0273655204642</v>
      </c>
      <c r="F1246" s="90">
        <f>0.5*'Gearing and Output'!$J$27*A1246^2</f>
        <v>45140.334174083328</v>
      </c>
      <c r="G1246" s="90">
        <f>A1246/('Gearing and Output'!$J$35/1000)</f>
        <v>43.208586707508545</v>
      </c>
      <c r="H1246" s="90">
        <f t="shared" si="198"/>
        <v>50.315823953869852</v>
      </c>
      <c r="I1246" s="90">
        <f>'Gearing and Output'!$G$38</f>
        <v>631.72977665344956</v>
      </c>
      <c r="J1246" s="90">
        <f t="shared" si="199"/>
        <v>-1.7286305092430712</v>
      </c>
      <c r="K1246" s="92">
        <f t="shared" si="207"/>
        <v>-0.57849262445210325</v>
      </c>
      <c r="L1246" s="92">
        <f>IF(A1246&lt;'Gearing and Output'!$H$5,1,IF(A1246&lt;'Gearing and Output'!$H$6,2,IF(A1246&gt;'Gearing and Output'!$H$6,3)))</f>
        <v>3</v>
      </c>
      <c r="M1246" s="92">
        <f>IF(L1246=1,_xlfn.XLOOKUP(A1246,'Dyno Graph'!$E$2:$E$77,'Dyno Graph'!$A$2:$A$77,,1),IF(L1246=2,_xlfn.XLOOKUP(A1246,'Dyno Graph'!$F$2:$F$77,'Dyno Graph'!$A$2:$A$77,,1),IF(L1246=3,_xlfn.XLOOKUP(A1246,'Dyno Graph'!$G$2:$G$77,'Dyno Graph'!$A$2:$A$77,,1))))</f>
        <v>6900</v>
      </c>
      <c r="N1246" s="92">
        <f>IF(L1246=1,_xlfn.XLOOKUP(A1246,'Dyno Graph'!$E$2:$E$77,'Dyno Graph'!$D$2:$D$77,,-1),IF(L1246=2,_xlfn.XLOOKUP(A1246,'Dyno Graph'!$F$2:$F$77,'Dyno Graph'!$D$2:$D$77,,-1),IF(L1246=3,_xlfn.XLOOKUP(A1246,'Dyno Graph'!$G$2:$G$77,'Dyno Graph'!$D$2:$D$77,,-1))))</f>
        <v>19.259479497265158</v>
      </c>
      <c r="O1246" s="92">
        <f>IF(L1246=1,_xlfn.XLOOKUP(A1246,'Dyno Graph'!$E$2:$E$77,'Dyno Graph'!$H$2:$H$77,,-1),IF(Forces!L1246=2,_xlfn.XLOOKUP(Forces!A1246,'Dyno Graph'!$F$2:$F$77,'Dyno Graph'!$H$2:$H$77,,-1),IF(Forces!L1246=3,_xlfn.XLOOKUP(Forces!A1246,'Dyno Graph'!$G$2:$G$77,'Dyno Graph'!$H$2:$H$77,,-1))))</f>
        <v>13.702848078511614</v>
      </c>
      <c r="P1246" s="92" cm="1">
        <f t="array" ref="P1246">_xlfn.XLOOKUP(N1246,BSFC!$B$3:$B$25,_xlfn.XLOOKUP(M1246,BSFC!$C$2:$P$2,BSFC!$C$3:$P$25,,-1),,-1)</f>
        <v>504.47246850000005</v>
      </c>
      <c r="Q1246" s="92">
        <f t="shared" si="200"/>
        <v>1.9201971099020101</v>
      </c>
      <c r="R1246" s="92">
        <f t="shared" si="201"/>
        <v>3.0268412964762093E-4</v>
      </c>
      <c r="S1246" s="92">
        <f t="shared" si="202"/>
        <v>0.15269581005910937</v>
      </c>
      <c r="T1246" s="92">
        <f t="shared" si="205"/>
        <v>159.73511061215413</v>
      </c>
      <c r="U1246" s="92">
        <f t="shared" si="203"/>
        <v>2.0359441341214583E-4</v>
      </c>
      <c r="V1246" s="92">
        <f t="shared" si="206"/>
        <v>0.21298014748286695</v>
      </c>
    </row>
    <row r="1247" spans="1:22" x14ac:dyDescent="0.45">
      <c r="A1247" s="88">
        <f>MIN('Gearing and Output'!$H$7,(SQRT((A1246^2)+2*K1246*1)))</f>
        <v>12.575309755772997</v>
      </c>
      <c r="B1247" s="90">
        <f t="shared" si="204"/>
        <v>104.82882822577915</v>
      </c>
      <c r="C1247" s="90">
        <f>0.5*'Gearing and Output'!$G$15*'Gearing and Output'!$G$16*'Gearing and Output'!$G$14*(A1247)^2</f>
        <v>92.985388286740005</v>
      </c>
      <c r="D1247" s="90">
        <f>'Gearing and Output'!$G$26</f>
        <v>133.66125</v>
      </c>
      <c r="E1247" s="90">
        <f>'Gearing and Output'!$C$14-C1247-D1247-'Gearing and Output'!$C$20</f>
        <v>-1091.3470581941085</v>
      </c>
      <c r="F1247" s="90">
        <f>0.5*'Gearing and Output'!$J$27*A1247^2</f>
        <v>44812.473479175096</v>
      </c>
      <c r="G1247" s="90">
        <f>A1247/('Gearing and Output'!$J$35/1000)</f>
        <v>43.051385675361161</v>
      </c>
      <c r="H1247" s="90">
        <f t="shared" si="198"/>
        <v>49.950372937429051</v>
      </c>
      <c r="I1247" s="90">
        <f>'Gearing and Output'!$G$38</f>
        <v>631.72977665344956</v>
      </c>
      <c r="J1247" s="90">
        <f t="shared" si="199"/>
        <v>-1.7275536131531646</v>
      </c>
      <c r="K1247" s="92">
        <f t="shared" si="207"/>
        <v>-0.57885323638366304</v>
      </c>
      <c r="L1247" s="92">
        <f>IF(A1247&lt;'Gearing and Output'!$H$5,1,IF(A1247&lt;'Gearing and Output'!$H$6,2,IF(A1247&gt;'Gearing and Output'!$H$6,3)))</f>
        <v>3</v>
      </c>
      <c r="M1247" s="92">
        <f>IF(L1247=1,_xlfn.XLOOKUP(A1247,'Dyno Graph'!$E$2:$E$77,'Dyno Graph'!$A$2:$A$77,,1),IF(L1247=2,_xlfn.XLOOKUP(A1247,'Dyno Graph'!$F$2:$F$77,'Dyno Graph'!$A$2:$A$77,,1),IF(L1247=3,_xlfn.XLOOKUP(A1247,'Dyno Graph'!$G$2:$G$77,'Dyno Graph'!$A$2:$A$77,,1))))</f>
        <v>6900</v>
      </c>
      <c r="N1247" s="92">
        <f>IF(L1247=1,_xlfn.XLOOKUP(A1247,'Dyno Graph'!$E$2:$E$77,'Dyno Graph'!$D$2:$D$77,,-1),IF(L1247=2,_xlfn.XLOOKUP(A1247,'Dyno Graph'!$F$2:$F$77,'Dyno Graph'!$D$2:$D$77,,-1),IF(L1247=3,_xlfn.XLOOKUP(A1247,'Dyno Graph'!$G$2:$G$77,'Dyno Graph'!$D$2:$D$77,,-1))))</f>
        <v>19.259479497265158</v>
      </c>
      <c r="O1247" s="92">
        <f>IF(L1247=1,_xlfn.XLOOKUP(A1247,'Dyno Graph'!$E$2:$E$77,'Dyno Graph'!$H$2:$H$77,,-1),IF(Forces!L1247=2,_xlfn.XLOOKUP(Forces!A1247,'Dyno Graph'!$F$2:$F$77,'Dyno Graph'!$H$2:$H$77,,-1),IF(Forces!L1247=3,_xlfn.XLOOKUP(Forces!A1247,'Dyno Graph'!$G$2:$G$77,'Dyno Graph'!$H$2:$H$77,,-1))))</f>
        <v>13.702848078511614</v>
      </c>
      <c r="P1247" s="92" cm="1">
        <f t="array" ref="P1247">_xlfn.XLOOKUP(N1247,BSFC!$B$3:$B$25,_xlfn.XLOOKUP(M1247,BSFC!$C$2:$P$2,BSFC!$C$3:$P$25,,-1),,-1)</f>
        <v>504.47246850000005</v>
      </c>
      <c r="Q1247" s="92">
        <f t="shared" si="200"/>
        <v>1.9201971099020101</v>
      </c>
      <c r="R1247" s="92">
        <f t="shared" si="201"/>
        <v>3.0379820181200096E-4</v>
      </c>
      <c r="S1247" s="92">
        <f t="shared" si="202"/>
        <v>0.1532578287939613</v>
      </c>
      <c r="T1247" s="92">
        <f t="shared" si="205"/>
        <v>159.88836844094808</v>
      </c>
      <c r="U1247" s="92">
        <f t="shared" si="203"/>
        <v>2.0434377172528172E-4</v>
      </c>
      <c r="V1247" s="92">
        <f t="shared" si="206"/>
        <v>0.21318449125459224</v>
      </c>
    </row>
    <row r="1248" spans="1:22" x14ac:dyDescent="0.45">
      <c r="A1248" s="88">
        <f>MIN('Gearing and Output'!$H$7,(SQRT((A1247^2)+2*K1247*1)))</f>
        <v>12.529194267025801</v>
      </c>
      <c r="B1248" s="90">
        <f t="shared" si="204"/>
        <v>104.90864181783365</v>
      </c>
      <c r="C1248" s="90">
        <f>0.5*'Gearing and Output'!$G$15*'Gearing and Output'!$G$16*'Gearing and Output'!$G$14*(A1248)^2</f>
        <v>92.30465688075283</v>
      </c>
      <c r="D1248" s="90">
        <f>'Gearing and Output'!$G$26</f>
        <v>133.66125</v>
      </c>
      <c r="E1248" s="90">
        <f>'Gearing and Output'!$C$14-C1248-D1248-'Gearing and Output'!$C$20</f>
        <v>-1090.6663267881213</v>
      </c>
      <c r="F1248" s="90">
        <f>0.5*'Gearing and Output'!$J$27*A1248^2</f>
        <v>44484.408407454663</v>
      </c>
      <c r="G1248" s="90">
        <f>A1248/('Gearing and Output'!$J$35/1000)</f>
        <v>42.893509986394385</v>
      </c>
      <c r="H1248" s="90">
        <f t="shared" si="198"/>
        <v>49.584694111693281</v>
      </c>
      <c r="I1248" s="90">
        <f>'Gearing and Output'!$G$38</f>
        <v>631.72977665344956</v>
      </c>
      <c r="J1248" s="90">
        <f t="shared" si="199"/>
        <v>-1.7264760457641564</v>
      </c>
      <c r="K1248" s="92">
        <f t="shared" si="207"/>
        <v>-0.57921452339490154</v>
      </c>
      <c r="L1248" s="92">
        <f>IF(A1248&lt;'Gearing and Output'!$H$5,1,IF(A1248&lt;'Gearing and Output'!$H$6,2,IF(A1248&gt;'Gearing and Output'!$H$6,3)))</f>
        <v>3</v>
      </c>
      <c r="M1248" s="92">
        <f>IF(L1248=1,_xlfn.XLOOKUP(A1248,'Dyno Graph'!$E$2:$E$77,'Dyno Graph'!$A$2:$A$77,,1),IF(L1248=2,_xlfn.XLOOKUP(A1248,'Dyno Graph'!$F$2:$F$77,'Dyno Graph'!$A$2:$A$77,,1),IF(L1248=3,_xlfn.XLOOKUP(A1248,'Dyno Graph'!$G$2:$G$77,'Dyno Graph'!$A$2:$A$77,,1))))</f>
        <v>6900</v>
      </c>
      <c r="N1248" s="92">
        <f>IF(L1248=1,_xlfn.XLOOKUP(A1248,'Dyno Graph'!$E$2:$E$77,'Dyno Graph'!$D$2:$D$77,,-1),IF(L1248=2,_xlfn.XLOOKUP(A1248,'Dyno Graph'!$F$2:$F$77,'Dyno Graph'!$D$2:$D$77,,-1),IF(L1248=3,_xlfn.XLOOKUP(A1248,'Dyno Graph'!$G$2:$G$77,'Dyno Graph'!$D$2:$D$77,,-1))))</f>
        <v>19.259479497265158</v>
      </c>
      <c r="O1248" s="92">
        <f>IF(L1248=1,_xlfn.XLOOKUP(A1248,'Dyno Graph'!$E$2:$E$77,'Dyno Graph'!$H$2:$H$77,,-1),IF(Forces!L1248=2,_xlfn.XLOOKUP(Forces!A1248,'Dyno Graph'!$F$2:$F$77,'Dyno Graph'!$H$2:$H$77,,-1),IF(Forces!L1248=3,_xlfn.XLOOKUP(Forces!A1248,'Dyno Graph'!$G$2:$G$77,'Dyno Graph'!$H$2:$H$77,,-1))))</f>
        <v>13.702848078511614</v>
      </c>
      <c r="P1248" s="92" cm="1">
        <f t="array" ref="P1248">_xlfn.XLOOKUP(N1248,BSFC!$B$3:$B$25,_xlfn.XLOOKUP(M1248,BSFC!$C$2:$P$2,BSFC!$C$3:$P$25,,-1),,-1)</f>
        <v>504.47246850000005</v>
      </c>
      <c r="Q1248" s="92">
        <f t="shared" si="200"/>
        <v>1.9201971099020101</v>
      </c>
      <c r="R1248" s="92">
        <f t="shared" si="201"/>
        <v>3.0492537372881216E-4</v>
      </c>
      <c r="S1248" s="92">
        <f t="shared" si="202"/>
        <v>0.15382645599325895</v>
      </c>
      <c r="T1248" s="92">
        <f t="shared" si="205"/>
        <v>160.04219489694134</v>
      </c>
      <c r="U1248" s="92">
        <f t="shared" si="203"/>
        <v>2.0510194132434525E-4</v>
      </c>
      <c r="V1248" s="92">
        <f t="shared" si="206"/>
        <v>0.21338959319591658</v>
      </c>
    </row>
    <row r="1249" spans="1:22" x14ac:dyDescent="0.45">
      <c r="A1249" s="88">
        <f>MIN('Gearing and Output'!$H$7,(SQRT((A1248^2)+2*K1248*1)))</f>
        <v>12.482879472865323</v>
      </c>
      <c r="B1249" s="90">
        <f t="shared" si="204"/>
        <v>104.98875153948671</v>
      </c>
      <c r="C1249" s="90">
        <f>0.5*'Gearing and Output'!$G$15*'Gearing and Output'!$G$16*'Gearing and Output'!$G$14*(A1249)^2</f>
        <v>91.623500601240451</v>
      </c>
      <c r="D1249" s="90">
        <f>'Gearing and Output'!$G$26</f>
        <v>133.66125</v>
      </c>
      <c r="E1249" s="90">
        <f>'Gearing and Output'!$C$14-C1249-D1249-'Gearing and Output'!$C$20</f>
        <v>-1089.9851705086089</v>
      </c>
      <c r="F1249" s="90">
        <f>0.5*'Gearing and Output'!$J$27*A1249^2</f>
        <v>44156.138576320613</v>
      </c>
      <c r="G1249" s="90">
        <f>A1249/('Gearing and Output'!$J$35/1000)</f>
        <v>42.734951978313319</v>
      </c>
      <c r="H1249" s="90">
        <f t="shared" si="198"/>
        <v>49.218787050194599</v>
      </c>
      <c r="I1249" s="90">
        <f>'Gearing and Output'!$G$38</f>
        <v>631.72977665344956</v>
      </c>
      <c r="J1249" s="90">
        <f t="shared" si="199"/>
        <v>-1.7253978058193484</v>
      </c>
      <c r="K1249" s="92">
        <f t="shared" si="207"/>
        <v>-0.57957648759447966</v>
      </c>
      <c r="L1249" s="92">
        <f>IF(A1249&lt;'Gearing and Output'!$H$5,1,IF(A1249&lt;'Gearing and Output'!$H$6,2,IF(A1249&gt;'Gearing and Output'!$H$6,3)))</f>
        <v>3</v>
      </c>
      <c r="M1249" s="92">
        <f>IF(L1249=1,_xlfn.XLOOKUP(A1249,'Dyno Graph'!$E$2:$E$77,'Dyno Graph'!$A$2:$A$77,,1),IF(L1249=2,_xlfn.XLOOKUP(A1249,'Dyno Graph'!$F$2:$F$77,'Dyno Graph'!$A$2:$A$77,,1),IF(L1249=3,_xlfn.XLOOKUP(A1249,'Dyno Graph'!$G$2:$G$77,'Dyno Graph'!$A$2:$A$77,,1))))</f>
        <v>6900</v>
      </c>
      <c r="N1249" s="92">
        <f>IF(L1249=1,_xlfn.XLOOKUP(A1249,'Dyno Graph'!$E$2:$E$77,'Dyno Graph'!$D$2:$D$77,,-1),IF(L1249=2,_xlfn.XLOOKUP(A1249,'Dyno Graph'!$F$2:$F$77,'Dyno Graph'!$D$2:$D$77,,-1),IF(L1249=3,_xlfn.XLOOKUP(A1249,'Dyno Graph'!$G$2:$G$77,'Dyno Graph'!$D$2:$D$77,,-1))))</f>
        <v>19.259479497265158</v>
      </c>
      <c r="O1249" s="92">
        <f>IF(L1249=1,_xlfn.XLOOKUP(A1249,'Dyno Graph'!$E$2:$E$77,'Dyno Graph'!$H$2:$H$77,,-1),IF(Forces!L1249=2,_xlfn.XLOOKUP(Forces!A1249,'Dyno Graph'!$F$2:$F$77,'Dyno Graph'!$H$2:$H$77,,-1),IF(Forces!L1249=3,_xlfn.XLOOKUP(Forces!A1249,'Dyno Graph'!$G$2:$G$77,'Dyno Graph'!$H$2:$H$77,,-1))))</f>
        <v>13.702848078511614</v>
      </c>
      <c r="P1249" s="92" cm="1">
        <f t="array" ref="P1249">_xlfn.XLOOKUP(N1249,BSFC!$B$3:$B$25,_xlfn.XLOOKUP(M1249,BSFC!$C$2:$P$2,BSFC!$C$3:$P$25,,-1),,-1)</f>
        <v>504.47246850000005</v>
      </c>
      <c r="Q1249" s="92">
        <f t="shared" si="200"/>
        <v>1.9201971099020101</v>
      </c>
      <c r="R1249" s="92">
        <f t="shared" si="201"/>
        <v>3.060659020874675E-4</v>
      </c>
      <c r="S1249" s="92">
        <f t="shared" si="202"/>
        <v>0.15440182114974405</v>
      </c>
      <c r="T1249" s="92">
        <f t="shared" si="205"/>
        <v>160.19659671809109</v>
      </c>
      <c r="U1249" s="92">
        <f t="shared" si="203"/>
        <v>2.058690948663254E-4</v>
      </c>
      <c r="V1249" s="92">
        <f t="shared" si="206"/>
        <v>0.21359546229078291</v>
      </c>
    </row>
    <row r="1250" spans="1:22" x14ac:dyDescent="0.45">
      <c r="A1250" s="88">
        <f>MIN('Gearing and Output'!$H$7,(SQRT((A1249^2)+2*K1249*1)))</f>
        <v>12.436363092113927</v>
      </c>
      <c r="B1250" s="90">
        <f t="shared" si="204"/>
        <v>105.06916089973079</v>
      </c>
      <c r="C1250" s="90">
        <f>0.5*'Gearing and Output'!$G$15*'Gearing and Output'!$G$16*'Gearing and Output'!$G$14*(A1250)^2</f>
        <v>90.941918651829354</v>
      </c>
      <c r="D1250" s="90">
        <f>'Gearing and Output'!$G$26</f>
        <v>133.66125</v>
      </c>
      <c r="E1250" s="90">
        <f>'Gearing and Output'!$C$14-C1250-D1250-'Gearing and Output'!$C$20</f>
        <v>-1089.3035885591978</v>
      </c>
      <c r="F1250" s="90">
        <f>0.5*'Gearing and Output'!$J$27*A1250^2</f>
        <v>43827.663601976441</v>
      </c>
      <c r="G1250" s="90">
        <f>A1250/('Gearing and Output'!$J$35/1000)</f>
        <v>42.575703841540317</v>
      </c>
      <c r="H1250" s="90">
        <f t="shared" si="198"/>
        <v>48.852651325132946</v>
      </c>
      <c r="I1250" s="90">
        <f>'Gearing and Output'!$G$38</f>
        <v>631.72977665344956</v>
      </c>
      <c r="J1250" s="90">
        <f t="shared" si="199"/>
        <v>-1.7243188920581169</v>
      </c>
      <c r="K1250" s="92">
        <f t="shared" si="207"/>
        <v>-0.57993913110029049</v>
      </c>
      <c r="L1250" s="92">
        <f>IF(A1250&lt;'Gearing and Output'!$H$5,1,IF(A1250&lt;'Gearing and Output'!$H$6,2,IF(A1250&gt;'Gearing and Output'!$H$6,3)))</f>
        <v>3</v>
      </c>
      <c r="M1250" s="92">
        <f>IF(L1250=1,_xlfn.XLOOKUP(A1250,'Dyno Graph'!$E$2:$E$77,'Dyno Graph'!$A$2:$A$77,,1),IF(L1250=2,_xlfn.XLOOKUP(A1250,'Dyno Graph'!$F$2:$F$77,'Dyno Graph'!$A$2:$A$77,,1),IF(L1250=3,_xlfn.XLOOKUP(A1250,'Dyno Graph'!$G$2:$G$77,'Dyno Graph'!$A$2:$A$77,,1))))</f>
        <v>6800</v>
      </c>
      <c r="N1250" s="92">
        <f>IF(L1250=1,_xlfn.XLOOKUP(A1250,'Dyno Graph'!$E$2:$E$77,'Dyno Graph'!$D$2:$D$77,,-1),IF(L1250=2,_xlfn.XLOOKUP(A1250,'Dyno Graph'!$F$2:$F$77,'Dyno Graph'!$D$2:$D$77,,-1),IF(L1250=3,_xlfn.XLOOKUP(A1250,'Dyno Graph'!$G$2:$G$77,'Dyno Graph'!$D$2:$D$77,,-1))))</f>
        <v>19.679029850746268</v>
      </c>
      <c r="O1250" s="92">
        <f>IF(L1250=1,_xlfn.XLOOKUP(A1250,'Dyno Graph'!$E$2:$E$77,'Dyno Graph'!$H$2:$H$77,,-1),IF(Forces!L1250=2,_xlfn.XLOOKUP(Forces!A1250,'Dyno Graph'!$F$2:$F$77,'Dyno Graph'!$H$2:$H$77,,-1),IF(Forces!L1250=3,_xlfn.XLOOKUP(Forces!A1250,'Dyno Graph'!$G$2:$G$77,'Dyno Graph'!$H$2:$H$77,,-1))))</f>
        <v>13.795450000000001</v>
      </c>
      <c r="P1250" s="92" cm="1">
        <f t="array" ref="P1250">_xlfn.XLOOKUP(N1250,BSFC!$B$3:$B$25,_xlfn.XLOOKUP(M1250,BSFC!$C$2:$P$2,BSFC!$C$3:$P$25,,-1),,-1)</f>
        <v>504.47246850000005</v>
      </c>
      <c r="Q1250" s="92">
        <f t="shared" si="200"/>
        <v>1.9331735321023127</v>
      </c>
      <c r="R1250" s="92">
        <f t="shared" si="201"/>
        <v>3.0929620058378062E-4</v>
      </c>
      <c r="S1250" s="92">
        <f t="shared" si="202"/>
        <v>0.15603141780617097</v>
      </c>
      <c r="T1250" s="92">
        <f t="shared" si="205"/>
        <v>160.35262813589725</v>
      </c>
      <c r="U1250" s="92">
        <f t="shared" si="203"/>
        <v>2.0804189040822798E-4</v>
      </c>
      <c r="V1250" s="92">
        <f t="shared" si="206"/>
        <v>0.21380350418119115</v>
      </c>
    </row>
    <row r="1251" spans="1:22" x14ac:dyDescent="0.45">
      <c r="A1251" s="88">
        <f>MIN('Gearing and Output'!$H$7,(SQRT((A1250^2)+2*K1250*1)))</f>
        <v>12.389642799398734</v>
      </c>
      <c r="B1251" s="90">
        <f t="shared" si="204"/>
        <v>105.14987347685597</v>
      </c>
      <c r="C1251" s="90">
        <f>0.5*'Gearing and Output'!$G$15*'Gearing and Output'!$G$16*'Gearing and Output'!$G$14*(A1251)^2</f>
        <v>90.259910233655404</v>
      </c>
      <c r="D1251" s="90">
        <f>'Gearing and Output'!$G$26</f>
        <v>133.66125</v>
      </c>
      <c r="E1251" s="90">
        <f>'Gearing and Output'!$C$14-C1251-D1251-'Gearing and Output'!$C$20</f>
        <v>-1088.621580141024</v>
      </c>
      <c r="F1251" s="90">
        <f>0.5*'Gearing and Output'!$J$27*A1251^2</f>
        <v>43498.98309942535</v>
      </c>
      <c r="G1251" s="90">
        <f>A1251/('Gearing and Output'!$J$35/1000)</f>
        <v>42.415757615195936</v>
      </c>
      <c r="H1251" s="90">
        <f t="shared" si="198"/>
        <v>48.486286507370366</v>
      </c>
      <c r="I1251" s="90">
        <f>'Gearing and Output'!$G$38</f>
        <v>631.72977665344956</v>
      </c>
      <c r="J1251" s="90">
        <f t="shared" si="199"/>
        <v>-1.7232393032158959</v>
      </c>
      <c r="K1251" s="92">
        <f t="shared" si="207"/>
        <v>-0.58030245603951103</v>
      </c>
      <c r="L1251" s="92">
        <f>IF(A1251&lt;'Gearing and Output'!$H$5,1,IF(A1251&lt;'Gearing and Output'!$H$6,2,IF(A1251&gt;'Gearing and Output'!$H$6,3)))</f>
        <v>3</v>
      </c>
      <c r="M1251" s="92">
        <f>IF(L1251=1,_xlfn.XLOOKUP(A1251,'Dyno Graph'!$E$2:$E$77,'Dyno Graph'!$A$2:$A$77,,1),IF(L1251=2,_xlfn.XLOOKUP(A1251,'Dyno Graph'!$F$2:$F$77,'Dyno Graph'!$A$2:$A$77,,1),IF(L1251=3,_xlfn.XLOOKUP(A1251,'Dyno Graph'!$G$2:$G$77,'Dyno Graph'!$A$2:$A$77,,1))))</f>
        <v>6800</v>
      </c>
      <c r="N1251" s="92">
        <f>IF(L1251=1,_xlfn.XLOOKUP(A1251,'Dyno Graph'!$E$2:$E$77,'Dyno Graph'!$D$2:$D$77,,-1),IF(L1251=2,_xlfn.XLOOKUP(A1251,'Dyno Graph'!$F$2:$F$77,'Dyno Graph'!$D$2:$D$77,,-1),IF(L1251=3,_xlfn.XLOOKUP(A1251,'Dyno Graph'!$G$2:$G$77,'Dyno Graph'!$D$2:$D$77,,-1))))</f>
        <v>19.679029850746268</v>
      </c>
      <c r="O1251" s="92">
        <f>IF(L1251=1,_xlfn.XLOOKUP(A1251,'Dyno Graph'!$E$2:$E$77,'Dyno Graph'!$H$2:$H$77,,-1),IF(Forces!L1251=2,_xlfn.XLOOKUP(Forces!A1251,'Dyno Graph'!$F$2:$F$77,'Dyno Graph'!$H$2:$H$77,,-1),IF(Forces!L1251=3,_xlfn.XLOOKUP(Forces!A1251,'Dyno Graph'!$G$2:$G$77,'Dyno Graph'!$H$2:$H$77,,-1))))</f>
        <v>13.795450000000001</v>
      </c>
      <c r="P1251" s="92" cm="1">
        <f t="array" ref="P1251">_xlfn.XLOOKUP(N1251,BSFC!$B$3:$B$25,_xlfn.XLOOKUP(M1251,BSFC!$C$2:$P$2,BSFC!$C$3:$P$25,,-1),,-1)</f>
        <v>504.47246850000005</v>
      </c>
      <c r="Q1251" s="92">
        <f t="shared" si="200"/>
        <v>1.9331735321023127</v>
      </c>
      <c r="R1251" s="92">
        <f t="shared" si="201"/>
        <v>3.1047213392244719E-4</v>
      </c>
      <c r="S1251" s="92">
        <f t="shared" si="202"/>
        <v>0.15662464380031954</v>
      </c>
      <c r="T1251" s="92">
        <f t="shared" si="205"/>
        <v>160.50925277969756</v>
      </c>
      <c r="U1251" s="92">
        <f t="shared" si="203"/>
        <v>2.0883285840042607E-4</v>
      </c>
      <c r="V1251" s="92">
        <f t="shared" si="206"/>
        <v>0.21401233703959158</v>
      </c>
    </row>
    <row r="1252" spans="1:22" x14ac:dyDescent="0.45">
      <c r="A1252" s="88">
        <f>MIN('Gearing and Output'!$H$7,(SQRT((A1251^2)+2*K1251*1)))</f>
        <v>12.342716223936039</v>
      </c>
      <c r="B1252" s="90">
        <f t="shared" si="204"/>
        <v>105.2308929203769</v>
      </c>
      <c r="C1252" s="90">
        <f>0.5*'Gearing and Output'!$G$15*'Gearing and Output'!$G$16*'Gearing and Output'!$G$14*(A1252)^2</f>
        <v>89.577474545352956</v>
      </c>
      <c r="D1252" s="90">
        <f>'Gearing and Output'!$G$26</f>
        <v>133.66125</v>
      </c>
      <c r="E1252" s="90">
        <f>'Gearing and Output'!$C$14-C1252-D1252-'Gearing and Output'!$C$20</f>
        <v>-1087.9391444527214</v>
      </c>
      <c r="F1252" s="90">
        <f>0.5*'Gearing and Output'!$J$27*A1252^2</f>
        <v>43170.096682464966</v>
      </c>
      <c r="G1252" s="90">
        <f>A1252/('Gearing and Output'!$J$35/1000)</f>
        <v>42.255105182937477</v>
      </c>
      <c r="H1252" s="90">
        <f t="shared" si="198"/>
        <v>48.119692166425082</v>
      </c>
      <c r="I1252" s="90">
        <f>'Gearing and Output'!$G$38</f>
        <v>631.72977665344956</v>
      </c>
      <c r="J1252" s="90">
        <f t="shared" si="199"/>
        <v>-1.7221590380241587</v>
      </c>
      <c r="K1252" s="92">
        <f t="shared" si="207"/>
        <v>-0.58066646454865445</v>
      </c>
      <c r="L1252" s="92">
        <f>IF(A1252&lt;'Gearing and Output'!$H$5,1,IF(A1252&lt;'Gearing and Output'!$H$6,2,IF(A1252&gt;'Gearing and Output'!$H$6,3)))</f>
        <v>3</v>
      </c>
      <c r="M1252" s="92">
        <f>IF(L1252=1,_xlfn.XLOOKUP(A1252,'Dyno Graph'!$E$2:$E$77,'Dyno Graph'!$A$2:$A$77,,1),IF(L1252=2,_xlfn.XLOOKUP(A1252,'Dyno Graph'!$F$2:$F$77,'Dyno Graph'!$A$2:$A$77,,1),IF(L1252=3,_xlfn.XLOOKUP(A1252,'Dyno Graph'!$G$2:$G$77,'Dyno Graph'!$A$2:$A$77,,1))))</f>
        <v>6800</v>
      </c>
      <c r="N1252" s="92">
        <f>IF(L1252=1,_xlfn.XLOOKUP(A1252,'Dyno Graph'!$E$2:$E$77,'Dyno Graph'!$D$2:$D$77,,-1),IF(L1252=2,_xlfn.XLOOKUP(A1252,'Dyno Graph'!$F$2:$F$77,'Dyno Graph'!$D$2:$D$77,,-1),IF(L1252=3,_xlfn.XLOOKUP(A1252,'Dyno Graph'!$G$2:$G$77,'Dyno Graph'!$D$2:$D$77,,-1))))</f>
        <v>19.679029850746268</v>
      </c>
      <c r="O1252" s="92">
        <f>IF(L1252=1,_xlfn.XLOOKUP(A1252,'Dyno Graph'!$E$2:$E$77,'Dyno Graph'!$H$2:$H$77,,-1),IF(Forces!L1252=2,_xlfn.XLOOKUP(Forces!A1252,'Dyno Graph'!$F$2:$F$77,'Dyno Graph'!$H$2:$H$77,,-1),IF(Forces!L1252=3,_xlfn.XLOOKUP(Forces!A1252,'Dyno Graph'!$G$2:$G$77,'Dyno Graph'!$H$2:$H$77,,-1))))</f>
        <v>13.795450000000001</v>
      </c>
      <c r="P1252" s="92" cm="1">
        <f t="array" ref="P1252">_xlfn.XLOOKUP(N1252,BSFC!$B$3:$B$25,_xlfn.XLOOKUP(M1252,BSFC!$C$2:$P$2,BSFC!$C$3:$P$25,,-1),,-1)</f>
        <v>504.47246850000005</v>
      </c>
      <c r="Q1252" s="92">
        <f t="shared" si="200"/>
        <v>1.9331735321023127</v>
      </c>
      <c r="R1252" s="92">
        <f t="shared" si="201"/>
        <v>3.1166233304190746E-4</v>
      </c>
      <c r="S1252" s="92">
        <f t="shared" si="202"/>
        <v>0.15722506648812018</v>
      </c>
      <c r="T1252" s="92">
        <f t="shared" si="205"/>
        <v>160.66647784618567</v>
      </c>
      <c r="U1252" s="92">
        <f t="shared" si="203"/>
        <v>2.0963342198416024E-4</v>
      </c>
      <c r="V1252" s="92">
        <f t="shared" si="206"/>
        <v>0.21422197046157573</v>
      </c>
    </row>
    <row r="1253" spans="1:22" x14ac:dyDescent="0.45">
      <c r="A1253" s="88">
        <f>MIN('Gearing and Output'!$H$7,(SQRT((A1252^2)+2*K1252*1)))</f>
        <v>12.295580948272294</v>
      </c>
      <c r="B1253" s="90">
        <f t="shared" si="204"/>
        <v>105.31222295302904</v>
      </c>
      <c r="C1253" s="90">
        <f>0.5*'Gearing and Output'!$G$15*'Gearing and Output'!$G$16*'Gearing and Output'!$G$14*(A1253)^2</f>
        <v>88.894610783043731</v>
      </c>
      <c r="D1253" s="90">
        <f>'Gearing and Output'!$G$26</f>
        <v>133.66125</v>
      </c>
      <c r="E1253" s="90">
        <f>'Gearing and Output'!$C$14-C1253-D1253-'Gearing and Output'!$C$20</f>
        <v>-1087.2562806904123</v>
      </c>
      <c r="F1253" s="90">
        <f>0.5*'Gearing and Output'!$J$27*A1253^2</f>
        <v>42841.003963682015</v>
      </c>
      <c r="G1253" s="90">
        <f>A1253/('Gearing and Output'!$J$35/1000)</f>
        <v>42.093738268648728</v>
      </c>
      <c r="H1253" s="90">
        <f t="shared" si="198"/>
        <v>47.752867870465614</v>
      </c>
      <c r="I1253" s="90">
        <f>'Gearing and Output'!$G$38</f>
        <v>631.72977665344956</v>
      </c>
      <c r="J1253" s="90">
        <f t="shared" si="199"/>
        <v>-1.721078095210403</v>
      </c>
      <c r="K1253" s="92">
        <f t="shared" si="207"/>
        <v>-0.58103115877362288</v>
      </c>
      <c r="L1253" s="92">
        <f>IF(A1253&lt;'Gearing and Output'!$H$5,1,IF(A1253&lt;'Gearing and Output'!$H$6,2,IF(A1253&gt;'Gearing and Output'!$H$6,3)))</f>
        <v>3</v>
      </c>
      <c r="M1253" s="92">
        <f>IF(L1253=1,_xlfn.XLOOKUP(A1253,'Dyno Graph'!$E$2:$E$77,'Dyno Graph'!$A$2:$A$77,,1),IF(L1253=2,_xlfn.XLOOKUP(A1253,'Dyno Graph'!$F$2:$F$77,'Dyno Graph'!$A$2:$A$77,,1),IF(L1253=3,_xlfn.XLOOKUP(A1253,'Dyno Graph'!$G$2:$G$77,'Dyno Graph'!$A$2:$A$77,,1))))</f>
        <v>6800</v>
      </c>
      <c r="N1253" s="92">
        <f>IF(L1253=1,_xlfn.XLOOKUP(A1253,'Dyno Graph'!$E$2:$E$77,'Dyno Graph'!$D$2:$D$77,,-1),IF(L1253=2,_xlfn.XLOOKUP(A1253,'Dyno Graph'!$F$2:$F$77,'Dyno Graph'!$D$2:$D$77,,-1),IF(L1253=3,_xlfn.XLOOKUP(A1253,'Dyno Graph'!$G$2:$G$77,'Dyno Graph'!$D$2:$D$77,,-1))))</f>
        <v>19.679029850746268</v>
      </c>
      <c r="O1253" s="92">
        <f>IF(L1253=1,_xlfn.XLOOKUP(A1253,'Dyno Graph'!$E$2:$E$77,'Dyno Graph'!$H$2:$H$77,,-1),IF(Forces!L1253=2,_xlfn.XLOOKUP(Forces!A1253,'Dyno Graph'!$F$2:$F$77,'Dyno Graph'!$H$2:$H$77,,-1),IF(Forces!L1253=3,_xlfn.XLOOKUP(Forces!A1253,'Dyno Graph'!$G$2:$G$77,'Dyno Graph'!$H$2:$H$77,,-1))))</f>
        <v>13.795450000000001</v>
      </c>
      <c r="P1253" s="92" cm="1">
        <f t="array" ref="P1253">_xlfn.XLOOKUP(N1253,BSFC!$B$3:$B$25,_xlfn.XLOOKUP(M1253,BSFC!$C$2:$P$2,BSFC!$C$3:$P$25,,-1),,-1)</f>
        <v>504.47246850000005</v>
      </c>
      <c r="Q1253" s="92">
        <f t="shared" si="200"/>
        <v>1.9331735321023127</v>
      </c>
      <c r="R1253" s="92">
        <f t="shared" si="201"/>
        <v>3.1286708645726771E-4</v>
      </c>
      <c r="S1253" s="92">
        <f t="shared" si="202"/>
        <v>0.15783283141750076</v>
      </c>
      <c r="T1253" s="92">
        <f t="shared" si="205"/>
        <v>160.82431067760317</v>
      </c>
      <c r="U1253" s="92">
        <f t="shared" si="203"/>
        <v>2.1044377522333436E-4</v>
      </c>
      <c r="V1253" s="92">
        <f t="shared" si="206"/>
        <v>0.21443241423679907</v>
      </c>
    </row>
    <row r="1254" spans="1:22" x14ac:dyDescent="0.45">
      <c r="A1254" s="88">
        <f>MIN('Gearing and Output'!$H$7,(SQRT((A1253^2)+2*K1253*1)))</f>
        <v>12.248234506979744</v>
      </c>
      <c r="B1254" s="90">
        <f t="shared" si="204"/>
        <v>105.39386737283746</v>
      </c>
      <c r="C1254" s="90">
        <f>0.5*'Gearing and Output'!$G$15*'Gearing and Output'!$G$16*'Gearing and Output'!$G$14*(A1254)^2</f>
        <v>88.211318140325943</v>
      </c>
      <c r="D1254" s="90">
        <f>'Gearing and Output'!$G$26</f>
        <v>133.66125</v>
      </c>
      <c r="E1254" s="90">
        <f>'Gearing and Output'!$C$14-C1254-D1254-'Gearing and Output'!$C$20</f>
        <v>-1086.5729880476945</v>
      </c>
      <c r="F1254" s="90">
        <f>0.5*'Gearing and Output'!$J$27*A1254^2</f>
        <v>42511.70455444706</v>
      </c>
      <c r="G1254" s="90">
        <f>A1254/('Gearing and Output'!$J$35/1000)</f>
        <v>41.931648431974466</v>
      </c>
      <c r="H1254" s="90">
        <f t="shared" si="198"/>
        <v>47.385813186304851</v>
      </c>
      <c r="I1254" s="90">
        <f>'Gearing and Output'!$G$38</f>
        <v>631.72977665344956</v>
      </c>
      <c r="J1254" s="90">
        <f t="shared" si="199"/>
        <v>-1.7199964734981299</v>
      </c>
      <c r="K1254" s="92">
        <f t="shared" si="207"/>
        <v>-0.58139654086976089</v>
      </c>
      <c r="L1254" s="92">
        <f>IF(A1254&lt;'Gearing and Output'!$H$5,1,IF(A1254&lt;'Gearing and Output'!$H$6,2,IF(A1254&gt;'Gearing and Output'!$H$6,3)))</f>
        <v>3</v>
      </c>
      <c r="M1254" s="92">
        <f>IF(L1254=1,_xlfn.XLOOKUP(A1254,'Dyno Graph'!$E$2:$E$77,'Dyno Graph'!$A$2:$A$77,,1),IF(L1254=2,_xlfn.XLOOKUP(A1254,'Dyno Graph'!$F$2:$F$77,'Dyno Graph'!$A$2:$A$77,,1),IF(L1254=3,_xlfn.XLOOKUP(A1254,'Dyno Graph'!$G$2:$G$77,'Dyno Graph'!$A$2:$A$77,,1))))</f>
        <v>6700</v>
      </c>
      <c r="N1254" s="92">
        <f>IF(L1254=1,_xlfn.XLOOKUP(A1254,'Dyno Graph'!$E$2:$E$77,'Dyno Graph'!$D$2:$D$77,,-1),IF(L1254=2,_xlfn.XLOOKUP(A1254,'Dyno Graph'!$F$2:$F$77,'Dyno Graph'!$D$2:$D$77,,-1),IF(L1254=3,_xlfn.XLOOKUP(A1254,'Dyno Graph'!$G$2:$G$77,'Dyno Graph'!$D$2:$D$77,,-1))))</f>
        <v>19.545257575757578</v>
      </c>
      <c r="O1254" s="92">
        <f>IF(L1254=1,_xlfn.XLOOKUP(A1254,'Dyno Graph'!$E$2:$E$77,'Dyno Graph'!$H$2:$H$77,,-1),IF(Forces!L1254=2,_xlfn.XLOOKUP(Forces!A1254,'Dyno Graph'!$F$2:$F$77,'Dyno Graph'!$H$2:$H$77,,-1),IF(Forces!L1254=3,_xlfn.XLOOKUP(Forces!A1254,'Dyno Graph'!$G$2:$G$77,'Dyno Graph'!$H$2:$H$77,,-1))))</f>
        <v>13.497170000000002</v>
      </c>
      <c r="P1254" s="92" cm="1">
        <f t="array" ref="P1254">_xlfn.XLOOKUP(N1254,BSFC!$B$3:$B$25,_xlfn.XLOOKUP(M1254,BSFC!$C$2:$P$2,BSFC!$C$3:$P$25,,-1),,-1)</f>
        <v>504.47246850000005</v>
      </c>
      <c r="Q1254" s="92">
        <f t="shared" si="200"/>
        <v>1.8913751854622629</v>
      </c>
      <c r="R1254" s="92">
        <f t="shared" si="201"/>
        <v>3.0729562731424657E-4</v>
      </c>
      <c r="S1254" s="92">
        <f t="shared" si="202"/>
        <v>0.15502218367047402</v>
      </c>
      <c r="T1254" s="92">
        <f t="shared" si="205"/>
        <v>160.97933286127363</v>
      </c>
      <c r="U1254" s="92">
        <f t="shared" si="203"/>
        <v>2.0669624489396535E-4</v>
      </c>
      <c r="V1254" s="92">
        <f t="shared" si="206"/>
        <v>0.21463911048169304</v>
      </c>
    </row>
    <row r="1255" spans="1:22" x14ac:dyDescent="0.45">
      <c r="A1255" s="88">
        <f>MIN('Gearing and Output'!$H$7,(SQRT((A1254^2)+2*K1254*1)))</f>
        <v>12.200674385304684</v>
      </c>
      <c r="B1255" s="90">
        <f t="shared" si="204"/>
        <v>105.47583005526135</v>
      </c>
      <c r="C1255" s="90">
        <f>0.5*'Gearing and Output'!$G$15*'Gearing and Output'!$G$16*'Gearing and Output'!$G$14*(A1255)^2</f>
        <v>87.527595808263101</v>
      </c>
      <c r="D1255" s="90">
        <f>'Gearing and Output'!$G$26</f>
        <v>133.66125</v>
      </c>
      <c r="E1255" s="90">
        <f>'Gearing and Output'!$C$14-C1255-D1255-'Gearing and Output'!$C$20</f>
        <v>-1085.8892657156316</v>
      </c>
      <c r="F1255" s="90">
        <f>0.5*'Gearing and Output'!$J$27*A1255^2</f>
        <v>42182.19806490912</v>
      </c>
      <c r="G1255" s="90">
        <f>A1255/('Gearing and Output'!$J$35/1000)</f>
        <v>41.768827063692854</v>
      </c>
      <c r="H1255" s="90">
        <f t="shared" si="198"/>
        <v>47.018527679394111</v>
      </c>
      <c r="I1255" s="90">
        <f>'Gearing and Output'!$G$38</f>
        <v>631.72977665344956</v>
      </c>
      <c r="J1255" s="90">
        <f t="shared" si="199"/>
        <v>-1.7189141716068295</v>
      </c>
      <c r="K1255" s="92">
        <f t="shared" si="207"/>
        <v>-0.58176261300190846</v>
      </c>
      <c r="L1255" s="92">
        <f>IF(A1255&lt;'Gearing and Output'!$H$5,1,IF(A1255&lt;'Gearing and Output'!$H$6,2,IF(A1255&gt;'Gearing and Output'!$H$6,3)))</f>
        <v>3</v>
      </c>
      <c r="M1255" s="92">
        <f>IF(L1255=1,_xlfn.XLOOKUP(A1255,'Dyno Graph'!$E$2:$E$77,'Dyno Graph'!$A$2:$A$77,,1),IF(L1255=2,_xlfn.XLOOKUP(A1255,'Dyno Graph'!$F$2:$F$77,'Dyno Graph'!$A$2:$A$77,,1),IF(L1255=3,_xlfn.XLOOKUP(A1255,'Dyno Graph'!$G$2:$G$77,'Dyno Graph'!$A$2:$A$77,,1))))</f>
        <v>6700</v>
      </c>
      <c r="N1255" s="92">
        <f>IF(L1255=1,_xlfn.XLOOKUP(A1255,'Dyno Graph'!$E$2:$E$77,'Dyno Graph'!$D$2:$D$77,,-1),IF(L1255=2,_xlfn.XLOOKUP(A1255,'Dyno Graph'!$F$2:$F$77,'Dyno Graph'!$D$2:$D$77,,-1),IF(L1255=3,_xlfn.XLOOKUP(A1255,'Dyno Graph'!$G$2:$G$77,'Dyno Graph'!$D$2:$D$77,,-1))))</f>
        <v>19.545257575757578</v>
      </c>
      <c r="O1255" s="92">
        <f>IF(L1255=1,_xlfn.XLOOKUP(A1255,'Dyno Graph'!$E$2:$E$77,'Dyno Graph'!$H$2:$H$77,,-1),IF(Forces!L1255=2,_xlfn.XLOOKUP(Forces!A1255,'Dyno Graph'!$F$2:$F$77,'Dyno Graph'!$H$2:$H$77,,-1),IF(Forces!L1255=3,_xlfn.XLOOKUP(Forces!A1255,'Dyno Graph'!$G$2:$G$77,'Dyno Graph'!$H$2:$H$77,,-1))))</f>
        <v>13.497170000000002</v>
      </c>
      <c r="P1255" s="92" cm="1">
        <f t="array" ref="P1255">_xlfn.XLOOKUP(N1255,BSFC!$B$3:$B$25,_xlfn.XLOOKUP(M1255,BSFC!$C$2:$P$2,BSFC!$C$3:$P$25,,-1),,-1)</f>
        <v>504.47246850000005</v>
      </c>
      <c r="Q1255" s="92">
        <f t="shared" si="200"/>
        <v>1.8913751854622629</v>
      </c>
      <c r="R1255" s="92">
        <f t="shared" si="201"/>
        <v>3.0850369051134007E-4</v>
      </c>
      <c r="S1255" s="92">
        <f t="shared" si="202"/>
        <v>0.15563161829361577</v>
      </c>
      <c r="T1255" s="92">
        <f t="shared" si="205"/>
        <v>161.13496447956726</v>
      </c>
      <c r="U1255" s="92">
        <f t="shared" si="203"/>
        <v>2.0750882439148768E-4</v>
      </c>
      <c r="V1255" s="92">
        <f t="shared" si="206"/>
        <v>0.21484661930608454</v>
      </c>
    </row>
    <row r="1256" spans="1:22" x14ac:dyDescent="0.45">
      <c r="A1256" s="88">
        <f>MIN('Gearing and Output'!$H$7,(SQRT((A1255^2)+2*K1255*1)))</f>
        <v>12.152898017766214</v>
      </c>
      <c r="B1256" s="90">
        <f t="shared" si="204"/>
        <v>105.55811495541752</v>
      </c>
      <c r="C1256" s="90">
        <f>0.5*'Gearing and Output'!$G$15*'Gearing and Output'!$G$16*'Gearing and Output'!$G$14*(A1256)^2</f>
        <v>86.843442975372852</v>
      </c>
      <c r="D1256" s="90">
        <f>'Gearing and Output'!$G$26</f>
        <v>133.66125</v>
      </c>
      <c r="E1256" s="90">
        <f>'Gearing and Output'!$C$14-C1256-D1256-'Gearing and Output'!$C$20</f>
        <v>-1085.2051128827413</v>
      </c>
      <c r="F1256" s="90">
        <f>0.5*'Gearing and Output'!$J$27*A1256^2</f>
        <v>41852.484103990289</v>
      </c>
      <c r="G1256" s="90">
        <f>A1256/('Gearing and Output'!$J$35/1000)</f>
        <v>41.605265380918219</v>
      </c>
      <c r="H1256" s="90">
        <f t="shared" si="198"/>
        <v>46.651010913817082</v>
      </c>
      <c r="I1256" s="90">
        <f>'Gearing and Output'!$G$38</f>
        <v>631.72977665344956</v>
      </c>
      <c r="J1256" s="90">
        <f t="shared" si="199"/>
        <v>-1.7178311882519612</v>
      </c>
      <c r="K1256" s="92">
        <f t="shared" si="207"/>
        <v>-0.58212937734445536</v>
      </c>
      <c r="L1256" s="92">
        <f>IF(A1256&lt;'Gearing and Output'!$H$5,1,IF(A1256&lt;'Gearing and Output'!$H$6,2,IF(A1256&gt;'Gearing and Output'!$H$6,3)))</f>
        <v>3</v>
      </c>
      <c r="M1256" s="92">
        <f>IF(L1256=1,_xlfn.XLOOKUP(A1256,'Dyno Graph'!$E$2:$E$77,'Dyno Graph'!$A$2:$A$77,,1),IF(L1256=2,_xlfn.XLOOKUP(A1256,'Dyno Graph'!$F$2:$F$77,'Dyno Graph'!$A$2:$A$77,,1),IF(L1256=3,_xlfn.XLOOKUP(A1256,'Dyno Graph'!$G$2:$G$77,'Dyno Graph'!$A$2:$A$77,,1))))</f>
        <v>6700</v>
      </c>
      <c r="N1256" s="92">
        <f>IF(L1256=1,_xlfn.XLOOKUP(A1256,'Dyno Graph'!$E$2:$E$77,'Dyno Graph'!$D$2:$D$77,,-1),IF(L1256=2,_xlfn.XLOOKUP(A1256,'Dyno Graph'!$F$2:$F$77,'Dyno Graph'!$D$2:$D$77,,-1),IF(L1256=3,_xlfn.XLOOKUP(A1256,'Dyno Graph'!$G$2:$G$77,'Dyno Graph'!$D$2:$D$77,,-1))))</f>
        <v>19.545257575757578</v>
      </c>
      <c r="O1256" s="92">
        <f>IF(L1256=1,_xlfn.XLOOKUP(A1256,'Dyno Graph'!$E$2:$E$77,'Dyno Graph'!$H$2:$H$77,,-1),IF(Forces!L1256=2,_xlfn.XLOOKUP(Forces!A1256,'Dyno Graph'!$F$2:$F$77,'Dyno Graph'!$H$2:$H$77,,-1),IF(Forces!L1256=3,_xlfn.XLOOKUP(Forces!A1256,'Dyno Graph'!$G$2:$G$77,'Dyno Graph'!$H$2:$H$77,,-1))))</f>
        <v>13.497170000000002</v>
      </c>
      <c r="P1256" s="92" cm="1">
        <f t="array" ref="P1256">_xlfn.XLOOKUP(N1256,BSFC!$B$3:$B$25,_xlfn.XLOOKUP(M1256,BSFC!$C$2:$P$2,BSFC!$C$3:$P$25,,-1),,-1)</f>
        <v>504.47246850000005</v>
      </c>
      <c r="Q1256" s="92">
        <f t="shared" si="200"/>
        <v>1.8913751854622629</v>
      </c>
      <c r="R1256" s="92">
        <f t="shared" si="201"/>
        <v>3.0972688958783739E-4</v>
      </c>
      <c r="S1256" s="92">
        <f t="shared" si="202"/>
        <v>0.1562486885512033</v>
      </c>
      <c r="T1256" s="92">
        <f t="shared" si="205"/>
        <v>161.29121316811847</v>
      </c>
      <c r="U1256" s="92">
        <f t="shared" si="203"/>
        <v>2.0833158473493774E-4</v>
      </c>
      <c r="V1256" s="92">
        <f t="shared" si="206"/>
        <v>0.21505495089081947</v>
      </c>
    </row>
    <row r="1257" spans="1:22" x14ac:dyDescent="0.45">
      <c r="A1257" s="88">
        <f>MIN('Gearing and Output'!$H$7,(SQRT((A1256^2)+2*K1256*1)))</f>
        <v>12.10490278670329</v>
      </c>
      <c r="B1257" s="90">
        <f t="shared" si="204"/>
        <v>105.64072611038677</v>
      </c>
      <c r="C1257" s="90">
        <f>0.5*'Gearing and Output'!$G$15*'Gearing and Output'!$G$16*'Gearing and Output'!$G$14*(A1257)^2</f>
        <v>86.158858827615774</v>
      </c>
      <c r="D1257" s="90">
        <f>'Gearing and Output'!$G$26</f>
        <v>133.66125</v>
      </c>
      <c r="E1257" s="90">
        <f>'Gearing and Output'!$C$14-C1257-D1257-'Gearing and Output'!$C$20</f>
        <v>-1084.5205287349843</v>
      </c>
      <c r="F1257" s="90">
        <f>0.5*'Gearing and Output'!$J$27*A1257^2</f>
        <v>41522.56227938032</v>
      </c>
      <c r="G1257" s="90">
        <f>A1257/('Gearing and Output'!$J$35/1000)</f>
        <v>41.440954422126971</v>
      </c>
      <c r="H1257" s="90">
        <f t="shared" si="198"/>
        <v>46.283262452283857</v>
      </c>
      <c r="I1257" s="90">
        <f>'Gearing and Output'!$G$38</f>
        <v>631.72977665344956</v>
      </c>
      <c r="J1257" s="90">
        <f t="shared" si="199"/>
        <v>-1.7167475221449375</v>
      </c>
      <c r="K1257" s="92">
        <f t="shared" si="207"/>
        <v>-0.58249683608139458</v>
      </c>
      <c r="L1257" s="92">
        <f>IF(A1257&lt;'Gearing and Output'!$H$5,1,IF(A1257&lt;'Gearing and Output'!$H$6,2,IF(A1257&gt;'Gearing and Output'!$H$6,3)))</f>
        <v>3</v>
      </c>
      <c r="M1257" s="92">
        <f>IF(L1257=1,_xlfn.XLOOKUP(A1257,'Dyno Graph'!$E$2:$E$77,'Dyno Graph'!$A$2:$A$77,,1),IF(L1257=2,_xlfn.XLOOKUP(A1257,'Dyno Graph'!$F$2:$F$77,'Dyno Graph'!$A$2:$A$77,,1),IF(L1257=3,_xlfn.XLOOKUP(A1257,'Dyno Graph'!$G$2:$G$77,'Dyno Graph'!$A$2:$A$77,,1))))</f>
        <v>6700</v>
      </c>
      <c r="N1257" s="92">
        <f>IF(L1257=1,_xlfn.XLOOKUP(A1257,'Dyno Graph'!$E$2:$E$77,'Dyno Graph'!$D$2:$D$77,,-1),IF(L1257=2,_xlfn.XLOOKUP(A1257,'Dyno Graph'!$F$2:$F$77,'Dyno Graph'!$D$2:$D$77,,-1),IF(L1257=3,_xlfn.XLOOKUP(A1257,'Dyno Graph'!$G$2:$G$77,'Dyno Graph'!$D$2:$D$77,,-1))))</f>
        <v>19.545257575757578</v>
      </c>
      <c r="O1257" s="92">
        <f>IF(L1257=1,_xlfn.XLOOKUP(A1257,'Dyno Graph'!$E$2:$E$77,'Dyno Graph'!$H$2:$H$77,,-1),IF(Forces!L1257=2,_xlfn.XLOOKUP(Forces!A1257,'Dyno Graph'!$F$2:$F$77,'Dyno Graph'!$H$2:$H$77,,-1),IF(Forces!L1257=3,_xlfn.XLOOKUP(Forces!A1257,'Dyno Graph'!$G$2:$G$77,'Dyno Graph'!$H$2:$H$77,,-1))))</f>
        <v>13.497170000000002</v>
      </c>
      <c r="P1257" s="92" cm="1">
        <f t="array" ref="P1257">_xlfn.XLOOKUP(N1257,BSFC!$B$3:$B$25,_xlfn.XLOOKUP(M1257,BSFC!$C$2:$P$2,BSFC!$C$3:$P$25,,-1),,-1)</f>
        <v>504.47246850000005</v>
      </c>
      <c r="Q1257" s="92">
        <f t="shared" si="200"/>
        <v>1.8913751854622629</v>
      </c>
      <c r="R1257" s="92">
        <f t="shared" si="201"/>
        <v>3.1096554081536717E-4</v>
      </c>
      <c r="S1257" s="92">
        <f t="shared" si="202"/>
        <v>0.15687355399356578</v>
      </c>
      <c r="T1257" s="92">
        <f t="shared" si="205"/>
        <v>161.44808672211204</v>
      </c>
      <c r="U1257" s="92">
        <f t="shared" si="203"/>
        <v>2.091647386580877E-4</v>
      </c>
      <c r="V1257" s="92">
        <f t="shared" si="206"/>
        <v>0.21526411562947756</v>
      </c>
    </row>
    <row r="1258" spans="1:22" x14ac:dyDescent="0.45">
      <c r="A1258" s="88">
        <f>MIN('Gearing and Output'!$H$7,(SQRT((A1257^2)+2*K1257*1)))</f>
        <v>12.056686020767659</v>
      </c>
      <c r="B1258" s="90">
        <f t="shared" si="204"/>
        <v>105.72366764160667</v>
      </c>
      <c r="C1258" s="90">
        <f>0.5*'Gearing and Output'!$G$15*'Gearing and Output'!$G$16*'Gearing and Output'!$G$14*(A1258)^2</f>
        <v>85.473842548384056</v>
      </c>
      <c r="D1258" s="90">
        <f>'Gearing and Output'!$G$26</f>
        <v>133.66125</v>
      </c>
      <c r="E1258" s="90">
        <f>'Gearing and Output'!$C$14-C1258-D1258-'Gearing and Output'!$C$20</f>
        <v>-1083.8355124557525</v>
      </c>
      <c r="F1258" s="90">
        <f>0.5*'Gearing and Output'!$J$27*A1258^2</f>
        <v>41192.43219753119</v>
      </c>
      <c r="G1258" s="90">
        <f>A1258/('Gearing and Output'!$J$35/1000)</f>
        <v>41.275885041998144</v>
      </c>
      <c r="H1258" s="90">
        <f t="shared" si="198"/>
        <v>45.915281856124821</v>
      </c>
      <c r="I1258" s="90">
        <f>'Gearing and Output'!$G$38</f>
        <v>631.72977665344956</v>
      </c>
      <c r="J1258" s="90">
        <f t="shared" si="199"/>
        <v>-1.7156631719931041</v>
      </c>
      <c r="K1258" s="92">
        <f t="shared" si="207"/>
        <v>-0.58286499140637815</v>
      </c>
      <c r="L1258" s="92">
        <f>IF(A1258&lt;'Gearing and Output'!$H$5,1,IF(A1258&lt;'Gearing and Output'!$H$6,2,IF(A1258&gt;'Gearing and Output'!$H$6,3)))</f>
        <v>3</v>
      </c>
      <c r="M1258" s="92">
        <f>IF(L1258=1,_xlfn.XLOOKUP(A1258,'Dyno Graph'!$E$2:$E$77,'Dyno Graph'!$A$2:$A$77,,1),IF(L1258=2,_xlfn.XLOOKUP(A1258,'Dyno Graph'!$F$2:$F$77,'Dyno Graph'!$A$2:$A$77,,1),IF(L1258=3,_xlfn.XLOOKUP(A1258,'Dyno Graph'!$G$2:$G$77,'Dyno Graph'!$A$2:$A$77,,1))))</f>
        <v>6600</v>
      </c>
      <c r="N1258" s="92">
        <f>IF(L1258=1,_xlfn.XLOOKUP(A1258,'Dyno Graph'!$E$2:$E$77,'Dyno Graph'!$D$2:$D$77,,-1),IF(L1258=2,_xlfn.XLOOKUP(A1258,'Dyno Graph'!$F$2:$F$77,'Dyno Graph'!$D$2:$D$77,,-1),IF(L1258=3,_xlfn.XLOOKUP(A1258,'Dyno Graph'!$G$2:$G$77,'Dyno Graph'!$D$2:$D$77,,-1))))</f>
        <v>19.736307692307694</v>
      </c>
      <c r="O1258" s="92">
        <f>IF(L1258=1,_xlfn.XLOOKUP(A1258,'Dyno Graph'!$E$2:$E$77,'Dyno Graph'!$H$2:$H$77,,-1),IF(Forces!L1258=2,_xlfn.XLOOKUP(Forces!A1258,'Dyno Graph'!$F$2:$F$77,'Dyno Graph'!$H$2:$H$77,,-1),IF(Forces!L1258=3,_xlfn.XLOOKUP(Forces!A1258,'Dyno Graph'!$G$2:$G$77,'Dyno Graph'!$H$2:$H$77,,-1))))</f>
        <v>13.422600000000001</v>
      </c>
      <c r="P1258" s="92" cm="1">
        <f t="array" ref="P1258">_xlfn.XLOOKUP(N1258,BSFC!$B$3:$B$25,_xlfn.XLOOKUP(M1258,BSFC!$C$2:$P$2,BSFC!$C$3:$P$25,,-1),,-1)</f>
        <v>504.47246850000005</v>
      </c>
      <c r="Q1258" s="92">
        <f t="shared" si="200"/>
        <v>1.8809255988022502</v>
      </c>
      <c r="R1258" s="92">
        <f t="shared" si="201"/>
        <v>3.1049499756723674E-4</v>
      </c>
      <c r="S1258" s="92">
        <f t="shared" si="202"/>
        <v>0.15663617787964543</v>
      </c>
      <c r="T1258" s="92">
        <f t="shared" si="205"/>
        <v>161.60472289999169</v>
      </c>
      <c r="U1258" s="92">
        <f t="shared" si="203"/>
        <v>2.0884823717286056E-4</v>
      </c>
      <c r="V1258" s="92">
        <f t="shared" si="206"/>
        <v>0.21547296386665041</v>
      </c>
    </row>
    <row r="1259" spans="1:22" x14ac:dyDescent="0.45">
      <c r="A1259" s="88">
        <f>MIN('Gearing and Output'!$H$7,(SQRT((A1258^2)+2*K1258*1)))</f>
        <v>12.00824499336025</v>
      </c>
      <c r="B1259" s="90">
        <f t="shared" si="204"/>
        <v>105.80694375735489</v>
      </c>
      <c r="C1259" s="90">
        <f>0.5*'Gearing and Output'!$G$15*'Gearing and Output'!$G$16*'Gearing and Output'!$G$14*(A1259)^2</f>
        <v>84.788393318490151</v>
      </c>
      <c r="D1259" s="90">
        <f>'Gearing and Output'!$G$26</f>
        <v>133.66125</v>
      </c>
      <c r="E1259" s="90">
        <f>'Gearing and Output'!$C$14-C1259-D1259-'Gearing and Output'!$C$20</f>
        <v>-1083.1500632258585</v>
      </c>
      <c r="F1259" s="90">
        <f>0.5*'Gearing and Output'!$J$27*A1259^2</f>
        <v>40862.093463651625</v>
      </c>
      <c r="G1259" s="90">
        <f>A1259/('Gearing and Output'!$J$35/1000)</f>
        <v>41.110047906060423</v>
      </c>
      <c r="H1259" s="90">
        <f t="shared" si="198"/>
        <v>45.54706868528455</v>
      </c>
      <c r="I1259" s="90">
        <f>'Gearing and Output'!$G$38</f>
        <v>631.72977665344956</v>
      </c>
      <c r="J1259" s="90">
        <f t="shared" si="199"/>
        <v>-1.7145781364997241</v>
      </c>
      <c r="K1259" s="92">
        <f t="shared" si="207"/>
        <v>-0.58323384552277058</v>
      </c>
      <c r="L1259" s="92">
        <f>IF(A1259&lt;'Gearing and Output'!$H$5,1,IF(A1259&lt;'Gearing and Output'!$H$6,2,IF(A1259&gt;'Gearing and Output'!$H$6,3)))</f>
        <v>3</v>
      </c>
      <c r="M1259" s="92">
        <f>IF(L1259=1,_xlfn.XLOOKUP(A1259,'Dyno Graph'!$E$2:$E$77,'Dyno Graph'!$A$2:$A$77,,1),IF(L1259=2,_xlfn.XLOOKUP(A1259,'Dyno Graph'!$F$2:$F$77,'Dyno Graph'!$A$2:$A$77,,1),IF(L1259=3,_xlfn.XLOOKUP(A1259,'Dyno Graph'!$G$2:$G$77,'Dyno Graph'!$A$2:$A$77,,1))))</f>
        <v>6600</v>
      </c>
      <c r="N1259" s="92">
        <f>IF(L1259=1,_xlfn.XLOOKUP(A1259,'Dyno Graph'!$E$2:$E$77,'Dyno Graph'!$D$2:$D$77,,-1),IF(L1259=2,_xlfn.XLOOKUP(A1259,'Dyno Graph'!$F$2:$F$77,'Dyno Graph'!$D$2:$D$77,,-1),IF(L1259=3,_xlfn.XLOOKUP(A1259,'Dyno Graph'!$G$2:$G$77,'Dyno Graph'!$D$2:$D$77,,-1))))</f>
        <v>19.736307692307694</v>
      </c>
      <c r="O1259" s="92">
        <f>IF(L1259=1,_xlfn.XLOOKUP(A1259,'Dyno Graph'!$E$2:$E$77,'Dyno Graph'!$H$2:$H$77,,-1),IF(Forces!L1259=2,_xlfn.XLOOKUP(Forces!A1259,'Dyno Graph'!$F$2:$F$77,'Dyno Graph'!$H$2:$H$77,,-1),IF(Forces!L1259=3,_xlfn.XLOOKUP(Forces!A1259,'Dyno Graph'!$G$2:$G$77,'Dyno Graph'!$H$2:$H$77,,-1))))</f>
        <v>13.422600000000001</v>
      </c>
      <c r="P1259" s="92" cm="1">
        <f t="array" ref="P1259">_xlfn.XLOOKUP(N1259,BSFC!$B$3:$B$25,_xlfn.XLOOKUP(M1259,BSFC!$C$2:$P$2,BSFC!$C$3:$P$25,,-1),,-1)</f>
        <v>504.47246850000005</v>
      </c>
      <c r="Q1259" s="92">
        <f t="shared" si="200"/>
        <v>1.8809255988022502</v>
      </c>
      <c r="R1259" s="92">
        <f t="shared" si="201"/>
        <v>3.1175851993984387E-4</v>
      </c>
      <c r="S1259" s="92">
        <f t="shared" si="202"/>
        <v>0.15727359012995953</v>
      </c>
      <c r="T1259" s="92">
        <f t="shared" si="205"/>
        <v>161.76199649012165</v>
      </c>
      <c r="U1259" s="92">
        <f t="shared" si="203"/>
        <v>2.0969812017327937E-4</v>
      </c>
      <c r="V1259" s="92">
        <f t="shared" si="206"/>
        <v>0.21568266198682368</v>
      </c>
    </row>
    <row r="1260" spans="1:22" x14ac:dyDescent="0.45">
      <c r="A1260" s="88">
        <f>MIN('Gearing and Output'!$H$7,(SQRT((A1259^2)+2*K1259*1)))</f>
        <v>11.959576921008367</v>
      </c>
      <c r="B1260" s="90">
        <f t="shared" si="204"/>
        <v>105.89055875532722</v>
      </c>
      <c r="C1260" s="90">
        <f>0.5*'Gearing and Output'!$G$15*'Gearing and Output'!$G$16*'Gearing and Output'!$G$14*(A1260)^2</f>
        <v>84.10251031615536</v>
      </c>
      <c r="D1260" s="90">
        <f>'Gearing and Output'!$G$26</f>
        <v>133.66125</v>
      </c>
      <c r="E1260" s="90">
        <f>'Gearing and Output'!$C$14-C1260-D1260-'Gearing and Output'!$C$20</f>
        <v>-1082.4641802235237</v>
      </c>
      <c r="F1260" s="90">
        <f>0.5*'Gearing and Output'!$J$27*A1260^2</f>
        <v>40531.545681701587</v>
      </c>
      <c r="G1260" s="90">
        <f>A1260/('Gearing and Output'!$J$35/1000)</f>
        <v>40.943433485136481</v>
      </c>
      <c r="H1260" s="90">
        <f t="shared" si="198"/>
        <v>45.178622498315718</v>
      </c>
      <c r="I1260" s="90">
        <f>'Gearing and Output'!$G$38</f>
        <v>631.72977665344956</v>
      </c>
      <c r="J1260" s="90">
        <f t="shared" si="199"/>
        <v>-1.7134924143639587</v>
      </c>
      <c r="K1260" s="92">
        <f t="shared" si="207"/>
        <v>-0.58360340064370564</v>
      </c>
      <c r="L1260" s="92">
        <f>IF(A1260&lt;'Gearing and Output'!$H$5,1,IF(A1260&lt;'Gearing and Output'!$H$6,2,IF(A1260&gt;'Gearing and Output'!$H$6,3)))</f>
        <v>3</v>
      </c>
      <c r="M1260" s="92">
        <f>IF(L1260=1,_xlfn.XLOOKUP(A1260,'Dyno Graph'!$E$2:$E$77,'Dyno Graph'!$A$2:$A$77,,1),IF(L1260=2,_xlfn.XLOOKUP(A1260,'Dyno Graph'!$F$2:$F$77,'Dyno Graph'!$A$2:$A$77,,1),IF(L1260=3,_xlfn.XLOOKUP(A1260,'Dyno Graph'!$G$2:$G$77,'Dyno Graph'!$A$2:$A$77,,1))))</f>
        <v>6600</v>
      </c>
      <c r="N1260" s="92">
        <f>IF(L1260=1,_xlfn.XLOOKUP(A1260,'Dyno Graph'!$E$2:$E$77,'Dyno Graph'!$D$2:$D$77,,-1),IF(L1260=2,_xlfn.XLOOKUP(A1260,'Dyno Graph'!$F$2:$F$77,'Dyno Graph'!$D$2:$D$77,,-1),IF(L1260=3,_xlfn.XLOOKUP(A1260,'Dyno Graph'!$G$2:$G$77,'Dyno Graph'!$D$2:$D$77,,-1))))</f>
        <v>19.736307692307694</v>
      </c>
      <c r="O1260" s="92">
        <f>IF(L1260=1,_xlfn.XLOOKUP(A1260,'Dyno Graph'!$E$2:$E$77,'Dyno Graph'!$H$2:$H$77,,-1),IF(Forces!L1260=2,_xlfn.XLOOKUP(Forces!A1260,'Dyno Graph'!$F$2:$F$77,'Dyno Graph'!$H$2:$H$77,,-1),IF(Forces!L1260=3,_xlfn.XLOOKUP(Forces!A1260,'Dyno Graph'!$G$2:$G$77,'Dyno Graph'!$H$2:$H$77,,-1))))</f>
        <v>13.422600000000001</v>
      </c>
      <c r="P1260" s="92" cm="1">
        <f t="array" ref="P1260">_xlfn.XLOOKUP(N1260,BSFC!$B$3:$B$25,_xlfn.XLOOKUP(M1260,BSFC!$C$2:$P$2,BSFC!$C$3:$P$25,,-1),,-1)</f>
        <v>504.47246850000005</v>
      </c>
      <c r="Q1260" s="92">
        <f t="shared" si="200"/>
        <v>1.8809255988022502</v>
      </c>
      <c r="R1260" s="92">
        <f t="shared" si="201"/>
        <v>3.1303840964862515E-4</v>
      </c>
      <c r="S1260" s="92">
        <f t="shared" si="202"/>
        <v>0.15791925925075617</v>
      </c>
      <c r="T1260" s="92">
        <f t="shared" si="205"/>
        <v>161.91991574937239</v>
      </c>
      <c r="U1260" s="92">
        <f t="shared" si="203"/>
        <v>2.1055901233434156E-4</v>
      </c>
      <c r="V1260" s="92">
        <f t="shared" si="206"/>
        <v>0.21589322099915803</v>
      </c>
    </row>
    <row r="1261" spans="1:22" x14ac:dyDescent="0.45">
      <c r="A1261" s="88">
        <f>MIN('Gearing and Output'!$H$7,(SQRT((A1260^2)+2*K1260*1)))</f>
        <v>11.910678961680922</v>
      </c>
      <c r="B1261" s="90">
        <f t="shared" si="204"/>
        <v>105.97451702531478</v>
      </c>
      <c r="C1261" s="90">
        <f>0.5*'Gearing and Output'!$G$15*'Gearing and Output'!$G$16*'Gearing and Output'!$G$14*(A1261)^2</f>
        <v>83.416192716998353</v>
      </c>
      <c r="D1261" s="90">
        <f>'Gearing and Output'!$G$26</f>
        <v>133.66125</v>
      </c>
      <c r="E1261" s="90">
        <f>'Gearing and Output'!$C$14-C1261-D1261-'Gearing and Output'!$C$20</f>
        <v>-1081.7778626243669</v>
      </c>
      <c r="F1261" s="90">
        <f>0.5*'Gearing and Output'!$J$27*A1261^2</f>
        <v>40200.788454386762</v>
      </c>
      <c r="G1261" s="90">
        <f>A1261/('Gearing and Output'!$J$35/1000)</f>
        <v>40.776032049575221</v>
      </c>
      <c r="H1261" s="90">
        <f t="shared" si="198"/>
        <v>44.809942852372863</v>
      </c>
      <c r="I1261" s="90">
        <f>'Gearing and Output'!$G$38</f>
        <v>631.72977665344956</v>
      </c>
      <c r="J1261" s="90">
        <f t="shared" si="199"/>
        <v>-1.7124060042808493</v>
      </c>
      <c r="K1261" s="92">
        <f t="shared" si="207"/>
        <v>-0.58397365899214138</v>
      </c>
      <c r="L1261" s="92">
        <f>IF(A1261&lt;'Gearing and Output'!$H$5,1,IF(A1261&lt;'Gearing and Output'!$H$6,2,IF(A1261&gt;'Gearing and Output'!$H$6,3)))</f>
        <v>3</v>
      </c>
      <c r="M1261" s="92">
        <f>IF(L1261=1,_xlfn.XLOOKUP(A1261,'Dyno Graph'!$E$2:$E$77,'Dyno Graph'!$A$2:$A$77,,1),IF(L1261=2,_xlfn.XLOOKUP(A1261,'Dyno Graph'!$F$2:$F$77,'Dyno Graph'!$A$2:$A$77,,1),IF(L1261=3,_xlfn.XLOOKUP(A1261,'Dyno Graph'!$G$2:$G$77,'Dyno Graph'!$A$2:$A$77,,1))))</f>
        <v>6500</v>
      </c>
      <c r="N1261" s="92">
        <f>IF(L1261=1,_xlfn.XLOOKUP(A1261,'Dyno Graph'!$E$2:$E$77,'Dyno Graph'!$D$2:$D$77,,-1),IF(L1261=2,_xlfn.XLOOKUP(A1261,'Dyno Graph'!$F$2:$F$77,'Dyno Graph'!$D$2:$D$77,,-1),IF(L1261=3,_xlfn.XLOOKUP(A1261,'Dyno Graph'!$G$2:$G$77,'Dyno Graph'!$D$2:$D$77,,-1))))</f>
        <v>19.933328124999999</v>
      </c>
      <c r="O1261" s="92">
        <f>IF(L1261=1,_xlfn.XLOOKUP(A1261,'Dyno Graph'!$E$2:$E$77,'Dyno Graph'!$H$2:$H$77,,-1),IF(Forces!L1261=2,_xlfn.XLOOKUP(Forces!A1261,'Dyno Graph'!$F$2:$F$77,'Dyno Graph'!$H$2:$H$77,,-1),IF(Forces!L1261=3,_xlfn.XLOOKUP(Forces!A1261,'Dyno Graph'!$G$2:$G$77,'Dyno Graph'!$H$2:$H$77,,-1))))</f>
        <v>13.34803</v>
      </c>
      <c r="P1261" s="92" cm="1">
        <f t="array" ref="P1261">_xlfn.XLOOKUP(N1261,BSFC!$B$3:$B$25,_xlfn.XLOOKUP(M1261,BSFC!$C$2:$P$2,BSFC!$C$3:$P$25,,-1),,-1)</f>
        <v>504.47246850000005</v>
      </c>
      <c r="Q1261" s="92">
        <f t="shared" si="200"/>
        <v>1.8704760121422375</v>
      </c>
      <c r="R1261" s="92">
        <f t="shared" si="201"/>
        <v>3.125887147712773E-4</v>
      </c>
      <c r="S1261" s="92">
        <f t="shared" si="202"/>
        <v>0.15769240056590869</v>
      </c>
      <c r="T1261" s="92">
        <f t="shared" si="205"/>
        <v>162.0776081499383</v>
      </c>
      <c r="U1261" s="92">
        <f t="shared" si="203"/>
        <v>2.1025653408787825E-4</v>
      </c>
      <c r="V1261" s="92">
        <f t="shared" si="206"/>
        <v>0.21610347753324591</v>
      </c>
    </row>
    <row r="1262" spans="1:22" x14ac:dyDescent="0.45">
      <c r="A1262" s="88">
        <f>MIN('Gearing and Output'!$H$7,(SQRT((A1261^2)+2*K1261*1)))</f>
        <v>11.861548213038812</v>
      </c>
      <c r="B1262" s="90">
        <f t="shared" si="204"/>
        <v>106.05882305198513</v>
      </c>
      <c r="C1262" s="90">
        <f>0.5*'Gearing and Output'!$G$15*'Gearing and Output'!$G$16*'Gearing and Output'!$G$14*(A1262)^2</f>
        <v>82.729439694023583</v>
      </c>
      <c r="D1262" s="90">
        <f>'Gearing and Output'!$G$26</f>
        <v>133.66125</v>
      </c>
      <c r="E1262" s="90">
        <f>'Gearing and Output'!$C$14-C1262-D1262-'Gearing and Output'!$C$20</f>
        <v>-1081.091109601392</v>
      </c>
      <c r="F1262" s="90">
        <f>0.5*'Gearing and Output'!$J$27*A1262^2</f>
        <v>39869.821383152957</v>
      </c>
      <c r="G1262" s="90">
        <f>A1262/('Gearing and Output'!$J$35/1000)</f>
        <v>40.607833663261935</v>
      </c>
      <c r="H1262" s="90">
        <f t="shared" si="198"/>
        <v>44.441029303206264</v>
      </c>
      <c r="I1262" s="90">
        <f>'Gearing and Output'!$G$38</f>
        <v>631.72977665344956</v>
      </c>
      <c r="J1262" s="90">
        <f t="shared" si="199"/>
        <v>-1.7113189049412978</v>
      </c>
      <c r="K1262" s="92">
        <f t="shared" si="207"/>
        <v>-0.58434462280091637</v>
      </c>
      <c r="L1262" s="92">
        <f>IF(A1262&lt;'Gearing and Output'!$H$5,1,IF(A1262&lt;'Gearing and Output'!$H$6,2,IF(A1262&gt;'Gearing and Output'!$H$6,3)))</f>
        <v>3</v>
      </c>
      <c r="M1262" s="92">
        <f>IF(L1262=1,_xlfn.XLOOKUP(A1262,'Dyno Graph'!$E$2:$E$77,'Dyno Graph'!$A$2:$A$77,,1),IF(L1262=2,_xlfn.XLOOKUP(A1262,'Dyno Graph'!$F$2:$F$77,'Dyno Graph'!$A$2:$A$77,,1),IF(L1262=3,_xlfn.XLOOKUP(A1262,'Dyno Graph'!$G$2:$G$77,'Dyno Graph'!$A$2:$A$77,,1))))</f>
        <v>6500</v>
      </c>
      <c r="N1262" s="92">
        <f>IF(L1262=1,_xlfn.XLOOKUP(A1262,'Dyno Graph'!$E$2:$E$77,'Dyno Graph'!$D$2:$D$77,,-1),IF(L1262=2,_xlfn.XLOOKUP(A1262,'Dyno Graph'!$F$2:$F$77,'Dyno Graph'!$D$2:$D$77,,-1),IF(L1262=3,_xlfn.XLOOKUP(A1262,'Dyno Graph'!$G$2:$G$77,'Dyno Graph'!$D$2:$D$77,,-1))))</f>
        <v>19.933328124999999</v>
      </c>
      <c r="O1262" s="92">
        <f>IF(L1262=1,_xlfn.XLOOKUP(A1262,'Dyno Graph'!$E$2:$E$77,'Dyno Graph'!$H$2:$H$77,,-1),IF(Forces!L1262=2,_xlfn.XLOOKUP(Forces!A1262,'Dyno Graph'!$F$2:$F$77,'Dyno Graph'!$H$2:$H$77,,-1),IF(Forces!L1262=3,_xlfn.XLOOKUP(Forces!A1262,'Dyno Graph'!$G$2:$G$77,'Dyno Graph'!$H$2:$H$77,,-1))))</f>
        <v>13.34803</v>
      </c>
      <c r="P1262" s="92" cm="1">
        <f t="array" ref="P1262">_xlfn.XLOOKUP(N1262,BSFC!$B$3:$B$25,_xlfn.XLOOKUP(M1262,BSFC!$C$2:$P$2,BSFC!$C$3:$P$25,,-1),,-1)</f>
        <v>504.47246850000005</v>
      </c>
      <c r="Q1262" s="92">
        <f t="shared" si="200"/>
        <v>1.8704760121422375</v>
      </c>
      <c r="R1262" s="92">
        <f t="shared" si="201"/>
        <v>3.1389511285442873E-4</v>
      </c>
      <c r="S1262" s="92">
        <f t="shared" si="202"/>
        <v>0.15835144243175975</v>
      </c>
      <c r="T1262" s="92">
        <f t="shared" si="205"/>
        <v>162.23595959237005</v>
      </c>
      <c r="U1262" s="92">
        <f t="shared" si="203"/>
        <v>2.1113525657567967E-4</v>
      </c>
      <c r="V1262" s="92">
        <f t="shared" si="206"/>
        <v>0.21631461278982159</v>
      </c>
    </row>
    <row r="1263" spans="1:22" x14ac:dyDescent="0.45">
      <c r="A1263" s="88">
        <f>MIN('Gearing and Output'!$H$7,(SQRT((A1262^2)+2*K1262*1)))</f>
        <v>11.812181710617324</v>
      </c>
      <c r="B1263" s="90">
        <f t="shared" si="204"/>
        <v>106.14348141777214</v>
      </c>
      <c r="C1263" s="90">
        <f>0.5*'Gearing and Output'!$G$15*'Gearing and Output'!$G$16*'Gearing and Output'!$G$14*(A1263)^2</f>
        <v>82.042250417609722</v>
      </c>
      <c r="D1263" s="90">
        <f>'Gearing and Output'!$G$26</f>
        <v>133.66125</v>
      </c>
      <c r="E1263" s="90">
        <f>'Gearing and Output'!$C$14-C1263-D1263-'Gearing and Output'!$C$20</f>
        <v>-1080.4039203249781</v>
      </c>
      <c r="F1263" s="90">
        <f>0.5*'Gearing and Output'!$J$27*A1263^2</f>
        <v>39538.64406818054</v>
      </c>
      <c r="G1263" s="90">
        <f>A1263/('Gearing and Output'!$J$35/1000)</f>
        <v>40.438828177395834</v>
      </c>
      <c r="H1263" s="90">
        <f t="shared" si="198"/>
        <v>44.071881405155594</v>
      </c>
      <c r="I1263" s="90">
        <f>'Gearing and Output'!$G$38</f>
        <v>631.72977665344956</v>
      </c>
      <c r="J1263" s="90">
        <f t="shared" si="199"/>
        <v>-1.7102311150320519</v>
      </c>
      <c r="K1263" s="92">
        <f t="shared" si="207"/>
        <v>-0.58471629431280625</v>
      </c>
      <c r="L1263" s="92">
        <f>IF(A1263&lt;'Gearing and Output'!$H$5,1,IF(A1263&lt;'Gearing and Output'!$H$6,2,IF(A1263&gt;'Gearing and Output'!$H$6,3)))</f>
        <v>3</v>
      </c>
      <c r="M1263" s="92">
        <f>IF(L1263=1,_xlfn.XLOOKUP(A1263,'Dyno Graph'!$E$2:$E$77,'Dyno Graph'!$A$2:$A$77,,1),IF(L1263=2,_xlfn.XLOOKUP(A1263,'Dyno Graph'!$F$2:$F$77,'Dyno Graph'!$A$2:$A$77,,1),IF(L1263=3,_xlfn.XLOOKUP(A1263,'Dyno Graph'!$G$2:$G$77,'Dyno Graph'!$A$2:$A$77,,1))))</f>
        <v>6500</v>
      </c>
      <c r="N1263" s="92">
        <f>IF(L1263=1,_xlfn.XLOOKUP(A1263,'Dyno Graph'!$E$2:$E$77,'Dyno Graph'!$D$2:$D$77,,-1),IF(L1263=2,_xlfn.XLOOKUP(A1263,'Dyno Graph'!$F$2:$F$77,'Dyno Graph'!$D$2:$D$77,,-1),IF(L1263=3,_xlfn.XLOOKUP(A1263,'Dyno Graph'!$G$2:$G$77,'Dyno Graph'!$D$2:$D$77,,-1))))</f>
        <v>19.933328124999999</v>
      </c>
      <c r="O1263" s="92">
        <f>IF(L1263=1,_xlfn.XLOOKUP(A1263,'Dyno Graph'!$E$2:$E$77,'Dyno Graph'!$H$2:$H$77,,-1),IF(Forces!L1263=2,_xlfn.XLOOKUP(Forces!A1263,'Dyno Graph'!$F$2:$F$77,'Dyno Graph'!$H$2:$H$77,,-1),IF(Forces!L1263=3,_xlfn.XLOOKUP(Forces!A1263,'Dyno Graph'!$G$2:$G$77,'Dyno Graph'!$H$2:$H$77,,-1))))</f>
        <v>13.34803</v>
      </c>
      <c r="P1263" s="92" cm="1">
        <f t="array" ref="P1263">_xlfn.XLOOKUP(N1263,BSFC!$B$3:$B$25,_xlfn.XLOOKUP(M1263,BSFC!$C$2:$P$2,BSFC!$C$3:$P$25,,-1),,-1)</f>
        <v>504.47246850000005</v>
      </c>
      <c r="Q1263" s="92">
        <f t="shared" si="200"/>
        <v>1.8704760121422375</v>
      </c>
      <c r="R1263" s="92">
        <f t="shared" si="201"/>
        <v>3.1521887525721163E-4</v>
      </c>
      <c r="S1263" s="92">
        <f t="shared" si="202"/>
        <v>0.15901924411879914</v>
      </c>
      <c r="T1263" s="92">
        <f t="shared" si="205"/>
        <v>162.39497883648886</v>
      </c>
      <c r="U1263" s="92">
        <f t="shared" si="203"/>
        <v>2.1202565882506551E-4</v>
      </c>
      <c r="V1263" s="92">
        <f t="shared" si="206"/>
        <v>0.21652663844864664</v>
      </c>
    </row>
    <row r="1264" spans="1:22" x14ac:dyDescent="0.45">
      <c r="A1264" s="88">
        <f>MIN('Gearing and Output'!$H$7,(SQRT((A1263^2)+2*K1263*1)))</f>
        <v>11.762576425937338</v>
      </c>
      <c r="B1264" s="90">
        <f t="shared" si="204"/>
        <v>106.22849680588004</v>
      </c>
      <c r="C1264" s="90">
        <f>0.5*'Gearing and Output'!$G$15*'Gearing and Output'!$G$16*'Gearing and Output'!$G$14*(A1264)^2</f>
        <v>81.354624055497865</v>
      </c>
      <c r="D1264" s="90">
        <f>'Gearing and Output'!$G$26</f>
        <v>133.66125</v>
      </c>
      <c r="E1264" s="90">
        <f>'Gearing and Output'!$C$14-C1264-D1264-'Gearing and Output'!$C$20</f>
        <v>-1079.7162939628663</v>
      </c>
      <c r="F1264" s="90">
        <f>0.5*'Gearing and Output'!$J$27*A1264^2</f>
        <v>39207.256108378766</v>
      </c>
      <c r="G1264" s="90">
        <f>A1264/('Gearing and Output'!$J$35/1000)</f>
        <v>40.269005224023751</v>
      </c>
      <c r="H1264" s="90">
        <f t="shared" si="198"/>
        <v>43.70249871114374</v>
      </c>
      <c r="I1264" s="90">
        <f>'Gearing and Output'!$G$38</f>
        <v>631.72977665344956</v>
      </c>
      <c r="J1264" s="90">
        <f t="shared" si="199"/>
        <v>-1.7091426332356825</v>
      </c>
      <c r="K1264" s="92">
        <f t="shared" si="207"/>
        <v>-0.58508867578058066</v>
      </c>
      <c r="L1264" s="92">
        <f>IF(A1264&lt;'Gearing and Output'!$H$5,1,IF(A1264&lt;'Gearing and Output'!$H$6,2,IF(A1264&gt;'Gearing and Output'!$H$6,3)))</f>
        <v>2</v>
      </c>
      <c r="M1264" s="92">
        <f>IF(L1264=1,_xlfn.XLOOKUP(A1264,'Dyno Graph'!$E$2:$E$77,'Dyno Graph'!$A$2:$A$77,,1),IF(L1264=2,_xlfn.XLOOKUP(A1264,'Dyno Graph'!$F$2:$F$77,'Dyno Graph'!$A$2:$A$77,,1),IF(L1264=3,_xlfn.XLOOKUP(A1264,'Dyno Graph'!$G$2:$G$77,'Dyno Graph'!$A$2:$A$77,,1))))</f>
        <v>7500</v>
      </c>
      <c r="N1264" s="92">
        <f>IF(L1264=1,_xlfn.XLOOKUP(A1264,'Dyno Graph'!$E$2:$E$77,'Dyno Graph'!$D$2:$D$77,,-1),IF(L1264=2,_xlfn.XLOOKUP(A1264,'Dyno Graph'!$F$2:$F$77,'Dyno Graph'!$D$2:$D$77,,-1),IF(L1264=3,_xlfn.XLOOKUP(A1264,'Dyno Graph'!$G$2:$G$77,'Dyno Graph'!$D$2:$D$77,,-1))))</f>
        <v>14.682899148334002</v>
      </c>
      <c r="O1264" s="92">
        <f>IF(L1264=1,_xlfn.XLOOKUP(A1264,'Dyno Graph'!$E$2:$E$77,'Dyno Graph'!$H$2:$H$77,,-1),IF(Forces!L1264=2,_xlfn.XLOOKUP(Forces!A1264,'Dyno Graph'!$F$2:$F$77,'Dyno Graph'!$H$2:$H$77,,-1),IF(Forces!L1264=3,_xlfn.XLOOKUP(Forces!A1264,'Dyno Graph'!$G$2:$G$77,'Dyno Graph'!$H$2:$H$77,,-1))))</f>
        <v>11.368441198590393</v>
      </c>
      <c r="P1264" s="92" cm="1">
        <f t="array" ref="P1264">_xlfn.XLOOKUP(N1264,BSFC!$B$3:$B$25,_xlfn.XLOOKUP(M1264,BSFC!$C$2:$P$2,BSFC!$C$3:$P$25,,-1),,-1)</f>
        <v>475.44294525000004</v>
      </c>
      <c r="Q1264" s="92">
        <f t="shared" si="200"/>
        <v>1.5014014350997935</v>
      </c>
      <c r="R1264" s="92">
        <f t="shared" si="201"/>
        <v>2.6961268049640257E-4</v>
      </c>
      <c r="S1264" s="92">
        <f t="shared" si="202"/>
        <v>0.12818544689195688</v>
      </c>
      <c r="T1264" s="92">
        <f t="shared" si="205"/>
        <v>162.52316428338082</v>
      </c>
      <c r="U1264" s="92">
        <f t="shared" si="203"/>
        <v>1.7091392918927584E-4</v>
      </c>
      <c r="V1264" s="92">
        <f t="shared" si="206"/>
        <v>0.21669755237783592</v>
      </c>
    </row>
    <row r="1265" spans="1:22" x14ac:dyDescent="0.45">
      <c r="A1265" s="88">
        <f>MIN('Gearing and Output'!$H$7,(SQRT((A1264^2)+2*K1264*1)))</f>
        <v>11.712729264541874</v>
      </c>
      <c r="B1265" s="90">
        <f t="shared" si="204"/>
        <v>106.31387400340712</v>
      </c>
      <c r="C1265" s="90">
        <f>0.5*'Gearing and Output'!$G$15*'Gearing and Output'!$G$16*'Gearing and Output'!$G$14*(A1265)^2</f>
        <v>80.666559772779891</v>
      </c>
      <c r="D1265" s="90">
        <f>'Gearing and Output'!$G$26</f>
        <v>133.66125</v>
      </c>
      <c r="E1265" s="90">
        <f>'Gearing and Output'!$C$14-C1265-D1265-'Gearing and Output'!$C$20</f>
        <v>-1079.0282296801483</v>
      </c>
      <c r="F1265" s="90">
        <f>0.5*'Gearing and Output'!$J$27*A1265^2</f>
        <v>38875.657101380108</v>
      </c>
      <c r="G1265" s="90">
        <f>A1265/('Gearing and Output'!$J$35/1000)</f>
        <v>40.098354209318295</v>
      </c>
      <c r="H1265" s="90">
        <f t="shared" si="198"/>
        <v>43.332880772670393</v>
      </c>
      <c r="I1265" s="90">
        <f>'Gearing and Output'!$G$38</f>
        <v>631.72977665344956</v>
      </c>
      <c r="J1265" s="90">
        <f t="shared" si="199"/>
        <v>-1.7080534582305671</v>
      </c>
      <c r="K1265" s="92">
        <f t="shared" si="207"/>
        <v>-0.58546176946706063</v>
      </c>
      <c r="L1265" s="92">
        <f>IF(A1265&lt;'Gearing and Output'!$H$5,1,IF(A1265&lt;'Gearing and Output'!$H$6,2,IF(A1265&gt;'Gearing and Output'!$H$6,3)))</f>
        <v>2</v>
      </c>
      <c r="M1265" s="92">
        <f>IF(L1265=1,_xlfn.XLOOKUP(A1265,'Dyno Graph'!$E$2:$E$77,'Dyno Graph'!$A$2:$A$77,,1),IF(L1265=2,_xlfn.XLOOKUP(A1265,'Dyno Graph'!$F$2:$F$77,'Dyno Graph'!$A$2:$A$77,,1),IF(L1265=3,_xlfn.XLOOKUP(A1265,'Dyno Graph'!$G$2:$G$77,'Dyno Graph'!$A$2:$A$77,,1))))</f>
        <v>7500</v>
      </c>
      <c r="N1265" s="92">
        <f>IF(L1265=1,_xlfn.XLOOKUP(A1265,'Dyno Graph'!$E$2:$E$77,'Dyno Graph'!$D$2:$D$77,,-1),IF(L1265=2,_xlfn.XLOOKUP(A1265,'Dyno Graph'!$F$2:$F$77,'Dyno Graph'!$D$2:$D$77,,-1),IF(L1265=3,_xlfn.XLOOKUP(A1265,'Dyno Graph'!$G$2:$G$77,'Dyno Graph'!$D$2:$D$77,,-1))))</f>
        <v>14.682899148334002</v>
      </c>
      <c r="O1265" s="92">
        <f>IF(L1265=1,_xlfn.XLOOKUP(A1265,'Dyno Graph'!$E$2:$E$77,'Dyno Graph'!$H$2:$H$77,,-1),IF(Forces!L1265=2,_xlfn.XLOOKUP(Forces!A1265,'Dyno Graph'!$F$2:$F$77,'Dyno Graph'!$H$2:$H$77,,-1),IF(Forces!L1265=3,_xlfn.XLOOKUP(Forces!A1265,'Dyno Graph'!$G$2:$G$77,'Dyno Graph'!$H$2:$H$77,,-1))))</f>
        <v>11.368441198590393</v>
      </c>
      <c r="P1265" s="92" cm="1">
        <f t="array" ref="P1265">_xlfn.XLOOKUP(N1265,BSFC!$B$3:$B$25,_xlfn.XLOOKUP(M1265,BSFC!$C$2:$P$2,BSFC!$C$3:$P$25,,-1),,-1)</f>
        <v>475.44294525000004</v>
      </c>
      <c r="Q1265" s="92">
        <f t="shared" si="200"/>
        <v>1.5014014350997935</v>
      </c>
      <c r="R1265" s="92">
        <f t="shared" si="201"/>
        <v>2.7077069410844708E-4</v>
      </c>
      <c r="S1265" s="92">
        <f t="shared" si="202"/>
        <v>0.12873601629430692</v>
      </c>
      <c r="T1265" s="92">
        <f t="shared" si="205"/>
        <v>162.65190029967513</v>
      </c>
      <c r="U1265" s="92">
        <f t="shared" si="203"/>
        <v>1.7164802172574256E-4</v>
      </c>
      <c r="V1265" s="92">
        <f t="shared" si="206"/>
        <v>0.21686920039956165</v>
      </c>
    </row>
    <row r="1266" spans="1:22" x14ac:dyDescent="0.45">
      <c r="A1266" s="88">
        <f>MIN('Gearing and Output'!$H$7,(SQRT((A1265^2)+2*K1265*1)))</f>
        <v>11.662637063954339</v>
      </c>
      <c r="B1266" s="90">
        <f t="shared" si="204"/>
        <v>106.39961790459485</v>
      </c>
      <c r="C1266" s="90">
        <f>0.5*'Gearing and Output'!$G$15*'Gearing and Output'!$G$16*'Gearing and Output'!$G$14*(A1266)^2</f>
        <v>79.97805673188661</v>
      </c>
      <c r="D1266" s="90">
        <f>'Gearing and Output'!$G$26</f>
        <v>133.66125</v>
      </c>
      <c r="E1266" s="90">
        <f>'Gearing and Output'!$C$14-C1266-D1266-'Gearing and Output'!$C$20</f>
        <v>-1078.3397266392551</v>
      </c>
      <c r="F1266" s="90">
        <f>0.5*'Gearing and Output'!$J$27*A1266^2</f>
        <v>38543.846643534649</v>
      </c>
      <c r="G1266" s="90">
        <f>A1266/('Gearing and Output'!$J$35/1000)</f>
        <v>39.926864306587944</v>
      </c>
      <c r="H1266" s="90">
        <f t="shared" si="198"/>
        <v>42.963027139805831</v>
      </c>
      <c r="I1266" s="90">
        <f>'Gearing and Output'!$G$38</f>
        <v>631.72977665344956</v>
      </c>
      <c r="J1266" s="90">
        <f t="shared" si="199"/>
        <v>-1.7069635886908716</v>
      </c>
      <c r="K1266" s="92">
        <f t="shared" si="207"/>
        <v>-0.58583557764517635</v>
      </c>
      <c r="L1266" s="92">
        <f>IF(A1266&lt;'Gearing and Output'!$H$5,1,IF(A1266&lt;'Gearing and Output'!$H$6,2,IF(A1266&gt;'Gearing and Output'!$H$6,3)))</f>
        <v>2</v>
      </c>
      <c r="M1266" s="92">
        <f>IF(L1266=1,_xlfn.XLOOKUP(A1266,'Dyno Graph'!$E$2:$E$77,'Dyno Graph'!$A$2:$A$77,,1),IF(L1266=2,_xlfn.XLOOKUP(A1266,'Dyno Graph'!$F$2:$F$77,'Dyno Graph'!$A$2:$A$77,,1),IF(L1266=3,_xlfn.XLOOKUP(A1266,'Dyno Graph'!$G$2:$G$77,'Dyno Graph'!$A$2:$A$77,,1))))</f>
        <v>7500</v>
      </c>
      <c r="N1266" s="92">
        <f>IF(L1266=1,_xlfn.XLOOKUP(A1266,'Dyno Graph'!$E$2:$E$77,'Dyno Graph'!$D$2:$D$77,,-1),IF(L1266=2,_xlfn.XLOOKUP(A1266,'Dyno Graph'!$F$2:$F$77,'Dyno Graph'!$D$2:$D$77,,-1),IF(L1266=3,_xlfn.XLOOKUP(A1266,'Dyno Graph'!$G$2:$G$77,'Dyno Graph'!$D$2:$D$77,,-1))))</f>
        <v>14.682899148334002</v>
      </c>
      <c r="O1266" s="92">
        <f>IF(L1266=1,_xlfn.XLOOKUP(A1266,'Dyno Graph'!$E$2:$E$77,'Dyno Graph'!$H$2:$H$77,,-1),IF(Forces!L1266=2,_xlfn.XLOOKUP(Forces!A1266,'Dyno Graph'!$F$2:$F$77,'Dyno Graph'!$H$2:$H$77,,-1),IF(Forces!L1266=3,_xlfn.XLOOKUP(Forces!A1266,'Dyno Graph'!$G$2:$G$77,'Dyno Graph'!$H$2:$H$77,,-1))))</f>
        <v>11.368441198590393</v>
      </c>
      <c r="P1266" s="92" cm="1">
        <f t="array" ref="P1266">_xlfn.XLOOKUP(N1266,BSFC!$B$3:$B$25,_xlfn.XLOOKUP(M1266,BSFC!$C$2:$P$2,BSFC!$C$3:$P$25,,-1),,-1)</f>
        <v>475.44294525000004</v>
      </c>
      <c r="Q1266" s="92">
        <f t="shared" si="200"/>
        <v>1.5014014350997935</v>
      </c>
      <c r="R1266" s="92">
        <f t="shared" si="201"/>
        <v>2.719445122714382E-4</v>
      </c>
      <c r="S1266" s="92">
        <f t="shared" si="202"/>
        <v>0.12929409985890736</v>
      </c>
      <c r="T1266" s="92">
        <f t="shared" si="205"/>
        <v>162.78119439953403</v>
      </c>
      <c r="U1266" s="92">
        <f t="shared" si="203"/>
        <v>1.7239213314520984E-4</v>
      </c>
      <c r="V1266" s="92">
        <f t="shared" si="206"/>
        <v>0.21704159253270686</v>
      </c>
    </row>
    <row r="1267" spans="1:22" x14ac:dyDescent="0.45">
      <c r="A1267" s="88">
        <f>MIN('Gearing and Output'!$H$7,(SQRT((A1266^2)+2*K1266*1)))</f>
        <v>11.612296591554625</v>
      </c>
      <c r="B1267" s="90">
        <f t="shared" si="204"/>
        <v>106.48573351420882</v>
      </c>
      <c r="C1267" s="90">
        <f>0.5*'Gearing and Output'!$G$15*'Gearing and Output'!$G$16*'Gearing and Output'!$G$14*(A1267)^2</f>
        <v>79.2891140925759</v>
      </c>
      <c r="D1267" s="90">
        <f>'Gearing and Output'!$G$26</f>
        <v>133.66125</v>
      </c>
      <c r="E1267" s="90">
        <f>'Gearing and Output'!$C$14-C1267-D1267-'Gearing and Output'!$C$20</f>
        <v>-1077.6507839999445</v>
      </c>
      <c r="F1267" s="90">
        <f>0.5*'Gearing and Output'!$J$27*A1267^2</f>
        <v>38211.824329904251</v>
      </c>
      <c r="G1267" s="90">
        <f>A1267/('Gearing and Output'!$J$35/1000)</f>
        <v>39.754524449005899</v>
      </c>
      <c r="H1267" s="90">
        <f t="shared" si="198"/>
        <v>42.592937361184411</v>
      </c>
      <c r="I1267" s="90">
        <f>'Gearing and Output'!$G$38</f>
        <v>631.72977665344956</v>
      </c>
      <c r="J1267" s="90">
        <f t="shared" si="199"/>
        <v>-1.7058730232865302</v>
      </c>
      <c r="K1267" s="92">
        <f t="shared" si="207"/>
        <v>-0.58621010259802508</v>
      </c>
      <c r="L1267" s="92">
        <f>IF(A1267&lt;'Gearing and Output'!$H$5,1,IF(A1267&lt;'Gearing and Output'!$H$6,2,IF(A1267&gt;'Gearing and Output'!$H$6,3)))</f>
        <v>2</v>
      </c>
      <c r="M1267" s="92">
        <f>IF(L1267=1,_xlfn.XLOOKUP(A1267,'Dyno Graph'!$E$2:$E$77,'Dyno Graph'!$A$2:$A$77,,1),IF(L1267=2,_xlfn.XLOOKUP(A1267,'Dyno Graph'!$F$2:$F$77,'Dyno Graph'!$A$2:$A$77,,1),IF(L1267=3,_xlfn.XLOOKUP(A1267,'Dyno Graph'!$G$2:$G$77,'Dyno Graph'!$A$2:$A$77,,1))))</f>
        <v>7400</v>
      </c>
      <c r="N1267" s="92">
        <f>IF(L1267=1,_xlfn.XLOOKUP(A1267,'Dyno Graph'!$E$2:$E$77,'Dyno Graph'!$D$2:$D$77,,-1),IF(L1267=2,_xlfn.XLOOKUP(A1267,'Dyno Graph'!$F$2:$F$77,'Dyno Graph'!$D$2:$D$77,,-1),IF(L1267=3,_xlfn.XLOOKUP(A1267,'Dyno Graph'!$G$2:$G$77,'Dyno Graph'!$D$2:$D$77,,-1))))</f>
        <v>15.161300543962401</v>
      </c>
      <c r="O1267" s="92">
        <f>IF(L1267=1,_xlfn.XLOOKUP(A1267,'Dyno Graph'!$E$2:$E$77,'Dyno Graph'!$H$2:$H$77,,-1),IF(Forces!L1267=2,_xlfn.XLOOKUP(Forces!A1267,'Dyno Graph'!$F$2:$F$77,'Dyno Graph'!$H$2:$H$77,,-1),IF(Forces!L1267=3,_xlfn.XLOOKUP(Forces!A1267,'Dyno Graph'!$G$2:$G$77,'Dyno Graph'!$H$2:$H$77,,-1))))</f>
        <v>11.580217097533207</v>
      </c>
      <c r="P1267" s="92" cm="1">
        <f t="array" ref="P1267">_xlfn.XLOOKUP(N1267,BSFC!$B$3:$B$25,_xlfn.XLOOKUP(M1267,BSFC!$C$2:$P$2,BSFC!$C$3:$P$25,,-1),,-1)</f>
        <v>482.49827961562505</v>
      </c>
      <c r="Q1267" s="92">
        <f t="shared" si="200"/>
        <v>1.552065229759783</v>
      </c>
      <c r="R1267" s="92">
        <f t="shared" si="201"/>
        <v>2.7822255444677734E-4</v>
      </c>
      <c r="S1267" s="92">
        <f t="shared" si="202"/>
        <v>0.13424190387083465</v>
      </c>
      <c r="T1267" s="92">
        <f t="shared" si="205"/>
        <v>162.91543630340487</v>
      </c>
      <c r="U1267" s="92">
        <f t="shared" si="203"/>
        <v>1.7898920516111287E-4</v>
      </c>
      <c r="V1267" s="92">
        <f t="shared" si="206"/>
        <v>0.21722058173786796</v>
      </c>
    </row>
    <row r="1268" spans="1:22" x14ac:dyDescent="0.45">
      <c r="A1268" s="88">
        <f>MIN('Gearing and Output'!$H$7,(SQRT((A1267^2)+2*K1267*1)))</f>
        <v>11.561704542368963</v>
      </c>
      <c r="B1268" s="90">
        <f t="shared" si="204"/>
        <v>106.57222595105802</v>
      </c>
      <c r="C1268" s="90">
        <f>0.5*'Gearing and Output'!$G$15*'Gearing and Output'!$G$16*'Gearing and Output'!$G$14*(A1268)^2</f>
        <v>78.599731011920625</v>
      </c>
      <c r="D1268" s="90">
        <f>'Gearing and Output'!$G$26</f>
        <v>133.66125</v>
      </c>
      <c r="E1268" s="90">
        <f>'Gearing and Output'!$C$14-C1268-D1268-'Gearing and Output'!$C$20</f>
        <v>-1076.9614009192892</v>
      </c>
      <c r="F1268" s="90">
        <f>0.5*'Gearing and Output'!$J$27*A1268^2</f>
        <v>37879.58975425682</v>
      </c>
      <c r="G1268" s="90">
        <f>A1268/('Gearing and Output'!$J$35/1000)</f>
        <v>39.581323322043687</v>
      </c>
      <c r="H1268" s="90">
        <f t="shared" si="198"/>
        <v>42.222610983998159</v>
      </c>
      <c r="I1268" s="90">
        <f>'Gearing and Output'!$G$38</f>
        <v>631.72977665344956</v>
      </c>
      <c r="J1268" s="90">
        <f t="shared" si="199"/>
        <v>-1.7047817606832265</v>
      </c>
      <c r="K1268" s="92">
        <f t="shared" si="207"/>
        <v>-0.58658534661892991</v>
      </c>
      <c r="L1268" s="92">
        <f>IF(A1268&lt;'Gearing and Output'!$H$5,1,IF(A1268&lt;'Gearing and Output'!$H$6,2,IF(A1268&gt;'Gearing and Output'!$H$6,3)))</f>
        <v>2</v>
      </c>
      <c r="M1268" s="92">
        <f>IF(L1268=1,_xlfn.XLOOKUP(A1268,'Dyno Graph'!$E$2:$E$77,'Dyno Graph'!$A$2:$A$77,,1),IF(L1268=2,_xlfn.XLOOKUP(A1268,'Dyno Graph'!$F$2:$F$77,'Dyno Graph'!$A$2:$A$77,,1),IF(L1268=3,_xlfn.XLOOKUP(A1268,'Dyno Graph'!$G$2:$G$77,'Dyno Graph'!$A$2:$A$77,,1))))</f>
        <v>7400</v>
      </c>
      <c r="N1268" s="92">
        <f>IF(L1268=1,_xlfn.XLOOKUP(A1268,'Dyno Graph'!$E$2:$E$77,'Dyno Graph'!$D$2:$D$77,,-1),IF(L1268=2,_xlfn.XLOOKUP(A1268,'Dyno Graph'!$F$2:$F$77,'Dyno Graph'!$D$2:$D$77,,-1),IF(L1268=3,_xlfn.XLOOKUP(A1268,'Dyno Graph'!$G$2:$G$77,'Dyno Graph'!$D$2:$D$77,,-1))))</f>
        <v>15.161300543962401</v>
      </c>
      <c r="O1268" s="92">
        <f>IF(L1268=1,_xlfn.XLOOKUP(A1268,'Dyno Graph'!$E$2:$E$77,'Dyno Graph'!$H$2:$H$77,,-1),IF(Forces!L1268=2,_xlfn.XLOOKUP(Forces!A1268,'Dyno Graph'!$F$2:$F$77,'Dyno Graph'!$H$2:$H$77,,-1),IF(Forces!L1268=3,_xlfn.XLOOKUP(Forces!A1268,'Dyno Graph'!$G$2:$G$77,'Dyno Graph'!$H$2:$H$77,,-1))))</f>
        <v>11.580217097533207</v>
      </c>
      <c r="P1268" s="92" cm="1">
        <f t="array" ref="P1268">_xlfn.XLOOKUP(N1268,BSFC!$B$3:$B$25,_xlfn.XLOOKUP(M1268,BSFC!$C$2:$P$2,BSFC!$C$3:$P$25,,-1),,-1)</f>
        <v>482.49827961562505</v>
      </c>
      <c r="Q1268" s="92">
        <f t="shared" si="200"/>
        <v>1.552065229759783</v>
      </c>
      <c r="R1268" s="92">
        <f t="shared" si="201"/>
        <v>2.7945154922313735E-4</v>
      </c>
      <c r="S1268" s="92">
        <f t="shared" si="202"/>
        <v>0.13483489173608493</v>
      </c>
      <c r="T1268" s="92">
        <f t="shared" si="205"/>
        <v>163.05027119514097</v>
      </c>
      <c r="U1268" s="92">
        <f t="shared" si="203"/>
        <v>1.7977985564811324E-4</v>
      </c>
      <c r="V1268" s="92">
        <f t="shared" si="206"/>
        <v>0.21740036159351608</v>
      </c>
    </row>
    <row r="1269" spans="1:22" x14ac:dyDescent="0.45">
      <c r="A1269" s="88">
        <f>MIN('Gearing and Output'!$H$7,(SQRT((A1268^2)+2*K1268*1)))</f>
        <v>11.51085753676924</v>
      </c>
      <c r="B1269" s="90">
        <f t="shared" si="204"/>
        <v>106.65910045165936</v>
      </c>
      <c r="C1269" s="90">
        <f>0.5*'Gearing and Output'!$G$15*'Gearing and Output'!$G$16*'Gearing and Output'!$G$14*(A1269)^2</f>
        <v>77.909906644296754</v>
      </c>
      <c r="D1269" s="90">
        <f>'Gearing and Output'!$G$26</f>
        <v>133.66125</v>
      </c>
      <c r="E1269" s="90">
        <f>'Gearing and Output'!$C$14-C1269-D1269-'Gearing and Output'!$C$20</f>
        <v>-1076.2715765516652</v>
      </c>
      <c r="F1269" s="90">
        <f>0.5*'Gearing and Output'!$J$27*A1269^2</f>
        <v>37547.142509060541</v>
      </c>
      <c r="G1269" s="90">
        <f>A1269/('Gearing and Output'!$J$35/1000)</f>
        <v>39.407249355594793</v>
      </c>
      <c r="H1269" s="90">
        <f t="shared" si="198"/>
        <v>41.852047553990403</v>
      </c>
      <c r="I1269" s="90">
        <f>'Gearing and Output'!$G$38</f>
        <v>631.72977665344956</v>
      </c>
      <c r="J1269" s="90">
        <f t="shared" si="199"/>
        <v>-1.7036897995423756</v>
      </c>
      <c r="K1269" s="92">
        <f t="shared" si="207"/>
        <v>-0.5869613120114987</v>
      </c>
      <c r="L1269" s="92">
        <f>IF(A1269&lt;'Gearing and Output'!$H$5,1,IF(A1269&lt;'Gearing and Output'!$H$6,2,IF(A1269&gt;'Gearing and Output'!$H$6,3)))</f>
        <v>2</v>
      </c>
      <c r="M1269" s="92">
        <f>IF(L1269=1,_xlfn.XLOOKUP(A1269,'Dyno Graph'!$E$2:$E$77,'Dyno Graph'!$A$2:$A$77,,1),IF(L1269=2,_xlfn.XLOOKUP(A1269,'Dyno Graph'!$F$2:$F$77,'Dyno Graph'!$A$2:$A$77,,1),IF(L1269=3,_xlfn.XLOOKUP(A1269,'Dyno Graph'!$G$2:$G$77,'Dyno Graph'!$A$2:$A$77,,1))))</f>
        <v>7400</v>
      </c>
      <c r="N1269" s="92">
        <f>IF(L1269=1,_xlfn.XLOOKUP(A1269,'Dyno Graph'!$E$2:$E$77,'Dyno Graph'!$D$2:$D$77,,-1),IF(L1269=2,_xlfn.XLOOKUP(A1269,'Dyno Graph'!$F$2:$F$77,'Dyno Graph'!$D$2:$D$77,,-1),IF(L1269=3,_xlfn.XLOOKUP(A1269,'Dyno Graph'!$G$2:$G$77,'Dyno Graph'!$D$2:$D$77,,-1))))</f>
        <v>15.161300543962401</v>
      </c>
      <c r="O1269" s="92">
        <f>IF(L1269=1,_xlfn.XLOOKUP(A1269,'Dyno Graph'!$E$2:$E$77,'Dyno Graph'!$H$2:$H$77,,-1),IF(Forces!L1269=2,_xlfn.XLOOKUP(Forces!A1269,'Dyno Graph'!$F$2:$F$77,'Dyno Graph'!$H$2:$H$77,,-1),IF(Forces!L1269=3,_xlfn.XLOOKUP(Forces!A1269,'Dyno Graph'!$G$2:$G$77,'Dyno Graph'!$H$2:$H$77,,-1))))</f>
        <v>11.580217097533207</v>
      </c>
      <c r="P1269" s="92" cm="1">
        <f t="array" ref="P1269">_xlfn.XLOOKUP(N1269,BSFC!$B$3:$B$25,_xlfn.XLOOKUP(M1269,BSFC!$C$2:$P$2,BSFC!$C$3:$P$25,,-1),,-1)</f>
        <v>482.49827961562505</v>
      </c>
      <c r="Q1269" s="92">
        <f t="shared" si="200"/>
        <v>1.552065229759783</v>
      </c>
      <c r="R1269" s="92">
        <f t="shared" si="201"/>
        <v>2.8069777935795149E-4</v>
      </c>
      <c r="S1269" s="92">
        <f t="shared" si="202"/>
        <v>0.13543619563213791</v>
      </c>
      <c r="T1269" s="92">
        <f t="shared" si="205"/>
        <v>163.1857073907731</v>
      </c>
      <c r="U1269" s="92">
        <f t="shared" si="203"/>
        <v>1.8058159417618389E-4</v>
      </c>
      <c r="V1269" s="92">
        <f t="shared" si="206"/>
        <v>0.21758094318769228</v>
      </c>
    </row>
    <row r="1270" spans="1:22" x14ac:dyDescent="0.45">
      <c r="A1270" s="88">
        <f>MIN('Gearing and Output'!$H$7,(SQRT((A1269^2)+2*K1269*1)))</f>
        <v>11.459752118077173</v>
      </c>
      <c r="B1270" s="90">
        <f t="shared" si="204"/>
        <v>106.74636237405491</v>
      </c>
      <c r="C1270" s="90">
        <f>0.5*'Gearing and Output'!$G$15*'Gearing and Output'!$G$16*'Gearing and Output'!$G$14*(A1270)^2</f>
        <v>77.219640141371229</v>
      </c>
      <c r="D1270" s="90">
        <f>'Gearing and Output'!$G$26</f>
        <v>133.66125</v>
      </c>
      <c r="E1270" s="90">
        <f>'Gearing and Output'!$C$14-C1270-D1270-'Gearing and Output'!$C$20</f>
        <v>-1075.5813100487399</v>
      </c>
      <c r="F1270" s="90">
        <f>0.5*'Gearing and Output'!$J$27*A1270^2</f>
        <v>37214.482185478024</v>
      </c>
      <c r="G1270" s="90">
        <f>A1270/('Gearing and Output'!$J$35/1000)</f>
        <v>39.232290715772585</v>
      </c>
      <c r="H1270" s="90">
        <f t="shared" si="198"/>
        <v>41.481246615449159</v>
      </c>
      <c r="I1270" s="90">
        <f>'Gearing and Output'!$G$38</f>
        <v>631.72977665344956</v>
      </c>
      <c r="J1270" s="90">
        <f t="shared" si="199"/>
        <v>-1.7025971385211047</v>
      </c>
      <c r="K1270" s="92">
        <f t="shared" si="207"/>
        <v>-0.58733800108968315</v>
      </c>
      <c r="L1270" s="92">
        <f>IF(A1270&lt;'Gearing and Output'!$H$5,1,IF(A1270&lt;'Gearing and Output'!$H$6,2,IF(A1270&gt;'Gearing and Output'!$H$6,3)))</f>
        <v>2</v>
      </c>
      <c r="M1270" s="92">
        <f>IF(L1270=1,_xlfn.XLOOKUP(A1270,'Dyno Graph'!$E$2:$E$77,'Dyno Graph'!$A$2:$A$77,,1),IF(L1270=2,_xlfn.XLOOKUP(A1270,'Dyno Graph'!$F$2:$F$77,'Dyno Graph'!$A$2:$A$77,,1),IF(L1270=3,_xlfn.XLOOKUP(A1270,'Dyno Graph'!$G$2:$G$77,'Dyno Graph'!$A$2:$A$77,,1))))</f>
        <v>7400</v>
      </c>
      <c r="N1270" s="92">
        <f>IF(L1270=1,_xlfn.XLOOKUP(A1270,'Dyno Graph'!$E$2:$E$77,'Dyno Graph'!$D$2:$D$77,,-1),IF(L1270=2,_xlfn.XLOOKUP(A1270,'Dyno Graph'!$F$2:$F$77,'Dyno Graph'!$D$2:$D$77,,-1),IF(L1270=3,_xlfn.XLOOKUP(A1270,'Dyno Graph'!$G$2:$G$77,'Dyno Graph'!$D$2:$D$77,,-1))))</f>
        <v>15.161300543962401</v>
      </c>
      <c r="O1270" s="92">
        <f>IF(L1270=1,_xlfn.XLOOKUP(A1270,'Dyno Graph'!$E$2:$E$77,'Dyno Graph'!$H$2:$H$77,,-1),IF(Forces!L1270=2,_xlfn.XLOOKUP(Forces!A1270,'Dyno Graph'!$F$2:$F$77,'Dyno Graph'!$H$2:$H$77,,-1),IF(Forces!L1270=3,_xlfn.XLOOKUP(Forces!A1270,'Dyno Graph'!$G$2:$G$77,'Dyno Graph'!$H$2:$H$77,,-1))))</f>
        <v>11.580217097533207</v>
      </c>
      <c r="P1270" s="92" cm="1">
        <f t="array" ref="P1270">_xlfn.XLOOKUP(N1270,BSFC!$B$3:$B$25,_xlfn.XLOOKUP(M1270,BSFC!$C$2:$P$2,BSFC!$C$3:$P$25,,-1),,-1)</f>
        <v>482.49827961562505</v>
      </c>
      <c r="Q1270" s="92">
        <f t="shared" si="200"/>
        <v>1.552065229759783</v>
      </c>
      <c r="R1270" s="92">
        <f t="shared" si="201"/>
        <v>2.8196164856008206E-4</v>
      </c>
      <c r="S1270" s="92">
        <f t="shared" si="202"/>
        <v>0.13604601034782507</v>
      </c>
      <c r="T1270" s="92">
        <f t="shared" si="205"/>
        <v>163.32175340112093</v>
      </c>
      <c r="U1270" s="92">
        <f t="shared" si="203"/>
        <v>1.8139468046376677E-4</v>
      </c>
      <c r="V1270" s="92">
        <f t="shared" si="206"/>
        <v>0.21776233786815605</v>
      </c>
    </row>
    <row r="1271" spans="1:22" x14ac:dyDescent="0.45">
      <c r="A1271" s="88">
        <f>MIN('Gearing and Output'!$H$7,(SQRT((A1270^2)+2*K1270*1)))</f>
        <v>11.408384750068473</v>
      </c>
      <c r="B1271" s="90">
        <f t="shared" si="204"/>
        <v>106.83401720178975</v>
      </c>
      <c r="C1271" s="90">
        <f>0.5*'Gearing and Output'!$G$15*'Gearing and Output'!$G$16*'Gearing and Output'!$G$14*(A1271)^2</f>
        <v>76.52893065208977</v>
      </c>
      <c r="D1271" s="90">
        <f>'Gearing and Output'!$G$26</f>
        <v>133.66125</v>
      </c>
      <c r="E1271" s="90">
        <f>'Gearing and Output'!$C$14-C1271-D1271-'Gearing and Output'!$C$20</f>
        <v>-1074.8906005594581</v>
      </c>
      <c r="F1271" s="90">
        <f>0.5*'Gearing and Output'!$J$27*A1271^2</f>
        <v>36881.608373360454</v>
      </c>
      <c r="G1271" s="90">
        <f>A1271/('Gearing and Output'!$J$35/1000)</f>
        <v>39.056435296365876</v>
      </c>
      <c r="H1271" s="90">
        <f t="shared" si="198"/>
        <v>41.110207711200694</v>
      </c>
      <c r="I1271" s="90">
        <f>'Gearing and Output'!$G$38</f>
        <v>631.72977665344956</v>
      </c>
      <c r="J1271" s="90">
        <f t="shared" si="199"/>
        <v>-1.701503776272232</v>
      </c>
      <c r="K1271" s="92">
        <f t="shared" si="207"/>
        <v>-0.58771541617783929</v>
      </c>
      <c r="L1271" s="92">
        <f>IF(A1271&lt;'Gearing and Output'!$H$5,1,IF(A1271&lt;'Gearing and Output'!$H$6,2,IF(A1271&gt;'Gearing and Output'!$H$6,3)))</f>
        <v>2</v>
      </c>
      <c r="M1271" s="92">
        <f>IF(L1271=1,_xlfn.XLOOKUP(A1271,'Dyno Graph'!$E$2:$E$77,'Dyno Graph'!$A$2:$A$77,,1),IF(L1271=2,_xlfn.XLOOKUP(A1271,'Dyno Graph'!$F$2:$F$77,'Dyno Graph'!$A$2:$A$77,,1),IF(L1271=3,_xlfn.XLOOKUP(A1271,'Dyno Graph'!$G$2:$G$77,'Dyno Graph'!$A$2:$A$77,,1))))</f>
        <v>7300</v>
      </c>
      <c r="N1271" s="92">
        <f>IF(L1271=1,_xlfn.XLOOKUP(A1271,'Dyno Graph'!$E$2:$E$77,'Dyno Graph'!$D$2:$D$77,,-1),IF(L1271=2,_xlfn.XLOOKUP(A1271,'Dyno Graph'!$F$2:$F$77,'Dyno Graph'!$D$2:$D$77,,-1),IF(L1271=3,_xlfn.XLOOKUP(A1271,'Dyno Graph'!$G$2:$G$77,'Dyno Graph'!$D$2:$D$77,,-1))))</f>
        <v>15.729542693797773</v>
      </c>
      <c r="O1271" s="92">
        <f>IF(L1271=1,_xlfn.XLOOKUP(A1271,'Dyno Graph'!$E$2:$E$77,'Dyno Graph'!$H$2:$H$77,,-1),IF(Forces!L1271=2,_xlfn.XLOOKUP(Forces!A1271,'Dyno Graph'!$F$2:$F$77,'Dyno Graph'!$H$2:$H$77,,-1),IF(Forces!L1271=3,_xlfn.XLOOKUP(Forces!A1271,'Dyno Graph'!$G$2:$G$77,'Dyno Graph'!$H$2:$H$77,,-1))))</f>
        <v>11.849662397180863</v>
      </c>
      <c r="P1271" s="92" cm="1">
        <f t="array" ref="P1271">_xlfn.XLOOKUP(N1271,BSFC!$B$3:$B$25,_xlfn.XLOOKUP(M1271,BSFC!$C$2:$P$2,BSFC!$C$3:$P$25,,-1),,-1)</f>
        <v>482.49827961562505</v>
      </c>
      <c r="Q1271" s="92">
        <f t="shared" si="200"/>
        <v>1.5881782557404804</v>
      </c>
      <c r="R1271" s="92">
        <f t="shared" si="201"/>
        <v>2.8983400728544605E-4</v>
      </c>
      <c r="S1271" s="92">
        <f t="shared" si="202"/>
        <v>0.13984440988933025</v>
      </c>
      <c r="T1271" s="92">
        <f t="shared" si="205"/>
        <v>163.46159781101025</v>
      </c>
      <c r="U1271" s="92">
        <f t="shared" si="203"/>
        <v>1.8645921318577365E-4</v>
      </c>
      <c r="V1271" s="92">
        <f t="shared" si="206"/>
        <v>0.21794879708134182</v>
      </c>
    </row>
    <row r="1272" spans="1:22" x14ac:dyDescent="0.45">
      <c r="A1272" s="88">
        <f>MIN('Gearing and Output'!$H$7,(SQRT((A1271^2)+2*K1271*1)))</f>
        <v>11.35675181437189</v>
      </c>
      <c r="B1272" s="90">
        <f t="shared" si="204"/>
        <v>106.92207054805857</v>
      </c>
      <c r="C1272" s="90">
        <f>0.5*'Gearing and Output'!$G$15*'Gearing and Output'!$G$16*'Gearing and Output'!$G$14*(A1272)^2</f>
        <v>75.837777322664635</v>
      </c>
      <c r="D1272" s="90">
        <f>'Gearing and Output'!$G$26</f>
        <v>133.66125</v>
      </c>
      <c r="E1272" s="90">
        <f>'Gearing and Output'!$C$14-C1272-D1272-'Gearing and Output'!$C$20</f>
        <v>-1074.199447230033</v>
      </c>
      <c r="F1272" s="90">
        <f>0.5*'Gearing and Output'!$J$27*A1272^2</f>
        <v>36548.520661241659</v>
      </c>
      <c r="G1272" s="90">
        <f>A1272/('Gearing and Output'!$J$35/1000)</f>
        <v>38.879670709934572</v>
      </c>
      <c r="H1272" s="90">
        <f t="shared" si="198"/>
        <v>40.738930382602874</v>
      </c>
      <c r="I1272" s="90">
        <f>'Gearing and Output'!$G$38</f>
        <v>631.72977665344956</v>
      </c>
      <c r="J1272" s="90">
        <f t="shared" si="199"/>
        <v>-1.7004097114442505</v>
      </c>
      <c r="K1272" s="92">
        <f t="shared" si="207"/>
        <v>-0.58809355961078669</v>
      </c>
      <c r="L1272" s="92">
        <f>IF(A1272&lt;'Gearing and Output'!$H$5,1,IF(A1272&lt;'Gearing and Output'!$H$6,2,IF(A1272&gt;'Gearing and Output'!$H$6,3)))</f>
        <v>2</v>
      </c>
      <c r="M1272" s="92">
        <f>IF(L1272=1,_xlfn.XLOOKUP(A1272,'Dyno Graph'!$E$2:$E$77,'Dyno Graph'!$A$2:$A$77,,1),IF(L1272=2,_xlfn.XLOOKUP(A1272,'Dyno Graph'!$F$2:$F$77,'Dyno Graph'!$A$2:$A$77,,1),IF(L1272=3,_xlfn.XLOOKUP(A1272,'Dyno Graph'!$G$2:$G$77,'Dyno Graph'!$A$2:$A$77,,1))))</f>
        <v>7300</v>
      </c>
      <c r="N1272" s="92">
        <f>IF(L1272=1,_xlfn.XLOOKUP(A1272,'Dyno Graph'!$E$2:$E$77,'Dyno Graph'!$D$2:$D$77,,-1),IF(L1272=2,_xlfn.XLOOKUP(A1272,'Dyno Graph'!$F$2:$F$77,'Dyno Graph'!$D$2:$D$77,,-1),IF(L1272=3,_xlfn.XLOOKUP(A1272,'Dyno Graph'!$G$2:$G$77,'Dyno Graph'!$D$2:$D$77,,-1))))</f>
        <v>15.729542693797773</v>
      </c>
      <c r="O1272" s="92">
        <f>IF(L1272=1,_xlfn.XLOOKUP(A1272,'Dyno Graph'!$E$2:$E$77,'Dyno Graph'!$H$2:$H$77,,-1),IF(Forces!L1272=2,_xlfn.XLOOKUP(Forces!A1272,'Dyno Graph'!$F$2:$F$77,'Dyno Graph'!$H$2:$H$77,,-1),IF(Forces!L1272=3,_xlfn.XLOOKUP(Forces!A1272,'Dyno Graph'!$G$2:$G$77,'Dyno Graph'!$H$2:$H$77,,-1))))</f>
        <v>11.849662397180863</v>
      </c>
      <c r="P1272" s="92" cm="1">
        <f t="array" ref="P1272">_xlfn.XLOOKUP(N1272,BSFC!$B$3:$B$25,_xlfn.XLOOKUP(M1272,BSFC!$C$2:$P$2,BSFC!$C$3:$P$25,,-1),,-1)</f>
        <v>482.49827961562505</v>
      </c>
      <c r="Q1272" s="92">
        <f t="shared" si="200"/>
        <v>1.5881782557404804</v>
      </c>
      <c r="R1272" s="92">
        <f t="shared" si="201"/>
        <v>2.9116467731222687E-4</v>
      </c>
      <c r="S1272" s="92">
        <f t="shared" si="202"/>
        <v>0.14048645588798808</v>
      </c>
      <c r="T1272" s="92">
        <f t="shared" si="205"/>
        <v>163.60208426689823</v>
      </c>
      <c r="U1272" s="92">
        <f t="shared" si="203"/>
        <v>1.8731527451731745E-4</v>
      </c>
      <c r="V1272" s="92">
        <f t="shared" si="206"/>
        <v>0.21813611235585914</v>
      </c>
    </row>
    <row r="1273" spans="1:22" x14ac:dyDescent="0.45">
      <c r="A1273" s="88">
        <f>MIN('Gearing and Output'!$H$7,(SQRT((A1272^2)+2*K1272*1)))</f>
        <v>11.304849607757621</v>
      </c>
      <c r="B1273" s="90">
        <f t="shared" si="204"/>
        <v>107.01052816003015</v>
      </c>
      <c r="C1273" s="90">
        <f>0.5*'Gearing and Output'!$G$15*'Gearing and Output'!$G$16*'Gearing and Output'!$G$14*(A1273)^2</f>
        <v>75.146179296562352</v>
      </c>
      <c r="D1273" s="90">
        <f>'Gearing and Output'!$G$26</f>
        <v>133.66125</v>
      </c>
      <c r="E1273" s="90">
        <f>'Gearing and Output'!$C$14-C1273-D1273-'Gearing and Output'!$C$20</f>
        <v>-1073.5078492039308</v>
      </c>
      <c r="F1273" s="90">
        <f>0.5*'Gearing and Output'!$J$27*A1273^2</f>
        <v>36215.218636332247</v>
      </c>
      <c r="G1273" s="90">
        <f>A1273/('Gearing and Output'!$J$35/1000)</f>
        <v>38.701984278526602</v>
      </c>
      <c r="H1273" s="90">
        <f t="shared" si="198"/>
        <v>40.36741416953862</v>
      </c>
      <c r="I1273" s="90">
        <f>'Gearing and Output'!$G$38</f>
        <v>631.72977665344956</v>
      </c>
      <c r="J1273" s="90">
        <f t="shared" si="199"/>
        <v>-1.6993149426813059</v>
      </c>
      <c r="K1273" s="92">
        <f t="shared" si="207"/>
        <v>-0.58847243373387004</v>
      </c>
      <c r="L1273" s="92">
        <f>IF(A1273&lt;'Gearing and Output'!$H$5,1,IF(A1273&lt;'Gearing and Output'!$H$6,2,IF(A1273&gt;'Gearing and Output'!$H$6,3)))</f>
        <v>2</v>
      </c>
      <c r="M1273" s="92">
        <f>IF(L1273=1,_xlfn.XLOOKUP(A1273,'Dyno Graph'!$E$2:$E$77,'Dyno Graph'!$A$2:$A$77,,1),IF(L1273=2,_xlfn.XLOOKUP(A1273,'Dyno Graph'!$F$2:$F$77,'Dyno Graph'!$A$2:$A$77,,1),IF(L1273=3,_xlfn.XLOOKUP(A1273,'Dyno Graph'!$G$2:$G$77,'Dyno Graph'!$A$2:$A$77,,1))))</f>
        <v>7300</v>
      </c>
      <c r="N1273" s="92">
        <f>IF(L1273=1,_xlfn.XLOOKUP(A1273,'Dyno Graph'!$E$2:$E$77,'Dyno Graph'!$D$2:$D$77,,-1),IF(L1273=2,_xlfn.XLOOKUP(A1273,'Dyno Graph'!$F$2:$F$77,'Dyno Graph'!$D$2:$D$77,,-1),IF(L1273=3,_xlfn.XLOOKUP(A1273,'Dyno Graph'!$G$2:$G$77,'Dyno Graph'!$D$2:$D$77,,-1))))</f>
        <v>15.729542693797773</v>
      </c>
      <c r="O1273" s="92">
        <f>IF(L1273=1,_xlfn.XLOOKUP(A1273,'Dyno Graph'!$E$2:$E$77,'Dyno Graph'!$H$2:$H$77,,-1),IF(Forces!L1273=2,_xlfn.XLOOKUP(Forces!A1273,'Dyno Graph'!$F$2:$F$77,'Dyno Graph'!$H$2:$H$77,,-1),IF(Forces!L1273=3,_xlfn.XLOOKUP(Forces!A1273,'Dyno Graph'!$G$2:$G$77,'Dyno Graph'!$H$2:$H$77,,-1))))</f>
        <v>11.849662397180863</v>
      </c>
      <c r="P1273" s="92" cm="1">
        <f t="array" ref="P1273">_xlfn.XLOOKUP(N1273,BSFC!$B$3:$B$25,_xlfn.XLOOKUP(M1273,BSFC!$C$2:$P$2,BSFC!$C$3:$P$25,,-1),,-1)</f>
        <v>482.49827961562505</v>
      </c>
      <c r="Q1273" s="92">
        <f t="shared" si="200"/>
        <v>1.5881782557404804</v>
      </c>
      <c r="R1273" s="92">
        <f t="shared" si="201"/>
        <v>2.9251472039914177E-4</v>
      </c>
      <c r="S1273" s="92">
        <f t="shared" si="202"/>
        <v>0.14113784935483148</v>
      </c>
      <c r="T1273" s="92">
        <f t="shared" si="205"/>
        <v>163.74322211625307</v>
      </c>
      <c r="U1273" s="92">
        <f t="shared" si="203"/>
        <v>1.8818379913977529E-4</v>
      </c>
      <c r="V1273" s="92">
        <f t="shared" si="206"/>
        <v>0.2183242961549989</v>
      </c>
    </row>
    <row r="1274" spans="1:22" x14ac:dyDescent="0.45">
      <c r="A1274" s="88">
        <f>MIN('Gearing and Output'!$H$7,(SQRT((A1273^2)+2*K1273*1)))</f>
        <v>11.252674339309296</v>
      </c>
      <c r="B1274" s="90">
        <f t="shared" si="204"/>
        <v>107.09939592335878</v>
      </c>
      <c r="C1274" s="90">
        <f>0.5*'Gearing and Output'!$G$15*'Gearing and Output'!$G$16*'Gearing and Output'!$G$14*(A1274)^2</f>
        <v>74.454135714491329</v>
      </c>
      <c r="D1274" s="90">
        <f>'Gearing and Output'!$G$26</f>
        <v>133.66125</v>
      </c>
      <c r="E1274" s="90">
        <f>'Gearing and Output'!$C$14-C1274-D1274-'Gearing and Output'!$C$20</f>
        <v>-1072.8158056218599</v>
      </c>
      <c r="F1274" s="90">
        <f>0.5*'Gearing and Output'!$J$27*A1274^2</f>
        <v>35881.701884513583</v>
      </c>
      <c r="G1274" s="90">
        <f>A1274/('Gearing and Output'!$J$35/1000)</f>
        <v>38.523363023996218</v>
      </c>
      <c r="H1274" s="90">
        <f t="shared" si="198"/>
        <v>39.995658610409222</v>
      </c>
      <c r="I1274" s="90">
        <f>'Gearing and Output'!$G$38</f>
        <v>631.72977665344956</v>
      </c>
      <c r="J1274" s="90">
        <f t="shared" si="199"/>
        <v>-1.6982194686231777</v>
      </c>
      <c r="K1274" s="92">
        <f t="shared" si="207"/>
        <v>-0.58885204090301979</v>
      </c>
      <c r="L1274" s="92">
        <f>IF(A1274&lt;'Gearing and Output'!$H$5,1,IF(A1274&lt;'Gearing and Output'!$H$6,2,IF(A1274&gt;'Gearing and Output'!$H$6,3)))</f>
        <v>2</v>
      </c>
      <c r="M1274" s="92">
        <f>IF(L1274=1,_xlfn.XLOOKUP(A1274,'Dyno Graph'!$E$2:$E$77,'Dyno Graph'!$A$2:$A$77,,1),IF(L1274=2,_xlfn.XLOOKUP(A1274,'Dyno Graph'!$F$2:$F$77,'Dyno Graph'!$A$2:$A$77,,1),IF(L1274=3,_xlfn.XLOOKUP(A1274,'Dyno Graph'!$G$2:$G$77,'Dyno Graph'!$A$2:$A$77,,1))))</f>
        <v>7200</v>
      </c>
      <c r="N1274" s="92">
        <f>IF(L1274=1,_xlfn.XLOOKUP(A1274,'Dyno Graph'!$E$2:$E$77,'Dyno Graph'!$D$2:$D$77,,-1),IF(L1274=2,_xlfn.XLOOKUP(A1274,'Dyno Graph'!$F$2:$F$77,'Dyno Graph'!$D$2:$D$77,,-1),IF(L1274=3,_xlfn.XLOOKUP(A1274,'Dyno Graph'!$G$2:$G$77,'Dyno Graph'!$D$2:$D$77,,-1))))</f>
        <v>16.430236696691239</v>
      </c>
      <c r="O1274" s="92">
        <f>IF(L1274=1,_xlfn.XLOOKUP(A1274,'Dyno Graph'!$E$2:$E$77,'Dyno Graph'!$H$2:$H$77,,-1),IF(Forces!L1274=2,_xlfn.XLOOKUP(Forces!A1274,'Dyno Graph'!$F$2:$F$77,'Dyno Graph'!$H$2:$H$77,,-1),IF(Forces!L1274=3,_xlfn.XLOOKUP(Forces!A1274,'Dyno Graph'!$G$2:$G$77,'Dyno Graph'!$H$2:$H$77,,-1))))</f>
        <v>12.205611797885627</v>
      </c>
      <c r="P1274" s="92" cm="1">
        <f t="array" ref="P1274">_xlfn.XLOOKUP(N1274,BSFC!$B$3:$B$25,_xlfn.XLOOKUP(M1274,BSFC!$C$2:$P$2,BSFC!$C$3:$P$25,,-1),,-1)</f>
        <v>530.48452275</v>
      </c>
      <c r="Q1274" s="92">
        <f t="shared" si="200"/>
        <v>1.798580041520313</v>
      </c>
      <c r="R1274" s="92">
        <f t="shared" si="201"/>
        <v>3.0271254293414964E-4</v>
      </c>
      <c r="S1274" s="92">
        <f t="shared" si="202"/>
        <v>0.16058431886886126</v>
      </c>
      <c r="T1274" s="92">
        <f t="shared" si="205"/>
        <v>163.90380643512194</v>
      </c>
      <c r="U1274" s="92">
        <f t="shared" si="203"/>
        <v>2.1411242515848169E-4</v>
      </c>
      <c r="V1274" s="92">
        <f t="shared" si="206"/>
        <v>0.21853840858015738</v>
      </c>
    </row>
    <row r="1275" spans="1:22" x14ac:dyDescent="0.45">
      <c r="A1275" s="88">
        <f>MIN('Gearing and Output'!$H$7,(SQRT((A1274^2)+2*K1274*1)))</f>
        <v>11.20022212747336</v>
      </c>
      <c r="B1275" s="90">
        <f t="shared" si="204"/>
        <v>107.188679866893</v>
      </c>
      <c r="C1275" s="90">
        <f>0.5*'Gearing and Output'!$G$15*'Gearing and Output'!$G$16*'Gearing and Output'!$G$14*(A1275)^2</f>
        <v>73.761645714389388</v>
      </c>
      <c r="D1275" s="90">
        <f>'Gearing and Output'!$G$26</f>
        <v>133.66125</v>
      </c>
      <c r="E1275" s="90">
        <f>'Gearing and Output'!$C$14-C1275-D1275-'Gearing and Output'!$C$20</f>
        <v>-1072.1233156217579</v>
      </c>
      <c r="F1275" s="90">
        <f>0.5*'Gearing and Output'!$J$27*A1275^2</f>
        <v>35547.969990331796</v>
      </c>
      <c r="G1275" s="90">
        <f>A1275/('Gearing and Output'!$J$35/1000)</f>
        <v>38.34379365790263</v>
      </c>
      <c r="H1275" s="90">
        <f t="shared" si="198"/>
        <v>39.623663242127627</v>
      </c>
      <c r="I1275" s="90">
        <f>'Gearing and Output'!$G$38</f>
        <v>631.72977665344956</v>
      </c>
      <c r="J1275" s="90">
        <f t="shared" si="199"/>
        <v>-1.69712328790526</v>
      </c>
      <c r="K1275" s="92">
        <f t="shared" si="207"/>
        <v>-0.58923238348481366</v>
      </c>
      <c r="L1275" s="92">
        <f>IF(A1275&lt;'Gearing and Output'!$H$5,1,IF(A1275&lt;'Gearing and Output'!$H$6,2,IF(A1275&gt;'Gearing and Output'!$H$6,3)))</f>
        <v>2</v>
      </c>
      <c r="M1275" s="92">
        <f>IF(L1275=1,_xlfn.XLOOKUP(A1275,'Dyno Graph'!$E$2:$E$77,'Dyno Graph'!$A$2:$A$77,,1),IF(L1275=2,_xlfn.XLOOKUP(A1275,'Dyno Graph'!$F$2:$F$77,'Dyno Graph'!$A$2:$A$77,,1),IF(L1275=3,_xlfn.XLOOKUP(A1275,'Dyno Graph'!$G$2:$G$77,'Dyno Graph'!$A$2:$A$77,,1))))</f>
        <v>7200</v>
      </c>
      <c r="N1275" s="92">
        <f>IF(L1275=1,_xlfn.XLOOKUP(A1275,'Dyno Graph'!$E$2:$E$77,'Dyno Graph'!$D$2:$D$77,,-1),IF(L1275=2,_xlfn.XLOOKUP(A1275,'Dyno Graph'!$F$2:$F$77,'Dyno Graph'!$D$2:$D$77,,-1),IF(L1275=3,_xlfn.XLOOKUP(A1275,'Dyno Graph'!$G$2:$G$77,'Dyno Graph'!$D$2:$D$77,,-1))))</f>
        <v>16.430236696691239</v>
      </c>
      <c r="O1275" s="92">
        <f>IF(L1275=1,_xlfn.XLOOKUP(A1275,'Dyno Graph'!$E$2:$E$77,'Dyno Graph'!$H$2:$H$77,,-1),IF(Forces!L1275=2,_xlfn.XLOOKUP(Forces!A1275,'Dyno Graph'!$F$2:$F$77,'Dyno Graph'!$H$2:$H$77,,-1),IF(Forces!L1275=3,_xlfn.XLOOKUP(Forces!A1275,'Dyno Graph'!$G$2:$G$77,'Dyno Graph'!$H$2:$H$77,,-1))))</f>
        <v>12.205611797885627</v>
      </c>
      <c r="P1275" s="92" cm="1">
        <f t="array" ref="P1275">_xlfn.XLOOKUP(N1275,BSFC!$B$3:$B$25,_xlfn.XLOOKUP(M1275,BSFC!$C$2:$P$2,BSFC!$C$3:$P$25,,-1),,-1)</f>
        <v>530.48452275</v>
      </c>
      <c r="Q1275" s="92">
        <f t="shared" si="200"/>
        <v>1.798580041520313</v>
      </c>
      <c r="R1275" s="92">
        <f t="shared" si="201"/>
        <v>3.0414452282066383E-4</v>
      </c>
      <c r="S1275" s="92">
        <f t="shared" si="202"/>
        <v>0.16134396203554632</v>
      </c>
      <c r="T1275" s="92">
        <f t="shared" si="205"/>
        <v>164.06515039715748</v>
      </c>
      <c r="U1275" s="92">
        <f t="shared" si="203"/>
        <v>2.1512528271406175E-4</v>
      </c>
      <c r="V1275" s="92">
        <f t="shared" si="206"/>
        <v>0.21875353386287144</v>
      </c>
    </row>
    <row r="1276" spans="1:22" x14ac:dyDescent="0.45">
      <c r="A1276" s="88">
        <f>MIN('Gearing and Output'!$H$7,(SQRT((A1275^2)+2*K1275*1)))</f>
        <v>11.147488996979286</v>
      </c>
      <c r="B1276" s="90">
        <f t="shared" si="204"/>
        <v>107.27838616759183</v>
      </c>
      <c r="C1276" s="90">
        <f>0.5*'Gearing and Output'!$G$15*'Gearing and Output'!$G$16*'Gearing and Output'!$G$14*(A1276)^2</f>
        <v>73.068708431411238</v>
      </c>
      <c r="D1276" s="90">
        <f>'Gearing and Output'!$G$26</f>
        <v>133.66125</v>
      </c>
      <c r="E1276" s="90">
        <f>'Gearing and Output'!$C$14-C1276-D1276-'Gearing and Output'!$C$20</f>
        <v>-1071.4303783387797</v>
      </c>
      <c r="F1276" s="90">
        <f>0.5*'Gearing and Output'!$J$27*A1276^2</f>
        <v>35214.022536991775</v>
      </c>
      <c r="G1276" s="90">
        <f>A1276/('Gearing and Output'!$J$35/1000)</f>
        <v>38.163262570966396</v>
      </c>
      <c r="H1276" s="90">
        <f t="shared" si="198"/>
        <v>39.251427600111782</v>
      </c>
      <c r="I1276" s="90">
        <f>'Gearing and Output'!$G$38</f>
        <v>631.72977665344956</v>
      </c>
      <c r="J1276" s="90">
        <f t="shared" si="199"/>
        <v>-1.6960263991585416</v>
      </c>
      <c r="K1276" s="92">
        <f t="shared" si="207"/>
        <v>-0.58961346385653857</v>
      </c>
      <c r="L1276" s="92">
        <f>IF(A1276&lt;'Gearing and Output'!$H$5,1,IF(A1276&lt;'Gearing and Output'!$H$6,2,IF(A1276&gt;'Gearing and Output'!$H$6,3)))</f>
        <v>2</v>
      </c>
      <c r="M1276" s="92">
        <f>IF(L1276=1,_xlfn.XLOOKUP(A1276,'Dyno Graph'!$E$2:$E$77,'Dyno Graph'!$A$2:$A$77,,1),IF(L1276=2,_xlfn.XLOOKUP(A1276,'Dyno Graph'!$F$2:$F$77,'Dyno Graph'!$A$2:$A$77,,1),IF(L1276=3,_xlfn.XLOOKUP(A1276,'Dyno Graph'!$G$2:$G$77,'Dyno Graph'!$A$2:$A$77,,1))))</f>
        <v>7200</v>
      </c>
      <c r="N1276" s="92">
        <f>IF(L1276=1,_xlfn.XLOOKUP(A1276,'Dyno Graph'!$E$2:$E$77,'Dyno Graph'!$D$2:$D$77,,-1),IF(L1276=2,_xlfn.XLOOKUP(A1276,'Dyno Graph'!$F$2:$F$77,'Dyno Graph'!$D$2:$D$77,,-1),IF(L1276=3,_xlfn.XLOOKUP(A1276,'Dyno Graph'!$G$2:$G$77,'Dyno Graph'!$D$2:$D$77,,-1))))</f>
        <v>16.430236696691239</v>
      </c>
      <c r="O1276" s="92">
        <f>IF(L1276=1,_xlfn.XLOOKUP(A1276,'Dyno Graph'!$E$2:$E$77,'Dyno Graph'!$H$2:$H$77,,-1),IF(Forces!L1276=2,_xlfn.XLOOKUP(Forces!A1276,'Dyno Graph'!$F$2:$F$77,'Dyno Graph'!$H$2:$H$77,,-1),IF(Forces!L1276=3,_xlfn.XLOOKUP(Forces!A1276,'Dyno Graph'!$G$2:$G$77,'Dyno Graph'!$H$2:$H$77,,-1))))</f>
        <v>12.205611797885627</v>
      </c>
      <c r="P1276" s="92" cm="1">
        <f t="array" ref="P1276">_xlfn.XLOOKUP(N1276,BSFC!$B$3:$B$25,_xlfn.XLOOKUP(M1276,BSFC!$C$2:$P$2,BSFC!$C$3:$P$25,,-1),,-1)</f>
        <v>530.48452275</v>
      </c>
      <c r="Q1276" s="92">
        <f t="shared" si="200"/>
        <v>1.798580041520313</v>
      </c>
      <c r="R1276" s="92">
        <f t="shared" si="201"/>
        <v>3.0559796493623813E-4</v>
      </c>
      <c r="S1276" s="92">
        <f t="shared" si="202"/>
        <v>0.16211499058257151</v>
      </c>
      <c r="T1276" s="92">
        <f t="shared" si="205"/>
        <v>164.22726538774006</v>
      </c>
      <c r="U1276" s="92">
        <f t="shared" si="203"/>
        <v>2.1615332077676199E-4</v>
      </c>
      <c r="V1276" s="92">
        <f t="shared" si="206"/>
        <v>0.2189696871836482</v>
      </c>
    </row>
    <row r="1277" spans="1:22" x14ac:dyDescent="0.45">
      <c r="A1277" s="88">
        <f>MIN('Gearing and Output'!$H$7,(SQRT((A1276^2)+2*K1276*1)))</f>
        <v>11.094470875623639</v>
      </c>
      <c r="B1277" s="90">
        <f t="shared" si="204"/>
        <v>107.36852115566028</v>
      </c>
      <c r="C1277" s="90">
        <f>0.5*'Gearing and Output'!$G$15*'Gearing and Output'!$G$16*'Gearing and Output'!$G$14*(A1277)^2</f>
        <v>72.375322997915944</v>
      </c>
      <c r="D1277" s="90">
        <f>'Gearing and Output'!$G$26</f>
        <v>133.66125</v>
      </c>
      <c r="E1277" s="90">
        <f>'Gearing and Output'!$C$14-C1277-D1277-'Gearing and Output'!$C$20</f>
        <v>-1070.7369929052843</v>
      </c>
      <c r="F1277" s="90">
        <f>0.5*'Gearing and Output'!$J$27*A1277^2</f>
        <v>34879.859106351083</v>
      </c>
      <c r="G1277" s="90">
        <f>A1277/('Gearing and Output'!$J$35/1000)</f>
        <v>37.981755822059696</v>
      </c>
      <c r="H1277" s="90">
        <f t="shared" si="198"/>
        <v>38.87895121827782</v>
      </c>
      <c r="I1277" s="90">
        <f>'Gearing and Output'!$G$38</f>
        <v>631.72977665344956</v>
      </c>
      <c r="J1277" s="90">
        <f t="shared" si="199"/>
        <v>-1.6949288010095851</v>
      </c>
      <c r="K1277" s="92">
        <f t="shared" si="207"/>
        <v>-0.58999528440625326</v>
      </c>
      <c r="L1277" s="92">
        <f>IF(A1277&lt;'Gearing and Output'!$H$5,1,IF(A1277&lt;'Gearing and Output'!$H$6,2,IF(A1277&gt;'Gearing and Output'!$H$6,3)))</f>
        <v>2</v>
      </c>
      <c r="M1277" s="92">
        <f>IF(L1277=1,_xlfn.XLOOKUP(A1277,'Dyno Graph'!$E$2:$E$77,'Dyno Graph'!$A$2:$A$77,,1),IF(L1277=2,_xlfn.XLOOKUP(A1277,'Dyno Graph'!$F$2:$F$77,'Dyno Graph'!$A$2:$A$77,,1),IF(L1277=3,_xlfn.XLOOKUP(A1277,'Dyno Graph'!$G$2:$G$77,'Dyno Graph'!$A$2:$A$77,,1))))</f>
        <v>7100</v>
      </c>
      <c r="N1277" s="92">
        <f>IF(L1277=1,_xlfn.XLOOKUP(A1277,'Dyno Graph'!$E$2:$E$77,'Dyno Graph'!$D$2:$D$77,,-1),IF(L1277=2,_xlfn.XLOOKUP(A1277,'Dyno Graph'!$F$2:$F$77,'Dyno Graph'!$D$2:$D$77,,-1),IF(L1277=3,_xlfn.XLOOKUP(A1277,'Dyno Graph'!$G$2:$G$77,'Dyno Graph'!$D$2:$D$77,,-1))))</f>
        <v>17.308428571428571</v>
      </c>
      <c r="O1277" s="92">
        <f>IF(L1277=1,_xlfn.XLOOKUP(A1277,'Dyno Graph'!$E$2:$E$77,'Dyno Graph'!$H$2:$H$77,,-1),IF(Forces!L1277=2,_xlfn.XLOOKUP(Forces!A1277,'Dyno Graph'!$F$2:$F$77,'Dyno Graph'!$H$2:$H$77,,-1),IF(Forces!L1277=3,_xlfn.XLOOKUP(Forces!A1277,'Dyno Graph'!$G$2:$G$77,'Dyno Graph'!$H$2:$H$77,,-1))))</f>
        <v>12.6769</v>
      </c>
      <c r="P1277" s="92" cm="1">
        <f t="array" ref="P1277">_xlfn.XLOOKUP(N1277,BSFC!$B$3:$B$25,_xlfn.XLOOKUP(M1277,BSFC!$C$2:$P$2,BSFC!$C$3:$P$25,,-1),,-1)</f>
        <v>541.22171512499995</v>
      </c>
      <c r="Q1277" s="92">
        <f t="shared" si="200"/>
        <v>1.9058371001300312</v>
      </c>
      <c r="R1277" s="92">
        <f t="shared" si="201"/>
        <v>3.1893025423604876E-4</v>
      </c>
      <c r="S1277" s="92">
        <f t="shared" si="202"/>
        <v>0.1726119792028866</v>
      </c>
      <c r="T1277" s="92">
        <f t="shared" si="205"/>
        <v>164.39987736694295</v>
      </c>
      <c r="U1277" s="92">
        <f t="shared" si="203"/>
        <v>2.3014930560384878E-4</v>
      </c>
      <c r="V1277" s="92">
        <f t="shared" si="206"/>
        <v>0.21919983648925206</v>
      </c>
    </row>
    <row r="1278" spans="1:22" x14ac:dyDescent="0.45">
      <c r="A1278" s="88">
        <f>MIN('Gearing and Output'!$H$7,(SQRT((A1277^2)+2*K1277*1)))</f>
        <v>11.041163590910545</v>
      </c>
      <c r="B1278" s="90">
        <f t="shared" si="204"/>
        <v>107.45909131991571</v>
      </c>
      <c r="C1278" s="90">
        <f>0.5*'Gearing and Output'!$G$15*'Gearing and Output'!$G$16*'Gearing and Output'!$G$14*(A1278)^2</f>
        <v>71.681488543454179</v>
      </c>
      <c r="D1278" s="90">
        <f>'Gearing and Output'!$G$26</f>
        <v>133.66125</v>
      </c>
      <c r="E1278" s="90">
        <f>'Gearing and Output'!$C$14-C1278-D1278-'Gearing and Output'!$C$20</f>
        <v>-1070.0431584508226</v>
      </c>
      <c r="F1278" s="90">
        <f>0.5*'Gearing and Output'!$J$27*A1278^2</f>
        <v>34545.47927891383</v>
      </c>
      <c r="G1278" s="90">
        <f>A1278/('Gearing and Output'!$J$35/1000)</f>
        <v>37.799259126705046</v>
      </c>
      <c r="H1278" s="90">
        <f t="shared" si="198"/>
        <v>38.506233629033268</v>
      </c>
      <c r="I1278" s="90">
        <f>'Gearing and Output'!$G$38</f>
        <v>631.72977665344956</v>
      </c>
      <c r="J1278" s="90">
        <f t="shared" si="199"/>
        <v>-1.6938304920805092</v>
      </c>
      <c r="K1278" s="92">
        <f t="shared" si="207"/>
        <v>-0.5903778475328505</v>
      </c>
      <c r="L1278" s="92">
        <f>IF(A1278&lt;'Gearing and Output'!$H$5,1,IF(A1278&lt;'Gearing and Output'!$H$6,2,IF(A1278&gt;'Gearing and Output'!$H$6,3)))</f>
        <v>2</v>
      </c>
      <c r="M1278" s="92">
        <f>IF(L1278=1,_xlfn.XLOOKUP(A1278,'Dyno Graph'!$E$2:$E$77,'Dyno Graph'!$A$2:$A$77,,1),IF(L1278=2,_xlfn.XLOOKUP(A1278,'Dyno Graph'!$F$2:$F$77,'Dyno Graph'!$A$2:$A$77,,1),IF(L1278=3,_xlfn.XLOOKUP(A1278,'Dyno Graph'!$G$2:$G$77,'Dyno Graph'!$A$2:$A$77,,1))))</f>
        <v>7100</v>
      </c>
      <c r="N1278" s="92">
        <f>IF(L1278=1,_xlfn.XLOOKUP(A1278,'Dyno Graph'!$E$2:$E$77,'Dyno Graph'!$D$2:$D$77,,-1),IF(L1278=2,_xlfn.XLOOKUP(A1278,'Dyno Graph'!$F$2:$F$77,'Dyno Graph'!$D$2:$D$77,,-1),IF(L1278=3,_xlfn.XLOOKUP(A1278,'Dyno Graph'!$G$2:$G$77,'Dyno Graph'!$D$2:$D$77,,-1))))</f>
        <v>17.308428571428571</v>
      </c>
      <c r="O1278" s="92">
        <f>IF(L1278=1,_xlfn.XLOOKUP(A1278,'Dyno Graph'!$E$2:$E$77,'Dyno Graph'!$H$2:$H$77,,-1),IF(Forces!L1278=2,_xlfn.XLOOKUP(Forces!A1278,'Dyno Graph'!$F$2:$F$77,'Dyno Graph'!$H$2:$H$77,,-1),IF(Forces!L1278=3,_xlfn.XLOOKUP(Forces!A1278,'Dyno Graph'!$G$2:$G$77,'Dyno Graph'!$H$2:$H$77,,-1))))</f>
        <v>12.6769</v>
      </c>
      <c r="P1278" s="92" cm="1">
        <f t="array" ref="P1278">_xlfn.XLOOKUP(N1278,BSFC!$B$3:$B$25,_xlfn.XLOOKUP(M1278,BSFC!$C$2:$P$2,BSFC!$C$3:$P$25,,-1),,-1)</f>
        <v>541.22171512499995</v>
      </c>
      <c r="Q1278" s="92">
        <f t="shared" si="200"/>
        <v>1.9058371001300312</v>
      </c>
      <c r="R1278" s="92">
        <f t="shared" si="201"/>
        <v>3.2048609449456059E-4</v>
      </c>
      <c r="S1278" s="92">
        <f t="shared" si="202"/>
        <v>0.17345403373605889</v>
      </c>
      <c r="T1278" s="92">
        <f t="shared" si="205"/>
        <v>164.573331400679</v>
      </c>
      <c r="U1278" s="92">
        <f t="shared" si="203"/>
        <v>2.3127204498141186E-4</v>
      </c>
      <c r="V1278" s="92">
        <f t="shared" si="206"/>
        <v>0.21943110853423348</v>
      </c>
    </row>
    <row r="1279" spans="1:22" x14ac:dyDescent="0.45">
      <c r="A1279" s="88">
        <f>MIN('Gearing and Output'!$H$7,(SQRT((A1278^2)+2*K1278*1)))</f>
        <v>10.987562866540648</v>
      </c>
      <c r="B1279" s="90">
        <f t="shared" si="204"/>
        <v>107.55010331339838</v>
      </c>
      <c r="C1279" s="90">
        <f>0.5*'Gearing and Output'!$G$15*'Gearing and Output'!$G$16*'Gearing and Output'!$G$14*(A1279)^2</f>
        <v>70.987204194755549</v>
      </c>
      <c r="D1279" s="90">
        <f>'Gearing and Output'!$G$26</f>
        <v>133.66125</v>
      </c>
      <c r="E1279" s="90">
        <f>'Gearing and Output'!$C$14-C1279-D1279-'Gearing and Output'!$C$20</f>
        <v>-1069.348874102124</v>
      </c>
      <c r="F1279" s="90">
        <f>0.5*'Gearing and Output'!$J$27*A1279^2</f>
        <v>34210.882633824593</v>
      </c>
      <c r="G1279" s="90">
        <f>A1279/('Gearing and Output'!$J$35/1000)</f>
        <v>37.615757845055278</v>
      </c>
      <c r="H1279" s="90">
        <f t="shared" si="198"/>
        <v>38.133274363270196</v>
      </c>
      <c r="I1279" s="90">
        <f>'Gearing and Output'!$G$38</f>
        <v>631.72977665344956</v>
      </c>
      <c r="J1279" s="90">
        <f t="shared" si="199"/>
        <v>-1.6927314709889649</v>
      </c>
      <c r="K1279" s="92">
        <f t="shared" si="207"/>
        <v>-0.59076115564612142</v>
      </c>
      <c r="L1279" s="92">
        <f>IF(A1279&lt;'Gearing and Output'!$H$5,1,IF(A1279&lt;'Gearing and Output'!$H$6,2,IF(A1279&gt;'Gearing and Output'!$H$6,3)))</f>
        <v>2</v>
      </c>
      <c r="M1279" s="92">
        <f>IF(L1279=1,_xlfn.XLOOKUP(A1279,'Dyno Graph'!$E$2:$E$77,'Dyno Graph'!$A$2:$A$77,,1),IF(L1279=2,_xlfn.XLOOKUP(A1279,'Dyno Graph'!$F$2:$F$77,'Dyno Graph'!$A$2:$A$77,,1),IF(L1279=3,_xlfn.XLOOKUP(A1279,'Dyno Graph'!$G$2:$G$77,'Dyno Graph'!$A$2:$A$77,,1))))</f>
        <v>7100</v>
      </c>
      <c r="N1279" s="92">
        <f>IF(L1279=1,_xlfn.XLOOKUP(A1279,'Dyno Graph'!$E$2:$E$77,'Dyno Graph'!$D$2:$D$77,,-1),IF(L1279=2,_xlfn.XLOOKUP(A1279,'Dyno Graph'!$F$2:$F$77,'Dyno Graph'!$D$2:$D$77,,-1),IF(L1279=3,_xlfn.XLOOKUP(A1279,'Dyno Graph'!$G$2:$G$77,'Dyno Graph'!$D$2:$D$77,,-1))))</f>
        <v>17.308428571428571</v>
      </c>
      <c r="O1279" s="92">
        <f>IF(L1279=1,_xlfn.XLOOKUP(A1279,'Dyno Graph'!$E$2:$E$77,'Dyno Graph'!$H$2:$H$77,,-1),IF(Forces!L1279=2,_xlfn.XLOOKUP(Forces!A1279,'Dyno Graph'!$F$2:$F$77,'Dyno Graph'!$H$2:$H$77,,-1),IF(Forces!L1279=3,_xlfn.XLOOKUP(Forces!A1279,'Dyno Graph'!$G$2:$G$77,'Dyno Graph'!$H$2:$H$77,,-1))))</f>
        <v>12.6769</v>
      </c>
      <c r="P1279" s="92" cm="1">
        <f t="array" ref="P1279">_xlfn.XLOOKUP(N1279,BSFC!$B$3:$B$25,_xlfn.XLOOKUP(M1279,BSFC!$C$2:$P$2,BSFC!$C$3:$P$25,,-1),,-1)</f>
        <v>541.22171512499995</v>
      </c>
      <c r="Q1279" s="92">
        <f t="shared" si="200"/>
        <v>1.9058371001300312</v>
      </c>
      <c r="R1279" s="92">
        <f t="shared" si="201"/>
        <v>3.220659614613905E-4</v>
      </c>
      <c r="S1279" s="92">
        <f t="shared" si="202"/>
        <v>0.1743090920455159</v>
      </c>
      <c r="T1279" s="92">
        <f t="shared" si="205"/>
        <v>164.74764049272451</v>
      </c>
      <c r="U1279" s="92">
        <f t="shared" si="203"/>
        <v>2.3241212272735452E-4</v>
      </c>
      <c r="V1279" s="92">
        <f t="shared" si="206"/>
        <v>0.21966352065696082</v>
      </c>
    </row>
    <row r="1280" spans="1:22" x14ac:dyDescent="0.45">
      <c r="A1280" s="88">
        <f>MIN('Gearing and Output'!$H$7,(SQRT((A1279^2)+2*K1279*1)))</f>
        <v>10.933664318740114</v>
      </c>
      <c r="B1280" s="90">
        <f t="shared" si="204"/>
        <v>107.64156395923932</v>
      </c>
      <c r="C1280" s="90">
        <f>0.5*'Gearing and Output'!$G$15*'Gearing and Output'!$G$16*'Gearing and Output'!$G$14*(A1280)^2</f>
        <v>70.292469075715729</v>
      </c>
      <c r="D1280" s="90">
        <f>'Gearing and Output'!$G$26</f>
        <v>133.66125</v>
      </c>
      <c r="E1280" s="90">
        <f>'Gearing and Output'!$C$14-C1280-D1280-'Gearing and Output'!$C$20</f>
        <v>-1068.6541389830841</v>
      </c>
      <c r="F1280" s="90">
        <f>0.5*'Gearing and Output'!$J$27*A1280^2</f>
        <v>33876.068748862155</v>
      </c>
      <c r="G1280" s="90">
        <f>A1280/('Gearing and Output'!$J$35/1000)</f>
        <v>37.431236969325958</v>
      </c>
      <c r="H1280" s="90">
        <f t="shared" si="198"/>
        <v>37.760072950358342</v>
      </c>
      <c r="I1280" s="90">
        <f>'Gearing and Output'!$G$38</f>
        <v>631.72977665344956</v>
      </c>
      <c r="J1280" s="90">
        <f t="shared" si="199"/>
        <v>-1.6916317363481186</v>
      </c>
      <c r="K1280" s="92">
        <f t="shared" si="207"/>
        <v>-0.59114521116681829</v>
      </c>
      <c r="L1280" s="92">
        <f>IF(A1280&lt;'Gearing and Output'!$H$5,1,IF(A1280&lt;'Gearing and Output'!$H$6,2,IF(A1280&gt;'Gearing and Output'!$H$6,3)))</f>
        <v>2</v>
      </c>
      <c r="M1280" s="92">
        <f>IF(L1280=1,_xlfn.XLOOKUP(A1280,'Dyno Graph'!$E$2:$E$77,'Dyno Graph'!$A$2:$A$77,,1),IF(L1280=2,_xlfn.XLOOKUP(A1280,'Dyno Graph'!$F$2:$F$77,'Dyno Graph'!$A$2:$A$77,,1),IF(L1280=3,_xlfn.XLOOKUP(A1280,'Dyno Graph'!$G$2:$G$77,'Dyno Graph'!$A$2:$A$77,,1))))</f>
        <v>7000</v>
      </c>
      <c r="N1280" s="92">
        <f>IF(L1280=1,_xlfn.XLOOKUP(A1280,'Dyno Graph'!$E$2:$E$77,'Dyno Graph'!$D$2:$D$77,,-1),IF(L1280=2,_xlfn.XLOOKUP(A1280,'Dyno Graph'!$F$2:$F$77,'Dyno Graph'!$D$2:$D$77,,-1),IF(L1280=3,_xlfn.XLOOKUP(A1280,'Dyno Graph'!$G$2:$G$77,'Dyno Graph'!$D$2:$D$77,,-1))))</f>
        <v>18.346330708629118</v>
      </c>
      <c r="O1280" s="92">
        <f>IF(L1280=1,_xlfn.XLOOKUP(A1280,'Dyno Graph'!$E$2:$E$77,'Dyno Graph'!$H$2:$H$77,,-1),IF(Forces!L1280=2,_xlfn.XLOOKUP(Forces!A1280,'Dyno Graph'!$F$2:$F$77,'Dyno Graph'!$H$2:$H$77,,-1),IF(Forces!L1280=3,_xlfn.XLOOKUP(Forces!A1280,'Dyno Graph'!$G$2:$G$77,'Dyno Graph'!$H$2:$H$77,,-1))))</f>
        <v>13.245113762456945</v>
      </c>
      <c r="P1280" s="92" cm="1">
        <f t="array" ref="P1280">_xlfn.XLOOKUP(N1280,BSFC!$B$3:$B$25,_xlfn.XLOOKUP(M1280,BSFC!$C$2:$P$2,BSFC!$C$3:$P$25,,-1),,-1)</f>
        <v>510.46600000000001</v>
      </c>
      <c r="Q1280" s="92">
        <f t="shared" si="200"/>
        <v>1.8781056227406521</v>
      </c>
      <c r="R1280" s="92">
        <f t="shared" si="201"/>
        <v>3.3817828272867561E-4</v>
      </c>
      <c r="S1280" s="92">
        <f t="shared" si="202"/>
        <v>0.17262851527137613</v>
      </c>
      <c r="T1280" s="92">
        <f t="shared" si="205"/>
        <v>164.9202690079959</v>
      </c>
      <c r="U1280" s="92">
        <f t="shared" si="203"/>
        <v>2.3017135369516817E-4</v>
      </c>
      <c r="V1280" s="92">
        <f t="shared" si="206"/>
        <v>0.21989369201065598</v>
      </c>
    </row>
    <row r="1281" spans="1:22" x14ac:dyDescent="0.45">
      <c r="A1281" s="88">
        <f>MIN('Gearing and Output'!$H$7,(SQRT((A1280^2)+2*K1280*1)))</f>
        <v>10.879463452420669</v>
      </c>
      <c r="B1281" s="90">
        <f t="shared" si="204"/>
        <v>107.73348025680062</v>
      </c>
      <c r="C1281" s="90">
        <f>0.5*'Gearing and Output'!$G$15*'Gearing and Output'!$G$16*'Gearing and Output'!$G$14*(A1281)^2</f>
        <v>69.597282307383537</v>
      </c>
      <c r="D1281" s="90">
        <f>'Gearing and Output'!$G$26</f>
        <v>133.66125</v>
      </c>
      <c r="E1281" s="90">
        <f>'Gearing and Output'!$C$14-C1281-D1281-'Gearing and Output'!$C$20</f>
        <v>-1067.9589522147521</v>
      </c>
      <c r="F1281" s="90">
        <f>0.5*'Gearing and Output'!$J$27*A1281^2</f>
        <v>33541.037200433355</v>
      </c>
      <c r="G1281" s="90">
        <f>A1281/('Gearing and Output'!$J$35/1000)</f>
        <v>37.245681110649329</v>
      </c>
      <c r="H1281" s="90">
        <f t="shared" si="198"/>
        <v>37.386628918138172</v>
      </c>
      <c r="I1281" s="90">
        <f>'Gearing and Output'!$G$38</f>
        <v>631.72977665344956</v>
      </c>
      <c r="J1281" s="90">
        <f t="shared" si="199"/>
        <v>-1.6905312867666304</v>
      </c>
      <c r="K1281" s="92">
        <f t="shared" si="207"/>
        <v>-0.59153001652671877</v>
      </c>
      <c r="L1281" s="92">
        <f>IF(A1281&lt;'Gearing and Output'!$H$5,1,IF(A1281&lt;'Gearing and Output'!$H$6,2,IF(A1281&gt;'Gearing and Output'!$H$6,3)))</f>
        <v>2</v>
      </c>
      <c r="M1281" s="92">
        <f>IF(L1281=1,_xlfn.XLOOKUP(A1281,'Dyno Graph'!$E$2:$E$77,'Dyno Graph'!$A$2:$A$77,,1),IF(L1281=2,_xlfn.XLOOKUP(A1281,'Dyno Graph'!$F$2:$F$77,'Dyno Graph'!$A$2:$A$77,,1),IF(L1281=3,_xlfn.XLOOKUP(A1281,'Dyno Graph'!$G$2:$G$77,'Dyno Graph'!$A$2:$A$77,,1))))</f>
        <v>7000</v>
      </c>
      <c r="N1281" s="92">
        <f>IF(L1281=1,_xlfn.XLOOKUP(A1281,'Dyno Graph'!$E$2:$E$77,'Dyno Graph'!$D$2:$D$77,,-1),IF(L1281=2,_xlfn.XLOOKUP(A1281,'Dyno Graph'!$F$2:$F$77,'Dyno Graph'!$D$2:$D$77,,-1),IF(L1281=3,_xlfn.XLOOKUP(A1281,'Dyno Graph'!$G$2:$G$77,'Dyno Graph'!$D$2:$D$77,,-1))))</f>
        <v>18.346330708629118</v>
      </c>
      <c r="O1281" s="92">
        <f>IF(L1281=1,_xlfn.XLOOKUP(A1281,'Dyno Graph'!$E$2:$E$77,'Dyno Graph'!$H$2:$H$77,,-1),IF(Forces!L1281=2,_xlfn.XLOOKUP(Forces!A1281,'Dyno Graph'!$F$2:$F$77,'Dyno Graph'!$H$2:$H$77,,-1),IF(Forces!L1281=3,_xlfn.XLOOKUP(Forces!A1281,'Dyno Graph'!$G$2:$G$77,'Dyno Graph'!$H$2:$H$77,,-1))))</f>
        <v>13.245113762456945</v>
      </c>
      <c r="P1281" s="92" cm="1">
        <f t="array" ref="P1281">_xlfn.XLOOKUP(N1281,BSFC!$B$3:$B$25,_xlfn.XLOOKUP(M1281,BSFC!$C$2:$P$2,BSFC!$C$3:$P$25,,-1),,-1)</f>
        <v>510.46600000000001</v>
      </c>
      <c r="Q1281" s="92">
        <f t="shared" si="200"/>
        <v>1.8781056227406521</v>
      </c>
      <c r="R1281" s="92">
        <f t="shared" si="201"/>
        <v>3.3988113982850424E-4</v>
      </c>
      <c r="S1281" s="92">
        <f t="shared" si="202"/>
        <v>0.17349776592369726</v>
      </c>
      <c r="T1281" s="92">
        <f t="shared" si="205"/>
        <v>165.09376677391958</v>
      </c>
      <c r="U1281" s="92">
        <f t="shared" si="203"/>
        <v>2.3133035456492969E-4</v>
      </c>
      <c r="V1281" s="92">
        <f t="shared" si="206"/>
        <v>0.22012502236522091</v>
      </c>
    </row>
    <row r="1282" spans="1:22" x14ac:dyDescent="0.45">
      <c r="A1282" s="88">
        <f>MIN('Gearing and Output'!$H$7,(SQRT((A1281^2)+2*K1281*1)))</f>
        <v>10.824955657161079</v>
      </c>
      <c r="B1282" s="90">
        <f t="shared" si="204"/>
        <v>107.82585938810342</v>
      </c>
      <c r="C1282" s="90">
        <f>0.5*'Gearing and Output'!$G$15*'Gearing and Output'!$G$16*'Gearing and Output'!$G$14*(A1282)^2</f>
        <v>68.901643007948124</v>
      </c>
      <c r="D1282" s="90">
        <f>'Gearing and Output'!$G$26</f>
        <v>133.66125</v>
      </c>
      <c r="E1282" s="90">
        <f>'Gearing and Output'!$C$14-C1282-D1282-'Gearing and Output'!$C$20</f>
        <v>-1067.2633129153166</v>
      </c>
      <c r="F1282" s="90">
        <f>0.5*'Gearing and Output'!$J$27*A1282^2</f>
        <v>33205.787563566846</v>
      </c>
      <c r="G1282" s="90">
        <f>A1282/('Gearing and Output'!$J$35/1000)</f>
        <v>37.059074485316941</v>
      </c>
      <c r="H1282" s="90">
        <f t="shared" ref="H1282:H1345" si="208">(0.5*I1282*A1282^2)/1000</f>
        <v>37.012941792913935</v>
      </c>
      <c r="I1282" s="90">
        <f>'Gearing and Output'!$G$38</f>
        <v>631.72977665344956</v>
      </c>
      <c r="J1282" s="90">
        <f t="shared" ref="J1282:J1345" si="209">E1282/I1282</f>
        <v>-1.689430120848632</v>
      </c>
      <c r="K1282" s="92">
        <f t="shared" si="207"/>
        <v>-0.59191557416869156</v>
      </c>
      <c r="L1282" s="92">
        <f>IF(A1282&lt;'Gearing and Output'!$H$5,1,IF(A1282&lt;'Gearing and Output'!$H$6,2,IF(A1282&gt;'Gearing and Output'!$H$6,3)))</f>
        <v>2</v>
      </c>
      <c r="M1282" s="92">
        <f>IF(L1282=1,_xlfn.XLOOKUP(A1282,'Dyno Graph'!$E$2:$E$77,'Dyno Graph'!$A$2:$A$77,,1),IF(L1282=2,_xlfn.XLOOKUP(A1282,'Dyno Graph'!$F$2:$F$77,'Dyno Graph'!$A$2:$A$77,,1),IF(L1282=3,_xlfn.XLOOKUP(A1282,'Dyno Graph'!$G$2:$G$77,'Dyno Graph'!$A$2:$A$77,,1))))</f>
        <v>6900</v>
      </c>
      <c r="N1282" s="92">
        <f>IF(L1282=1,_xlfn.XLOOKUP(A1282,'Dyno Graph'!$E$2:$E$77,'Dyno Graph'!$D$2:$D$77,,-1),IF(L1282=2,_xlfn.XLOOKUP(A1282,'Dyno Graph'!$F$2:$F$77,'Dyno Graph'!$D$2:$D$77,,-1),IF(L1282=3,_xlfn.XLOOKUP(A1282,'Dyno Graph'!$G$2:$G$77,'Dyno Graph'!$D$2:$D$77,,-1))))</f>
        <v>19.259479497265158</v>
      </c>
      <c r="O1282" s="92">
        <f>IF(L1282=1,_xlfn.XLOOKUP(A1282,'Dyno Graph'!$E$2:$E$77,'Dyno Graph'!$H$2:$H$77,,-1),IF(Forces!L1282=2,_xlfn.XLOOKUP(Forces!A1282,'Dyno Graph'!$F$2:$F$77,'Dyno Graph'!$H$2:$H$77,,-1),IF(Forces!L1282=3,_xlfn.XLOOKUP(Forces!A1282,'Dyno Graph'!$G$2:$G$77,'Dyno Graph'!$H$2:$H$77,,-1))))</f>
        <v>13.702848078511614</v>
      </c>
      <c r="P1282" s="92" cm="1">
        <f t="array" ref="P1282">_xlfn.XLOOKUP(N1282,BSFC!$B$3:$B$25,_xlfn.XLOOKUP(M1282,BSFC!$C$2:$P$2,BSFC!$C$3:$P$25,,-1),,-1)</f>
        <v>504.47246850000005</v>
      </c>
      <c r="Q1282" s="92">
        <f t="shared" si="200"/>
        <v>1.9201971099020101</v>
      </c>
      <c r="R1282" s="92">
        <f t="shared" si="201"/>
        <v>3.5341676435021849E-4</v>
      </c>
      <c r="S1282" s="92">
        <f t="shared" si="202"/>
        <v>0.17828902752103754</v>
      </c>
      <c r="T1282" s="92">
        <f t="shared" si="205"/>
        <v>165.27205580144062</v>
      </c>
      <c r="U1282" s="92">
        <f t="shared" si="203"/>
        <v>2.3771870336138339E-4</v>
      </c>
      <c r="V1282" s="92">
        <f t="shared" si="206"/>
        <v>0.22036274106858231</v>
      </c>
    </row>
    <row r="1283" spans="1:22" x14ac:dyDescent="0.45">
      <c r="A1283" s="88">
        <f>MIN('Gearing and Output'!$H$7,(SQRT((A1282^2)+2*K1282*1)))</f>
        <v>10.770136202999767</v>
      </c>
      <c r="B1283" s="90">
        <f t="shared" si="204"/>
        <v>107.91870872456042</v>
      </c>
      <c r="C1283" s="90">
        <f>0.5*'Gearing and Output'!$G$15*'Gearing and Output'!$G$16*'Gearing and Output'!$G$14*(A1283)^2</f>
        <v>68.205550292725732</v>
      </c>
      <c r="D1283" s="90">
        <f>'Gearing and Output'!$G$26</f>
        <v>133.66125</v>
      </c>
      <c r="E1283" s="90">
        <f>'Gearing and Output'!$C$14-C1283-D1283-'Gearing and Output'!$C$20</f>
        <v>-1066.5672202000942</v>
      </c>
      <c r="F1283" s="90">
        <f>0.5*'Gearing and Output'!$J$27*A1283^2</f>
        <v>32870.319411906734</v>
      </c>
      <c r="G1283" s="90">
        <f>A1283/('Gearing and Output'!$J$35/1000)</f>
        <v>36.871400900375782</v>
      </c>
      <c r="H1283" s="90">
        <f t="shared" si="208"/>
        <v>36.639011099446648</v>
      </c>
      <c r="I1283" s="90">
        <f>'Gearing and Output'!$G$38</f>
        <v>631.72977665344956</v>
      </c>
      <c r="J1283" s="90">
        <f t="shared" si="209"/>
        <v>-1.6883282371937094</v>
      </c>
      <c r="K1283" s="92">
        <f t="shared" si="207"/>
        <v>-0.59230188654676019</v>
      </c>
      <c r="L1283" s="92">
        <f>IF(A1283&lt;'Gearing and Output'!$H$5,1,IF(A1283&lt;'Gearing and Output'!$H$6,2,IF(A1283&gt;'Gearing and Output'!$H$6,3)))</f>
        <v>2</v>
      </c>
      <c r="M1283" s="92">
        <f>IF(L1283=1,_xlfn.XLOOKUP(A1283,'Dyno Graph'!$E$2:$E$77,'Dyno Graph'!$A$2:$A$77,,1),IF(L1283=2,_xlfn.XLOOKUP(A1283,'Dyno Graph'!$F$2:$F$77,'Dyno Graph'!$A$2:$A$77,,1),IF(L1283=3,_xlfn.XLOOKUP(A1283,'Dyno Graph'!$G$2:$G$77,'Dyno Graph'!$A$2:$A$77,,1))))</f>
        <v>6900</v>
      </c>
      <c r="N1283" s="92">
        <f>IF(L1283=1,_xlfn.XLOOKUP(A1283,'Dyno Graph'!$E$2:$E$77,'Dyno Graph'!$D$2:$D$77,,-1),IF(L1283=2,_xlfn.XLOOKUP(A1283,'Dyno Graph'!$F$2:$F$77,'Dyno Graph'!$D$2:$D$77,,-1),IF(L1283=3,_xlfn.XLOOKUP(A1283,'Dyno Graph'!$G$2:$G$77,'Dyno Graph'!$D$2:$D$77,,-1))))</f>
        <v>19.259479497265158</v>
      </c>
      <c r="O1283" s="92">
        <f>IF(L1283=1,_xlfn.XLOOKUP(A1283,'Dyno Graph'!$E$2:$E$77,'Dyno Graph'!$H$2:$H$77,,-1),IF(Forces!L1283=2,_xlfn.XLOOKUP(Forces!A1283,'Dyno Graph'!$F$2:$F$77,'Dyno Graph'!$H$2:$H$77,,-1),IF(Forces!L1283=3,_xlfn.XLOOKUP(Forces!A1283,'Dyno Graph'!$G$2:$G$77,'Dyno Graph'!$H$2:$H$77,,-1))))</f>
        <v>13.702848078511614</v>
      </c>
      <c r="P1283" s="92" cm="1">
        <f t="array" ref="P1283">_xlfn.XLOOKUP(N1283,BSFC!$B$3:$B$25,_xlfn.XLOOKUP(M1283,BSFC!$C$2:$P$2,BSFC!$C$3:$P$25,,-1),,-1)</f>
        <v>504.47246850000005</v>
      </c>
      <c r="Q1283" s="92">
        <f t="shared" ref="Q1283:Q1346" si="210">(O1283*P1283)/(60*60)</f>
        <v>1.9201971099020101</v>
      </c>
      <c r="R1283" s="92">
        <f t="shared" ref="R1283:R1346" si="211">((B1284-B1283)/3600)*O1283</f>
        <v>3.552353340765381E-4</v>
      </c>
      <c r="S1283" s="92">
        <f t="shared" ref="S1283:S1346" si="212">R1283*P1283</f>
        <v>0.17920644588001336</v>
      </c>
      <c r="T1283" s="92">
        <f t="shared" si="205"/>
        <v>165.45126224732064</v>
      </c>
      <c r="U1283" s="92">
        <f t="shared" ref="U1283:U1346" si="213">((R1283*P1283)/1000)/0.75</f>
        <v>2.3894192784001782E-4</v>
      </c>
      <c r="V1283" s="92">
        <f t="shared" si="206"/>
        <v>0.22060168299642233</v>
      </c>
    </row>
    <row r="1284" spans="1:22" x14ac:dyDescent="0.45">
      <c r="A1284" s="88">
        <f>MIN('Gearing and Output'!$H$7,(SQRT((A1283^2)+2*K1283*1)))</f>
        <v>10.715000236027656</v>
      </c>
      <c r="B1284" s="90">
        <f t="shared" si="204"/>
        <v>108.01203583403053</v>
      </c>
      <c r="C1284" s="90">
        <f>0.5*'Gearing and Output'!$G$15*'Gearing and Output'!$G$16*'Gearing and Output'!$G$14*(A1284)^2</f>
        <v>67.50900327414675</v>
      </c>
      <c r="D1284" s="90">
        <f>'Gearing and Output'!$G$26</f>
        <v>133.66125</v>
      </c>
      <c r="E1284" s="90">
        <f>'Gearing and Output'!$C$14-C1284-D1284-'Gearing and Output'!$C$20</f>
        <v>-1065.8706731815153</v>
      </c>
      <c r="F1284" s="90">
        <f>0.5*'Gearing and Output'!$J$27*A1284^2</f>
        <v>32534.632317706357</v>
      </c>
      <c r="G1284" s="90">
        <f>A1284/('Gearing and Output'!$J$35/1000)</f>
        <v>36.682643738540413</v>
      </c>
      <c r="H1284" s="90">
        <f t="shared" si="208"/>
        <v>36.264836360947044</v>
      </c>
      <c r="I1284" s="90">
        <f>'Gearing and Output'!$G$38</f>
        <v>631.72977665344956</v>
      </c>
      <c r="J1284" s="90">
        <f t="shared" si="209"/>
        <v>-1.6872256343968792</v>
      </c>
      <c r="K1284" s="92">
        <f t="shared" si="207"/>
        <v>-0.59268895612616923</v>
      </c>
      <c r="L1284" s="92">
        <f>IF(A1284&lt;'Gearing and Output'!$H$5,1,IF(A1284&lt;'Gearing and Output'!$H$6,2,IF(A1284&gt;'Gearing and Output'!$H$6,3)))</f>
        <v>2</v>
      </c>
      <c r="M1284" s="92">
        <f>IF(L1284=1,_xlfn.XLOOKUP(A1284,'Dyno Graph'!$E$2:$E$77,'Dyno Graph'!$A$2:$A$77,,1),IF(L1284=2,_xlfn.XLOOKUP(A1284,'Dyno Graph'!$F$2:$F$77,'Dyno Graph'!$A$2:$A$77,,1),IF(L1284=3,_xlfn.XLOOKUP(A1284,'Dyno Graph'!$G$2:$G$77,'Dyno Graph'!$A$2:$A$77,,1))))</f>
        <v>6900</v>
      </c>
      <c r="N1284" s="92">
        <f>IF(L1284=1,_xlfn.XLOOKUP(A1284,'Dyno Graph'!$E$2:$E$77,'Dyno Graph'!$D$2:$D$77,,-1),IF(L1284=2,_xlfn.XLOOKUP(A1284,'Dyno Graph'!$F$2:$F$77,'Dyno Graph'!$D$2:$D$77,,-1),IF(L1284=3,_xlfn.XLOOKUP(A1284,'Dyno Graph'!$G$2:$G$77,'Dyno Graph'!$D$2:$D$77,,-1))))</f>
        <v>19.259479497265158</v>
      </c>
      <c r="O1284" s="92">
        <f>IF(L1284=1,_xlfn.XLOOKUP(A1284,'Dyno Graph'!$E$2:$E$77,'Dyno Graph'!$H$2:$H$77,,-1),IF(Forces!L1284=2,_xlfn.XLOOKUP(Forces!A1284,'Dyno Graph'!$F$2:$F$77,'Dyno Graph'!$H$2:$H$77,,-1),IF(Forces!L1284=3,_xlfn.XLOOKUP(Forces!A1284,'Dyno Graph'!$G$2:$G$77,'Dyno Graph'!$H$2:$H$77,,-1))))</f>
        <v>13.702848078511614</v>
      </c>
      <c r="P1284" s="92" cm="1">
        <f t="array" ref="P1284">_xlfn.XLOOKUP(N1284,BSFC!$B$3:$B$25,_xlfn.XLOOKUP(M1284,BSFC!$C$2:$P$2,BSFC!$C$3:$P$25,,-1),,-1)</f>
        <v>504.47246850000005</v>
      </c>
      <c r="Q1284" s="92">
        <f t="shared" si="210"/>
        <v>1.9201971099020101</v>
      </c>
      <c r="R1284" s="92">
        <f t="shared" si="211"/>
        <v>3.5708348559206163E-4</v>
      </c>
      <c r="S1284" s="92">
        <f t="shared" si="212"/>
        <v>0.18013878743721154</v>
      </c>
      <c r="T1284" s="92">
        <f t="shared" si="205"/>
        <v>165.63140103475786</v>
      </c>
      <c r="U1284" s="92">
        <f t="shared" si="213"/>
        <v>2.4018504991628204E-4</v>
      </c>
      <c r="V1284" s="92">
        <f t="shared" si="206"/>
        <v>0.2208418680463386</v>
      </c>
    </row>
    <row r="1285" spans="1:22" x14ac:dyDescent="0.45">
      <c r="A1285" s="88">
        <f>MIN('Gearing and Output'!$H$7,(SQRT((A1284^2)+2*K1284*1)))</f>
        <v>10.659542773769445</v>
      </c>
      <c r="B1285" s="90">
        <f t="shared" ref="B1285:B1348" si="214">(1/A1285)+B1284</f>
        <v>108.10584848821497</v>
      </c>
      <c r="C1285" s="90">
        <f>0.5*'Gearing and Output'!$G$15*'Gearing and Output'!$G$16*'Gearing and Output'!$G$14*(A1285)^2</f>
        <v>66.812001061742379</v>
      </c>
      <c r="D1285" s="90">
        <f>'Gearing and Output'!$G$26</f>
        <v>133.66125</v>
      </c>
      <c r="E1285" s="90">
        <f>'Gearing and Output'!$C$14-C1285-D1285-'Gearing and Output'!$C$20</f>
        <v>-1065.1736709691108</v>
      </c>
      <c r="F1285" s="90">
        <f>0.5*'Gearing and Output'!$J$27*A1285^2</f>
        <v>32198.725851821851</v>
      </c>
      <c r="G1285" s="90">
        <f>A1285/('Gearing and Output'!$J$35/1000)</f>
        <v>36.492785942380841</v>
      </c>
      <c r="H1285" s="90">
        <f t="shared" si="208"/>
        <v>35.8904170990685</v>
      </c>
      <c r="I1285" s="90">
        <f>'Gearing and Output'!$G$38</f>
        <v>631.72977665344956</v>
      </c>
      <c r="J1285" s="90">
        <f t="shared" si="209"/>
        <v>-1.6861223110485692</v>
      </c>
      <c r="K1285" s="92">
        <f t="shared" si="207"/>
        <v>-0.59307678538345054</v>
      </c>
      <c r="L1285" s="92">
        <f>IF(A1285&lt;'Gearing and Output'!$H$5,1,IF(A1285&lt;'Gearing and Output'!$H$6,2,IF(A1285&gt;'Gearing and Output'!$H$6,3)))</f>
        <v>2</v>
      </c>
      <c r="M1285" s="92">
        <f>IF(L1285=1,_xlfn.XLOOKUP(A1285,'Dyno Graph'!$E$2:$E$77,'Dyno Graph'!$A$2:$A$77,,1),IF(L1285=2,_xlfn.XLOOKUP(A1285,'Dyno Graph'!$F$2:$F$77,'Dyno Graph'!$A$2:$A$77,,1),IF(L1285=3,_xlfn.XLOOKUP(A1285,'Dyno Graph'!$G$2:$G$77,'Dyno Graph'!$A$2:$A$77,,1))))</f>
        <v>6800</v>
      </c>
      <c r="N1285" s="92">
        <f>IF(L1285=1,_xlfn.XLOOKUP(A1285,'Dyno Graph'!$E$2:$E$77,'Dyno Graph'!$D$2:$D$77,,-1),IF(L1285=2,_xlfn.XLOOKUP(A1285,'Dyno Graph'!$F$2:$F$77,'Dyno Graph'!$D$2:$D$77,,-1),IF(L1285=3,_xlfn.XLOOKUP(A1285,'Dyno Graph'!$G$2:$G$77,'Dyno Graph'!$D$2:$D$77,,-1))))</f>
        <v>19.679029850746268</v>
      </c>
      <c r="O1285" s="92">
        <f>IF(L1285=1,_xlfn.XLOOKUP(A1285,'Dyno Graph'!$E$2:$E$77,'Dyno Graph'!$H$2:$H$77,,-1),IF(Forces!L1285=2,_xlfn.XLOOKUP(Forces!A1285,'Dyno Graph'!$F$2:$F$77,'Dyno Graph'!$H$2:$H$77,,-1),IF(Forces!L1285=3,_xlfn.XLOOKUP(Forces!A1285,'Dyno Graph'!$G$2:$G$77,'Dyno Graph'!$H$2:$H$77,,-1))))</f>
        <v>13.795450000000001</v>
      </c>
      <c r="P1285" s="92" cm="1">
        <f t="array" ref="P1285">_xlfn.XLOOKUP(N1285,BSFC!$B$3:$B$25,_xlfn.XLOOKUP(M1285,BSFC!$C$2:$P$2,BSFC!$C$3:$P$25,,-1),,-1)</f>
        <v>504.47246850000005</v>
      </c>
      <c r="Q1285" s="92">
        <f t="shared" si="210"/>
        <v>1.9331735321023127</v>
      </c>
      <c r="R1285" s="92">
        <f t="shared" si="211"/>
        <v>3.6138783923110444E-4</v>
      </c>
      <c r="S1285" s="92">
        <f t="shared" si="212"/>
        <v>0.18231021534279643</v>
      </c>
      <c r="T1285" s="92">
        <f t="shared" ref="T1285:T1348" si="215">S1285+T1284</f>
        <v>165.81371125010065</v>
      </c>
      <c r="U1285" s="92">
        <f t="shared" si="213"/>
        <v>2.4308028712372856E-4</v>
      </c>
      <c r="V1285" s="92">
        <f t="shared" ref="V1285:V1348" si="216">U1285+V1284</f>
        <v>0.22108494833346232</v>
      </c>
    </row>
    <row r="1286" spans="1:22" x14ac:dyDescent="0.45">
      <c r="A1286" s="88">
        <f>MIN('Gearing and Output'!$H$7,(SQRT((A1285^2)+2*K1285*1)))</f>
        <v>10.603758700340812</v>
      </c>
      <c r="B1286" s="90">
        <f t="shared" si="214"/>
        <v>108.20015467041505</v>
      </c>
      <c r="C1286" s="90">
        <f>0.5*'Gearing and Output'!$G$15*'Gearing and Output'!$G$16*'Gearing and Output'!$G$14*(A1286)^2</f>
        <v>66.114542762131421</v>
      </c>
      <c r="D1286" s="90">
        <f>'Gearing and Output'!$G$26</f>
        <v>133.66125</v>
      </c>
      <c r="E1286" s="90">
        <f>'Gearing and Output'!$C$14-C1286-D1286-'Gearing and Output'!$C$20</f>
        <v>-1064.4762126695</v>
      </c>
      <c r="F1286" s="90">
        <f>0.5*'Gearing and Output'!$J$27*A1286^2</f>
        <v>31862.599583705778</v>
      </c>
      <c r="G1286" s="90">
        <f>A1286/('Gearing and Output'!$J$35/1000)</f>
        <v>36.301809997743277</v>
      </c>
      <c r="H1286" s="90">
        <f t="shared" si="208"/>
        <v>35.51575283389986</v>
      </c>
      <c r="I1286" s="90">
        <f>'Gearing and Output'!$G$38</f>
        <v>631.72977665344956</v>
      </c>
      <c r="J1286" s="90">
        <f t="shared" si="209"/>
        <v>-1.6850182657345971</v>
      </c>
      <c r="K1286" s="92">
        <f t="shared" si="207"/>
        <v>-0.59346537680648936</v>
      </c>
      <c r="L1286" s="92">
        <f>IF(A1286&lt;'Gearing and Output'!$H$5,1,IF(A1286&lt;'Gearing and Output'!$H$6,2,IF(A1286&gt;'Gearing and Output'!$H$6,3)))</f>
        <v>2</v>
      </c>
      <c r="M1286" s="92">
        <f>IF(L1286=1,_xlfn.XLOOKUP(A1286,'Dyno Graph'!$E$2:$E$77,'Dyno Graph'!$A$2:$A$77,,1),IF(L1286=2,_xlfn.XLOOKUP(A1286,'Dyno Graph'!$F$2:$F$77,'Dyno Graph'!$A$2:$A$77,,1),IF(L1286=3,_xlfn.XLOOKUP(A1286,'Dyno Graph'!$G$2:$G$77,'Dyno Graph'!$A$2:$A$77,,1))))</f>
        <v>6800</v>
      </c>
      <c r="N1286" s="92">
        <f>IF(L1286=1,_xlfn.XLOOKUP(A1286,'Dyno Graph'!$E$2:$E$77,'Dyno Graph'!$D$2:$D$77,,-1),IF(L1286=2,_xlfn.XLOOKUP(A1286,'Dyno Graph'!$F$2:$F$77,'Dyno Graph'!$D$2:$D$77,,-1),IF(L1286=3,_xlfn.XLOOKUP(A1286,'Dyno Graph'!$G$2:$G$77,'Dyno Graph'!$D$2:$D$77,,-1))))</f>
        <v>19.679029850746268</v>
      </c>
      <c r="O1286" s="92">
        <f>IF(L1286=1,_xlfn.XLOOKUP(A1286,'Dyno Graph'!$E$2:$E$77,'Dyno Graph'!$H$2:$H$77,,-1),IF(Forces!L1286=2,_xlfn.XLOOKUP(Forces!A1286,'Dyno Graph'!$F$2:$F$77,'Dyno Graph'!$H$2:$H$77,,-1),IF(Forces!L1286=3,_xlfn.XLOOKUP(Forces!A1286,'Dyno Graph'!$G$2:$G$77,'Dyno Graph'!$H$2:$H$77,,-1))))</f>
        <v>13.795450000000001</v>
      </c>
      <c r="P1286" s="92" cm="1">
        <f t="array" ref="P1286">_xlfn.XLOOKUP(N1286,BSFC!$B$3:$B$25,_xlfn.XLOOKUP(M1286,BSFC!$C$2:$P$2,BSFC!$C$3:$P$25,,-1),,-1)</f>
        <v>504.47246850000005</v>
      </c>
      <c r="Q1286" s="92">
        <f t="shared" si="210"/>
        <v>1.9331735321023127</v>
      </c>
      <c r="R1286" s="92">
        <f t="shared" si="211"/>
        <v>3.6331050748891736E-4</v>
      </c>
      <c r="S1286" s="92">
        <f t="shared" si="212"/>
        <v>0.18328014854492189</v>
      </c>
      <c r="T1286" s="92">
        <f t="shared" si="215"/>
        <v>165.99699139864558</v>
      </c>
      <c r="U1286" s="92">
        <f t="shared" si="213"/>
        <v>2.4437353139322916E-4</v>
      </c>
      <c r="V1286" s="92">
        <f t="shared" si="216"/>
        <v>0.22132932186485554</v>
      </c>
    </row>
    <row r="1287" spans="1:22" x14ac:dyDescent="0.45">
      <c r="A1287" s="88">
        <f>MIN('Gearing and Output'!$H$7,(SQRT((A1286^2)+2*K1286*1)))</f>
        <v>10.547642761368081</v>
      </c>
      <c r="B1287" s="90">
        <f t="shared" si="214"/>
        <v>108.29496258367341</v>
      </c>
      <c r="C1287" s="90">
        <f>0.5*'Gearing and Output'!$G$15*'Gearing and Output'!$G$16*'Gearing and Output'!$G$14*(A1287)^2</f>
        <v>65.416627479006991</v>
      </c>
      <c r="D1287" s="90">
        <f>'Gearing and Output'!$G$26</f>
        <v>133.66125</v>
      </c>
      <c r="E1287" s="90">
        <f>'Gearing and Output'!$C$14-C1287-D1287-'Gearing and Output'!$C$20</f>
        <v>-1063.7782973863755</v>
      </c>
      <c r="F1287" s="90">
        <f>0.5*'Gearing and Output'!$J$27*A1287^2</f>
        <v>31526.253081400697</v>
      </c>
      <c r="G1287" s="90">
        <f>A1287/('Gearing and Output'!$J$35/1000)</f>
        <v>36.109697916357689</v>
      </c>
      <c r="H1287" s="90">
        <f t="shared" si="208"/>
        <v>35.140843083958337</v>
      </c>
      <c r="I1287" s="90">
        <f>'Gearing and Output'!$G$38</f>
        <v>631.72977665344956</v>
      </c>
      <c r="J1287" s="90">
        <f t="shared" si="209"/>
        <v>-1.6839134970361487</v>
      </c>
      <c r="K1287" s="92">
        <f t="shared" si="207"/>
        <v>-0.59385473289459167</v>
      </c>
      <c r="L1287" s="92">
        <f>IF(A1287&lt;'Gearing and Output'!$H$5,1,IF(A1287&lt;'Gearing and Output'!$H$6,2,IF(A1287&gt;'Gearing and Output'!$H$6,3)))</f>
        <v>2</v>
      </c>
      <c r="M1287" s="92">
        <f>IF(L1287=1,_xlfn.XLOOKUP(A1287,'Dyno Graph'!$E$2:$E$77,'Dyno Graph'!$A$2:$A$77,,1),IF(L1287=2,_xlfn.XLOOKUP(A1287,'Dyno Graph'!$F$2:$F$77,'Dyno Graph'!$A$2:$A$77,,1),IF(L1287=3,_xlfn.XLOOKUP(A1287,'Dyno Graph'!$G$2:$G$77,'Dyno Graph'!$A$2:$A$77,,1))))</f>
        <v>6800</v>
      </c>
      <c r="N1287" s="92">
        <f>IF(L1287=1,_xlfn.XLOOKUP(A1287,'Dyno Graph'!$E$2:$E$77,'Dyno Graph'!$D$2:$D$77,,-1),IF(L1287=2,_xlfn.XLOOKUP(A1287,'Dyno Graph'!$F$2:$F$77,'Dyno Graph'!$D$2:$D$77,,-1),IF(L1287=3,_xlfn.XLOOKUP(A1287,'Dyno Graph'!$G$2:$G$77,'Dyno Graph'!$D$2:$D$77,,-1))))</f>
        <v>19.679029850746268</v>
      </c>
      <c r="O1287" s="92">
        <f>IF(L1287=1,_xlfn.XLOOKUP(A1287,'Dyno Graph'!$E$2:$E$77,'Dyno Graph'!$H$2:$H$77,,-1),IF(Forces!L1287=2,_xlfn.XLOOKUP(Forces!A1287,'Dyno Graph'!$F$2:$F$77,'Dyno Graph'!$H$2:$H$77,,-1),IF(Forces!L1287=3,_xlfn.XLOOKUP(Forces!A1287,'Dyno Graph'!$G$2:$G$77,'Dyno Graph'!$H$2:$H$77,,-1))))</f>
        <v>13.795450000000001</v>
      </c>
      <c r="P1287" s="92" cm="1">
        <f t="array" ref="P1287">_xlfn.XLOOKUP(N1287,BSFC!$B$3:$B$25,_xlfn.XLOOKUP(M1287,BSFC!$C$2:$P$2,BSFC!$C$3:$P$25,,-1),,-1)</f>
        <v>504.47246850000005</v>
      </c>
      <c r="Q1287" s="92">
        <f t="shared" si="210"/>
        <v>1.9331735321023127</v>
      </c>
      <c r="R1287" s="92">
        <f t="shared" si="211"/>
        <v>3.65265485197793E-4</v>
      </c>
      <c r="S1287" s="92">
        <f t="shared" si="212"/>
        <v>0.18426638097558087</v>
      </c>
      <c r="T1287" s="92">
        <f t="shared" si="215"/>
        <v>166.18125777962115</v>
      </c>
      <c r="U1287" s="92">
        <f t="shared" si="213"/>
        <v>2.4568850796744115E-4</v>
      </c>
      <c r="V1287" s="92">
        <f t="shared" si="216"/>
        <v>0.22157501037282298</v>
      </c>
    </row>
    <row r="1288" spans="1:22" x14ac:dyDescent="0.45">
      <c r="A1288" s="88">
        <f>MIN('Gearing and Output'!$H$7,(SQRT((A1287^2)+2*K1287*1)))</f>
        <v>10.491189558655934</v>
      </c>
      <c r="B1288" s="90">
        <f t="shared" si="214"/>
        <v>108.39028065932241</v>
      </c>
      <c r="C1288" s="90">
        <f>0.5*'Gearing and Output'!$G$15*'Gearing and Output'!$G$16*'Gearing and Output'!$G$14*(A1288)^2</f>
        <v>64.718254313122955</v>
      </c>
      <c r="D1288" s="90">
        <f>'Gearing and Output'!$G$26</f>
        <v>133.66125</v>
      </c>
      <c r="E1288" s="90">
        <f>'Gearing and Output'!$C$14-C1288-D1288-'Gearing and Output'!$C$20</f>
        <v>-1063.0799242204914</v>
      </c>
      <c r="F1288" s="90">
        <f>0.5*'Gearing and Output'!$J$27*A1288^2</f>
        <v>31189.685911532688</v>
      </c>
      <c r="G1288" s="90">
        <f>A1288/('Gearing and Output'!$J$35/1000)</f>
        <v>35.91643121758279</v>
      </c>
      <c r="H1288" s="90">
        <f t="shared" si="208"/>
        <v>34.765687366182249</v>
      </c>
      <c r="I1288" s="90">
        <f>'Gearing and Output'!$G$38</f>
        <v>631.72977665344956</v>
      </c>
      <c r="J1288" s="90">
        <f t="shared" si="209"/>
        <v>-1.6828080035297581</v>
      </c>
      <c r="K1288" s="92">
        <f t="shared" si="207"/>
        <v>-0.59424485615855127</v>
      </c>
      <c r="L1288" s="92">
        <f>IF(A1288&lt;'Gearing and Output'!$H$5,1,IF(A1288&lt;'Gearing and Output'!$H$6,2,IF(A1288&gt;'Gearing and Output'!$H$6,3)))</f>
        <v>2</v>
      </c>
      <c r="M1288" s="92">
        <f>IF(L1288=1,_xlfn.XLOOKUP(A1288,'Dyno Graph'!$E$2:$E$77,'Dyno Graph'!$A$2:$A$77,,1),IF(L1288=2,_xlfn.XLOOKUP(A1288,'Dyno Graph'!$F$2:$F$77,'Dyno Graph'!$A$2:$A$77,,1),IF(L1288=3,_xlfn.XLOOKUP(A1288,'Dyno Graph'!$G$2:$G$77,'Dyno Graph'!$A$2:$A$77,,1))))</f>
        <v>6700</v>
      </c>
      <c r="N1288" s="92">
        <f>IF(L1288=1,_xlfn.XLOOKUP(A1288,'Dyno Graph'!$E$2:$E$77,'Dyno Graph'!$D$2:$D$77,,-1),IF(L1288=2,_xlfn.XLOOKUP(A1288,'Dyno Graph'!$F$2:$F$77,'Dyno Graph'!$D$2:$D$77,,-1),IF(L1288=3,_xlfn.XLOOKUP(A1288,'Dyno Graph'!$G$2:$G$77,'Dyno Graph'!$D$2:$D$77,,-1))))</f>
        <v>19.545257575757578</v>
      </c>
      <c r="O1288" s="92">
        <f>IF(L1288=1,_xlfn.XLOOKUP(A1288,'Dyno Graph'!$E$2:$E$77,'Dyno Graph'!$H$2:$H$77,,-1),IF(Forces!L1288=2,_xlfn.XLOOKUP(Forces!A1288,'Dyno Graph'!$F$2:$F$77,'Dyno Graph'!$H$2:$H$77,,-1),IF(Forces!L1288=3,_xlfn.XLOOKUP(Forces!A1288,'Dyno Graph'!$G$2:$G$77,'Dyno Graph'!$H$2:$H$77,,-1))))</f>
        <v>13.497170000000002</v>
      </c>
      <c r="P1288" s="92" cm="1">
        <f t="array" ref="P1288">_xlfn.XLOOKUP(N1288,BSFC!$B$3:$B$25,_xlfn.XLOOKUP(M1288,BSFC!$C$2:$P$2,BSFC!$C$3:$P$25,,-1),,-1)</f>
        <v>504.47246850000005</v>
      </c>
      <c r="Q1288" s="92">
        <f t="shared" si="210"/>
        <v>1.8913751854622629</v>
      </c>
      <c r="R1288" s="92">
        <f t="shared" si="211"/>
        <v>3.5931306145083693E-4</v>
      </c>
      <c r="S1288" s="92">
        <f t="shared" si="212"/>
        <v>0.1812635470743959</v>
      </c>
      <c r="T1288" s="92">
        <f t="shared" si="215"/>
        <v>166.36252132669554</v>
      </c>
      <c r="U1288" s="92">
        <f t="shared" si="213"/>
        <v>2.4168472943252787E-4</v>
      </c>
      <c r="V1288" s="92">
        <f t="shared" si="216"/>
        <v>0.22181669510225552</v>
      </c>
    </row>
    <row r="1289" spans="1:22" x14ac:dyDescent="0.45">
      <c r="A1289" s="88">
        <f>MIN('Gearing and Output'!$H$7,(SQRT((A1288^2)+2*K1288*1)))</f>
        <v>10.434393544587735</v>
      </c>
      <c r="B1289" s="90">
        <f t="shared" si="214"/>
        <v>108.48611756596455</v>
      </c>
      <c r="C1289" s="90">
        <f>0.5*'Gearing and Output'!$G$15*'Gearing and Output'!$G$16*'Gearing and Output'!$G$14*(A1289)^2</f>
        <v>64.019422362280494</v>
      </c>
      <c r="D1289" s="90">
        <f>'Gearing and Output'!$G$26</f>
        <v>133.66125</v>
      </c>
      <c r="E1289" s="90">
        <f>'Gearing and Output'!$C$14-C1289-D1289-'Gearing and Output'!$C$20</f>
        <v>-1062.3810922696489</v>
      </c>
      <c r="F1289" s="90">
        <f>0.5*'Gearing and Output'!$J$27*A1289^2</f>
        <v>30852.897639304829</v>
      </c>
      <c r="G1289" s="90">
        <f>A1289/('Gearing and Output'!$J$35/1000)</f>
        <v>35.72199090923565</v>
      </c>
      <c r="H1289" s="90">
        <f t="shared" si="208"/>
        <v>34.390285195923738</v>
      </c>
      <c r="I1289" s="90">
        <f>'Gearing and Output'!$G$38</f>
        <v>631.72977665344956</v>
      </c>
      <c r="J1289" s="90">
        <f t="shared" si="209"/>
        <v>-1.6817017837872843</v>
      </c>
      <c r="K1289" s="92">
        <f t="shared" si="207"/>
        <v>-0.59463574912071826</v>
      </c>
      <c r="L1289" s="92">
        <f>IF(A1289&lt;'Gearing and Output'!$H$5,1,IF(A1289&lt;'Gearing and Output'!$H$6,2,IF(A1289&gt;'Gearing and Output'!$H$6,3)))</f>
        <v>2</v>
      </c>
      <c r="M1289" s="92">
        <f>IF(L1289=1,_xlfn.XLOOKUP(A1289,'Dyno Graph'!$E$2:$E$77,'Dyno Graph'!$A$2:$A$77,,1),IF(L1289=2,_xlfn.XLOOKUP(A1289,'Dyno Graph'!$F$2:$F$77,'Dyno Graph'!$A$2:$A$77,,1),IF(L1289=3,_xlfn.XLOOKUP(A1289,'Dyno Graph'!$G$2:$G$77,'Dyno Graph'!$A$2:$A$77,,1))))</f>
        <v>6700</v>
      </c>
      <c r="N1289" s="92">
        <f>IF(L1289=1,_xlfn.XLOOKUP(A1289,'Dyno Graph'!$E$2:$E$77,'Dyno Graph'!$D$2:$D$77,,-1),IF(L1289=2,_xlfn.XLOOKUP(A1289,'Dyno Graph'!$F$2:$F$77,'Dyno Graph'!$D$2:$D$77,,-1),IF(L1289=3,_xlfn.XLOOKUP(A1289,'Dyno Graph'!$G$2:$G$77,'Dyno Graph'!$D$2:$D$77,,-1))))</f>
        <v>19.545257575757578</v>
      </c>
      <c r="O1289" s="92">
        <f>IF(L1289=1,_xlfn.XLOOKUP(A1289,'Dyno Graph'!$E$2:$E$77,'Dyno Graph'!$H$2:$H$77,,-1),IF(Forces!L1289=2,_xlfn.XLOOKUP(Forces!A1289,'Dyno Graph'!$F$2:$F$77,'Dyno Graph'!$H$2:$H$77,,-1),IF(Forces!L1289=3,_xlfn.XLOOKUP(Forces!A1289,'Dyno Graph'!$G$2:$G$77,'Dyno Graph'!$H$2:$H$77,,-1))))</f>
        <v>13.497170000000002</v>
      </c>
      <c r="P1289" s="92" cm="1">
        <f t="array" ref="P1289">_xlfn.XLOOKUP(N1289,BSFC!$B$3:$B$25,_xlfn.XLOOKUP(M1289,BSFC!$C$2:$P$2,BSFC!$C$3:$P$25,,-1),,-1)</f>
        <v>504.47246850000005</v>
      </c>
      <c r="Q1289" s="92">
        <f t="shared" si="210"/>
        <v>1.8913751854622629</v>
      </c>
      <c r="R1289" s="92">
        <f t="shared" si="211"/>
        <v>3.6129169522872449E-4</v>
      </c>
      <c r="S1289" s="92">
        <f t="shared" si="212"/>
        <v>0.18226171334058433</v>
      </c>
      <c r="T1289" s="92">
        <f t="shared" si="215"/>
        <v>166.54478304003612</v>
      </c>
      <c r="U1289" s="92">
        <f t="shared" si="213"/>
        <v>2.4301561778744576E-4</v>
      </c>
      <c r="V1289" s="92">
        <f t="shared" si="216"/>
        <v>0.22205971072004296</v>
      </c>
    </row>
    <row r="1290" spans="1:22" x14ac:dyDescent="0.45">
      <c r="A1290" s="88">
        <f>MIN('Gearing and Output'!$H$7,(SQRT((A1289^2)+2*K1289*1)))</f>
        <v>10.377249016241866</v>
      </c>
      <c r="B1290" s="90">
        <f t="shared" si="214"/>
        <v>108.58248221891205</v>
      </c>
      <c r="C1290" s="90">
        <f>0.5*'Gearing and Output'!$G$15*'Gearing and Output'!$G$16*'Gearing and Output'!$G$14*(A1290)^2</f>
        <v>63.320130721314534</v>
      </c>
      <c r="D1290" s="90">
        <f>'Gearing and Output'!$G$26</f>
        <v>133.66125</v>
      </c>
      <c r="E1290" s="90">
        <f>'Gearing and Output'!$C$14-C1290-D1290-'Gearing and Output'!$C$20</f>
        <v>-1061.681800628683</v>
      </c>
      <c r="F1290" s="90">
        <f>0.5*'Gearing and Output'!$J$27*A1290^2</f>
        <v>30515.887828490664</v>
      </c>
      <c r="G1290" s="90">
        <f>A1290/('Gearing and Output'!$J$35/1000)</f>
        <v>35.526357467449039</v>
      </c>
      <c r="H1290" s="90">
        <f t="shared" si="208"/>
        <v>34.014636086941557</v>
      </c>
      <c r="I1290" s="90">
        <f>'Gearing and Output'!$G$38</f>
        <v>631.72977665344956</v>
      </c>
      <c r="J1290" s="90">
        <f t="shared" si="209"/>
        <v>-1.6805948363758922</v>
      </c>
      <c r="K1290" s="92">
        <f t="shared" si="207"/>
        <v>-0.59502741431506678</v>
      </c>
      <c r="L1290" s="92">
        <f>IF(A1290&lt;'Gearing and Output'!$H$5,1,IF(A1290&lt;'Gearing and Output'!$H$6,2,IF(A1290&gt;'Gearing and Output'!$H$6,3)))</f>
        <v>2</v>
      </c>
      <c r="M1290" s="92">
        <f>IF(L1290=1,_xlfn.XLOOKUP(A1290,'Dyno Graph'!$E$2:$E$77,'Dyno Graph'!$A$2:$A$77,,1),IF(L1290=2,_xlfn.XLOOKUP(A1290,'Dyno Graph'!$F$2:$F$77,'Dyno Graph'!$A$2:$A$77,,1),IF(L1290=3,_xlfn.XLOOKUP(A1290,'Dyno Graph'!$G$2:$G$77,'Dyno Graph'!$A$2:$A$77,,1))))</f>
        <v>6700</v>
      </c>
      <c r="N1290" s="92">
        <f>IF(L1290=1,_xlfn.XLOOKUP(A1290,'Dyno Graph'!$E$2:$E$77,'Dyno Graph'!$D$2:$D$77,,-1),IF(L1290=2,_xlfn.XLOOKUP(A1290,'Dyno Graph'!$F$2:$F$77,'Dyno Graph'!$D$2:$D$77,,-1),IF(L1290=3,_xlfn.XLOOKUP(A1290,'Dyno Graph'!$G$2:$G$77,'Dyno Graph'!$D$2:$D$77,,-1))))</f>
        <v>19.545257575757578</v>
      </c>
      <c r="O1290" s="92">
        <f>IF(L1290=1,_xlfn.XLOOKUP(A1290,'Dyno Graph'!$E$2:$E$77,'Dyno Graph'!$H$2:$H$77,,-1),IF(Forces!L1290=2,_xlfn.XLOOKUP(Forces!A1290,'Dyno Graph'!$F$2:$F$77,'Dyno Graph'!$H$2:$H$77,,-1),IF(Forces!L1290=3,_xlfn.XLOOKUP(Forces!A1290,'Dyno Graph'!$G$2:$G$77,'Dyno Graph'!$H$2:$H$77,,-1))))</f>
        <v>13.497170000000002</v>
      </c>
      <c r="P1290" s="92" cm="1">
        <f t="array" ref="P1290">_xlfn.XLOOKUP(N1290,BSFC!$B$3:$B$25,_xlfn.XLOOKUP(M1290,BSFC!$C$2:$P$2,BSFC!$C$3:$P$25,,-1),,-1)</f>
        <v>504.47246850000005</v>
      </c>
      <c r="Q1290" s="92">
        <f t="shared" si="210"/>
        <v>1.8913751854622629</v>
      </c>
      <c r="R1290" s="92">
        <f t="shared" si="211"/>
        <v>3.6330471660781291E-4</v>
      </c>
      <c r="S1290" s="92">
        <f t="shared" si="212"/>
        <v>0.18327722720483636</v>
      </c>
      <c r="T1290" s="92">
        <f t="shared" si="215"/>
        <v>166.72806026724095</v>
      </c>
      <c r="U1290" s="92">
        <f t="shared" si="213"/>
        <v>2.4436963627311512E-4</v>
      </c>
      <c r="V1290" s="92">
        <f t="shared" si="216"/>
        <v>0.22230408035631607</v>
      </c>
    </row>
    <row r="1291" spans="1:22" x14ac:dyDescent="0.45">
      <c r="A1291" s="88">
        <f>MIN('Gearing and Output'!$H$7,(SQRT((A1290^2)+2*K1290*1)))</f>
        <v>10.319750109206261</v>
      </c>
      <c r="B1291" s="90">
        <f t="shared" si="214"/>
        <v>108.67938379011461</v>
      </c>
      <c r="C1291" s="90">
        <f>0.5*'Gearing and Output'!$G$15*'Gearing and Output'!$G$16*'Gearing and Output'!$G$14*(A1291)^2</f>
        <v>62.620378482080014</v>
      </c>
      <c r="D1291" s="90">
        <f>'Gearing and Output'!$G$26</f>
        <v>133.66125</v>
      </c>
      <c r="E1291" s="90">
        <f>'Gearing and Output'!$C$14-C1291-D1291-'Gearing and Output'!$C$20</f>
        <v>-1060.9820483894484</v>
      </c>
      <c r="F1291" s="90">
        <f>0.5*'Gearing and Output'!$J$27*A1291^2</f>
        <v>30178.656041427599</v>
      </c>
      <c r="G1291" s="90">
        <f>A1291/('Gearing and Output'!$J$35/1000)</f>
        <v>35.329510815495581</v>
      </c>
      <c r="H1291" s="90">
        <f t="shared" si="208"/>
        <v>33.63873955139362</v>
      </c>
      <c r="I1291" s="90">
        <f>'Gearing and Output'!$G$38</f>
        <v>631.72977665344956</v>
      </c>
      <c r="J1291" s="90">
        <f t="shared" si="209"/>
        <v>-1.6794871598580281</v>
      </c>
      <c r="K1291" s="92">
        <f t="shared" si="207"/>
        <v>-0.59541985428726518</v>
      </c>
      <c r="L1291" s="92">
        <f>IF(A1291&lt;'Gearing and Output'!$H$5,1,IF(A1291&lt;'Gearing and Output'!$H$6,2,IF(A1291&gt;'Gearing and Output'!$H$6,3)))</f>
        <v>2</v>
      </c>
      <c r="M1291" s="92">
        <f>IF(L1291=1,_xlfn.XLOOKUP(A1291,'Dyno Graph'!$E$2:$E$77,'Dyno Graph'!$A$2:$A$77,,1),IF(L1291=2,_xlfn.XLOOKUP(A1291,'Dyno Graph'!$F$2:$F$77,'Dyno Graph'!$A$2:$A$77,,1),IF(L1291=3,_xlfn.XLOOKUP(A1291,'Dyno Graph'!$G$2:$G$77,'Dyno Graph'!$A$2:$A$77,,1))))</f>
        <v>6600</v>
      </c>
      <c r="N1291" s="92">
        <f>IF(L1291=1,_xlfn.XLOOKUP(A1291,'Dyno Graph'!$E$2:$E$77,'Dyno Graph'!$D$2:$D$77,,-1),IF(L1291=2,_xlfn.XLOOKUP(A1291,'Dyno Graph'!$F$2:$F$77,'Dyno Graph'!$D$2:$D$77,,-1),IF(L1291=3,_xlfn.XLOOKUP(A1291,'Dyno Graph'!$G$2:$G$77,'Dyno Graph'!$D$2:$D$77,,-1))))</f>
        <v>19.736307692307694</v>
      </c>
      <c r="O1291" s="92">
        <f>IF(L1291=1,_xlfn.XLOOKUP(A1291,'Dyno Graph'!$E$2:$E$77,'Dyno Graph'!$H$2:$H$77,,-1),IF(Forces!L1291=2,_xlfn.XLOOKUP(Forces!A1291,'Dyno Graph'!$F$2:$F$77,'Dyno Graph'!$H$2:$H$77,,-1),IF(Forces!L1291=3,_xlfn.XLOOKUP(Forces!A1291,'Dyno Graph'!$G$2:$G$77,'Dyno Graph'!$H$2:$H$77,,-1))))</f>
        <v>13.422600000000001</v>
      </c>
      <c r="P1291" s="92" cm="1">
        <f t="array" ref="P1291">_xlfn.XLOOKUP(N1291,BSFC!$B$3:$B$25,_xlfn.XLOOKUP(M1291,BSFC!$C$2:$P$2,BSFC!$C$3:$P$25,,-1),,-1)</f>
        <v>504.47246850000005</v>
      </c>
      <c r="Q1291" s="92">
        <f t="shared" si="210"/>
        <v>1.8809255988022502</v>
      </c>
      <c r="R1291" s="92">
        <f t="shared" si="211"/>
        <v>3.6333460138200646E-4</v>
      </c>
      <c r="S1291" s="92">
        <f t="shared" si="212"/>
        <v>0.18329230325064433</v>
      </c>
      <c r="T1291" s="92">
        <f t="shared" si="215"/>
        <v>166.9113525704916</v>
      </c>
      <c r="U1291" s="92">
        <f t="shared" si="213"/>
        <v>2.4438973766752577E-4</v>
      </c>
      <c r="V1291" s="92">
        <f t="shared" si="216"/>
        <v>0.2225484700939836</v>
      </c>
    </row>
    <row r="1292" spans="1:22" x14ac:dyDescent="0.45">
      <c r="A1292" s="88">
        <f>MIN('Gearing and Output'!$H$7,(SQRT((A1291^2)+2*K1291*1)))</f>
        <v>10.261890791071989</v>
      </c>
      <c r="B1292" s="90">
        <f t="shared" si="214"/>
        <v>108.7768317186065</v>
      </c>
      <c r="C1292" s="90">
        <f>0.5*'Gearing and Output'!$G$15*'Gearing and Output'!$G$16*'Gearing and Output'!$G$14*(A1292)^2</f>
        <v>61.920164733438192</v>
      </c>
      <c r="D1292" s="90">
        <f>'Gearing and Output'!$G$26</f>
        <v>133.66125</v>
      </c>
      <c r="E1292" s="90">
        <f>'Gearing and Output'!$C$14-C1292-D1292-'Gearing and Output'!$C$20</f>
        <v>-1060.2818346408067</v>
      </c>
      <c r="F1292" s="90">
        <f>0.5*'Gearing and Output'!$J$27*A1292^2</f>
        <v>29841.201839010289</v>
      </c>
      <c r="G1292" s="90">
        <f>A1292/('Gearing and Output'!$J$35/1000)</f>
        <v>35.131430301513142</v>
      </c>
      <c r="H1292" s="90">
        <f t="shared" si="208"/>
        <v>33.262595099829696</v>
      </c>
      <c r="I1292" s="90">
        <f>'Gearing and Output'!$G$38</f>
        <v>631.72977665344956</v>
      </c>
      <c r="J1292" s="90">
        <f t="shared" si="209"/>
        <v>-1.6783787527914005</v>
      </c>
      <c r="K1292" s="92">
        <f t="shared" si="207"/>
        <v>-0.59581307159474406</v>
      </c>
      <c r="L1292" s="92">
        <f>IF(A1292&lt;'Gearing and Output'!$H$5,1,IF(A1292&lt;'Gearing and Output'!$H$6,2,IF(A1292&gt;'Gearing and Output'!$H$6,3)))</f>
        <v>2</v>
      </c>
      <c r="M1292" s="92">
        <f>IF(L1292=1,_xlfn.XLOOKUP(A1292,'Dyno Graph'!$E$2:$E$77,'Dyno Graph'!$A$2:$A$77,,1),IF(L1292=2,_xlfn.XLOOKUP(A1292,'Dyno Graph'!$F$2:$F$77,'Dyno Graph'!$A$2:$A$77,,1),IF(L1292=3,_xlfn.XLOOKUP(A1292,'Dyno Graph'!$G$2:$G$77,'Dyno Graph'!$A$2:$A$77,,1))))</f>
        <v>6600</v>
      </c>
      <c r="N1292" s="92">
        <f>IF(L1292=1,_xlfn.XLOOKUP(A1292,'Dyno Graph'!$E$2:$E$77,'Dyno Graph'!$D$2:$D$77,,-1),IF(L1292=2,_xlfn.XLOOKUP(A1292,'Dyno Graph'!$F$2:$F$77,'Dyno Graph'!$D$2:$D$77,,-1),IF(L1292=3,_xlfn.XLOOKUP(A1292,'Dyno Graph'!$G$2:$G$77,'Dyno Graph'!$D$2:$D$77,,-1))))</f>
        <v>19.736307692307694</v>
      </c>
      <c r="O1292" s="92">
        <f>IF(L1292=1,_xlfn.XLOOKUP(A1292,'Dyno Graph'!$E$2:$E$77,'Dyno Graph'!$H$2:$H$77,,-1),IF(Forces!L1292=2,_xlfn.XLOOKUP(Forces!A1292,'Dyno Graph'!$F$2:$F$77,'Dyno Graph'!$H$2:$H$77,,-1),IF(Forces!L1292=3,_xlfn.XLOOKUP(Forces!A1292,'Dyno Graph'!$G$2:$G$77,'Dyno Graph'!$H$2:$H$77,,-1))))</f>
        <v>13.422600000000001</v>
      </c>
      <c r="P1292" s="92" cm="1">
        <f t="array" ref="P1292">_xlfn.XLOOKUP(N1292,BSFC!$B$3:$B$25,_xlfn.XLOOKUP(M1292,BSFC!$C$2:$P$2,BSFC!$C$3:$P$25,,-1),,-1)</f>
        <v>504.47246850000005</v>
      </c>
      <c r="Q1292" s="92">
        <f t="shared" si="210"/>
        <v>1.8809255988022502</v>
      </c>
      <c r="R1292" s="92">
        <f t="shared" si="211"/>
        <v>3.6540792481285449E-4</v>
      </c>
      <c r="S1292" s="92">
        <f t="shared" si="212"/>
        <v>0.18433823783980313</v>
      </c>
      <c r="T1292" s="92">
        <f t="shared" si="215"/>
        <v>167.0956908083314</v>
      </c>
      <c r="U1292" s="92">
        <f t="shared" si="213"/>
        <v>2.4578431711973751E-4</v>
      </c>
      <c r="V1292" s="92">
        <f t="shared" si="216"/>
        <v>0.22279425441110334</v>
      </c>
    </row>
    <row r="1293" spans="1:22" x14ac:dyDescent="0.45">
      <c r="A1293" s="88">
        <f>MIN('Gearing and Output'!$H$7,(SQRT((A1292^2)+2*K1292*1)))</f>
        <v>10.20366485458527</v>
      </c>
      <c r="B1293" s="90">
        <f t="shared" si="214"/>
        <v>108.87483572150656</v>
      </c>
      <c r="C1293" s="90">
        <f>0.5*'Gearing and Output'!$G$15*'Gearing and Output'!$G$16*'Gearing and Output'!$G$14*(A1293)^2</f>
        <v>61.219488561242784</v>
      </c>
      <c r="D1293" s="90">
        <f>'Gearing and Output'!$G$26</f>
        <v>133.66125</v>
      </c>
      <c r="E1293" s="90">
        <f>'Gearing and Output'!$C$14-C1293-D1293-'Gearing and Output'!$C$20</f>
        <v>-1059.5811584686112</v>
      </c>
      <c r="F1293" s="90">
        <f>0.5*'Gearing and Output'!$J$27*A1293^2</f>
        <v>29503.524780683976</v>
      </c>
      <c r="G1293" s="90">
        <f>A1293/('Gearing and Output'!$J$35/1000)</f>
        <v>34.932094675060831</v>
      </c>
      <c r="H1293" s="90">
        <f t="shared" si="208"/>
        <v>32.886202241183952</v>
      </c>
      <c r="I1293" s="90">
        <f>'Gearing and Output'!$G$38</f>
        <v>631.72977665344956</v>
      </c>
      <c r="J1293" s="90">
        <f t="shared" si="209"/>
        <v>-1.6772696137289562</v>
      </c>
      <c r="K1293" s="92">
        <f t="shared" si="207"/>
        <v>-0.59620706880676733</v>
      </c>
      <c r="L1293" s="92">
        <f>IF(A1293&lt;'Gearing and Output'!$H$5,1,IF(A1293&lt;'Gearing and Output'!$H$6,2,IF(A1293&gt;'Gearing and Output'!$H$6,3)))</f>
        <v>2</v>
      </c>
      <c r="M1293" s="92">
        <f>IF(L1293=1,_xlfn.XLOOKUP(A1293,'Dyno Graph'!$E$2:$E$77,'Dyno Graph'!$A$2:$A$77,,1),IF(L1293=2,_xlfn.XLOOKUP(A1293,'Dyno Graph'!$F$2:$F$77,'Dyno Graph'!$A$2:$A$77,,1),IF(L1293=3,_xlfn.XLOOKUP(A1293,'Dyno Graph'!$G$2:$G$77,'Dyno Graph'!$A$2:$A$77,,1))))</f>
        <v>6600</v>
      </c>
      <c r="N1293" s="92">
        <f>IF(L1293=1,_xlfn.XLOOKUP(A1293,'Dyno Graph'!$E$2:$E$77,'Dyno Graph'!$D$2:$D$77,,-1),IF(L1293=2,_xlfn.XLOOKUP(A1293,'Dyno Graph'!$F$2:$F$77,'Dyno Graph'!$D$2:$D$77,,-1),IF(L1293=3,_xlfn.XLOOKUP(A1293,'Dyno Graph'!$G$2:$G$77,'Dyno Graph'!$D$2:$D$77,,-1))))</f>
        <v>19.736307692307694</v>
      </c>
      <c r="O1293" s="92">
        <f>IF(L1293=1,_xlfn.XLOOKUP(A1293,'Dyno Graph'!$E$2:$E$77,'Dyno Graph'!$H$2:$H$77,,-1),IF(Forces!L1293=2,_xlfn.XLOOKUP(Forces!A1293,'Dyno Graph'!$F$2:$F$77,'Dyno Graph'!$H$2:$H$77,,-1),IF(Forces!L1293=3,_xlfn.XLOOKUP(Forces!A1293,'Dyno Graph'!$G$2:$G$77,'Dyno Graph'!$H$2:$H$77,,-1))))</f>
        <v>13.422600000000001</v>
      </c>
      <c r="P1293" s="92" cm="1">
        <f t="array" ref="P1293">_xlfn.XLOOKUP(N1293,BSFC!$B$3:$B$25,_xlfn.XLOOKUP(M1293,BSFC!$C$2:$P$2,BSFC!$C$3:$P$25,,-1),,-1)</f>
        <v>504.47246850000005</v>
      </c>
      <c r="Q1293" s="92">
        <f t="shared" si="210"/>
        <v>1.8809255988022502</v>
      </c>
      <c r="R1293" s="92">
        <f t="shared" si="211"/>
        <v>3.6751855856988474E-4</v>
      </c>
      <c r="S1293" s="92">
        <f t="shared" si="212"/>
        <v>0.18540299446131159</v>
      </c>
      <c r="T1293" s="92">
        <f t="shared" si="215"/>
        <v>167.2810938027927</v>
      </c>
      <c r="U1293" s="92">
        <f t="shared" si="213"/>
        <v>2.4720399261508213E-4</v>
      </c>
      <c r="V1293" s="92">
        <f t="shared" si="216"/>
        <v>0.22304145840371842</v>
      </c>
    </row>
    <row r="1294" spans="1:22" x14ac:dyDescent="0.45">
      <c r="A1294" s="88">
        <f>MIN('Gearing and Output'!$H$7,(SQRT((A1293^2)+2*K1293*1)))</f>
        <v>10.145065910435727</v>
      </c>
      <c r="B1294" s="90">
        <f t="shared" si="214"/>
        <v>108.97340580560737</v>
      </c>
      <c r="C1294" s="90">
        <f>0.5*'Gearing and Output'!$G$15*'Gearing and Output'!$G$16*'Gearing and Output'!$G$14*(A1294)^2</f>
        <v>60.518349048326023</v>
      </c>
      <c r="D1294" s="90">
        <f>'Gearing and Output'!$G$26</f>
        <v>133.66125</v>
      </c>
      <c r="E1294" s="90">
        <f>'Gearing and Output'!$C$14-C1294-D1294-'Gearing and Output'!$C$20</f>
        <v>-1058.8800189556946</v>
      </c>
      <c r="F1294" s="90">
        <f>0.5*'Gearing and Output'!$J$27*A1294^2</f>
        <v>29165.624424437738</v>
      </c>
      <c r="G1294" s="90">
        <f>A1294/('Gearing and Output'!$J$35/1000)</f>
        <v>34.731482062429741</v>
      </c>
      <c r="H1294" s="90">
        <f t="shared" si="208"/>
        <v>32.509560482767441</v>
      </c>
      <c r="I1294" s="90">
        <f>'Gearing and Output'!$G$38</f>
        <v>631.72977665344956</v>
      </c>
      <c r="J1294" s="90">
        <f t="shared" si="209"/>
        <v>-1.6761597412188605</v>
      </c>
      <c r="K1294" s="92">
        <f t="shared" si="207"/>
        <v>-0.59660184850450204</v>
      </c>
      <c r="L1294" s="92">
        <f>IF(A1294&lt;'Gearing and Output'!$H$5,1,IF(A1294&lt;'Gearing and Output'!$H$6,2,IF(A1294&gt;'Gearing and Output'!$H$6,3)))</f>
        <v>2</v>
      </c>
      <c r="M1294" s="92">
        <f>IF(L1294=1,_xlfn.XLOOKUP(A1294,'Dyno Graph'!$E$2:$E$77,'Dyno Graph'!$A$2:$A$77,,1),IF(L1294=2,_xlfn.XLOOKUP(A1294,'Dyno Graph'!$F$2:$F$77,'Dyno Graph'!$A$2:$A$77,,1),IF(L1294=3,_xlfn.XLOOKUP(A1294,'Dyno Graph'!$G$2:$G$77,'Dyno Graph'!$A$2:$A$77,,1))))</f>
        <v>6500</v>
      </c>
      <c r="N1294" s="92">
        <f>IF(L1294=1,_xlfn.XLOOKUP(A1294,'Dyno Graph'!$E$2:$E$77,'Dyno Graph'!$D$2:$D$77,,-1),IF(L1294=2,_xlfn.XLOOKUP(A1294,'Dyno Graph'!$F$2:$F$77,'Dyno Graph'!$D$2:$D$77,,-1),IF(L1294=3,_xlfn.XLOOKUP(A1294,'Dyno Graph'!$G$2:$G$77,'Dyno Graph'!$D$2:$D$77,,-1))))</f>
        <v>19.933328124999999</v>
      </c>
      <c r="O1294" s="92">
        <f>IF(L1294=1,_xlfn.XLOOKUP(A1294,'Dyno Graph'!$E$2:$E$77,'Dyno Graph'!$H$2:$H$77,,-1),IF(Forces!L1294=2,_xlfn.XLOOKUP(Forces!A1294,'Dyno Graph'!$F$2:$F$77,'Dyno Graph'!$H$2:$H$77,,-1),IF(Forces!L1294=3,_xlfn.XLOOKUP(Forces!A1294,'Dyno Graph'!$G$2:$G$77,'Dyno Graph'!$H$2:$H$77,,-1))))</f>
        <v>13.34803</v>
      </c>
      <c r="P1294" s="92" cm="1">
        <f t="array" ref="P1294">_xlfn.XLOOKUP(N1294,BSFC!$B$3:$B$25,_xlfn.XLOOKUP(M1294,BSFC!$C$2:$P$2,BSFC!$C$3:$P$25,,-1),,-1)</f>
        <v>504.47246850000005</v>
      </c>
      <c r="Q1294" s="92">
        <f t="shared" si="210"/>
        <v>1.8704760121422375</v>
      </c>
      <c r="R1294" s="92">
        <f t="shared" si="211"/>
        <v>3.6761391920812393E-4</v>
      </c>
      <c r="S1294" s="92">
        <f t="shared" si="212"/>
        <v>0.18545110127788186</v>
      </c>
      <c r="T1294" s="92">
        <f t="shared" si="215"/>
        <v>167.46654490407059</v>
      </c>
      <c r="U1294" s="92">
        <f t="shared" si="213"/>
        <v>2.4726813503717581E-4</v>
      </c>
      <c r="V1294" s="92">
        <f t="shared" si="216"/>
        <v>0.22328872653875559</v>
      </c>
    </row>
    <row r="1295" spans="1:22" x14ac:dyDescent="0.45">
      <c r="A1295" s="88">
        <f>MIN('Gearing and Output'!$H$7,(SQRT((A1294^2)+2*K1294*1)))</f>
        <v>10.086087379656995</v>
      </c>
      <c r="B1295" s="90">
        <f t="shared" si="214"/>
        <v>109.07255227959261</v>
      </c>
      <c r="C1295" s="90">
        <f>0.5*'Gearing and Output'!$G$15*'Gearing and Output'!$G$16*'Gearing and Output'!$G$14*(A1295)^2</f>
        <v>59.816745274484731</v>
      </c>
      <c r="D1295" s="90">
        <f>'Gearing and Output'!$G$26</f>
        <v>133.66125</v>
      </c>
      <c r="E1295" s="90">
        <f>'Gearing and Output'!$C$14-C1295-D1295-'Gearing and Output'!$C$20</f>
        <v>-1058.1784151818533</v>
      </c>
      <c r="F1295" s="90">
        <f>0.5*'Gearing and Output'!$J$27*A1295^2</f>
        <v>28827.500326797814</v>
      </c>
      <c r="G1295" s="90">
        <f>A1295/('Gearing and Output'!$J$35/1000)</f>
        <v>34.52956994062648</v>
      </c>
      <c r="H1295" s="90">
        <f t="shared" si="208"/>
        <v>32.132669330260661</v>
      </c>
      <c r="I1295" s="90">
        <f>'Gearing and Output'!$G$38</f>
        <v>631.72977665344956</v>
      </c>
      <c r="J1295" s="90">
        <f t="shared" si="209"/>
        <v>-1.6750491338044722</v>
      </c>
      <c r="K1295" s="92">
        <f t="shared" si="207"/>
        <v>-0.59699741328108979</v>
      </c>
      <c r="L1295" s="92">
        <f>IF(A1295&lt;'Gearing and Output'!$H$5,1,IF(A1295&lt;'Gearing and Output'!$H$6,2,IF(A1295&gt;'Gearing and Output'!$H$6,3)))</f>
        <v>2</v>
      </c>
      <c r="M1295" s="92">
        <f>IF(L1295=1,_xlfn.XLOOKUP(A1295,'Dyno Graph'!$E$2:$E$77,'Dyno Graph'!$A$2:$A$77,,1),IF(L1295=2,_xlfn.XLOOKUP(A1295,'Dyno Graph'!$F$2:$F$77,'Dyno Graph'!$A$2:$A$77,,1),IF(L1295=3,_xlfn.XLOOKUP(A1295,'Dyno Graph'!$G$2:$G$77,'Dyno Graph'!$A$2:$A$77,,1))))</f>
        <v>6500</v>
      </c>
      <c r="N1295" s="92">
        <f>IF(L1295=1,_xlfn.XLOOKUP(A1295,'Dyno Graph'!$E$2:$E$77,'Dyno Graph'!$D$2:$D$77,,-1),IF(L1295=2,_xlfn.XLOOKUP(A1295,'Dyno Graph'!$F$2:$F$77,'Dyno Graph'!$D$2:$D$77,,-1),IF(L1295=3,_xlfn.XLOOKUP(A1295,'Dyno Graph'!$G$2:$G$77,'Dyno Graph'!$D$2:$D$77,,-1))))</f>
        <v>19.933328124999999</v>
      </c>
      <c r="O1295" s="92">
        <f>IF(L1295=1,_xlfn.XLOOKUP(A1295,'Dyno Graph'!$E$2:$E$77,'Dyno Graph'!$H$2:$H$77,,-1),IF(Forces!L1295=2,_xlfn.XLOOKUP(Forces!A1295,'Dyno Graph'!$F$2:$F$77,'Dyno Graph'!$H$2:$H$77,,-1),IF(Forces!L1295=3,_xlfn.XLOOKUP(Forces!A1295,'Dyno Graph'!$G$2:$G$77,'Dyno Graph'!$H$2:$H$77,,-1))))</f>
        <v>13.34803</v>
      </c>
      <c r="P1295" s="92" cm="1">
        <f t="array" ref="P1295">_xlfn.XLOOKUP(N1295,BSFC!$B$3:$B$25,_xlfn.XLOOKUP(M1295,BSFC!$C$2:$P$2,BSFC!$C$3:$P$25,,-1),,-1)</f>
        <v>504.47246850000005</v>
      </c>
      <c r="Q1295" s="92">
        <f t="shared" si="210"/>
        <v>1.8704760121422375</v>
      </c>
      <c r="R1295" s="92">
        <f t="shared" si="211"/>
        <v>3.6979043914211796E-4</v>
      </c>
      <c r="S1295" s="92">
        <f t="shared" si="212"/>
        <v>0.18654909566172329</v>
      </c>
      <c r="T1295" s="92">
        <f t="shared" si="215"/>
        <v>167.65309399973231</v>
      </c>
      <c r="U1295" s="92">
        <f t="shared" si="213"/>
        <v>2.4873212754896438E-4</v>
      </c>
      <c r="V1295" s="92">
        <f t="shared" si="216"/>
        <v>0.22353745866630456</v>
      </c>
    </row>
    <row r="1296" spans="1:22" x14ac:dyDescent="0.45">
      <c r="A1296" s="88">
        <f>MIN('Gearing and Output'!$H$7,(SQRT((A1295^2)+2*K1295*1)))</f>
        <v>10.026722485613828</v>
      </c>
      <c r="B1296" s="90">
        <f t="shared" si="214"/>
        <v>109.17228576692457</v>
      </c>
      <c r="C1296" s="90">
        <f>0.5*'Gearing and Output'!$G$15*'Gearing and Output'!$G$16*'Gearing and Output'!$G$14*(A1296)^2</f>
        <v>59.114676316466181</v>
      </c>
      <c r="D1296" s="90">
        <f>'Gearing and Output'!$G$26</f>
        <v>133.66125</v>
      </c>
      <c r="E1296" s="90">
        <f>'Gearing and Output'!$C$14-C1296-D1296-'Gearing and Output'!$C$20</f>
        <v>-1057.4763462238348</v>
      </c>
      <c r="F1296" s="90">
        <f>0.5*'Gearing and Output'!$J$27*A1296^2</f>
        <v>28489.152042820762</v>
      </c>
      <c r="G1296" s="90">
        <f>A1296/('Gearing and Output'!$J$35/1000)</f>
        <v>34.326335109941205</v>
      </c>
      <c r="H1296" s="90">
        <f t="shared" si="208"/>
        <v>31.755528287705914</v>
      </c>
      <c r="I1296" s="90">
        <f>'Gearing and Output'!$G$38</f>
        <v>631.72977665344956</v>
      </c>
      <c r="J1296" s="90">
        <f t="shared" si="209"/>
        <v>-1.6739377900243233</v>
      </c>
      <c r="K1296" s="92">
        <f t="shared" si="207"/>
        <v>-0.5973937657417181</v>
      </c>
      <c r="L1296" s="92">
        <f>IF(A1296&lt;'Gearing and Output'!$H$5,1,IF(A1296&lt;'Gearing and Output'!$H$6,2,IF(A1296&gt;'Gearing and Output'!$H$6,3)))</f>
        <v>2</v>
      </c>
      <c r="M1296" s="92">
        <f>IF(L1296=1,_xlfn.XLOOKUP(A1296,'Dyno Graph'!$E$2:$E$77,'Dyno Graph'!$A$2:$A$77,,1),IF(L1296=2,_xlfn.XLOOKUP(A1296,'Dyno Graph'!$F$2:$F$77,'Dyno Graph'!$A$2:$A$77,,1),IF(L1296=3,_xlfn.XLOOKUP(A1296,'Dyno Graph'!$G$2:$G$77,'Dyno Graph'!$A$2:$A$77,,1))))</f>
        <v>6400</v>
      </c>
      <c r="N1296" s="92">
        <f>IF(L1296=1,_xlfn.XLOOKUP(A1296,'Dyno Graph'!$E$2:$E$77,'Dyno Graph'!$D$2:$D$77,,-1),IF(L1296=2,_xlfn.XLOOKUP(A1296,'Dyno Graph'!$F$2:$F$77,'Dyno Graph'!$D$2:$D$77,,-1),IF(L1296=3,_xlfn.XLOOKUP(A1296,'Dyno Graph'!$G$2:$G$77,'Dyno Graph'!$D$2:$D$77,,-1))))</f>
        <v>19.797222222222221</v>
      </c>
      <c r="O1296" s="92">
        <f>IF(L1296=1,_xlfn.XLOOKUP(A1296,'Dyno Graph'!$E$2:$E$77,'Dyno Graph'!$H$2:$H$77,,-1),IF(Forces!L1296=2,_xlfn.XLOOKUP(Forces!A1296,'Dyno Graph'!$F$2:$F$77,'Dyno Graph'!$H$2:$H$77,,-1),IF(Forces!L1296=3,_xlfn.XLOOKUP(Forces!A1296,'Dyno Graph'!$G$2:$G$77,'Dyno Graph'!$H$2:$H$77,,-1))))</f>
        <v>13.049750000000001</v>
      </c>
      <c r="P1296" s="92" cm="1">
        <f t="array" ref="P1296">_xlfn.XLOOKUP(N1296,BSFC!$B$3:$B$25,_xlfn.XLOOKUP(M1296,BSFC!$C$2:$P$2,BSFC!$C$3:$P$25,,-1),,-1)</f>
        <v>457.16661900000008</v>
      </c>
      <c r="Q1296" s="92">
        <f t="shared" si="210"/>
        <v>1.6571972461931255</v>
      </c>
      <c r="R1296" s="92">
        <f t="shared" si="211"/>
        <v>3.6369454793366618E-4</v>
      </c>
      <c r="S1296" s="92">
        <f t="shared" si="212"/>
        <v>0.16626900682756762</v>
      </c>
      <c r="T1296" s="92">
        <f t="shared" si="215"/>
        <v>167.81936300655988</v>
      </c>
      <c r="U1296" s="92">
        <f t="shared" si="213"/>
        <v>2.216920091034235E-4</v>
      </c>
      <c r="V1296" s="92">
        <f t="shared" si="216"/>
        <v>0.223759150675408</v>
      </c>
    </row>
    <row r="1297" spans="1:22" x14ac:dyDescent="0.45">
      <c r="A1297" s="88">
        <f>MIN('Gearing and Output'!$H$7,(SQRT((A1296^2)+2*K1296*1)))</f>
        <v>9.9669642455479135</v>
      </c>
      <c r="B1297" s="90">
        <f t="shared" si="214"/>
        <v>109.27261721944751</v>
      </c>
      <c r="C1297" s="90">
        <f>0.5*'Gearing and Output'!$G$15*'Gearing and Output'!$G$16*'Gearing and Output'!$G$14*(A1297)^2</f>
        <v>58.412141247953912</v>
      </c>
      <c r="D1297" s="90">
        <f>'Gearing and Output'!$G$26</f>
        <v>133.66125</v>
      </c>
      <c r="E1297" s="90">
        <f>'Gearing and Output'!$C$14-C1297-D1297-'Gearing and Output'!$C$20</f>
        <v>-1056.7738111553224</v>
      </c>
      <c r="F1297" s="90">
        <f>0.5*'Gearing and Output'!$J$27*A1297^2</f>
        <v>28150.579126086639</v>
      </c>
      <c r="G1297" s="90">
        <f>A1297/('Gearing and Output'!$J$35/1000)</f>
        <v>34.121753665004839</v>
      </c>
      <c r="H1297" s="90">
        <f t="shared" si="208"/>
        <v>31.378136857499729</v>
      </c>
      <c r="I1297" s="90">
        <f>'Gearing and Output'!$G$38</f>
        <v>631.72977665344956</v>
      </c>
      <c r="J1297" s="90">
        <f t="shared" si="209"/>
        <v>-1.6728257084120968</v>
      </c>
      <c r="K1297" s="92">
        <f t="shared" si="207"/>
        <v>-0.59779090850369232</v>
      </c>
      <c r="L1297" s="92">
        <f>IF(A1297&lt;'Gearing and Output'!$H$5,1,IF(A1297&lt;'Gearing and Output'!$H$6,2,IF(A1297&gt;'Gearing and Output'!$H$6,3)))</f>
        <v>2</v>
      </c>
      <c r="M1297" s="92">
        <f>IF(L1297=1,_xlfn.XLOOKUP(A1297,'Dyno Graph'!$E$2:$E$77,'Dyno Graph'!$A$2:$A$77,,1),IF(L1297=2,_xlfn.XLOOKUP(A1297,'Dyno Graph'!$F$2:$F$77,'Dyno Graph'!$A$2:$A$77,,1),IF(L1297=3,_xlfn.XLOOKUP(A1297,'Dyno Graph'!$G$2:$G$77,'Dyno Graph'!$A$2:$A$77,,1))))</f>
        <v>6400</v>
      </c>
      <c r="N1297" s="92">
        <f>IF(L1297=1,_xlfn.XLOOKUP(A1297,'Dyno Graph'!$E$2:$E$77,'Dyno Graph'!$D$2:$D$77,,-1),IF(L1297=2,_xlfn.XLOOKUP(A1297,'Dyno Graph'!$F$2:$F$77,'Dyno Graph'!$D$2:$D$77,,-1),IF(L1297=3,_xlfn.XLOOKUP(A1297,'Dyno Graph'!$G$2:$G$77,'Dyno Graph'!$D$2:$D$77,,-1))))</f>
        <v>19.797222222222221</v>
      </c>
      <c r="O1297" s="92">
        <f>IF(L1297=1,_xlfn.XLOOKUP(A1297,'Dyno Graph'!$E$2:$E$77,'Dyno Graph'!$H$2:$H$77,,-1),IF(Forces!L1297=2,_xlfn.XLOOKUP(Forces!A1297,'Dyno Graph'!$F$2:$F$77,'Dyno Graph'!$H$2:$H$77,,-1),IF(Forces!L1297=3,_xlfn.XLOOKUP(Forces!A1297,'Dyno Graph'!$G$2:$G$77,'Dyno Graph'!$H$2:$H$77,,-1))))</f>
        <v>13.049750000000001</v>
      </c>
      <c r="P1297" s="92" cm="1">
        <f t="array" ref="P1297">_xlfn.XLOOKUP(N1297,BSFC!$B$3:$B$25,_xlfn.XLOOKUP(M1297,BSFC!$C$2:$P$2,BSFC!$C$3:$P$25,,-1),,-1)</f>
        <v>457.16661900000008</v>
      </c>
      <c r="Q1297" s="92">
        <f t="shared" si="210"/>
        <v>1.6571972461931255</v>
      </c>
      <c r="R1297" s="92">
        <f t="shared" si="211"/>
        <v>3.6590307234626304E-4</v>
      </c>
      <c r="S1297" s="92">
        <f t="shared" si="212"/>
        <v>0.1672786704662535</v>
      </c>
      <c r="T1297" s="92">
        <f t="shared" si="215"/>
        <v>167.98664167702614</v>
      </c>
      <c r="U1297" s="92">
        <f t="shared" si="213"/>
        <v>2.2303822728833797E-4</v>
      </c>
      <c r="V1297" s="92">
        <f t="shared" si="216"/>
        <v>0.22398218890269633</v>
      </c>
    </row>
    <row r="1298" spans="1:22" x14ac:dyDescent="0.45">
      <c r="A1298" s="88">
        <f>MIN('Gearing and Output'!$H$7,(SQRT((A1297^2)+2*K1297*1)))</f>
        <v>9.9068054616522634</v>
      </c>
      <c r="B1298" s="90">
        <f t="shared" si="214"/>
        <v>109.37355793175591</v>
      </c>
      <c r="C1298" s="90">
        <f>0.5*'Gearing and Output'!$G$15*'Gearing and Output'!$G$16*'Gearing and Output'!$G$14*(A1298)^2</f>
        <v>57.709139139553578</v>
      </c>
      <c r="D1298" s="90">
        <f>'Gearing and Output'!$G$26</f>
        <v>133.66125</v>
      </c>
      <c r="E1298" s="90">
        <f>'Gearing and Output'!$C$14-C1298-D1298-'Gearing and Output'!$C$20</f>
        <v>-1056.070809046922</v>
      </c>
      <c r="F1298" s="90">
        <f>0.5*'Gearing and Output'!$J$27*A1298^2</f>
        <v>27811.781128692175</v>
      </c>
      <c r="G1298" s="90">
        <f>A1298/('Gearing and Output'!$J$35/1000)</f>
        <v>33.915800964232325</v>
      </c>
      <c r="H1298" s="90">
        <f t="shared" si="208"/>
        <v>31.000494540385237</v>
      </c>
      <c r="I1298" s="90">
        <f>'Gearing and Output'!$G$38</f>
        <v>631.72977665344956</v>
      </c>
      <c r="J1298" s="90">
        <f t="shared" si="209"/>
        <v>-1.6717128874966025</v>
      </c>
      <c r="K1298" s="92">
        <f t="shared" si="207"/>
        <v>-0.5981888441965082</v>
      </c>
      <c r="L1298" s="92">
        <f>IF(A1298&lt;'Gearing and Output'!$H$5,1,IF(A1298&lt;'Gearing and Output'!$H$6,2,IF(A1298&gt;'Gearing and Output'!$H$6,3)))</f>
        <v>2</v>
      </c>
      <c r="M1298" s="92">
        <f>IF(L1298=1,_xlfn.XLOOKUP(A1298,'Dyno Graph'!$E$2:$E$77,'Dyno Graph'!$A$2:$A$77,,1),IF(L1298=2,_xlfn.XLOOKUP(A1298,'Dyno Graph'!$F$2:$F$77,'Dyno Graph'!$A$2:$A$77,,1),IF(L1298=3,_xlfn.XLOOKUP(A1298,'Dyno Graph'!$G$2:$G$77,'Dyno Graph'!$A$2:$A$77,,1))))</f>
        <v>6400</v>
      </c>
      <c r="N1298" s="92">
        <f>IF(L1298=1,_xlfn.XLOOKUP(A1298,'Dyno Graph'!$E$2:$E$77,'Dyno Graph'!$D$2:$D$77,,-1),IF(L1298=2,_xlfn.XLOOKUP(A1298,'Dyno Graph'!$F$2:$F$77,'Dyno Graph'!$D$2:$D$77,,-1),IF(L1298=3,_xlfn.XLOOKUP(A1298,'Dyno Graph'!$G$2:$G$77,'Dyno Graph'!$D$2:$D$77,,-1))))</f>
        <v>19.797222222222221</v>
      </c>
      <c r="O1298" s="92">
        <f>IF(L1298=1,_xlfn.XLOOKUP(A1298,'Dyno Graph'!$E$2:$E$77,'Dyno Graph'!$H$2:$H$77,,-1),IF(Forces!L1298=2,_xlfn.XLOOKUP(Forces!A1298,'Dyno Graph'!$F$2:$F$77,'Dyno Graph'!$H$2:$H$77,,-1),IF(Forces!L1298=3,_xlfn.XLOOKUP(Forces!A1298,'Dyno Graph'!$G$2:$G$77,'Dyno Graph'!$H$2:$H$77,,-1))))</f>
        <v>13.049750000000001</v>
      </c>
      <c r="P1298" s="92" cm="1">
        <f t="array" ref="P1298">_xlfn.XLOOKUP(N1298,BSFC!$B$3:$B$25,_xlfn.XLOOKUP(M1298,BSFC!$C$2:$P$2,BSFC!$C$3:$P$25,,-1),,-1)</f>
        <v>457.16661900000008</v>
      </c>
      <c r="Q1298" s="92">
        <f t="shared" si="210"/>
        <v>1.6571972461931255</v>
      </c>
      <c r="R1298" s="92">
        <f t="shared" si="211"/>
        <v>3.6815383637504845E-4</v>
      </c>
      <c r="S1298" s="92">
        <f t="shared" si="212"/>
        <v>0.16830764464746015</v>
      </c>
      <c r="T1298" s="92">
        <f t="shared" si="215"/>
        <v>168.1549493216736</v>
      </c>
      <c r="U1298" s="92">
        <f t="shared" si="213"/>
        <v>2.244101928632802E-4</v>
      </c>
      <c r="V1298" s="92">
        <f t="shared" si="216"/>
        <v>0.22420659909555962</v>
      </c>
    </row>
    <row r="1299" spans="1:22" x14ac:dyDescent="0.45">
      <c r="A1299" s="88">
        <f>MIN('Gearing and Output'!$H$7,(SQRT((A1298^2)+2*K1298*1)))</f>
        <v>9.8462387116416235</v>
      </c>
      <c r="B1299" s="90">
        <f t="shared" si="214"/>
        <v>109.47511955638092</v>
      </c>
      <c r="C1299" s="90">
        <f>0.5*'Gearing and Output'!$G$15*'Gearing and Output'!$G$16*'Gearing and Output'!$G$14*(A1299)^2</f>
        <v>57.005669058778487</v>
      </c>
      <c r="D1299" s="90">
        <f>'Gearing and Output'!$G$26</f>
        <v>133.66125</v>
      </c>
      <c r="E1299" s="90">
        <f>'Gearing and Output'!$C$14-C1299-D1299-'Gearing and Output'!$C$20</f>
        <v>-1055.3673389661469</v>
      </c>
      <c r="F1299" s="90">
        <f>0.5*'Gearing and Output'!$J$27*A1299^2</f>
        <v>27472.757601243804</v>
      </c>
      <c r="G1299" s="90">
        <f>A1299/('Gearing and Output'!$J$35/1000)</f>
        <v>33.708451597540645</v>
      </c>
      <c r="H1299" s="90">
        <f t="shared" si="208"/>
        <v>30.622600835444391</v>
      </c>
      <c r="I1299" s="90">
        <f>'Gearing and Output'!$G$38</f>
        <v>631.72977665344956</v>
      </c>
      <c r="J1299" s="90">
        <f t="shared" si="209"/>
        <v>-1.6705993258017562</v>
      </c>
      <c r="K1299" s="92">
        <f t="shared" si="207"/>
        <v>-0.59858757546192509</v>
      </c>
      <c r="L1299" s="92">
        <f>IF(A1299&lt;'Gearing and Output'!$H$5,1,IF(A1299&lt;'Gearing and Output'!$H$6,2,IF(A1299&gt;'Gearing and Output'!$H$6,3)))</f>
        <v>2</v>
      </c>
      <c r="M1299" s="92">
        <f>IF(L1299=1,_xlfn.XLOOKUP(A1299,'Dyno Graph'!$E$2:$E$77,'Dyno Graph'!$A$2:$A$77,,1),IF(L1299=2,_xlfn.XLOOKUP(A1299,'Dyno Graph'!$F$2:$F$77,'Dyno Graph'!$A$2:$A$77,,1),IF(L1299=3,_xlfn.XLOOKUP(A1299,'Dyno Graph'!$G$2:$G$77,'Dyno Graph'!$A$2:$A$77,,1))))</f>
        <v>6300</v>
      </c>
      <c r="N1299" s="92">
        <f>IF(L1299=1,_xlfn.XLOOKUP(A1299,'Dyno Graph'!$E$2:$E$77,'Dyno Graph'!$D$2:$D$77,,-1),IF(L1299=2,_xlfn.XLOOKUP(A1299,'Dyno Graph'!$F$2:$F$77,'Dyno Graph'!$D$2:$D$77,,-1),IF(L1299=3,_xlfn.XLOOKUP(A1299,'Dyno Graph'!$G$2:$G$77,'Dyno Graph'!$D$2:$D$77,,-1))))</f>
        <v>19.742442419128313</v>
      </c>
      <c r="O1299" s="92">
        <f>IF(L1299=1,_xlfn.XLOOKUP(A1299,'Dyno Graph'!$E$2:$E$77,'Dyno Graph'!$H$2:$H$77,,-1),IF(Forces!L1299=2,_xlfn.XLOOKUP(Forces!A1299,'Dyno Graph'!$F$2:$F$77,'Dyno Graph'!$H$2:$H$77,,-1),IF(Forces!L1299=3,_xlfn.XLOOKUP(Forces!A1299,'Dyno Graph'!$G$2:$G$77,'Dyno Graph'!$H$2:$H$77,,-1))))</f>
        <v>12.807075029332497</v>
      </c>
      <c r="P1299" s="92" cm="1">
        <f t="array" ref="P1299">_xlfn.XLOOKUP(N1299,BSFC!$B$3:$B$25,_xlfn.XLOOKUP(M1299,BSFC!$C$2:$P$2,BSFC!$C$3:$P$25,,-1),,-1)</f>
        <v>457.16661900000008</v>
      </c>
      <c r="Q1299" s="92">
        <f t="shared" si="210"/>
        <v>1.6263797751220179</v>
      </c>
      <c r="R1299" s="92">
        <f t="shared" si="211"/>
        <v>3.635592894363931E-4</v>
      </c>
      <c r="S1299" s="92">
        <f t="shared" si="212"/>
        <v>0.16620717115767827</v>
      </c>
      <c r="T1299" s="92">
        <f t="shared" si="215"/>
        <v>168.32115649283128</v>
      </c>
      <c r="U1299" s="92">
        <f t="shared" si="213"/>
        <v>2.2160956154357105E-4</v>
      </c>
      <c r="V1299" s="92">
        <f t="shared" si="216"/>
        <v>0.2244282086571032</v>
      </c>
    </row>
    <row r="1300" spans="1:22" x14ac:dyDescent="0.45">
      <c r="A1300" s="88">
        <f>MIN('Gearing and Output'!$H$7,(SQRT((A1299^2)+2*K1299*1)))</f>
        <v>9.7852563387836824</v>
      </c>
      <c r="B1300" s="90">
        <f t="shared" si="214"/>
        <v>109.57731411985255</v>
      </c>
      <c r="C1300" s="90">
        <f>0.5*'Gearing and Output'!$G$15*'Gearing and Output'!$G$16*'Gearing and Output'!$G$14*(A1300)^2</f>
        <v>56.301730070035255</v>
      </c>
      <c r="D1300" s="90">
        <f>'Gearing and Output'!$G$26</f>
        <v>133.66125</v>
      </c>
      <c r="E1300" s="90">
        <f>'Gearing and Output'!$C$14-C1300-D1300-'Gearing and Output'!$C$20</f>
        <v>-1054.6633999774037</v>
      </c>
      <c r="F1300" s="90">
        <f>0.5*'Gearing and Output'!$J$27*A1300^2</f>
        <v>27133.508092850756</v>
      </c>
      <c r="G1300" s="90">
        <f>A1300/('Gearing and Output'!$J$35/1000)</f>
        <v>33.499679352220753</v>
      </c>
      <c r="H1300" s="90">
        <f t="shared" si="208"/>
        <v>30.244455240090293</v>
      </c>
      <c r="I1300" s="90">
        <f>'Gearing and Output'!$G$38</f>
        <v>631.72977665344956</v>
      </c>
      <c r="J1300" s="90">
        <f t="shared" si="209"/>
        <v>-1.6694850218465553</v>
      </c>
      <c r="K1300" s="92">
        <f t="shared" si="207"/>
        <v>-0.59898710495403973</v>
      </c>
      <c r="L1300" s="92">
        <f>IF(A1300&lt;'Gearing and Output'!$H$5,1,IF(A1300&lt;'Gearing and Output'!$H$6,2,IF(A1300&gt;'Gearing and Output'!$H$6,3)))</f>
        <v>2</v>
      </c>
      <c r="M1300" s="92">
        <f>IF(L1300=1,_xlfn.XLOOKUP(A1300,'Dyno Graph'!$E$2:$E$77,'Dyno Graph'!$A$2:$A$77,,1),IF(L1300=2,_xlfn.XLOOKUP(A1300,'Dyno Graph'!$F$2:$F$77,'Dyno Graph'!$A$2:$A$77,,1),IF(L1300=3,_xlfn.XLOOKUP(A1300,'Dyno Graph'!$G$2:$G$77,'Dyno Graph'!$A$2:$A$77,,1))))</f>
        <v>6300</v>
      </c>
      <c r="N1300" s="92">
        <f>IF(L1300=1,_xlfn.XLOOKUP(A1300,'Dyno Graph'!$E$2:$E$77,'Dyno Graph'!$D$2:$D$77,,-1),IF(L1300=2,_xlfn.XLOOKUP(A1300,'Dyno Graph'!$F$2:$F$77,'Dyno Graph'!$D$2:$D$77,,-1),IF(L1300=3,_xlfn.XLOOKUP(A1300,'Dyno Graph'!$G$2:$G$77,'Dyno Graph'!$D$2:$D$77,,-1))))</f>
        <v>19.742442419128313</v>
      </c>
      <c r="O1300" s="92">
        <f>IF(L1300=1,_xlfn.XLOOKUP(A1300,'Dyno Graph'!$E$2:$E$77,'Dyno Graph'!$H$2:$H$77,,-1),IF(Forces!L1300=2,_xlfn.XLOOKUP(Forces!A1300,'Dyno Graph'!$F$2:$F$77,'Dyno Graph'!$H$2:$H$77,,-1),IF(Forces!L1300=3,_xlfn.XLOOKUP(Forces!A1300,'Dyno Graph'!$G$2:$G$77,'Dyno Graph'!$H$2:$H$77,,-1))))</f>
        <v>12.807075029332497</v>
      </c>
      <c r="P1300" s="92" cm="1">
        <f t="array" ref="P1300">_xlfn.XLOOKUP(N1300,BSFC!$B$3:$B$25,_xlfn.XLOOKUP(M1300,BSFC!$C$2:$P$2,BSFC!$C$3:$P$25,,-1),,-1)</f>
        <v>457.16661900000008</v>
      </c>
      <c r="Q1300" s="92">
        <f t="shared" si="210"/>
        <v>1.6263797751220179</v>
      </c>
      <c r="R1300" s="92">
        <f t="shared" si="211"/>
        <v>3.6585515819454129E-4</v>
      </c>
      <c r="S1300" s="92">
        <f t="shared" si="212"/>
        <v>0.16725676571550863</v>
      </c>
      <c r="T1300" s="92">
        <f t="shared" si="215"/>
        <v>168.48841325854679</v>
      </c>
      <c r="U1300" s="92">
        <f t="shared" si="213"/>
        <v>2.2300902095401148E-4</v>
      </c>
      <c r="V1300" s="92">
        <f t="shared" si="216"/>
        <v>0.22465121767805721</v>
      </c>
    </row>
    <row r="1301" spans="1:22" x14ac:dyDescent="0.45">
      <c r="A1301" s="88">
        <f>MIN('Gearing and Output'!$H$7,(SQRT((A1300^2)+2*K1300*1)))</f>
        <v>9.723850441352857</v>
      </c>
      <c r="B1301" s="90">
        <f t="shared" si="214"/>
        <v>109.68015403970027</v>
      </c>
      <c r="C1301" s="90">
        <f>0.5*'Gearing and Output'!$G$15*'Gearing and Output'!$G$16*'Gearing and Output'!$G$14*(A1301)^2</f>
        <v>55.597321234609304</v>
      </c>
      <c r="D1301" s="90">
        <f>'Gearing and Output'!$G$26</f>
        <v>133.66125</v>
      </c>
      <c r="E1301" s="90">
        <f>'Gearing and Output'!$C$14-C1301-D1301</f>
        <v>294.84845772086737</v>
      </c>
      <c r="F1301" s="90">
        <f>0.5*'Gearing and Output'!$J$27*A1301^2</f>
        <v>26794.032151118052</v>
      </c>
      <c r="G1301" s="90">
        <f>A1301/('Gearing and Output'!$J$35/1000)</f>
        <v>33.289457176832784</v>
      </c>
      <c r="H1301" s="90">
        <f t="shared" si="208"/>
        <v>29.866057250059381</v>
      </c>
      <c r="I1301" s="90">
        <f>'Gearing and Output'!$G$38</f>
        <v>631.72977665344956</v>
      </c>
      <c r="J1301" s="90">
        <f t="shared" si="209"/>
        <v>0.46673192972287819</v>
      </c>
      <c r="K1301" s="92">
        <f t="shared" si="207"/>
        <v>2.1425575074620444</v>
      </c>
      <c r="L1301" s="92">
        <f>IF(A1301&lt;'Gearing and Output'!$H$5,1,IF(A1301&lt;'Gearing and Output'!$H$6,2,IF(A1301&gt;'Gearing and Output'!$H$6,3)))</f>
        <v>2</v>
      </c>
      <c r="M1301" s="92">
        <f>IF(L1301=1,_xlfn.XLOOKUP(A1301,'Dyno Graph'!$E$2:$E$77,'Dyno Graph'!$A$2:$A$77,,1),IF(L1301=2,_xlfn.XLOOKUP(A1301,'Dyno Graph'!$F$2:$F$77,'Dyno Graph'!$A$2:$A$77,,1),IF(L1301=3,_xlfn.XLOOKUP(A1301,'Dyno Graph'!$G$2:$G$77,'Dyno Graph'!$A$2:$A$77,,1))))</f>
        <v>6200</v>
      </c>
      <c r="N1301" s="92">
        <f>IF(L1301=1,_xlfn.XLOOKUP(A1301,'Dyno Graph'!$E$2:$E$77,'Dyno Graph'!$D$2:$D$77,,-1),IF(L1301=2,_xlfn.XLOOKUP(A1301,'Dyno Graph'!$F$2:$F$77,'Dyno Graph'!$D$2:$D$77,,-1),IF(L1301=3,_xlfn.XLOOKUP(A1301,'Dyno Graph'!$G$2:$G$77,'Dyno Graph'!$D$2:$D$77,,-1))))</f>
        <v>19.866703817568183</v>
      </c>
      <c r="O1301" s="92">
        <f>IF(L1301=1,_xlfn.XLOOKUP(A1301,'Dyno Graph'!$E$2:$E$77,'Dyno Graph'!$H$2:$H$77,,-1),IF(Forces!L1301=2,_xlfn.XLOOKUP(Forces!A1301,'Dyno Graph'!$F$2:$F$77,'Dyno Graph'!$H$2:$H$77,,-1),IF(Forces!L1301=3,_xlfn.XLOOKUP(Forces!A1301,'Dyno Graph'!$G$2:$G$77,'Dyno Graph'!$H$2:$H$77,,-1))))</f>
        <v>12.67981848242453</v>
      </c>
      <c r="P1301" s="92" cm="1">
        <f t="array" ref="P1301">_xlfn.XLOOKUP(N1301,BSFC!$B$3:$B$25,_xlfn.XLOOKUP(M1301,BSFC!$C$2:$P$2,BSFC!$C$3:$P$25,,-1),,-1)</f>
        <v>457.16661900000008</v>
      </c>
      <c r="Q1301" s="92">
        <f t="shared" si="210"/>
        <v>1.6102193736510373</v>
      </c>
      <c r="R1301" s="92">
        <f t="shared" si="211"/>
        <v>3.5428088518491712E-4</v>
      </c>
      <c r="S1301" s="92">
        <f t="shared" si="212"/>
        <v>0.16196539445631578</v>
      </c>
      <c r="T1301" s="92">
        <f t="shared" si="215"/>
        <v>168.65037865300309</v>
      </c>
      <c r="U1301" s="92">
        <f t="shared" si="213"/>
        <v>2.159538592750877E-4</v>
      </c>
      <c r="V1301" s="92">
        <f t="shared" si="216"/>
        <v>0.22486717153733229</v>
      </c>
    </row>
    <row r="1302" spans="1:22" x14ac:dyDescent="0.45">
      <c r="A1302" s="88">
        <f>MIN('Gearing and Output'!$H$7,(SQRT((A1301^2)+2*K1301*1)))</f>
        <v>9.9417494647935207</v>
      </c>
      <c r="B1302" s="90">
        <f t="shared" si="214"/>
        <v>109.78073995805813</v>
      </c>
      <c r="C1302" s="90">
        <f>0.5*'Gearing and Output'!$G$15*'Gearing and Output'!$G$16*'Gearing and Output'!$G$14*(A1302)^2</f>
        <v>58.11696886338467</v>
      </c>
      <c r="D1302" s="90">
        <f>'Gearing and Output'!$G$26</f>
        <v>133.66125</v>
      </c>
      <c r="E1302" s="90">
        <f>'Gearing and Output'!$C$14-C1302-D1302</f>
        <v>292.328810092092</v>
      </c>
      <c r="F1302" s="90">
        <f>0.5*'Gearing and Output'!$J$27*A1302^2</f>
        <v>28008.326618472169</v>
      </c>
      <c r="G1302" s="90">
        <f>A1302/('Gearing and Output'!$J$35/1000)</f>
        <v>34.035431238594725</v>
      </c>
      <c r="H1302" s="90">
        <f t="shared" si="208"/>
        <v>31.219574625715552</v>
      </c>
      <c r="I1302" s="90">
        <f>'Gearing and Output'!$G$38</f>
        <v>631.72977665344956</v>
      </c>
      <c r="J1302" s="90">
        <f t="shared" si="209"/>
        <v>0.46274344014728302</v>
      </c>
      <c r="K1302" s="92">
        <f t="shared" si="207"/>
        <v>2.1610246915260816</v>
      </c>
      <c r="L1302" s="92">
        <f>IF(A1302&lt;'Gearing and Output'!$H$5,1,IF(A1302&lt;'Gearing and Output'!$H$6,2,IF(A1302&gt;'Gearing and Output'!$H$6,3)))</f>
        <v>2</v>
      </c>
      <c r="M1302" s="92">
        <f>IF(L1302=1,_xlfn.XLOOKUP(A1302,'Dyno Graph'!$E$2:$E$77,'Dyno Graph'!$A$2:$A$77,,1),IF(L1302=2,_xlfn.XLOOKUP(A1302,'Dyno Graph'!$F$2:$F$77,'Dyno Graph'!$A$2:$A$77,,1),IF(L1302=3,_xlfn.XLOOKUP(A1302,'Dyno Graph'!$G$2:$G$77,'Dyno Graph'!$A$2:$A$77,,1))))</f>
        <v>6400</v>
      </c>
      <c r="N1302" s="92">
        <f>IF(L1302=1,_xlfn.XLOOKUP(A1302,'Dyno Graph'!$E$2:$E$77,'Dyno Graph'!$D$2:$D$77,,-1),IF(L1302=2,_xlfn.XLOOKUP(A1302,'Dyno Graph'!$F$2:$F$77,'Dyno Graph'!$D$2:$D$77,,-1),IF(L1302=3,_xlfn.XLOOKUP(A1302,'Dyno Graph'!$G$2:$G$77,'Dyno Graph'!$D$2:$D$77,,-1))))</f>
        <v>19.797222222222221</v>
      </c>
      <c r="O1302" s="92">
        <f>IF(L1302=1,_xlfn.XLOOKUP(A1302,'Dyno Graph'!$E$2:$E$77,'Dyno Graph'!$H$2:$H$77,,-1),IF(Forces!L1302=2,_xlfn.XLOOKUP(Forces!A1302,'Dyno Graph'!$F$2:$F$77,'Dyno Graph'!$H$2:$H$77,,-1),IF(Forces!L1302=3,_xlfn.XLOOKUP(Forces!A1302,'Dyno Graph'!$G$2:$G$77,'Dyno Graph'!$H$2:$H$77,,-1))))</f>
        <v>13.049750000000001</v>
      </c>
      <c r="P1302" s="92" cm="1">
        <f t="array" ref="P1302">_xlfn.XLOOKUP(N1302,BSFC!$B$3:$B$25,_xlfn.XLOOKUP(M1302,BSFC!$C$2:$P$2,BSFC!$C$3:$P$25,,-1),,-1)</f>
        <v>457.16661900000008</v>
      </c>
      <c r="Q1302" s="92">
        <f t="shared" si="210"/>
        <v>1.6571972461931255</v>
      </c>
      <c r="R1302" s="92">
        <f t="shared" si="211"/>
        <v>3.568971791217655E-4</v>
      </c>
      <c r="S1302" s="92">
        <f t="shared" si="212"/>
        <v>0.16316147670973494</v>
      </c>
      <c r="T1302" s="92">
        <f t="shared" si="215"/>
        <v>168.81354012971283</v>
      </c>
      <c r="U1302" s="92">
        <f t="shared" si="213"/>
        <v>2.1754863561297992E-4</v>
      </c>
      <c r="V1302" s="92">
        <f t="shared" si="216"/>
        <v>0.22508472017294529</v>
      </c>
    </row>
    <row r="1303" spans="1:22" x14ac:dyDescent="0.45">
      <c r="A1303" s="88">
        <f>MIN('Gearing and Output'!$H$7,(SQRT((A1302^2)+2*K1302*1)))</f>
        <v>10.156792397394682</v>
      </c>
      <c r="B1303" s="90">
        <f t="shared" si="214"/>
        <v>109.87919623843426</v>
      </c>
      <c r="C1303" s="90">
        <f>0.5*'Gearing and Output'!$G$15*'Gearing and Output'!$G$16*'Gearing and Output'!$G$14*(A1303)^2</f>
        <v>60.65833390061934</v>
      </c>
      <c r="D1303" s="90">
        <f>'Gearing and Output'!$G$26</f>
        <v>133.66125</v>
      </c>
      <c r="E1303" s="90">
        <f>'Gearing and Output'!$C$14-C1303-D1303</f>
        <v>289.78744505485736</v>
      </c>
      <c r="F1303" s="90">
        <f>0.5*'Gearing and Output'!$J$27*A1303^2</f>
        <v>29233.087362394574</v>
      </c>
      <c r="G1303" s="90">
        <f>A1303/('Gearing and Output'!$J$35/1000)</f>
        <v>34.771627515900995</v>
      </c>
      <c r="H1303" s="90">
        <f t="shared" si="208"/>
        <v>32.584758271435909</v>
      </c>
      <c r="I1303" s="90">
        <f>'Gearing and Output'!$G$38</f>
        <v>631.72977665344956</v>
      </c>
      <c r="J1303" s="90">
        <f t="shared" si="209"/>
        <v>0.45872057288480034</v>
      </c>
      <c r="K1303" s="92">
        <f t="shared" si="207"/>
        <v>2.1799763496788547</v>
      </c>
      <c r="L1303" s="92">
        <f>IF(A1303&lt;'Gearing and Output'!$H$5,1,IF(A1303&lt;'Gearing and Output'!$H$6,2,IF(A1303&gt;'Gearing and Output'!$H$6,3)))</f>
        <v>2</v>
      </c>
      <c r="M1303" s="92">
        <f>IF(L1303=1,_xlfn.XLOOKUP(A1303,'Dyno Graph'!$E$2:$E$77,'Dyno Graph'!$A$2:$A$77,,1),IF(L1303=2,_xlfn.XLOOKUP(A1303,'Dyno Graph'!$F$2:$F$77,'Dyno Graph'!$A$2:$A$77,,1),IF(L1303=3,_xlfn.XLOOKUP(A1303,'Dyno Graph'!$G$2:$G$77,'Dyno Graph'!$A$2:$A$77,,1))))</f>
        <v>6500</v>
      </c>
      <c r="N1303" s="92">
        <f>IF(L1303=1,_xlfn.XLOOKUP(A1303,'Dyno Graph'!$E$2:$E$77,'Dyno Graph'!$D$2:$D$77,,-1),IF(L1303=2,_xlfn.XLOOKUP(A1303,'Dyno Graph'!$F$2:$F$77,'Dyno Graph'!$D$2:$D$77,,-1),IF(L1303=3,_xlfn.XLOOKUP(A1303,'Dyno Graph'!$G$2:$G$77,'Dyno Graph'!$D$2:$D$77,,-1))))</f>
        <v>19.933328124999999</v>
      </c>
      <c r="O1303" s="92">
        <f>IF(L1303=1,_xlfn.XLOOKUP(A1303,'Dyno Graph'!$E$2:$E$77,'Dyno Graph'!$H$2:$H$77,,-1),IF(Forces!L1303=2,_xlfn.XLOOKUP(Forces!A1303,'Dyno Graph'!$F$2:$F$77,'Dyno Graph'!$H$2:$H$77,,-1),IF(Forces!L1303=3,_xlfn.XLOOKUP(Forces!A1303,'Dyno Graph'!$G$2:$G$77,'Dyno Graph'!$H$2:$H$77,,-1))))</f>
        <v>13.34803</v>
      </c>
      <c r="P1303" s="92" cm="1">
        <f t="array" ref="P1303">_xlfn.XLOOKUP(N1303,BSFC!$B$3:$B$25,_xlfn.XLOOKUP(M1303,BSFC!$C$2:$P$2,BSFC!$C$3:$P$25,,-1),,-1)</f>
        <v>504.47246850000005</v>
      </c>
      <c r="Q1303" s="92">
        <f t="shared" si="210"/>
        <v>1.8704760121422375</v>
      </c>
      <c r="R1303" s="92">
        <f t="shared" si="211"/>
        <v>3.5757674681364648E-4</v>
      </c>
      <c r="S1303" s="92">
        <f t="shared" si="212"/>
        <v>0.18038762414327977</v>
      </c>
      <c r="T1303" s="92">
        <f t="shared" si="215"/>
        <v>168.99392775385613</v>
      </c>
      <c r="U1303" s="92">
        <f t="shared" si="213"/>
        <v>2.4051683219103968E-4</v>
      </c>
      <c r="V1303" s="92">
        <f t="shared" si="216"/>
        <v>0.22532523700513632</v>
      </c>
    </row>
    <row r="1304" spans="1:22" x14ac:dyDescent="0.45">
      <c r="A1304" s="88">
        <f>MIN('Gearing and Output'!$H$7,(SQRT((A1303^2)+2*K1303*1)))</f>
        <v>10.369203658098925</v>
      </c>
      <c r="B1304" s="90">
        <f t="shared" si="214"/>
        <v>109.97563565972183</v>
      </c>
      <c r="C1304" s="90">
        <f>0.5*'Gearing and Output'!$G$15*'Gearing and Output'!$G$16*'Gearing and Output'!$G$14*(A1304)^2</f>
        <v>63.221986087841678</v>
      </c>
      <c r="D1304" s="90">
        <f>'Gearing and Output'!$G$26</f>
        <v>133.66125</v>
      </c>
      <c r="E1304" s="90">
        <f>'Gearing and Output'!$C$14-C1304-D1304</f>
        <v>287.22379286763498</v>
      </c>
      <c r="F1304" s="90">
        <f>0.5*'Gearing and Output'!$J$27*A1304^2</f>
        <v>30468.58895857507</v>
      </c>
      <c r="G1304" s="90">
        <f>A1304/('Gearing and Output'!$J$35/1000)</f>
        <v>35.498814303659444</v>
      </c>
      <c r="H1304" s="90">
        <f t="shared" si="208"/>
        <v>33.961914243928341</v>
      </c>
      <c r="I1304" s="90">
        <f>'Gearing and Output'!$G$38</f>
        <v>631.72977665344956</v>
      </c>
      <c r="J1304" s="90">
        <f t="shared" si="209"/>
        <v>0.45466242606005647</v>
      </c>
      <c r="K1304" s="92">
        <f t="shared" si="207"/>
        <v>2.1994340035213504</v>
      </c>
      <c r="L1304" s="92">
        <f>IF(A1304&lt;'Gearing and Output'!$H$5,1,IF(A1304&lt;'Gearing and Output'!$H$6,2,IF(A1304&gt;'Gearing and Output'!$H$6,3)))</f>
        <v>2</v>
      </c>
      <c r="M1304" s="92">
        <f>IF(L1304=1,_xlfn.XLOOKUP(A1304,'Dyno Graph'!$E$2:$E$77,'Dyno Graph'!$A$2:$A$77,,1),IF(L1304=2,_xlfn.XLOOKUP(A1304,'Dyno Graph'!$F$2:$F$77,'Dyno Graph'!$A$2:$A$77,,1),IF(L1304=3,_xlfn.XLOOKUP(A1304,'Dyno Graph'!$G$2:$G$77,'Dyno Graph'!$A$2:$A$77,,1))))</f>
        <v>6700</v>
      </c>
      <c r="N1304" s="92">
        <f>IF(L1304=1,_xlfn.XLOOKUP(A1304,'Dyno Graph'!$E$2:$E$77,'Dyno Graph'!$D$2:$D$77,,-1),IF(L1304=2,_xlfn.XLOOKUP(A1304,'Dyno Graph'!$F$2:$F$77,'Dyno Graph'!$D$2:$D$77,,-1),IF(L1304=3,_xlfn.XLOOKUP(A1304,'Dyno Graph'!$G$2:$G$77,'Dyno Graph'!$D$2:$D$77,,-1))))</f>
        <v>19.545257575757578</v>
      </c>
      <c r="O1304" s="92">
        <f>IF(L1304=1,_xlfn.XLOOKUP(A1304,'Dyno Graph'!$E$2:$E$77,'Dyno Graph'!$H$2:$H$77,,-1),IF(Forces!L1304=2,_xlfn.XLOOKUP(Forces!A1304,'Dyno Graph'!$F$2:$F$77,'Dyno Graph'!$H$2:$H$77,,-1),IF(Forces!L1304=3,_xlfn.XLOOKUP(Forces!A1304,'Dyno Graph'!$G$2:$G$77,'Dyno Graph'!$H$2:$H$77,,-1))))</f>
        <v>13.497170000000002</v>
      </c>
      <c r="P1304" s="92" cm="1">
        <f t="array" ref="P1304">_xlfn.XLOOKUP(N1304,BSFC!$B$3:$B$25,_xlfn.XLOOKUP(M1304,BSFC!$C$2:$P$2,BSFC!$C$3:$P$25,,-1),,-1)</f>
        <v>504.47246850000005</v>
      </c>
      <c r="Q1304" s="92">
        <f t="shared" si="210"/>
        <v>1.8913751854622629</v>
      </c>
      <c r="R1304" s="92">
        <f t="shared" si="211"/>
        <v>3.5439518829227936E-4</v>
      </c>
      <c r="S1304" s="92">
        <f t="shared" si="212"/>
        <v>0.17878261546232849</v>
      </c>
      <c r="T1304" s="92">
        <f t="shared" si="215"/>
        <v>169.17271036931845</v>
      </c>
      <c r="U1304" s="92">
        <f t="shared" si="213"/>
        <v>2.3837682061643797E-4</v>
      </c>
      <c r="V1304" s="92">
        <f t="shared" si="216"/>
        <v>0.22556361382575277</v>
      </c>
    </row>
    <row r="1305" spans="1:22" x14ac:dyDescent="0.45">
      <c r="A1305" s="88">
        <f>MIN('Gearing and Output'!$H$7,(SQRT((A1304^2)+2*K1304*1)))</f>
        <v>10.57918959609737</v>
      </c>
      <c r="B1305" s="90">
        <f t="shared" si="214"/>
        <v>110.07016085854886</v>
      </c>
      <c r="C1305" s="90">
        <f>0.5*'Gearing and Output'!$G$15*'Gearing and Output'!$G$16*'Gearing and Output'!$G$14*(A1305)^2</f>
        <v>65.808520475982789</v>
      </c>
      <c r="D1305" s="90">
        <f>'Gearing and Output'!$G$26</f>
        <v>133.66125</v>
      </c>
      <c r="E1305" s="90">
        <f>'Gearing and Output'!$C$14-C1305-D1305</f>
        <v>284.63725847949388</v>
      </c>
      <c r="F1305" s="90">
        <f>0.5*'Gearing and Output'!$J$27*A1305^2</f>
        <v>31715.118180070796</v>
      </c>
      <c r="G1305" s="90">
        <f>A1305/('Gearing and Output'!$J$35/1000)</f>
        <v>36.217698035252887</v>
      </c>
      <c r="H1305" s="90">
        <f t="shared" si="208"/>
        <v>35.35136219573689</v>
      </c>
      <c r="I1305" s="90">
        <f>'Gearing and Output'!$G$38</f>
        <v>631.72977665344956</v>
      </c>
      <c r="J1305" s="90">
        <f t="shared" si="209"/>
        <v>0.45056805773402453</v>
      </c>
      <c r="K1305" s="92">
        <f t="shared" si="207"/>
        <v>2.2194205355549448</v>
      </c>
      <c r="L1305" s="92">
        <f>IF(A1305&lt;'Gearing and Output'!$H$5,1,IF(A1305&lt;'Gearing and Output'!$H$6,2,IF(A1305&gt;'Gearing and Output'!$H$6,3)))</f>
        <v>2</v>
      </c>
      <c r="M1305" s="92">
        <f>IF(L1305=1,_xlfn.XLOOKUP(A1305,'Dyno Graph'!$E$2:$E$77,'Dyno Graph'!$A$2:$A$77,,1),IF(L1305=2,_xlfn.XLOOKUP(A1305,'Dyno Graph'!$F$2:$F$77,'Dyno Graph'!$A$2:$A$77,,1),IF(L1305=3,_xlfn.XLOOKUP(A1305,'Dyno Graph'!$G$2:$G$77,'Dyno Graph'!$A$2:$A$77,,1))))</f>
        <v>6800</v>
      </c>
      <c r="N1305" s="92">
        <f>IF(L1305=1,_xlfn.XLOOKUP(A1305,'Dyno Graph'!$E$2:$E$77,'Dyno Graph'!$D$2:$D$77,,-1),IF(L1305=2,_xlfn.XLOOKUP(A1305,'Dyno Graph'!$F$2:$F$77,'Dyno Graph'!$D$2:$D$77,,-1),IF(L1305=3,_xlfn.XLOOKUP(A1305,'Dyno Graph'!$G$2:$G$77,'Dyno Graph'!$D$2:$D$77,,-1))))</f>
        <v>19.679029850746268</v>
      </c>
      <c r="O1305" s="92">
        <f>IF(L1305=1,_xlfn.XLOOKUP(A1305,'Dyno Graph'!$E$2:$E$77,'Dyno Graph'!$H$2:$H$77,,-1),IF(Forces!L1305=2,_xlfn.XLOOKUP(Forces!A1305,'Dyno Graph'!$F$2:$F$77,'Dyno Graph'!$H$2:$H$77,,-1),IF(Forces!L1305=3,_xlfn.XLOOKUP(Forces!A1305,'Dyno Graph'!$G$2:$G$77,'Dyno Graph'!$H$2:$H$77,,-1))))</f>
        <v>13.795450000000001</v>
      </c>
      <c r="P1305" s="92" cm="1">
        <f t="array" ref="P1305">_xlfn.XLOOKUP(N1305,BSFC!$B$3:$B$25,_xlfn.XLOOKUP(M1305,BSFC!$C$2:$P$2,BSFC!$C$3:$P$25,,-1),,-1)</f>
        <v>504.47246850000005</v>
      </c>
      <c r="Q1305" s="92">
        <f t="shared" si="210"/>
        <v>1.9331735321023127</v>
      </c>
      <c r="R1305" s="92">
        <f t="shared" si="211"/>
        <v>3.5525080618651971E-4</v>
      </c>
      <c r="S1305" s="92">
        <f t="shared" si="212"/>
        <v>0.17921425113352868</v>
      </c>
      <c r="T1305" s="92">
        <f t="shared" si="215"/>
        <v>169.35192462045197</v>
      </c>
      <c r="U1305" s="92">
        <f t="shared" si="213"/>
        <v>2.389523348447049E-4</v>
      </c>
      <c r="V1305" s="92">
        <f t="shared" si="216"/>
        <v>0.22580256616059746</v>
      </c>
    </row>
    <row r="1306" spans="1:22" x14ac:dyDescent="0.45">
      <c r="A1306" s="88">
        <f>MIN('Gearing and Output'!$H$7,(SQRT((A1305^2)+2*K1305*1)))</f>
        <v>10.78694088151431</v>
      </c>
      <c r="B1306" s="90">
        <f t="shared" si="214"/>
        <v>110.16286554757832</v>
      </c>
      <c r="C1306" s="90">
        <f>0.5*'Gearing and Output'!$G$15*'Gearing and Output'!$G$16*'Gearing and Output'!$G$14*(A1306)^2</f>
        <v>68.418559025795403</v>
      </c>
      <c r="D1306" s="90">
        <f>'Gearing and Output'!$G$26</f>
        <v>133.66125</v>
      </c>
      <c r="E1306" s="90">
        <f>'Gearing and Output'!$C$14-C1306-D1306</f>
        <v>282.02721992968128</v>
      </c>
      <c r="F1306" s="90">
        <f>0.5*'Gearing and Output'!$J$27*A1306^2</f>
        <v>32972.974768596556</v>
      </c>
      <c r="G1306" s="90">
        <f>A1306/('Gearing and Output'!$J$35/1000)</f>
        <v>36.928931467012355</v>
      </c>
      <c r="H1306" s="90">
        <f t="shared" si="208"/>
        <v>36.75343623496309</v>
      </c>
      <c r="I1306" s="90">
        <f>'Gearing and Output'!$G$38</f>
        <v>631.72977665344956</v>
      </c>
      <c r="J1306" s="90">
        <f t="shared" si="209"/>
        <v>0.44643648337063274</v>
      </c>
      <c r="K1306" s="92">
        <f t="shared" ref="K1306:K1369" si="217">(I1306/E1306)</f>
        <v>2.2399603017430754</v>
      </c>
      <c r="L1306" s="92">
        <f>IF(A1306&lt;'Gearing and Output'!$H$5,1,IF(A1306&lt;'Gearing and Output'!$H$6,2,IF(A1306&gt;'Gearing and Output'!$H$6,3)))</f>
        <v>2</v>
      </c>
      <c r="M1306" s="92">
        <f>IF(L1306=1,_xlfn.XLOOKUP(A1306,'Dyno Graph'!$E$2:$E$77,'Dyno Graph'!$A$2:$A$77,,1),IF(L1306=2,_xlfn.XLOOKUP(A1306,'Dyno Graph'!$F$2:$F$77,'Dyno Graph'!$A$2:$A$77,,1),IF(L1306=3,_xlfn.XLOOKUP(A1306,'Dyno Graph'!$G$2:$G$77,'Dyno Graph'!$A$2:$A$77,,1))))</f>
        <v>6900</v>
      </c>
      <c r="N1306" s="92">
        <f>IF(L1306=1,_xlfn.XLOOKUP(A1306,'Dyno Graph'!$E$2:$E$77,'Dyno Graph'!$D$2:$D$77,,-1),IF(L1306=2,_xlfn.XLOOKUP(A1306,'Dyno Graph'!$F$2:$F$77,'Dyno Graph'!$D$2:$D$77,,-1),IF(L1306=3,_xlfn.XLOOKUP(A1306,'Dyno Graph'!$G$2:$G$77,'Dyno Graph'!$D$2:$D$77,,-1))))</f>
        <v>19.259479497265158</v>
      </c>
      <c r="O1306" s="92">
        <f>IF(L1306=1,_xlfn.XLOOKUP(A1306,'Dyno Graph'!$E$2:$E$77,'Dyno Graph'!$H$2:$H$77,,-1),IF(Forces!L1306=2,_xlfn.XLOOKUP(Forces!A1306,'Dyno Graph'!$F$2:$F$77,'Dyno Graph'!$H$2:$H$77,,-1),IF(Forces!L1306=3,_xlfn.XLOOKUP(Forces!A1306,'Dyno Graph'!$G$2:$G$77,'Dyno Graph'!$H$2:$H$77,,-1))))</f>
        <v>13.702848078511614</v>
      </c>
      <c r="P1306" s="92" cm="1">
        <f t="array" ref="P1306">_xlfn.XLOOKUP(N1306,BSFC!$B$3:$B$25,_xlfn.XLOOKUP(M1306,BSFC!$C$2:$P$2,BSFC!$C$3:$P$25,,-1),,-1)</f>
        <v>504.47246850000005</v>
      </c>
      <c r="Q1306" s="92">
        <f t="shared" si="210"/>
        <v>1.9201971099020101</v>
      </c>
      <c r="R1306" s="92">
        <f t="shared" si="211"/>
        <v>3.4626337060168354E-4</v>
      </c>
      <c r="S1306" s="92">
        <f t="shared" si="212"/>
        <v>0.17468033731856164</v>
      </c>
      <c r="T1306" s="92">
        <f t="shared" si="215"/>
        <v>169.52660495777053</v>
      </c>
      <c r="U1306" s="92">
        <f t="shared" si="213"/>
        <v>2.3290711642474885E-4</v>
      </c>
      <c r="V1306" s="92">
        <f t="shared" si="216"/>
        <v>0.2260354732770222</v>
      </c>
    </row>
    <row r="1307" spans="1:22" x14ac:dyDescent="0.45">
      <c r="A1307" s="88">
        <f>MIN('Gearing and Output'!$H$7,(SQRT((A1306^2)+2*K1306*1)))</f>
        <v>10.992634542491206</v>
      </c>
      <c r="B1307" s="90">
        <f t="shared" si="214"/>
        <v>110.25383555082318</v>
      </c>
      <c r="C1307" s="90">
        <f>0.5*'Gearing and Output'!$G$15*'Gearing and Output'!$G$16*'Gearing and Output'!$G$14*(A1307)^2</f>
        <v>71.052752340645242</v>
      </c>
      <c r="D1307" s="90">
        <f>'Gearing and Output'!$G$26</f>
        <v>133.66125</v>
      </c>
      <c r="E1307" s="90">
        <f>'Gearing and Output'!$C$14-C1307-D1307</f>
        <v>279.39302661483146</v>
      </c>
      <c r="F1307" s="90">
        <f>0.5*'Gearing and Output'!$J$27*A1307^2</f>
        <v>34242.47226960944</v>
      </c>
      <c r="G1307" s="90">
        <f>A1307/('Gearing and Output'!$J$35/1000)</f>
        <v>37.633120652143802</v>
      </c>
      <c r="H1307" s="90">
        <f t="shared" si="208"/>
        <v>38.168485856095828</v>
      </c>
      <c r="I1307" s="90">
        <f>'Gearing and Output'!$G$38</f>
        <v>631.72977665344956</v>
      </c>
      <c r="J1307" s="90">
        <f t="shared" si="209"/>
        <v>0.44226667309383322</v>
      </c>
      <c r="K1307" s="92">
        <f t="shared" si="217"/>
        <v>2.2610792556549599</v>
      </c>
      <c r="L1307" s="92">
        <f>IF(A1307&lt;'Gearing and Output'!$H$5,1,IF(A1307&lt;'Gearing and Output'!$H$6,2,IF(A1307&gt;'Gearing and Output'!$H$6,3)))</f>
        <v>2</v>
      </c>
      <c r="M1307" s="92">
        <f>IF(L1307=1,_xlfn.XLOOKUP(A1307,'Dyno Graph'!$E$2:$E$77,'Dyno Graph'!$A$2:$A$77,,1),IF(L1307=2,_xlfn.XLOOKUP(A1307,'Dyno Graph'!$F$2:$F$77,'Dyno Graph'!$A$2:$A$77,,1),IF(L1307=3,_xlfn.XLOOKUP(A1307,'Dyno Graph'!$G$2:$G$77,'Dyno Graph'!$A$2:$A$77,,1))))</f>
        <v>7100</v>
      </c>
      <c r="N1307" s="92">
        <f>IF(L1307=1,_xlfn.XLOOKUP(A1307,'Dyno Graph'!$E$2:$E$77,'Dyno Graph'!$D$2:$D$77,,-1),IF(L1307=2,_xlfn.XLOOKUP(A1307,'Dyno Graph'!$F$2:$F$77,'Dyno Graph'!$D$2:$D$77,,-1),IF(L1307=3,_xlfn.XLOOKUP(A1307,'Dyno Graph'!$G$2:$G$77,'Dyno Graph'!$D$2:$D$77,,-1))))</f>
        <v>17.308428571428571</v>
      </c>
      <c r="O1307" s="92">
        <f>IF(L1307=1,_xlfn.XLOOKUP(A1307,'Dyno Graph'!$E$2:$E$77,'Dyno Graph'!$H$2:$H$77,,-1),IF(Forces!L1307=2,_xlfn.XLOOKUP(Forces!A1307,'Dyno Graph'!$F$2:$F$77,'Dyno Graph'!$H$2:$H$77,,-1),IF(Forces!L1307=3,_xlfn.XLOOKUP(Forces!A1307,'Dyno Graph'!$G$2:$G$77,'Dyno Graph'!$H$2:$H$77,,-1))))</f>
        <v>12.6769</v>
      </c>
      <c r="P1307" s="92" cm="1">
        <f t="array" ref="P1307">_xlfn.XLOOKUP(N1307,BSFC!$B$3:$B$25,_xlfn.XLOOKUP(M1307,BSFC!$C$2:$P$2,BSFC!$C$3:$P$25,,-1),,-1)</f>
        <v>541.22171512499995</v>
      </c>
      <c r="Q1307" s="92">
        <f t="shared" si="210"/>
        <v>1.9058371001300312</v>
      </c>
      <c r="R1307" s="92">
        <f t="shared" si="211"/>
        <v>3.1450733082236701E-4</v>
      </c>
      <c r="S1307" s="92">
        <f t="shared" si="212"/>
        <v>0.17021819700706722</v>
      </c>
      <c r="T1307" s="92">
        <f t="shared" si="215"/>
        <v>169.6968231547776</v>
      </c>
      <c r="U1307" s="92">
        <f t="shared" si="213"/>
        <v>2.2695759600942296E-4</v>
      </c>
      <c r="V1307" s="92">
        <f t="shared" si="216"/>
        <v>0.22626243087303163</v>
      </c>
    </row>
    <row r="1308" spans="1:22" x14ac:dyDescent="0.45">
      <c r="A1308" s="88">
        <f>MIN('Gearing and Output'!$H$7,(SQRT((A1307^2)+2*K1307*1)))</f>
        <v>11.196435713926141</v>
      </c>
      <c r="B1308" s="90">
        <f t="shared" si="214"/>
        <v>110.34314968842469</v>
      </c>
      <c r="C1308" s="90">
        <f>0.5*'Gearing and Output'!$G$15*'Gearing and Output'!$G$16*'Gearing and Output'!$G$14*(A1308)^2</f>
        <v>73.711781545295466</v>
      </c>
      <c r="D1308" s="90">
        <f>'Gearing and Output'!$G$26</f>
        <v>133.66125</v>
      </c>
      <c r="E1308" s="90">
        <f>'Gearing and Output'!$C$14-C1308-D1308</f>
        <v>276.73399741018119</v>
      </c>
      <c r="F1308" s="90">
        <f>0.5*'Gearing and Output'!$J$27*A1308^2</f>
        <v>35523.938937751889</v>
      </c>
      <c r="G1308" s="90">
        <f>A1308/('Gearing and Output'!$J$35/1000)</f>
        <v>38.330830927511606</v>
      </c>
      <c r="H1308" s="90">
        <f t="shared" si="208"/>
        <v>39.596876949266488</v>
      </c>
      <c r="I1308" s="90">
        <f>'Gearing and Output'!$G$38</f>
        <v>631.72977665344956</v>
      </c>
      <c r="J1308" s="90">
        <f t="shared" si="209"/>
        <v>0.43805754871357</v>
      </c>
      <c r="K1308" s="92">
        <f t="shared" si="217"/>
        <v>2.2828050856255504</v>
      </c>
      <c r="L1308" s="92">
        <f>IF(A1308&lt;'Gearing and Output'!$H$5,1,IF(A1308&lt;'Gearing and Output'!$H$6,2,IF(A1308&gt;'Gearing and Output'!$H$6,3)))</f>
        <v>2</v>
      </c>
      <c r="M1308" s="92">
        <f>IF(L1308=1,_xlfn.XLOOKUP(A1308,'Dyno Graph'!$E$2:$E$77,'Dyno Graph'!$A$2:$A$77,,1),IF(L1308=2,_xlfn.XLOOKUP(A1308,'Dyno Graph'!$F$2:$F$77,'Dyno Graph'!$A$2:$A$77,,1),IF(L1308=3,_xlfn.XLOOKUP(A1308,'Dyno Graph'!$G$2:$G$77,'Dyno Graph'!$A$2:$A$77,,1))))</f>
        <v>7200</v>
      </c>
      <c r="N1308" s="92">
        <f>IF(L1308=1,_xlfn.XLOOKUP(A1308,'Dyno Graph'!$E$2:$E$77,'Dyno Graph'!$D$2:$D$77,,-1),IF(L1308=2,_xlfn.XLOOKUP(A1308,'Dyno Graph'!$F$2:$F$77,'Dyno Graph'!$D$2:$D$77,,-1),IF(L1308=3,_xlfn.XLOOKUP(A1308,'Dyno Graph'!$G$2:$G$77,'Dyno Graph'!$D$2:$D$77,,-1))))</f>
        <v>16.430236696691239</v>
      </c>
      <c r="O1308" s="92">
        <f>IF(L1308=1,_xlfn.XLOOKUP(A1308,'Dyno Graph'!$E$2:$E$77,'Dyno Graph'!$H$2:$H$77,,-1),IF(Forces!L1308=2,_xlfn.XLOOKUP(Forces!A1308,'Dyno Graph'!$F$2:$F$77,'Dyno Graph'!$H$2:$H$77,,-1),IF(Forces!L1308=3,_xlfn.XLOOKUP(Forces!A1308,'Dyno Graph'!$G$2:$G$77,'Dyno Graph'!$H$2:$H$77,,-1))))</f>
        <v>12.205611797885627</v>
      </c>
      <c r="P1308" s="92" cm="1">
        <f t="array" ref="P1308">_xlfn.XLOOKUP(N1308,BSFC!$B$3:$B$25,_xlfn.XLOOKUP(M1308,BSFC!$C$2:$P$2,BSFC!$C$3:$P$25,,-1),,-1)</f>
        <v>530.48452275</v>
      </c>
      <c r="Q1308" s="92">
        <f t="shared" si="210"/>
        <v>1.798580041520313</v>
      </c>
      <c r="R1308" s="92">
        <f t="shared" si="211"/>
        <v>2.9744685480833722E-4</v>
      </c>
      <c r="S1308" s="92">
        <f t="shared" si="212"/>
        <v>0.1577909528164893</v>
      </c>
      <c r="T1308" s="92">
        <f t="shared" si="215"/>
        <v>169.8546141075941</v>
      </c>
      <c r="U1308" s="92">
        <f t="shared" si="213"/>
        <v>2.1038793708865239E-4</v>
      </c>
      <c r="V1308" s="92">
        <f t="shared" si="216"/>
        <v>0.2264728188101203</v>
      </c>
    </row>
    <row r="1309" spans="1:22" x14ac:dyDescent="0.45">
      <c r="A1309" s="88">
        <f>MIN('Gearing and Output'!$H$7,(SQRT((A1308^2)+2*K1308*1)))</f>
        <v>11.398499149771073</v>
      </c>
      <c r="B1309" s="90">
        <f t="shared" si="214"/>
        <v>110.43088053674607</v>
      </c>
      <c r="C1309" s="90">
        <f>0.5*'Gearing and Output'!$G$15*'Gearing and Output'!$G$16*'Gearing and Output'!$G$14*(A1309)^2</f>
        <v>76.396360325991111</v>
      </c>
      <c r="D1309" s="90">
        <f>'Gearing and Output'!$G$26</f>
        <v>133.66125</v>
      </c>
      <c r="E1309" s="90">
        <f>'Gearing and Output'!$C$14-C1309-D1309</f>
        <v>274.04941862948556</v>
      </c>
      <c r="F1309" s="90">
        <f>0.5*'Gearing and Output'!$J$27*A1309^2</f>
        <v>36817.718720030163</v>
      </c>
      <c r="G1309" s="90">
        <f>A1309/('Gearing and Output'!$J$35/1000)</f>
        <v>39.022592090965667</v>
      </c>
      <c r="H1309" s="90">
        <f t="shared" si="208"/>
        <v>41.038992896152074</v>
      </c>
      <c r="I1309" s="90">
        <f>'Gearing and Output'!$G$38</f>
        <v>631.72977665344956</v>
      </c>
      <c r="J1309" s="90">
        <f t="shared" si="209"/>
        <v>0.43380798049641706</v>
      </c>
      <c r="K1309" s="92">
        <f t="shared" si="217"/>
        <v>2.3051673665746666</v>
      </c>
      <c r="L1309" s="92">
        <f>IF(A1309&lt;'Gearing and Output'!$H$5,1,IF(A1309&lt;'Gearing and Output'!$H$6,2,IF(A1309&gt;'Gearing and Output'!$H$6,3)))</f>
        <v>2</v>
      </c>
      <c r="M1309" s="92">
        <f>IF(L1309=1,_xlfn.XLOOKUP(A1309,'Dyno Graph'!$E$2:$E$77,'Dyno Graph'!$A$2:$A$77,,1),IF(L1309=2,_xlfn.XLOOKUP(A1309,'Dyno Graph'!$F$2:$F$77,'Dyno Graph'!$A$2:$A$77,,1),IF(L1309=3,_xlfn.XLOOKUP(A1309,'Dyno Graph'!$G$2:$G$77,'Dyno Graph'!$A$2:$A$77,,1))))</f>
        <v>7300</v>
      </c>
      <c r="N1309" s="92">
        <f>IF(L1309=1,_xlfn.XLOOKUP(A1309,'Dyno Graph'!$E$2:$E$77,'Dyno Graph'!$D$2:$D$77,,-1),IF(L1309=2,_xlfn.XLOOKUP(A1309,'Dyno Graph'!$F$2:$F$77,'Dyno Graph'!$D$2:$D$77,,-1),IF(L1309=3,_xlfn.XLOOKUP(A1309,'Dyno Graph'!$G$2:$G$77,'Dyno Graph'!$D$2:$D$77,,-1))))</f>
        <v>15.729542693797773</v>
      </c>
      <c r="O1309" s="92">
        <f>IF(L1309=1,_xlfn.XLOOKUP(A1309,'Dyno Graph'!$E$2:$E$77,'Dyno Graph'!$H$2:$H$77,,-1),IF(Forces!L1309=2,_xlfn.XLOOKUP(Forces!A1309,'Dyno Graph'!$F$2:$F$77,'Dyno Graph'!$H$2:$H$77,,-1),IF(Forces!L1309=3,_xlfn.XLOOKUP(Forces!A1309,'Dyno Graph'!$G$2:$G$77,'Dyno Graph'!$H$2:$H$77,,-1))))</f>
        <v>11.849662397180863</v>
      </c>
      <c r="P1309" s="92" cm="1">
        <f t="array" ref="P1309">_xlfn.XLOOKUP(N1309,BSFC!$B$3:$B$25,_xlfn.XLOOKUP(M1309,BSFC!$C$2:$P$2,BSFC!$C$3:$P$25,,-1),,-1)</f>
        <v>482.49827961562505</v>
      </c>
      <c r="Q1309" s="92">
        <f t="shared" si="210"/>
        <v>1.5881782557404804</v>
      </c>
      <c r="R1309" s="92">
        <f t="shared" si="211"/>
        <v>2.8378146807075364E-4</v>
      </c>
      <c r="S1309" s="92">
        <f t="shared" si="212"/>
        <v>0.13692407013093505</v>
      </c>
      <c r="T1309" s="92">
        <f t="shared" si="215"/>
        <v>169.99153817772503</v>
      </c>
      <c r="U1309" s="92">
        <f t="shared" si="213"/>
        <v>1.8256542684124671E-4</v>
      </c>
      <c r="V1309" s="92">
        <f t="shared" si="216"/>
        <v>0.22665538423696155</v>
      </c>
    </row>
    <row r="1310" spans="1:22" x14ac:dyDescent="0.45">
      <c r="A1310" s="88">
        <f>MIN('Gearing and Output'!$H$7,(SQRT((A1309^2)+2*K1309*1)))</f>
        <v>11.598970540547173</v>
      </c>
      <c r="B1310" s="90">
        <f t="shared" si="214"/>
        <v>110.51709508453756</v>
      </c>
      <c r="C1310" s="90">
        <f>0.5*'Gearing and Output'!$G$15*'Gearing and Output'!$G$16*'Gearing and Output'!$G$14*(A1310)^2</f>
        <v>79.107237149082906</v>
      </c>
      <c r="D1310" s="90">
        <f>'Gearing and Output'!$G$26</f>
        <v>133.66125</v>
      </c>
      <c r="E1310" s="90">
        <f>'Gearing and Output'!$C$14-C1310-D1310</f>
        <v>271.33854180639378</v>
      </c>
      <c r="F1310" s="90">
        <f>0.5*'Gearing and Output'!$J$27*A1310^2</f>
        <v>38124.17232503635</v>
      </c>
      <c r="G1310" s="90">
        <f>A1310/('Gearing and Output'!$J$35/1000)</f>
        <v>39.708902911835573</v>
      </c>
      <c r="H1310" s="90">
        <f t="shared" si="208"/>
        <v>42.495235761787093</v>
      </c>
      <c r="I1310" s="90">
        <f>'Gearing and Output'!$G$38</f>
        <v>631.72977665344956</v>
      </c>
      <c r="J1310" s="90">
        <f t="shared" si="209"/>
        <v>0.4295167836535953</v>
      </c>
      <c r="K1310" s="92">
        <f t="shared" si="217"/>
        <v>2.3281977283721202</v>
      </c>
      <c r="L1310" s="92">
        <f>IF(A1310&lt;'Gearing and Output'!$H$5,1,IF(A1310&lt;'Gearing and Output'!$H$6,2,IF(A1310&gt;'Gearing and Output'!$H$6,3)))</f>
        <v>2</v>
      </c>
      <c r="M1310" s="92">
        <f>IF(L1310=1,_xlfn.XLOOKUP(A1310,'Dyno Graph'!$E$2:$E$77,'Dyno Graph'!$A$2:$A$77,,1),IF(L1310=2,_xlfn.XLOOKUP(A1310,'Dyno Graph'!$F$2:$F$77,'Dyno Graph'!$A$2:$A$77,,1),IF(L1310=3,_xlfn.XLOOKUP(A1310,'Dyno Graph'!$G$2:$G$77,'Dyno Graph'!$A$2:$A$77,,1))))</f>
        <v>7400</v>
      </c>
      <c r="N1310" s="92">
        <f>IF(L1310=1,_xlfn.XLOOKUP(A1310,'Dyno Graph'!$E$2:$E$77,'Dyno Graph'!$D$2:$D$77,,-1),IF(L1310=2,_xlfn.XLOOKUP(A1310,'Dyno Graph'!$F$2:$F$77,'Dyno Graph'!$D$2:$D$77,,-1),IF(L1310=3,_xlfn.XLOOKUP(A1310,'Dyno Graph'!$G$2:$G$77,'Dyno Graph'!$D$2:$D$77,,-1))))</f>
        <v>15.161300543962401</v>
      </c>
      <c r="O1310" s="92">
        <f>IF(L1310=1,_xlfn.XLOOKUP(A1310,'Dyno Graph'!$E$2:$E$77,'Dyno Graph'!$H$2:$H$77,,-1),IF(Forces!L1310=2,_xlfn.XLOOKUP(Forces!A1310,'Dyno Graph'!$F$2:$F$77,'Dyno Graph'!$H$2:$H$77,,-1),IF(Forces!L1310=3,_xlfn.XLOOKUP(Forces!A1310,'Dyno Graph'!$G$2:$G$77,'Dyno Graph'!$H$2:$H$77,,-1))))</f>
        <v>11.580217097533207</v>
      </c>
      <c r="P1310" s="92" cm="1">
        <f t="array" ref="P1310">_xlfn.XLOOKUP(N1310,BSFC!$B$3:$B$25,_xlfn.XLOOKUP(M1310,BSFC!$C$2:$P$2,BSFC!$C$3:$P$25,,-1),,-1)</f>
        <v>482.49827961562505</v>
      </c>
      <c r="Q1310" s="92">
        <f t="shared" si="210"/>
        <v>1.552065229759783</v>
      </c>
      <c r="R1310" s="92">
        <f t="shared" si="211"/>
        <v>2.7265047748486441E-4</v>
      </c>
      <c r="S1310" s="92">
        <f t="shared" si="212"/>
        <v>0.13155338632282579</v>
      </c>
      <c r="T1310" s="92">
        <f t="shared" si="215"/>
        <v>170.12309156404785</v>
      </c>
      <c r="U1310" s="92">
        <f t="shared" si="213"/>
        <v>1.7540451509710106E-4</v>
      </c>
      <c r="V1310" s="92">
        <f t="shared" si="216"/>
        <v>0.22683078875205864</v>
      </c>
    </row>
    <row r="1311" spans="1:22" x14ac:dyDescent="0.45">
      <c r="A1311" s="88">
        <f>MIN('Gearing and Output'!$H$7,(SQRT((A1310^2)+2*K1310*1)))</f>
        <v>11.797987669820028</v>
      </c>
      <c r="B1311" s="90">
        <f t="shared" si="214"/>
        <v>110.6018553019565</v>
      </c>
      <c r="C1311" s="90">
        <f>0.5*'Gearing and Output'!$G$15*'Gearing and Output'!$G$16*'Gearing and Output'!$G$14*(A1311)^2</f>
        <v>81.845197677648514</v>
      </c>
      <c r="D1311" s="90">
        <f>'Gearing and Output'!$G$26</f>
        <v>133.66125</v>
      </c>
      <c r="E1311" s="90">
        <f>'Gearing and Output'!$C$14-C1311-D1311</f>
        <v>268.60058127782816</v>
      </c>
      <c r="F1311" s="90">
        <f>0.5*'Gearing and Output'!$J$27*A1311^2</f>
        <v>39443.678387591244</v>
      </c>
      <c r="G1311" s="90">
        <f>A1311/('Gearing and Output'!$J$35/1000)</f>
        <v>40.390235090106216</v>
      </c>
      <c r="H1311" s="90">
        <f t="shared" si="208"/>
        <v>43.96602759273668</v>
      </c>
      <c r="I1311" s="90">
        <f>'Gearing and Output'!$G$38</f>
        <v>631.72977665344956</v>
      </c>
      <c r="J1311" s="90">
        <f t="shared" si="209"/>
        <v>0.42518271451556955</v>
      </c>
      <c r="K1311" s="92">
        <f t="shared" si="217"/>
        <v>2.3519300429213041</v>
      </c>
      <c r="L1311" s="92">
        <f>IF(A1311&lt;'Gearing and Output'!$H$5,1,IF(A1311&lt;'Gearing and Output'!$H$6,2,IF(A1311&gt;'Gearing and Output'!$H$6,3)))</f>
        <v>3</v>
      </c>
      <c r="M1311" s="92">
        <f>IF(L1311=1,_xlfn.XLOOKUP(A1311,'Dyno Graph'!$E$2:$E$77,'Dyno Graph'!$A$2:$A$77,,1),IF(L1311=2,_xlfn.XLOOKUP(A1311,'Dyno Graph'!$F$2:$F$77,'Dyno Graph'!$A$2:$A$77,,1),IF(L1311=3,_xlfn.XLOOKUP(A1311,'Dyno Graph'!$G$2:$G$77,'Dyno Graph'!$A$2:$A$77,,1))))</f>
        <v>6500</v>
      </c>
      <c r="N1311" s="92">
        <f>IF(L1311=1,_xlfn.XLOOKUP(A1311,'Dyno Graph'!$E$2:$E$77,'Dyno Graph'!$D$2:$D$77,,-1),IF(L1311=2,_xlfn.XLOOKUP(A1311,'Dyno Graph'!$F$2:$F$77,'Dyno Graph'!$D$2:$D$77,,-1),IF(L1311=3,_xlfn.XLOOKUP(A1311,'Dyno Graph'!$G$2:$G$77,'Dyno Graph'!$D$2:$D$77,,-1))))</f>
        <v>19.933328124999999</v>
      </c>
      <c r="O1311" s="92">
        <f>IF(L1311=1,_xlfn.XLOOKUP(A1311,'Dyno Graph'!$E$2:$E$77,'Dyno Graph'!$H$2:$H$77,,-1),IF(Forces!L1311=2,_xlfn.XLOOKUP(Forces!A1311,'Dyno Graph'!$F$2:$F$77,'Dyno Graph'!$H$2:$H$77,,-1),IF(Forces!L1311=3,_xlfn.XLOOKUP(Forces!A1311,'Dyno Graph'!$G$2:$G$77,'Dyno Graph'!$H$2:$H$77,,-1))))</f>
        <v>13.34803</v>
      </c>
      <c r="P1311" s="92" cm="1">
        <f t="array" ref="P1311">_xlfn.XLOOKUP(N1311,BSFC!$B$3:$B$25,_xlfn.XLOOKUP(M1311,BSFC!$C$2:$P$2,BSFC!$C$3:$P$25,,-1),,-1)</f>
        <v>504.47246850000005</v>
      </c>
      <c r="Q1311" s="92">
        <f t="shared" si="210"/>
        <v>1.8704760121422375</v>
      </c>
      <c r="R1311" s="92">
        <f t="shared" si="211"/>
        <v>3.0909341253504679E-4</v>
      </c>
      <c r="S1311" s="92">
        <f t="shared" si="212"/>
        <v>0.15592911681864391</v>
      </c>
      <c r="T1311" s="92">
        <f t="shared" si="215"/>
        <v>170.27902068086649</v>
      </c>
      <c r="U1311" s="92">
        <f t="shared" si="213"/>
        <v>2.0790548909152521E-4</v>
      </c>
      <c r="V1311" s="92">
        <f t="shared" si="216"/>
        <v>0.22703869424115017</v>
      </c>
    </row>
    <row r="1312" spans="1:22" x14ac:dyDescent="0.45">
      <c r="A1312" s="88">
        <f>MIN('Gearing and Output'!$H$7,(SQRT((A1311^2)+2*K1311*1)))</f>
        <v>11.995681437211811</v>
      </c>
      <c r="B1312" s="90">
        <f t="shared" si="214"/>
        <v>110.6852186361059</v>
      </c>
      <c r="C1312" s="90">
        <f>0.5*'Gearing and Output'!$G$15*'Gearing and Output'!$G$16*'Gearing and Output'!$G$14*(A1312)^2</f>
        <v>84.611067408123972</v>
      </c>
      <c r="D1312" s="90">
        <f>'Gearing and Output'!$G$26</f>
        <v>133.66125</v>
      </c>
      <c r="E1312" s="90">
        <f>'Gearing and Output'!$C$14-C1312-D1312</f>
        <v>265.8347115473527</v>
      </c>
      <c r="F1312" s="90">
        <f>0.5*'Gearing and Output'!$J$27*A1312^2</f>
        <v>40776.634739416899</v>
      </c>
      <c r="G1312" s="90">
        <f>A1312/('Gearing and Output'!$J$35/1000)</f>
        <v>41.067036758684729</v>
      </c>
      <c r="H1312" s="90">
        <f t="shared" si="208"/>
        <v>45.451811833455899</v>
      </c>
      <c r="I1312" s="90">
        <f>'Gearing and Output'!$G$38</f>
        <v>631.72977665344956</v>
      </c>
      <c r="J1312" s="90">
        <f t="shared" si="209"/>
        <v>0.42080446635837887</v>
      </c>
      <c r="K1312" s="92">
        <f t="shared" si="217"/>
        <v>2.3764006324694003</v>
      </c>
      <c r="L1312" s="92">
        <f>IF(A1312&lt;'Gearing and Output'!$H$5,1,IF(A1312&lt;'Gearing and Output'!$H$6,2,IF(A1312&gt;'Gearing and Output'!$H$6,3)))</f>
        <v>3</v>
      </c>
      <c r="M1312" s="92">
        <f>IF(L1312=1,_xlfn.XLOOKUP(A1312,'Dyno Graph'!$E$2:$E$77,'Dyno Graph'!$A$2:$A$77,,1),IF(L1312=2,_xlfn.XLOOKUP(A1312,'Dyno Graph'!$F$2:$F$77,'Dyno Graph'!$A$2:$A$77,,1),IF(L1312=3,_xlfn.XLOOKUP(A1312,'Dyno Graph'!$G$2:$G$77,'Dyno Graph'!$A$2:$A$77,,1))))</f>
        <v>6600</v>
      </c>
      <c r="N1312" s="92">
        <f>IF(L1312=1,_xlfn.XLOOKUP(A1312,'Dyno Graph'!$E$2:$E$77,'Dyno Graph'!$D$2:$D$77,,-1),IF(L1312=2,_xlfn.XLOOKUP(A1312,'Dyno Graph'!$F$2:$F$77,'Dyno Graph'!$D$2:$D$77,,-1),IF(L1312=3,_xlfn.XLOOKUP(A1312,'Dyno Graph'!$G$2:$G$77,'Dyno Graph'!$D$2:$D$77,,-1))))</f>
        <v>19.736307692307694</v>
      </c>
      <c r="O1312" s="92">
        <f>IF(L1312=1,_xlfn.XLOOKUP(A1312,'Dyno Graph'!$E$2:$E$77,'Dyno Graph'!$H$2:$H$77,,-1),IF(Forces!L1312=2,_xlfn.XLOOKUP(Forces!A1312,'Dyno Graph'!$F$2:$F$77,'Dyno Graph'!$H$2:$H$77,,-1),IF(Forces!L1312=3,_xlfn.XLOOKUP(Forces!A1312,'Dyno Graph'!$G$2:$G$77,'Dyno Graph'!$H$2:$H$77,,-1))))</f>
        <v>13.422600000000001</v>
      </c>
      <c r="P1312" s="92" cm="1">
        <f t="array" ref="P1312">_xlfn.XLOOKUP(N1312,BSFC!$B$3:$B$25,_xlfn.XLOOKUP(M1312,BSFC!$C$2:$P$2,BSFC!$C$3:$P$25,,-1),,-1)</f>
        <v>504.47246850000005</v>
      </c>
      <c r="Q1312" s="92">
        <f t="shared" si="210"/>
        <v>1.8809255988022502</v>
      </c>
      <c r="R1312" s="92">
        <f t="shared" si="211"/>
        <v>3.058108547900964E-4</v>
      </c>
      <c r="S1312" s="92">
        <f t="shared" si="212"/>
        <v>0.15427315681005499</v>
      </c>
      <c r="T1312" s="92">
        <f t="shared" si="215"/>
        <v>170.43329383767656</v>
      </c>
      <c r="U1312" s="92">
        <f t="shared" si="213"/>
        <v>2.0569754241340664E-4</v>
      </c>
      <c r="V1312" s="92">
        <f t="shared" si="216"/>
        <v>0.22724439178356357</v>
      </c>
    </row>
    <row r="1313" spans="1:22" x14ac:dyDescent="0.45">
      <c r="A1313" s="88">
        <f>MIN('Gearing and Output'!$H$7,(SQRT((A1312^2)+2*K1312*1)))</f>
        <v>12.192176770700415</v>
      </c>
      <c r="B1313" s="90">
        <f t="shared" si="214"/>
        <v>110.76723844428348</v>
      </c>
      <c r="C1313" s="90">
        <f>0.5*'Gearing and Output'!$G$15*'Gearing and Output'!$G$16*'Gearing and Output'!$G$14*(A1313)^2</f>
        <v>87.405714551907991</v>
      </c>
      <c r="D1313" s="90">
        <f>'Gearing and Output'!$G$26</f>
        <v>133.66125</v>
      </c>
      <c r="E1313" s="90">
        <f>'Gearing and Output'!$C$14-C1313-D1313</f>
        <v>263.04006440356869</v>
      </c>
      <c r="F1313" s="90">
        <f>0.5*'Gearing and Output'!$J$27*A1313^2</f>
        <v>42123.459797868934</v>
      </c>
      <c r="G1313" s="90">
        <f>A1313/('Gearing and Output'!$J$35/1000)</f>
        <v>41.739735606642981</v>
      </c>
      <c r="H1313" s="90">
        <f t="shared" si="208"/>
        <v>46.953054874244913</v>
      </c>
      <c r="I1313" s="90">
        <f>'Gearing and Output'!$G$38</f>
        <v>631.72977665344956</v>
      </c>
      <c r="J1313" s="90">
        <f t="shared" si="209"/>
        <v>0.4163806648421855</v>
      </c>
      <c r="K1313" s="92">
        <f t="shared" si="217"/>
        <v>2.4016485020480358</v>
      </c>
      <c r="L1313" s="92">
        <f>IF(A1313&lt;'Gearing and Output'!$H$5,1,IF(A1313&lt;'Gearing and Output'!$H$6,2,IF(A1313&gt;'Gearing and Output'!$H$6,3)))</f>
        <v>3</v>
      </c>
      <c r="M1313" s="92">
        <f>IF(L1313=1,_xlfn.XLOOKUP(A1313,'Dyno Graph'!$E$2:$E$77,'Dyno Graph'!$A$2:$A$77,,1),IF(L1313=2,_xlfn.XLOOKUP(A1313,'Dyno Graph'!$F$2:$F$77,'Dyno Graph'!$A$2:$A$77,,1),IF(L1313=3,_xlfn.XLOOKUP(A1313,'Dyno Graph'!$G$2:$G$77,'Dyno Graph'!$A$2:$A$77,,1))))</f>
        <v>6700</v>
      </c>
      <c r="N1313" s="92">
        <f>IF(L1313=1,_xlfn.XLOOKUP(A1313,'Dyno Graph'!$E$2:$E$77,'Dyno Graph'!$D$2:$D$77,,-1),IF(L1313=2,_xlfn.XLOOKUP(A1313,'Dyno Graph'!$F$2:$F$77,'Dyno Graph'!$D$2:$D$77,,-1),IF(L1313=3,_xlfn.XLOOKUP(A1313,'Dyno Graph'!$G$2:$G$77,'Dyno Graph'!$D$2:$D$77,,-1))))</f>
        <v>19.545257575757578</v>
      </c>
      <c r="O1313" s="92">
        <f>IF(L1313=1,_xlfn.XLOOKUP(A1313,'Dyno Graph'!$E$2:$E$77,'Dyno Graph'!$H$2:$H$77,,-1),IF(Forces!L1313=2,_xlfn.XLOOKUP(Forces!A1313,'Dyno Graph'!$F$2:$F$77,'Dyno Graph'!$H$2:$H$77,,-1),IF(Forces!L1313=3,_xlfn.XLOOKUP(Forces!A1313,'Dyno Graph'!$G$2:$G$77,'Dyno Graph'!$H$2:$H$77,,-1))))</f>
        <v>13.497170000000002</v>
      </c>
      <c r="P1313" s="92" cm="1">
        <f t="array" ref="P1313">_xlfn.XLOOKUP(N1313,BSFC!$B$3:$B$25,_xlfn.XLOOKUP(M1313,BSFC!$C$2:$P$2,BSFC!$C$3:$P$25,,-1),,-1)</f>
        <v>504.47246850000005</v>
      </c>
      <c r="Q1313" s="92">
        <f t="shared" si="210"/>
        <v>1.8913751854622629</v>
      </c>
      <c r="R1313" s="92">
        <f t="shared" si="211"/>
        <v>3.0265877750037845E-4</v>
      </c>
      <c r="S1313" s="92">
        <f t="shared" si="212"/>
        <v>0.1526830205988082</v>
      </c>
      <c r="T1313" s="92">
        <f t="shared" si="215"/>
        <v>170.58597685827536</v>
      </c>
      <c r="U1313" s="92">
        <f t="shared" si="213"/>
        <v>2.0357736079841093E-4</v>
      </c>
      <c r="V1313" s="92">
        <f t="shared" si="216"/>
        <v>0.22744796914436197</v>
      </c>
    </row>
    <row r="1314" spans="1:22" x14ac:dyDescent="0.45">
      <c r="A1314" s="88">
        <f>MIN('Gearing and Output'!$H$7,(SQRT((A1313^2)+2*K1313*1)))</f>
        <v>12.387593447159254</v>
      </c>
      <c r="B1314" s="90">
        <f t="shared" si="214"/>
        <v>110.84796437416369</v>
      </c>
      <c r="C1314" s="90">
        <f>0.5*'Gearing and Output'!$G$15*'Gearing and Output'!$G$16*'Gearing and Output'!$G$14*(A1314)^2</f>
        <v>90.230053190316482</v>
      </c>
      <c r="D1314" s="90">
        <f>'Gearing and Output'!$G$26</f>
        <v>133.66125</v>
      </c>
      <c r="E1314" s="90">
        <f>'Gearing and Output'!$C$14-C1314-D1314</f>
        <v>260.21572576516019</v>
      </c>
      <c r="F1314" s="90">
        <f>0.5*'Gearing and Output'!$J$27*A1314^2</f>
        <v>43484.594086404664</v>
      </c>
      <c r="G1314" s="90">
        <f>A1314/('Gearing and Output'!$J$35/1000)</f>
        <v>42.40874168832336</v>
      </c>
      <c r="H1314" s="90">
        <f t="shared" si="208"/>
        <v>48.47024774604381</v>
      </c>
      <c r="I1314" s="90">
        <f>'Gearing and Output'!$G$38</f>
        <v>631.72977665344956</v>
      </c>
      <c r="J1314" s="90">
        <f t="shared" si="209"/>
        <v>0.41190986301712312</v>
      </c>
      <c r="K1314" s="92">
        <f t="shared" si="217"/>
        <v>2.4277155994160546</v>
      </c>
      <c r="L1314" s="92">
        <f>IF(A1314&lt;'Gearing and Output'!$H$5,1,IF(A1314&lt;'Gearing and Output'!$H$6,2,IF(A1314&gt;'Gearing and Output'!$H$6,3)))</f>
        <v>3</v>
      </c>
      <c r="M1314" s="92">
        <f>IF(L1314=1,_xlfn.XLOOKUP(A1314,'Dyno Graph'!$E$2:$E$77,'Dyno Graph'!$A$2:$A$77,,1),IF(L1314=2,_xlfn.XLOOKUP(A1314,'Dyno Graph'!$F$2:$F$77,'Dyno Graph'!$A$2:$A$77,,1),IF(L1314=3,_xlfn.XLOOKUP(A1314,'Dyno Graph'!$G$2:$G$77,'Dyno Graph'!$A$2:$A$77,,1))))</f>
        <v>6800</v>
      </c>
      <c r="N1314" s="92">
        <f>IF(L1314=1,_xlfn.XLOOKUP(A1314,'Dyno Graph'!$E$2:$E$77,'Dyno Graph'!$D$2:$D$77,,-1),IF(L1314=2,_xlfn.XLOOKUP(A1314,'Dyno Graph'!$F$2:$F$77,'Dyno Graph'!$D$2:$D$77,,-1),IF(L1314=3,_xlfn.XLOOKUP(A1314,'Dyno Graph'!$G$2:$G$77,'Dyno Graph'!$D$2:$D$77,,-1))))</f>
        <v>19.679029850746268</v>
      </c>
      <c r="O1314" s="92">
        <f>IF(L1314=1,_xlfn.XLOOKUP(A1314,'Dyno Graph'!$E$2:$E$77,'Dyno Graph'!$H$2:$H$77,,-1),IF(Forces!L1314=2,_xlfn.XLOOKUP(Forces!A1314,'Dyno Graph'!$F$2:$F$77,'Dyno Graph'!$H$2:$H$77,,-1),IF(Forces!L1314=3,_xlfn.XLOOKUP(Forces!A1314,'Dyno Graph'!$G$2:$G$77,'Dyno Graph'!$H$2:$H$77,,-1))))</f>
        <v>13.795450000000001</v>
      </c>
      <c r="P1314" s="92" cm="1">
        <f t="array" ref="P1314">_xlfn.XLOOKUP(N1314,BSFC!$B$3:$B$25,_xlfn.XLOOKUP(M1314,BSFC!$C$2:$P$2,BSFC!$C$3:$P$25,,-1),,-1)</f>
        <v>504.47246850000005</v>
      </c>
      <c r="Q1314" s="92">
        <f t="shared" si="210"/>
        <v>1.9331735321023127</v>
      </c>
      <c r="R1314" s="92">
        <f t="shared" si="211"/>
        <v>3.0456645838782329E-4</v>
      </c>
      <c r="S1314" s="92">
        <f t="shared" si="212"/>
        <v>0.15364539308520775</v>
      </c>
      <c r="T1314" s="92">
        <f t="shared" si="215"/>
        <v>170.73962225136057</v>
      </c>
      <c r="U1314" s="92">
        <f t="shared" si="213"/>
        <v>2.0486052411361033E-4</v>
      </c>
      <c r="V1314" s="92">
        <f t="shared" si="216"/>
        <v>0.22765282966847558</v>
      </c>
    </row>
    <row r="1315" spans="1:22" x14ac:dyDescent="0.45">
      <c r="A1315" s="88">
        <f>MIN('Gearing and Output'!$H$7,(SQRT((A1314^2)+2*K1314*1)))</f>
        <v>12.582046837098288</v>
      </c>
      <c r="B1315" s="90">
        <f t="shared" si="214"/>
        <v>110.92744269855298</v>
      </c>
      <c r="C1315" s="90">
        <f>0.5*'Gearing and Output'!$G$15*'Gearing and Output'!$G$16*'Gearing and Output'!$G$14*(A1315)^2</f>
        <v>93.085046735229781</v>
      </c>
      <c r="D1315" s="90">
        <f>'Gearing and Output'!$G$26</f>
        <v>133.66125</v>
      </c>
      <c r="E1315" s="90">
        <f>'Gearing and Output'!$C$14-C1315-D1315</f>
        <v>257.36073222024686</v>
      </c>
      <c r="F1315" s="90">
        <f>0.5*'Gearing and Output'!$J$27*A1315^2</f>
        <v>44860.501902373711</v>
      </c>
      <c r="G1315" s="90">
        <f>A1315/('Gearing and Output'!$J$35/1000)</f>
        <v>43.074449972948599</v>
      </c>
      <c r="H1315" s="90">
        <f t="shared" si="208"/>
        <v>50.003907979441017</v>
      </c>
      <c r="I1315" s="90">
        <f>'Gearing and Output'!$G$38</f>
        <v>631.72977665344956</v>
      </c>
      <c r="J1315" s="90">
        <f t="shared" si="209"/>
        <v>0.40739053584524676</v>
      </c>
      <c r="K1315" s="92">
        <f t="shared" si="217"/>
        <v>2.4546471064312221</v>
      </c>
      <c r="L1315" s="92">
        <f>IF(A1315&lt;'Gearing and Output'!$H$5,1,IF(A1315&lt;'Gearing and Output'!$H$6,2,IF(A1315&gt;'Gearing and Output'!$H$6,3)))</f>
        <v>3</v>
      </c>
      <c r="M1315" s="92">
        <f>IF(L1315=1,_xlfn.XLOOKUP(A1315,'Dyno Graph'!$E$2:$E$77,'Dyno Graph'!$A$2:$A$77,,1),IF(L1315=2,_xlfn.XLOOKUP(A1315,'Dyno Graph'!$F$2:$F$77,'Dyno Graph'!$A$2:$A$77,,1),IF(L1315=3,_xlfn.XLOOKUP(A1315,'Dyno Graph'!$G$2:$G$77,'Dyno Graph'!$A$2:$A$77,,1))))</f>
        <v>6900</v>
      </c>
      <c r="N1315" s="92">
        <f>IF(L1315=1,_xlfn.XLOOKUP(A1315,'Dyno Graph'!$E$2:$E$77,'Dyno Graph'!$D$2:$D$77,,-1),IF(L1315=2,_xlfn.XLOOKUP(A1315,'Dyno Graph'!$F$2:$F$77,'Dyno Graph'!$D$2:$D$77,,-1),IF(L1315=3,_xlfn.XLOOKUP(A1315,'Dyno Graph'!$G$2:$G$77,'Dyno Graph'!$D$2:$D$77,,-1))))</f>
        <v>19.259479497265158</v>
      </c>
      <c r="O1315" s="92">
        <f>IF(L1315=1,_xlfn.XLOOKUP(A1315,'Dyno Graph'!$E$2:$E$77,'Dyno Graph'!$H$2:$H$77,,-1),IF(Forces!L1315=2,_xlfn.XLOOKUP(Forces!A1315,'Dyno Graph'!$F$2:$F$77,'Dyno Graph'!$H$2:$H$77,,-1),IF(Forces!L1315=3,_xlfn.XLOOKUP(Forces!A1315,'Dyno Graph'!$G$2:$G$77,'Dyno Graph'!$H$2:$H$77,,-1))))</f>
        <v>13.702848078511614</v>
      </c>
      <c r="P1315" s="92" cm="1">
        <f t="array" ref="P1315">_xlfn.XLOOKUP(N1315,BSFC!$B$3:$B$25,_xlfn.XLOOKUP(M1315,BSFC!$C$2:$P$2,BSFC!$C$3:$P$25,,-1),,-1)</f>
        <v>504.47246850000005</v>
      </c>
      <c r="Q1315" s="92">
        <f t="shared" si="210"/>
        <v>1.9201971099020101</v>
      </c>
      <c r="R1315" s="92">
        <f t="shared" si="211"/>
        <v>2.9793764774390513E-4</v>
      </c>
      <c r="S1315" s="92">
        <f t="shared" si="212"/>
        <v>0.15030134061645128</v>
      </c>
      <c r="T1315" s="92">
        <f t="shared" si="215"/>
        <v>170.88992359197704</v>
      </c>
      <c r="U1315" s="92">
        <f t="shared" si="213"/>
        <v>2.0040178748860171E-4</v>
      </c>
      <c r="V1315" s="92">
        <f t="shared" si="216"/>
        <v>0.22785323145596417</v>
      </c>
    </row>
    <row r="1316" spans="1:22" x14ac:dyDescent="0.45">
      <c r="A1316" s="88">
        <f>MIN('Gearing and Output'!$H$7,(SQRT((A1315^2)+2*K1315*1)))</f>
        <v>12.775648587206737</v>
      </c>
      <c r="B1316" s="90">
        <f t="shared" si="214"/>
        <v>111.0057166110807</v>
      </c>
      <c r="C1316" s="90">
        <f>0.5*'Gearing and Output'!$G$15*'Gearing and Output'!$G$16*'Gearing and Output'!$G$14*(A1316)^2</f>
        <v>95.97171173239289</v>
      </c>
      <c r="D1316" s="90">
        <f>'Gearing and Output'!$G$26</f>
        <v>133.66125</v>
      </c>
      <c r="E1316" s="90">
        <f>'Gearing and Output'!$C$14-C1316-D1316</f>
        <v>254.47406722308381</v>
      </c>
      <c r="F1316" s="90">
        <f>0.5*'Gearing and Output'!$J$27*A1316^2</f>
        <v>46251.673149943614</v>
      </c>
      <c r="G1316" s="90">
        <f>A1316/('Gearing and Output'!$J$35/1000)</f>
        <v>43.7372426812966</v>
      </c>
      <c r="H1316" s="90">
        <f t="shared" si="208"/>
        <v>51.554581647749849</v>
      </c>
      <c r="I1316" s="90">
        <f>'Gearing and Output'!$G$38</f>
        <v>631.72977665344956</v>
      </c>
      <c r="J1316" s="90">
        <f t="shared" si="209"/>
        <v>0.40282107418007879</v>
      </c>
      <c r="K1316" s="92">
        <f t="shared" si="217"/>
        <v>2.4824917664386046</v>
      </c>
      <c r="L1316" s="92">
        <f>IF(A1316&lt;'Gearing and Output'!$H$5,1,IF(A1316&lt;'Gearing and Output'!$H$6,2,IF(A1316&gt;'Gearing and Output'!$H$6,3)))</f>
        <v>3</v>
      </c>
      <c r="M1316" s="92">
        <f>IF(L1316=1,_xlfn.XLOOKUP(A1316,'Dyno Graph'!$E$2:$E$77,'Dyno Graph'!$A$2:$A$77,,1),IF(L1316=2,_xlfn.XLOOKUP(A1316,'Dyno Graph'!$F$2:$F$77,'Dyno Graph'!$A$2:$A$77,,1),IF(L1316=3,_xlfn.XLOOKUP(A1316,'Dyno Graph'!$G$2:$G$77,'Dyno Graph'!$A$2:$A$77,,1))))</f>
        <v>7000</v>
      </c>
      <c r="N1316" s="92">
        <f>IF(L1316=1,_xlfn.XLOOKUP(A1316,'Dyno Graph'!$E$2:$E$77,'Dyno Graph'!$D$2:$D$77,,-1),IF(L1316=2,_xlfn.XLOOKUP(A1316,'Dyno Graph'!$F$2:$F$77,'Dyno Graph'!$D$2:$D$77,,-1),IF(L1316=3,_xlfn.XLOOKUP(A1316,'Dyno Graph'!$G$2:$G$77,'Dyno Graph'!$D$2:$D$77,,-1))))</f>
        <v>18.346330708629118</v>
      </c>
      <c r="O1316" s="92">
        <f>IF(L1316=1,_xlfn.XLOOKUP(A1316,'Dyno Graph'!$E$2:$E$77,'Dyno Graph'!$H$2:$H$77,,-1),IF(Forces!L1316=2,_xlfn.XLOOKUP(Forces!A1316,'Dyno Graph'!$F$2:$F$77,'Dyno Graph'!$H$2:$H$77,,-1),IF(Forces!L1316=3,_xlfn.XLOOKUP(Forces!A1316,'Dyno Graph'!$G$2:$G$77,'Dyno Graph'!$H$2:$H$77,,-1))))</f>
        <v>13.245113762456945</v>
      </c>
      <c r="P1316" s="92" cm="1">
        <f t="array" ref="P1316">_xlfn.XLOOKUP(N1316,BSFC!$B$3:$B$25,_xlfn.XLOOKUP(M1316,BSFC!$C$2:$P$2,BSFC!$C$3:$P$25,,-1),,-1)</f>
        <v>510.46600000000001</v>
      </c>
      <c r="Q1316" s="92">
        <f t="shared" si="210"/>
        <v>1.8781056227406521</v>
      </c>
      <c r="R1316" s="92">
        <f t="shared" si="211"/>
        <v>2.8370252610653799E-4</v>
      </c>
      <c r="S1316" s="92">
        <f t="shared" si="212"/>
        <v>0.14482049369150002</v>
      </c>
      <c r="T1316" s="92">
        <f t="shared" si="215"/>
        <v>171.03474408566854</v>
      </c>
      <c r="U1316" s="92">
        <f t="shared" si="213"/>
        <v>1.930939915886667E-4</v>
      </c>
      <c r="V1316" s="92">
        <f t="shared" si="216"/>
        <v>0.22804632544755285</v>
      </c>
    </row>
    <row r="1317" spans="1:22" x14ac:dyDescent="0.45">
      <c r="A1317" s="88">
        <f>MIN('Gearing and Output'!$H$7,(SQRT((A1316^2)+2*K1316*1)))</f>
        <v>12.968507252443308</v>
      </c>
      <c r="B1317" s="90">
        <f t="shared" si="214"/>
        <v>111.08282648814937</v>
      </c>
      <c r="C1317" s="90">
        <f>0.5*'Gearing and Output'!$G$15*'Gearing and Output'!$G$16*'Gearing and Output'!$G$14*(A1317)^2</f>
        <v>98.891122049724686</v>
      </c>
      <c r="D1317" s="90">
        <f>'Gearing and Output'!$G$26</f>
        <v>133.66125</v>
      </c>
      <c r="E1317" s="90">
        <f>'Gearing and Output'!$C$14-C1317-D1317</f>
        <v>251.55465690575198</v>
      </c>
      <c r="F1317" s="90">
        <f>0.5*'Gearing and Output'!$J$27*A1317^2</f>
        <v>47658.625358572688</v>
      </c>
      <c r="G1317" s="90">
        <f>A1317/('Gearing and Output'!$J$35/1000)</f>
        <v>44.397491449651852</v>
      </c>
      <c r="H1317" s="90">
        <f t="shared" si="208"/>
        <v>53.122845616906133</v>
      </c>
      <c r="I1317" s="90">
        <f>'Gearing and Output'!$G$38</f>
        <v>631.72977665344956</v>
      </c>
      <c r="J1317" s="90">
        <f t="shared" si="209"/>
        <v>0.3981997781367021</v>
      </c>
      <c r="K1317" s="92">
        <f t="shared" si="217"/>
        <v>2.5113022530532394</v>
      </c>
      <c r="L1317" s="92">
        <f>IF(A1317&lt;'Gearing and Output'!$H$5,1,IF(A1317&lt;'Gearing and Output'!$H$6,2,IF(A1317&gt;'Gearing and Output'!$H$6,3)))</f>
        <v>3</v>
      </c>
      <c r="M1317" s="92">
        <f>IF(L1317=1,_xlfn.XLOOKUP(A1317,'Dyno Graph'!$E$2:$E$77,'Dyno Graph'!$A$2:$A$77,,1),IF(L1317=2,_xlfn.XLOOKUP(A1317,'Dyno Graph'!$F$2:$F$77,'Dyno Graph'!$A$2:$A$77,,1),IF(L1317=3,_xlfn.XLOOKUP(A1317,'Dyno Graph'!$G$2:$G$77,'Dyno Graph'!$A$2:$A$77,,1))))</f>
        <v>7100</v>
      </c>
      <c r="N1317" s="92">
        <f>IF(L1317=1,_xlfn.XLOOKUP(A1317,'Dyno Graph'!$E$2:$E$77,'Dyno Graph'!$D$2:$D$77,,-1),IF(L1317=2,_xlfn.XLOOKUP(A1317,'Dyno Graph'!$F$2:$F$77,'Dyno Graph'!$D$2:$D$77,,-1),IF(L1317=3,_xlfn.XLOOKUP(A1317,'Dyno Graph'!$G$2:$G$77,'Dyno Graph'!$D$2:$D$77,,-1))))</f>
        <v>17.308428571428571</v>
      </c>
      <c r="O1317" s="92">
        <f>IF(L1317=1,_xlfn.XLOOKUP(A1317,'Dyno Graph'!$E$2:$E$77,'Dyno Graph'!$H$2:$H$77,,-1),IF(Forces!L1317=2,_xlfn.XLOOKUP(Forces!A1317,'Dyno Graph'!$F$2:$F$77,'Dyno Graph'!$H$2:$H$77,,-1),IF(Forces!L1317=3,_xlfn.XLOOKUP(Forces!A1317,'Dyno Graph'!$G$2:$G$77,'Dyno Graph'!$H$2:$H$77,,-1))))</f>
        <v>12.6769</v>
      </c>
      <c r="P1317" s="92" cm="1">
        <f t="array" ref="P1317">_xlfn.XLOOKUP(N1317,BSFC!$B$3:$B$25,_xlfn.XLOOKUP(M1317,BSFC!$C$2:$P$2,BSFC!$C$3:$P$25,,-1),,-1)</f>
        <v>541.22171512499995</v>
      </c>
      <c r="Q1317" s="92">
        <f t="shared" si="210"/>
        <v>1.9058371001300312</v>
      </c>
      <c r="R1317" s="92">
        <f t="shared" si="211"/>
        <v>2.6756581197633284E-4</v>
      </c>
      <c r="S1317" s="92">
        <f t="shared" si="212"/>
        <v>0.14481242766664412</v>
      </c>
      <c r="T1317" s="92">
        <f t="shared" si="215"/>
        <v>171.17955651333517</v>
      </c>
      <c r="U1317" s="92">
        <f t="shared" si="213"/>
        <v>1.9308323688885882E-4</v>
      </c>
      <c r="V1317" s="92">
        <f t="shared" si="216"/>
        <v>0.2282394086844417</v>
      </c>
    </row>
    <row r="1318" spans="1:22" x14ac:dyDescent="0.45">
      <c r="A1318" s="88">
        <f>MIN('Gearing and Output'!$H$7,(SQRT((A1317^2)+2*K1317*1)))</f>
        <v>13.160728887975056</v>
      </c>
      <c r="B1318" s="90">
        <f t="shared" si="214"/>
        <v>111.15881012161771</v>
      </c>
      <c r="C1318" s="90">
        <f>0.5*'Gearing and Output'!$G$15*'Gearing and Output'!$G$16*'Gearing and Output'!$G$14*(A1318)^2</f>
        <v>101.84441349931528</v>
      </c>
      <c r="D1318" s="90">
        <f>'Gearing and Output'!$G$26</f>
        <v>133.66125</v>
      </c>
      <c r="E1318" s="90">
        <f>'Gearing and Output'!$C$14-C1318-D1318</f>
        <v>248.60136545616137</v>
      </c>
      <c r="F1318" s="90">
        <f>0.5*'Gearing and Output'!$J$27*A1318^2</f>
        <v>49081.905910490605</v>
      </c>
      <c r="G1318" s="90">
        <f>A1318/('Gearing and Output'!$J$35/1000)</f>
        <v>45.055559356299398</v>
      </c>
      <c r="H1318" s="90">
        <f t="shared" si="208"/>
        <v>54.709310028336752</v>
      </c>
      <c r="I1318" s="90">
        <f>'Gearing and Output'!$G$38</f>
        <v>631.72977665344956</v>
      </c>
      <c r="J1318" s="90">
        <f t="shared" si="209"/>
        <v>0.39352484977534563</v>
      </c>
      <c r="K1318" s="92">
        <f t="shared" si="217"/>
        <v>2.5411355866621315</v>
      </c>
      <c r="L1318" s="92">
        <f>IF(A1318&lt;'Gearing and Output'!$H$5,1,IF(A1318&lt;'Gearing and Output'!$H$6,2,IF(A1318&gt;'Gearing and Output'!$H$6,3)))</f>
        <v>3</v>
      </c>
      <c r="M1318" s="92">
        <f>IF(L1318=1,_xlfn.XLOOKUP(A1318,'Dyno Graph'!$E$2:$E$77,'Dyno Graph'!$A$2:$A$77,,1),IF(L1318=2,_xlfn.XLOOKUP(A1318,'Dyno Graph'!$F$2:$F$77,'Dyno Graph'!$A$2:$A$77,,1),IF(L1318=3,_xlfn.XLOOKUP(A1318,'Dyno Graph'!$G$2:$G$77,'Dyno Graph'!$A$2:$A$77,,1))))</f>
        <v>7200</v>
      </c>
      <c r="N1318" s="92">
        <f>IF(L1318=1,_xlfn.XLOOKUP(A1318,'Dyno Graph'!$E$2:$E$77,'Dyno Graph'!$D$2:$D$77,,-1),IF(L1318=2,_xlfn.XLOOKUP(A1318,'Dyno Graph'!$F$2:$F$77,'Dyno Graph'!$D$2:$D$77,,-1),IF(L1318=3,_xlfn.XLOOKUP(A1318,'Dyno Graph'!$G$2:$G$77,'Dyno Graph'!$D$2:$D$77,,-1))))</f>
        <v>16.430236696691239</v>
      </c>
      <c r="O1318" s="92">
        <f>IF(L1318=1,_xlfn.XLOOKUP(A1318,'Dyno Graph'!$E$2:$E$77,'Dyno Graph'!$H$2:$H$77,,-1),IF(Forces!L1318=2,_xlfn.XLOOKUP(Forces!A1318,'Dyno Graph'!$F$2:$F$77,'Dyno Graph'!$H$2:$H$77,,-1),IF(Forces!L1318=3,_xlfn.XLOOKUP(Forces!A1318,'Dyno Graph'!$G$2:$G$77,'Dyno Graph'!$H$2:$H$77,,-1))))</f>
        <v>12.205611797885627</v>
      </c>
      <c r="P1318" s="92" cm="1">
        <f t="array" ref="P1318">_xlfn.XLOOKUP(N1318,BSFC!$B$3:$B$25,_xlfn.XLOOKUP(M1318,BSFC!$C$2:$P$2,BSFC!$C$3:$P$25,,-1),,-1)</f>
        <v>530.48452275</v>
      </c>
      <c r="Q1318" s="92">
        <f t="shared" si="210"/>
        <v>1.798580041520313</v>
      </c>
      <c r="R1318" s="92">
        <f t="shared" si="211"/>
        <v>2.5392013795726208E-4</v>
      </c>
      <c r="S1318" s="92">
        <f t="shared" si="212"/>
        <v>0.13470070320087232</v>
      </c>
      <c r="T1318" s="92">
        <f t="shared" si="215"/>
        <v>171.31425721653605</v>
      </c>
      <c r="U1318" s="92">
        <f t="shared" si="213"/>
        <v>1.7960093760116311E-4</v>
      </c>
      <c r="V1318" s="92">
        <f t="shared" si="216"/>
        <v>0.22841900962204287</v>
      </c>
    </row>
    <row r="1319" spans="1:22" x14ac:dyDescent="0.45">
      <c r="A1319" s="88">
        <f>MIN('Gearing and Output'!$H$7,(SQRT((A1318^2)+2*K1318*1)))</f>
        <v>13.352417610159796</v>
      </c>
      <c r="B1319" s="90">
        <f t="shared" si="214"/>
        <v>111.23370292599188</v>
      </c>
      <c r="C1319" s="90">
        <f>0.5*'Gearing and Output'!$G$15*'Gearing and Output'!$G$16*'Gearing and Output'!$G$14*(A1319)^2</f>
        <v>104.83278894922998</v>
      </c>
      <c r="D1319" s="90">
        <f>'Gearing and Output'!$G$26</f>
        <v>133.66125</v>
      </c>
      <c r="E1319" s="90">
        <f>'Gearing and Output'!$C$14-C1319-D1319</f>
        <v>245.61299000624672</v>
      </c>
      <c r="F1319" s="90">
        <f>0.5*'Gearing and Output'!$J$27*A1319^2</f>
        <v>50522.094504231376</v>
      </c>
      <c r="G1319" s="90">
        <f>A1319/('Gearing and Output'!$J$35/1000)</f>
        <v>45.711802842039695</v>
      </c>
      <c r="H1319" s="90">
        <f t="shared" si="208"/>
        <v>56.314621044944971</v>
      </c>
      <c r="I1319" s="90">
        <f>'Gearing and Output'!$G$38</f>
        <v>631.72977665344956</v>
      </c>
      <c r="J1319" s="90">
        <f t="shared" si="209"/>
        <v>0.38879438500962665</v>
      </c>
      <c r="K1319" s="92">
        <f t="shared" si="217"/>
        <v>2.5720536061117234</v>
      </c>
      <c r="L1319" s="92">
        <f>IF(A1319&lt;'Gearing and Output'!$H$5,1,IF(A1319&lt;'Gearing and Output'!$H$6,2,IF(A1319&gt;'Gearing and Output'!$H$6,3)))</f>
        <v>3</v>
      </c>
      <c r="M1319" s="92">
        <f>IF(L1319=1,_xlfn.XLOOKUP(A1319,'Dyno Graph'!$E$2:$E$77,'Dyno Graph'!$A$2:$A$77,,1),IF(L1319=2,_xlfn.XLOOKUP(A1319,'Dyno Graph'!$F$2:$F$77,'Dyno Graph'!$A$2:$A$77,,1),IF(L1319=3,_xlfn.XLOOKUP(A1319,'Dyno Graph'!$G$2:$G$77,'Dyno Graph'!$A$2:$A$77,,1))))</f>
        <v>7300</v>
      </c>
      <c r="N1319" s="92">
        <f>IF(L1319=1,_xlfn.XLOOKUP(A1319,'Dyno Graph'!$E$2:$E$77,'Dyno Graph'!$D$2:$D$77,,-1),IF(L1319=2,_xlfn.XLOOKUP(A1319,'Dyno Graph'!$F$2:$F$77,'Dyno Graph'!$D$2:$D$77,,-1),IF(L1319=3,_xlfn.XLOOKUP(A1319,'Dyno Graph'!$G$2:$G$77,'Dyno Graph'!$D$2:$D$77,,-1))))</f>
        <v>15.729542693797773</v>
      </c>
      <c r="O1319" s="92">
        <f>IF(L1319=1,_xlfn.XLOOKUP(A1319,'Dyno Graph'!$E$2:$E$77,'Dyno Graph'!$H$2:$H$77,,-1),IF(Forces!L1319=2,_xlfn.XLOOKUP(Forces!A1319,'Dyno Graph'!$F$2:$F$77,'Dyno Graph'!$H$2:$H$77,,-1),IF(Forces!L1319=3,_xlfn.XLOOKUP(Forces!A1319,'Dyno Graph'!$G$2:$G$77,'Dyno Graph'!$H$2:$H$77,,-1))))</f>
        <v>11.849662397180863</v>
      </c>
      <c r="P1319" s="92" cm="1">
        <f t="array" ref="P1319">_xlfn.XLOOKUP(N1319,BSFC!$B$3:$B$25,_xlfn.XLOOKUP(M1319,BSFC!$C$2:$P$2,BSFC!$C$3:$P$25,,-1),,-1)</f>
        <v>482.49827961562505</v>
      </c>
      <c r="Q1319" s="92">
        <f t="shared" si="210"/>
        <v>1.5881782557404804</v>
      </c>
      <c r="R1319" s="92">
        <f t="shared" si="211"/>
        <v>2.4303393372001911E-4</v>
      </c>
      <c r="S1319" s="92">
        <f t="shared" si="212"/>
        <v>0.11726345490812706</v>
      </c>
      <c r="T1319" s="92">
        <f t="shared" si="215"/>
        <v>171.43152067144419</v>
      </c>
      <c r="U1319" s="92">
        <f t="shared" si="213"/>
        <v>1.5635127321083608E-4</v>
      </c>
      <c r="V1319" s="92">
        <f t="shared" si="216"/>
        <v>0.22857536089525371</v>
      </c>
    </row>
    <row r="1320" spans="1:22" x14ac:dyDescent="0.45">
      <c r="A1320" s="88">
        <f>MIN('Gearing and Output'!$H$7,(SQRT((A1319^2)+2*K1319*1)))</f>
        <v>13.543676134946852</v>
      </c>
      <c r="B1320" s="90">
        <f t="shared" si="214"/>
        <v>111.30753812332208</v>
      </c>
      <c r="C1320" s="90">
        <f>0.5*'Gearing and Output'!$G$15*'Gearing and Output'!$G$16*'Gearing and Output'!$G$14*(A1320)^2</f>
        <v>107.85752399001736</v>
      </c>
      <c r="D1320" s="90">
        <f>'Gearing and Output'!$G$26</f>
        <v>133.66125</v>
      </c>
      <c r="E1320" s="90">
        <f>'Gearing and Output'!$C$14-C1320-D1320</f>
        <v>242.58825496545933</v>
      </c>
      <c r="F1320" s="90">
        <f>0.5*'Gearing and Output'!$J$27*A1320^2</f>
        <v>51979.805885495196</v>
      </c>
      <c r="G1320" s="90">
        <f>A1320/('Gearing and Output'!$J$35/1000)</f>
        <v>46.366573553395583</v>
      </c>
      <c r="H1320" s="90">
        <f t="shared" si="208"/>
        <v>57.939463895074624</v>
      </c>
      <c r="I1320" s="90">
        <f>'Gearing and Output'!$G$38</f>
        <v>631.72977665344956</v>
      </c>
      <c r="J1320" s="90">
        <f t="shared" si="209"/>
        <v>0.38400636463672172</v>
      </c>
      <c r="K1320" s="92">
        <f t="shared" si="217"/>
        <v>2.6041235044268642</v>
      </c>
      <c r="L1320" s="92">
        <f>IF(A1320&lt;'Gearing and Output'!$H$5,1,IF(A1320&lt;'Gearing and Output'!$H$6,2,IF(A1320&gt;'Gearing and Output'!$H$6,3)))</f>
        <v>3</v>
      </c>
      <c r="M1320" s="92">
        <f>IF(L1320=1,_xlfn.XLOOKUP(A1320,'Dyno Graph'!$E$2:$E$77,'Dyno Graph'!$A$2:$A$77,,1),IF(L1320=2,_xlfn.XLOOKUP(A1320,'Dyno Graph'!$F$2:$F$77,'Dyno Graph'!$A$2:$A$77,,1),IF(L1320=3,_xlfn.XLOOKUP(A1320,'Dyno Graph'!$G$2:$G$77,'Dyno Graph'!$A$2:$A$77,,1))))</f>
        <v>7400</v>
      </c>
      <c r="N1320" s="92">
        <f>IF(L1320=1,_xlfn.XLOOKUP(A1320,'Dyno Graph'!$E$2:$E$77,'Dyno Graph'!$D$2:$D$77,,-1),IF(L1320=2,_xlfn.XLOOKUP(A1320,'Dyno Graph'!$F$2:$F$77,'Dyno Graph'!$D$2:$D$77,,-1),IF(L1320=3,_xlfn.XLOOKUP(A1320,'Dyno Graph'!$G$2:$G$77,'Dyno Graph'!$D$2:$D$77,,-1))))</f>
        <v>15.161300543962401</v>
      </c>
      <c r="O1320" s="92">
        <f>IF(L1320=1,_xlfn.XLOOKUP(A1320,'Dyno Graph'!$E$2:$E$77,'Dyno Graph'!$H$2:$H$77,,-1),IF(Forces!L1320=2,_xlfn.XLOOKUP(Forces!A1320,'Dyno Graph'!$F$2:$F$77,'Dyno Graph'!$H$2:$H$77,,-1),IF(Forces!L1320=3,_xlfn.XLOOKUP(Forces!A1320,'Dyno Graph'!$G$2:$G$77,'Dyno Graph'!$H$2:$H$77,,-1))))</f>
        <v>11.580217097533207</v>
      </c>
      <c r="P1320" s="92" cm="1">
        <f t="array" ref="P1320">_xlfn.XLOOKUP(N1320,BSFC!$B$3:$B$25,_xlfn.XLOOKUP(M1320,BSFC!$C$2:$P$2,BSFC!$C$3:$P$25,,-1),,-1)</f>
        <v>482.49827961562505</v>
      </c>
      <c r="Q1320" s="92">
        <f t="shared" si="210"/>
        <v>1.552065229759783</v>
      </c>
      <c r="R1320" s="92">
        <f t="shared" si="211"/>
        <v>2.3420598311479102E-4</v>
      </c>
      <c r="S1320" s="92">
        <f t="shared" si="212"/>
        <v>0.11300398392857279</v>
      </c>
      <c r="T1320" s="92">
        <f t="shared" si="215"/>
        <v>171.54452465537275</v>
      </c>
      <c r="U1320" s="92">
        <f t="shared" si="213"/>
        <v>1.5067197857143038E-4</v>
      </c>
      <c r="V1320" s="92">
        <f t="shared" si="216"/>
        <v>0.22872603287382515</v>
      </c>
    </row>
    <row r="1321" spans="1:22" x14ac:dyDescent="0.45">
      <c r="A1321" s="88">
        <f>MIN('Gearing and Output'!$H$7,(SQRT((A1320^2)+2*K1320*1)))</f>
        <v>13.734606301499239</v>
      </c>
      <c r="B1321" s="90">
        <f t="shared" si="214"/>
        <v>111.38034690852118</v>
      </c>
      <c r="C1321" s="90">
        <f>0.5*'Gearing and Output'!$G$15*'Gearing and Output'!$G$16*'Gearing and Output'!$G$14*(A1321)^2</f>
        <v>110.91997323122335</v>
      </c>
      <c r="D1321" s="90">
        <f>'Gearing and Output'!$G$26</f>
        <v>133.66125</v>
      </c>
      <c r="E1321" s="90">
        <f>'Gearing and Output'!$C$14-C1321-D1321</f>
        <v>239.5258057242533</v>
      </c>
      <c r="F1321" s="90">
        <f>0.5*'Gearing and Output'!$J$27*A1321^2</f>
        <v>53455.692881629126</v>
      </c>
      <c r="G1321" s="90">
        <f>A1321/('Gearing and Output'!$J$35/1000)</f>
        <v>47.020220135225053</v>
      </c>
      <c r="H1321" s="90">
        <f t="shared" si="208"/>
        <v>59.58456625490421</v>
      </c>
      <c r="I1321" s="90">
        <f>'Gearing and Output'!$G$38</f>
        <v>631.72977665344956</v>
      </c>
      <c r="J1321" s="90">
        <f t="shared" si="209"/>
        <v>0.3791586443702667</v>
      </c>
      <c r="K1321" s="92">
        <f t="shared" si="217"/>
        <v>2.6374184390833819</v>
      </c>
      <c r="L1321" s="92">
        <f>IF(A1321&lt;'Gearing and Output'!$H$5,1,IF(A1321&lt;'Gearing and Output'!$H$6,2,IF(A1321&gt;'Gearing and Output'!$H$6,3)))</f>
        <v>3</v>
      </c>
      <c r="M1321" s="92">
        <f>IF(L1321=1,_xlfn.XLOOKUP(A1321,'Dyno Graph'!$E$2:$E$77,'Dyno Graph'!$A$2:$A$77,,1),IF(L1321=2,_xlfn.XLOOKUP(A1321,'Dyno Graph'!$F$2:$F$77,'Dyno Graph'!$A$2:$A$77,,1),IF(L1321=3,_xlfn.XLOOKUP(A1321,'Dyno Graph'!$G$2:$G$77,'Dyno Graph'!$A$2:$A$77,,1))))</f>
        <v>7500</v>
      </c>
      <c r="N1321" s="92">
        <f>IF(L1321=1,_xlfn.XLOOKUP(A1321,'Dyno Graph'!$E$2:$E$77,'Dyno Graph'!$D$2:$D$77,,-1),IF(L1321=2,_xlfn.XLOOKUP(A1321,'Dyno Graph'!$F$2:$F$77,'Dyno Graph'!$D$2:$D$77,,-1),IF(L1321=3,_xlfn.XLOOKUP(A1321,'Dyno Graph'!$G$2:$G$77,'Dyno Graph'!$D$2:$D$77,,-1))))</f>
        <v>14.682899148334002</v>
      </c>
      <c r="O1321" s="92">
        <f>IF(L1321=1,_xlfn.XLOOKUP(A1321,'Dyno Graph'!$E$2:$E$77,'Dyno Graph'!$H$2:$H$77,,-1),IF(Forces!L1321=2,_xlfn.XLOOKUP(Forces!A1321,'Dyno Graph'!$F$2:$F$77,'Dyno Graph'!$H$2:$H$77,,-1),IF(Forces!L1321=3,_xlfn.XLOOKUP(Forces!A1321,'Dyno Graph'!$G$2:$G$77,'Dyno Graph'!$H$2:$H$77,,-1))))</f>
        <v>11.368441198590393</v>
      </c>
      <c r="P1321" s="92" cm="1">
        <f t="array" ref="P1321">_xlfn.XLOOKUP(N1321,BSFC!$B$3:$B$25,_xlfn.XLOOKUP(M1321,BSFC!$C$2:$P$2,BSFC!$C$3:$P$25,,-1),,-1)</f>
        <v>475.44294525000004</v>
      </c>
      <c r="Q1321" s="92">
        <f t="shared" si="210"/>
        <v>1.5014014350997935</v>
      </c>
      <c r="R1321" s="92">
        <f t="shared" si="211"/>
        <v>2.2962558848706828E-4</v>
      </c>
      <c r="S1321" s="92">
        <f t="shared" si="212"/>
        <v>0.10917386609505624</v>
      </c>
      <c r="T1321" s="92">
        <f t="shared" si="215"/>
        <v>171.65369852146782</v>
      </c>
      <c r="U1321" s="92">
        <f t="shared" si="213"/>
        <v>1.4556515479340832E-4</v>
      </c>
      <c r="V1321" s="92">
        <f t="shared" si="216"/>
        <v>0.22887159802861856</v>
      </c>
    </row>
    <row r="1322" spans="1:22" x14ac:dyDescent="0.45">
      <c r="A1322" s="88">
        <f>MIN('Gearing and Output'!$H$7,(SQRT((A1321^2)+2*K1321*1)))</f>
        <v>13.752388632941413</v>
      </c>
      <c r="B1322" s="90">
        <f t="shared" si="214"/>
        <v>111.45306154935126</v>
      </c>
      <c r="C1322" s="90">
        <f>0.5*'Gearing and Output'!$G$15*'Gearing and Output'!$G$16*'Gearing and Output'!$G$14*(A1322)^2</f>
        <v>111.2073775495362</v>
      </c>
      <c r="D1322" s="90">
        <f>'Gearing and Output'!$G$26</f>
        <v>133.66125</v>
      </c>
      <c r="E1322" s="90">
        <f>'Gearing and Output'!$C$14-C1322-D1322</f>
        <v>239.23840140594046</v>
      </c>
      <c r="F1322" s="90">
        <f>0.5*'Gearing and Output'!$J$27*A1322^2</f>
        <v>53594.201722958889</v>
      </c>
      <c r="G1322" s="90">
        <f>A1322/('Gearing and Output'!$J$35/1000)</f>
        <v>47.081097682100008</v>
      </c>
      <c r="H1322" s="90">
        <f t="shared" si="208"/>
        <v>59.738955596585342</v>
      </c>
      <c r="I1322" s="90">
        <f>'Gearing and Output'!$G$38</f>
        <v>631.72977665344956</v>
      </c>
      <c r="J1322" s="90">
        <f t="shared" si="209"/>
        <v>0.37870369618049587</v>
      </c>
      <c r="K1322" s="92">
        <f t="shared" si="217"/>
        <v>2.6405868495230767</v>
      </c>
      <c r="L1322" s="92">
        <f>IF(A1322&lt;'Gearing and Output'!$H$5,1,IF(A1322&lt;'Gearing and Output'!$H$6,2,IF(A1322&gt;'Gearing and Output'!$H$6,3)))</f>
        <v>3</v>
      </c>
      <c r="M1322" s="92">
        <f>IF(L1322=1,_xlfn.XLOOKUP(A1322,'Dyno Graph'!$E$2:$E$77,'Dyno Graph'!$A$2:$A$77,,1),IF(L1322=2,_xlfn.XLOOKUP(A1322,'Dyno Graph'!$F$2:$F$77,'Dyno Graph'!$A$2:$A$77,,1),IF(L1322=3,_xlfn.XLOOKUP(A1322,'Dyno Graph'!$G$2:$G$77,'Dyno Graph'!$A$2:$A$77,,1))))</f>
        <v>7500</v>
      </c>
      <c r="N1322" s="92">
        <f>IF(L1322=1,_xlfn.XLOOKUP(A1322,'Dyno Graph'!$E$2:$E$77,'Dyno Graph'!$D$2:$D$77,,-1),IF(L1322=2,_xlfn.XLOOKUP(A1322,'Dyno Graph'!$F$2:$F$77,'Dyno Graph'!$D$2:$D$77,,-1),IF(L1322=3,_xlfn.XLOOKUP(A1322,'Dyno Graph'!$G$2:$G$77,'Dyno Graph'!$D$2:$D$77,,-1))))</f>
        <v>14.254</v>
      </c>
      <c r="O1322" s="92">
        <f>IF(L1322=1,_xlfn.XLOOKUP(A1322,'Dyno Graph'!$E$2:$E$77,'Dyno Graph'!$H$2:$H$77,,-1),IF(Forces!L1322=2,_xlfn.XLOOKUP(Forces!A1322,'Dyno Graph'!$F$2:$F$77,'Dyno Graph'!$H$2:$H$77,,-1),IF(Forces!L1322=3,_xlfn.XLOOKUP(Forces!A1322,'Dyno Graph'!$G$2:$G$77,'Dyno Graph'!$H$2:$H$77,,-1))))</f>
        <v>11.185500000000001</v>
      </c>
      <c r="P1322" s="92" cm="1">
        <f t="array" ref="P1322">_xlfn.XLOOKUP(N1322,BSFC!$B$3:$B$25,_xlfn.XLOOKUP(M1322,BSFC!$C$2:$P$2,BSFC!$C$3:$P$25,,-1),,-1)</f>
        <v>475.44294525000004</v>
      </c>
      <c r="Q1322" s="92">
        <f t="shared" si="210"/>
        <v>1.4772408511371877</v>
      </c>
      <c r="R1322" s="92">
        <f t="shared" si="211"/>
        <v>2.2593044861247781E-4</v>
      </c>
      <c r="S1322" s="92">
        <f t="shared" si="212"/>
        <v>0.10741703790997023</v>
      </c>
      <c r="T1322" s="92">
        <f t="shared" si="215"/>
        <v>171.7611155593778</v>
      </c>
      <c r="U1322" s="92">
        <f t="shared" si="213"/>
        <v>1.4322271721329364E-4</v>
      </c>
      <c r="V1322" s="92">
        <f t="shared" si="216"/>
        <v>0.22901482074583185</v>
      </c>
    </row>
    <row r="1323" spans="1:22" x14ac:dyDescent="0.45">
      <c r="A1323" s="88">
        <f>MIN('Gearing and Output'!$H$7,(SQRT((A1322^2)+2*K1322*1)))</f>
        <v>13.752388632941413</v>
      </c>
      <c r="B1323" s="90">
        <f t="shared" si="214"/>
        <v>111.52577619018135</v>
      </c>
      <c r="C1323" s="90">
        <f>0.5*'Gearing and Output'!$G$15*'Gearing and Output'!$G$16*'Gearing and Output'!$G$14*(A1323)^2</f>
        <v>111.2073775495362</v>
      </c>
      <c r="D1323" s="90">
        <f>'Gearing and Output'!$G$26</f>
        <v>133.66125</v>
      </c>
      <c r="E1323" s="90">
        <f>'Gearing and Output'!$C$14-C1323-D1323</f>
        <v>239.23840140594046</v>
      </c>
      <c r="F1323" s="90">
        <f>0.5*'Gearing and Output'!$J$27*A1323^2</f>
        <v>53594.201722958889</v>
      </c>
      <c r="G1323" s="90">
        <f>A1323/('Gearing and Output'!$J$35/1000)</f>
        <v>47.081097682100008</v>
      </c>
      <c r="H1323" s="90">
        <f t="shared" si="208"/>
        <v>59.738955596585342</v>
      </c>
      <c r="I1323" s="90">
        <f>'Gearing and Output'!$G$38</f>
        <v>631.72977665344956</v>
      </c>
      <c r="J1323" s="90">
        <f t="shared" si="209"/>
        <v>0.37870369618049587</v>
      </c>
      <c r="K1323" s="92">
        <f t="shared" si="217"/>
        <v>2.6405868495230767</v>
      </c>
      <c r="L1323" s="92">
        <f>IF(A1323&lt;'Gearing and Output'!$H$5,1,IF(A1323&lt;'Gearing and Output'!$H$6,2,IF(A1323&gt;'Gearing and Output'!$H$6,3)))</f>
        <v>3</v>
      </c>
      <c r="M1323" s="92">
        <f>IF(L1323=1,_xlfn.XLOOKUP(A1323,'Dyno Graph'!$E$2:$E$77,'Dyno Graph'!$A$2:$A$77,,1),IF(L1323=2,_xlfn.XLOOKUP(A1323,'Dyno Graph'!$F$2:$F$77,'Dyno Graph'!$A$2:$A$77,,1),IF(L1323=3,_xlfn.XLOOKUP(A1323,'Dyno Graph'!$G$2:$G$77,'Dyno Graph'!$A$2:$A$77,,1))))</f>
        <v>7500</v>
      </c>
      <c r="N1323" s="92">
        <f>IF(L1323=1,_xlfn.XLOOKUP(A1323,'Dyno Graph'!$E$2:$E$77,'Dyno Graph'!$D$2:$D$77,,-1),IF(L1323=2,_xlfn.XLOOKUP(A1323,'Dyno Graph'!$F$2:$F$77,'Dyno Graph'!$D$2:$D$77,,-1),IF(L1323=3,_xlfn.XLOOKUP(A1323,'Dyno Graph'!$G$2:$G$77,'Dyno Graph'!$D$2:$D$77,,-1))))</f>
        <v>14.254</v>
      </c>
      <c r="O1323" s="92">
        <f>IF(L1323=1,_xlfn.XLOOKUP(A1323,'Dyno Graph'!$E$2:$E$77,'Dyno Graph'!$H$2:$H$77,,-1),IF(Forces!L1323=2,_xlfn.XLOOKUP(Forces!A1323,'Dyno Graph'!$F$2:$F$77,'Dyno Graph'!$H$2:$H$77,,-1),IF(Forces!L1323=3,_xlfn.XLOOKUP(Forces!A1323,'Dyno Graph'!$G$2:$G$77,'Dyno Graph'!$H$2:$H$77,,-1))))</f>
        <v>11.185500000000001</v>
      </c>
      <c r="P1323" s="92" cm="1">
        <f t="array" ref="P1323">_xlfn.XLOOKUP(N1323,BSFC!$B$3:$B$25,_xlfn.XLOOKUP(M1323,BSFC!$C$2:$P$2,BSFC!$C$3:$P$25,,-1),,-1)</f>
        <v>475.44294525000004</v>
      </c>
      <c r="Q1323" s="92">
        <f t="shared" si="210"/>
        <v>1.4772408511371877</v>
      </c>
      <c r="R1323" s="92">
        <f t="shared" si="211"/>
        <v>2.2593044861247781E-4</v>
      </c>
      <c r="S1323" s="92">
        <f t="shared" si="212"/>
        <v>0.10741703790997023</v>
      </c>
      <c r="T1323" s="92">
        <f t="shared" si="215"/>
        <v>171.86853259728778</v>
      </c>
      <c r="U1323" s="92">
        <f t="shared" si="213"/>
        <v>1.4322271721329364E-4</v>
      </c>
      <c r="V1323" s="92">
        <f t="shared" si="216"/>
        <v>0.22915804346304514</v>
      </c>
    </row>
    <row r="1324" spans="1:22" x14ac:dyDescent="0.45">
      <c r="A1324" s="88">
        <f>MIN('Gearing and Output'!$H$7,(SQRT((A1323^2)+2*K1323*1)))</f>
        <v>13.752388632941413</v>
      </c>
      <c r="B1324" s="90">
        <f t="shared" si="214"/>
        <v>111.59849083101143</v>
      </c>
      <c r="C1324" s="90">
        <f>0.5*'Gearing and Output'!$G$15*'Gearing and Output'!$G$16*'Gearing and Output'!$G$14*(A1324)^2</f>
        <v>111.2073775495362</v>
      </c>
      <c r="D1324" s="90">
        <f>'Gearing and Output'!$G$26</f>
        <v>133.66125</v>
      </c>
      <c r="E1324" s="90">
        <f>'Gearing and Output'!$C$14-C1324-D1324</f>
        <v>239.23840140594046</v>
      </c>
      <c r="F1324" s="90">
        <f>0.5*'Gearing and Output'!$J$27*A1324^2</f>
        <v>53594.201722958889</v>
      </c>
      <c r="G1324" s="90">
        <f>A1324/('Gearing and Output'!$J$35/1000)</f>
        <v>47.081097682100008</v>
      </c>
      <c r="H1324" s="90">
        <f t="shared" si="208"/>
        <v>59.738955596585342</v>
      </c>
      <c r="I1324" s="90">
        <f>'Gearing and Output'!$G$38</f>
        <v>631.72977665344956</v>
      </c>
      <c r="J1324" s="90">
        <f t="shared" si="209"/>
        <v>0.37870369618049587</v>
      </c>
      <c r="K1324" s="92">
        <f t="shared" si="217"/>
        <v>2.6405868495230767</v>
      </c>
      <c r="L1324" s="92">
        <f>IF(A1324&lt;'Gearing and Output'!$H$5,1,IF(A1324&lt;'Gearing and Output'!$H$6,2,IF(A1324&gt;'Gearing and Output'!$H$6,3)))</f>
        <v>3</v>
      </c>
      <c r="M1324" s="92">
        <f>IF(L1324=1,_xlfn.XLOOKUP(A1324,'Dyno Graph'!$E$2:$E$77,'Dyno Graph'!$A$2:$A$77,,1),IF(L1324=2,_xlfn.XLOOKUP(A1324,'Dyno Graph'!$F$2:$F$77,'Dyno Graph'!$A$2:$A$77,,1),IF(L1324=3,_xlfn.XLOOKUP(A1324,'Dyno Graph'!$G$2:$G$77,'Dyno Graph'!$A$2:$A$77,,1))))</f>
        <v>7500</v>
      </c>
      <c r="N1324" s="92">
        <f>IF(L1324=1,_xlfn.XLOOKUP(A1324,'Dyno Graph'!$E$2:$E$77,'Dyno Graph'!$D$2:$D$77,,-1),IF(L1324=2,_xlfn.XLOOKUP(A1324,'Dyno Graph'!$F$2:$F$77,'Dyno Graph'!$D$2:$D$77,,-1),IF(L1324=3,_xlfn.XLOOKUP(A1324,'Dyno Graph'!$G$2:$G$77,'Dyno Graph'!$D$2:$D$77,,-1))))</f>
        <v>14.254</v>
      </c>
      <c r="O1324" s="92">
        <f>IF(L1324=1,_xlfn.XLOOKUP(A1324,'Dyno Graph'!$E$2:$E$77,'Dyno Graph'!$H$2:$H$77,,-1),IF(Forces!L1324=2,_xlfn.XLOOKUP(Forces!A1324,'Dyno Graph'!$F$2:$F$77,'Dyno Graph'!$H$2:$H$77,,-1),IF(Forces!L1324=3,_xlfn.XLOOKUP(Forces!A1324,'Dyno Graph'!$G$2:$G$77,'Dyno Graph'!$H$2:$H$77,,-1))))</f>
        <v>11.185500000000001</v>
      </c>
      <c r="P1324" s="92" cm="1">
        <f t="array" ref="P1324">_xlfn.XLOOKUP(N1324,BSFC!$B$3:$B$25,_xlfn.XLOOKUP(M1324,BSFC!$C$2:$P$2,BSFC!$C$3:$P$25,,-1),,-1)</f>
        <v>475.44294525000004</v>
      </c>
      <c r="Q1324" s="92">
        <f t="shared" si="210"/>
        <v>1.4772408511371877</v>
      </c>
      <c r="R1324" s="92">
        <f t="shared" si="211"/>
        <v>2.2593044861247781E-4</v>
      </c>
      <c r="S1324" s="92">
        <f t="shared" si="212"/>
        <v>0.10741703790997023</v>
      </c>
      <c r="T1324" s="92">
        <f t="shared" si="215"/>
        <v>171.97594963519776</v>
      </c>
      <c r="U1324" s="92">
        <f t="shared" si="213"/>
        <v>1.4322271721329364E-4</v>
      </c>
      <c r="V1324" s="92">
        <f t="shared" si="216"/>
        <v>0.22930126618025842</v>
      </c>
    </row>
    <row r="1325" spans="1:22" x14ac:dyDescent="0.45">
      <c r="A1325" s="88">
        <f>MIN('Gearing and Output'!$H$7,(SQRT((A1324^2)+2*K1324*1)))</f>
        <v>13.752388632941413</v>
      </c>
      <c r="B1325" s="90">
        <f t="shared" si="214"/>
        <v>111.67120547184152</v>
      </c>
      <c r="C1325" s="90">
        <f>0.5*'Gearing and Output'!$G$15*'Gearing and Output'!$G$16*'Gearing and Output'!$G$14*(A1325)^2</f>
        <v>111.2073775495362</v>
      </c>
      <c r="D1325" s="90">
        <f>'Gearing and Output'!$G$26</f>
        <v>133.66125</v>
      </c>
      <c r="E1325" s="90">
        <f>'Gearing and Output'!$C$14-C1325-D1325</f>
        <v>239.23840140594046</v>
      </c>
      <c r="F1325" s="90">
        <f>0.5*'Gearing and Output'!$J$27*A1325^2</f>
        <v>53594.201722958889</v>
      </c>
      <c r="G1325" s="90">
        <f>A1325/('Gearing and Output'!$J$35/1000)</f>
        <v>47.081097682100008</v>
      </c>
      <c r="H1325" s="90">
        <f t="shared" si="208"/>
        <v>59.738955596585342</v>
      </c>
      <c r="I1325" s="90">
        <f>'Gearing and Output'!$G$38</f>
        <v>631.72977665344956</v>
      </c>
      <c r="J1325" s="90">
        <f t="shared" si="209"/>
        <v>0.37870369618049587</v>
      </c>
      <c r="K1325" s="92">
        <f t="shared" si="217"/>
        <v>2.6405868495230767</v>
      </c>
      <c r="L1325" s="92">
        <f>IF(A1325&lt;'Gearing and Output'!$H$5,1,IF(A1325&lt;'Gearing and Output'!$H$6,2,IF(A1325&gt;'Gearing and Output'!$H$6,3)))</f>
        <v>3</v>
      </c>
      <c r="M1325" s="92">
        <f>IF(L1325=1,_xlfn.XLOOKUP(A1325,'Dyno Graph'!$E$2:$E$77,'Dyno Graph'!$A$2:$A$77,,1),IF(L1325=2,_xlfn.XLOOKUP(A1325,'Dyno Graph'!$F$2:$F$77,'Dyno Graph'!$A$2:$A$77,,1),IF(L1325=3,_xlfn.XLOOKUP(A1325,'Dyno Graph'!$G$2:$G$77,'Dyno Graph'!$A$2:$A$77,,1))))</f>
        <v>7500</v>
      </c>
      <c r="N1325" s="92">
        <f>IF(L1325=1,_xlfn.XLOOKUP(A1325,'Dyno Graph'!$E$2:$E$77,'Dyno Graph'!$D$2:$D$77,,-1),IF(L1325=2,_xlfn.XLOOKUP(A1325,'Dyno Graph'!$F$2:$F$77,'Dyno Graph'!$D$2:$D$77,,-1),IF(L1325=3,_xlfn.XLOOKUP(A1325,'Dyno Graph'!$G$2:$G$77,'Dyno Graph'!$D$2:$D$77,,-1))))</f>
        <v>14.254</v>
      </c>
      <c r="O1325" s="92">
        <f>IF(L1325=1,_xlfn.XLOOKUP(A1325,'Dyno Graph'!$E$2:$E$77,'Dyno Graph'!$H$2:$H$77,,-1),IF(Forces!L1325=2,_xlfn.XLOOKUP(Forces!A1325,'Dyno Graph'!$F$2:$F$77,'Dyno Graph'!$H$2:$H$77,,-1),IF(Forces!L1325=3,_xlfn.XLOOKUP(Forces!A1325,'Dyno Graph'!$G$2:$G$77,'Dyno Graph'!$H$2:$H$77,,-1))))</f>
        <v>11.185500000000001</v>
      </c>
      <c r="P1325" s="92" cm="1">
        <f t="array" ref="P1325">_xlfn.XLOOKUP(N1325,BSFC!$B$3:$B$25,_xlfn.XLOOKUP(M1325,BSFC!$C$2:$P$2,BSFC!$C$3:$P$25,,-1),,-1)</f>
        <v>475.44294525000004</v>
      </c>
      <c r="Q1325" s="92">
        <f t="shared" si="210"/>
        <v>1.4772408511371877</v>
      </c>
      <c r="R1325" s="92">
        <f t="shared" si="211"/>
        <v>2.2593044861247781E-4</v>
      </c>
      <c r="S1325" s="92">
        <f t="shared" si="212"/>
        <v>0.10741703790997023</v>
      </c>
      <c r="T1325" s="92">
        <f t="shared" si="215"/>
        <v>172.08336667310775</v>
      </c>
      <c r="U1325" s="92">
        <f t="shared" si="213"/>
        <v>1.4322271721329364E-4</v>
      </c>
      <c r="V1325" s="92">
        <f t="shared" si="216"/>
        <v>0.22944448889747171</v>
      </c>
    </row>
    <row r="1326" spans="1:22" x14ac:dyDescent="0.45">
      <c r="A1326" s="88">
        <f>MIN('Gearing and Output'!$H$7,(SQRT((A1325^2)+2*K1325*1)))</f>
        <v>13.752388632941413</v>
      </c>
      <c r="B1326" s="90">
        <f t="shared" si="214"/>
        <v>111.7439201126716</v>
      </c>
      <c r="C1326" s="90">
        <f>0.5*'Gearing and Output'!$G$15*'Gearing and Output'!$G$16*'Gearing and Output'!$G$14*(A1326)^2</f>
        <v>111.2073775495362</v>
      </c>
      <c r="D1326" s="90">
        <f>'Gearing and Output'!$G$26</f>
        <v>133.66125</v>
      </c>
      <c r="E1326" s="90">
        <f>'Gearing and Output'!$C$14-C1326-D1326</f>
        <v>239.23840140594046</v>
      </c>
      <c r="F1326" s="90">
        <f>0.5*'Gearing and Output'!$J$27*A1326^2</f>
        <v>53594.201722958889</v>
      </c>
      <c r="G1326" s="90">
        <f>A1326/('Gearing and Output'!$J$35/1000)</f>
        <v>47.081097682100008</v>
      </c>
      <c r="H1326" s="90">
        <f t="shared" si="208"/>
        <v>59.738955596585342</v>
      </c>
      <c r="I1326" s="90">
        <f>'Gearing and Output'!$G$38</f>
        <v>631.72977665344956</v>
      </c>
      <c r="J1326" s="90">
        <f t="shared" si="209"/>
        <v>0.37870369618049587</v>
      </c>
      <c r="K1326" s="92">
        <f t="shared" si="217"/>
        <v>2.6405868495230767</v>
      </c>
      <c r="L1326" s="92">
        <f>IF(A1326&lt;'Gearing and Output'!$H$5,1,IF(A1326&lt;'Gearing and Output'!$H$6,2,IF(A1326&gt;'Gearing and Output'!$H$6,3)))</f>
        <v>3</v>
      </c>
      <c r="M1326" s="92">
        <f>IF(L1326=1,_xlfn.XLOOKUP(A1326,'Dyno Graph'!$E$2:$E$77,'Dyno Graph'!$A$2:$A$77,,1),IF(L1326=2,_xlfn.XLOOKUP(A1326,'Dyno Graph'!$F$2:$F$77,'Dyno Graph'!$A$2:$A$77,,1),IF(L1326=3,_xlfn.XLOOKUP(A1326,'Dyno Graph'!$G$2:$G$77,'Dyno Graph'!$A$2:$A$77,,1))))</f>
        <v>7500</v>
      </c>
      <c r="N1326" s="92">
        <f>IF(L1326=1,_xlfn.XLOOKUP(A1326,'Dyno Graph'!$E$2:$E$77,'Dyno Graph'!$D$2:$D$77,,-1),IF(L1326=2,_xlfn.XLOOKUP(A1326,'Dyno Graph'!$F$2:$F$77,'Dyno Graph'!$D$2:$D$77,,-1),IF(L1326=3,_xlfn.XLOOKUP(A1326,'Dyno Graph'!$G$2:$G$77,'Dyno Graph'!$D$2:$D$77,,-1))))</f>
        <v>14.254</v>
      </c>
      <c r="O1326" s="92">
        <f>IF(L1326=1,_xlfn.XLOOKUP(A1326,'Dyno Graph'!$E$2:$E$77,'Dyno Graph'!$H$2:$H$77,,-1),IF(Forces!L1326=2,_xlfn.XLOOKUP(Forces!A1326,'Dyno Graph'!$F$2:$F$77,'Dyno Graph'!$H$2:$H$77,,-1),IF(Forces!L1326=3,_xlfn.XLOOKUP(Forces!A1326,'Dyno Graph'!$G$2:$G$77,'Dyno Graph'!$H$2:$H$77,,-1))))</f>
        <v>11.185500000000001</v>
      </c>
      <c r="P1326" s="92" cm="1">
        <f t="array" ref="P1326">_xlfn.XLOOKUP(N1326,BSFC!$B$3:$B$25,_xlfn.XLOOKUP(M1326,BSFC!$C$2:$P$2,BSFC!$C$3:$P$25,,-1),,-1)</f>
        <v>475.44294525000004</v>
      </c>
      <c r="Q1326" s="92">
        <f t="shared" si="210"/>
        <v>1.4772408511371877</v>
      </c>
      <c r="R1326" s="92">
        <f t="shared" si="211"/>
        <v>2.2593044861247781E-4</v>
      </c>
      <c r="S1326" s="92">
        <f t="shared" si="212"/>
        <v>0.10741703790997023</v>
      </c>
      <c r="T1326" s="92">
        <f t="shared" si="215"/>
        <v>172.19078371101773</v>
      </c>
      <c r="U1326" s="92">
        <f t="shared" si="213"/>
        <v>1.4322271721329364E-4</v>
      </c>
      <c r="V1326" s="92">
        <f t="shared" si="216"/>
        <v>0.229587711614685</v>
      </c>
    </row>
    <row r="1327" spans="1:22" x14ac:dyDescent="0.45">
      <c r="A1327" s="88">
        <f>MIN('Gearing and Output'!$H$7,(SQRT((A1326^2)+2*K1326*1)))</f>
        <v>13.752388632941413</v>
      </c>
      <c r="B1327" s="90">
        <f t="shared" si="214"/>
        <v>111.81663475350169</v>
      </c>
      <c r="C1327" s="90">
        <f>0.5*'Gearing and Output'!$G$15*'Gearing and Output'!$G$16*'Gearing and Output'!$G$14*(A1327)^2</f>
        <v>111.2073775495362</v>
      </c>
      <c r="D1327" s="90">
        <f>'Gearing and Output'!$G$26</f>
        <v>133.66125</v>
      </c>
      <c r="E1327" s="90">
        <f>'Gearing and Output'!$C$14-C1327-D1327</f>
        <v>239.23840140594046</v>
      </c>
      <c r="F1327" s="90">
        <f>0.5*'Gearing and Output'!$J$27*A1327^2</f>
        <v>53594.201722958889</v>
      </c>
      <c r="G1327" s="90">
        <f>A1327/('Gearing and Output'!$J$35/1000)</f>
        <v>47.081097682100008</v>
      </c>
      <c r="H1327" s="90">
        <f t="shared" si="208"/>
        <v>59.738955596585342</v>
      </c>
      <c r="I1327" s="90">
        <f>'Gearing and Output'!$G$38</f>
        <v>631.72977665344956</v>
      </c>
      <c r="J1327" s="90">
        <f t="shared" si="209"/>
        <v>0.37870369618049587</v>
      </c>
      <c r="K1327" s="92">
        <f t="shared" si="217"/>
        <v>2.6405868495230767</v>
      </c>
      <c r="L1327" s="92">
        <f>IF(A1327&lt;'Gearing and Output'!$H$5,1,IF(A1327&lt;'Gearing and Output'!$H$6,2,IF(A1327&gt;'Gearing and Output'!$H$6,3)))</f>
        <v>3</v>
      </c>
      <c r="M1327" s="92">
        <f>IF(L1327=1,_xlfn.XLOOKUP(A1327,'Dyno Graph'!$E$2:$E$77,'Dyno Graph'!$A$2:$A$77,,1),IF(L1327=2,_xlfn.XLOOKUP(A1327,'Dyno Graph'!$F$2:$F$77,'Dyno Graph'!$A$2:$A$77,,1),IF(L1327=3,_xlfn.XLOOKUP(A1327,'Dyno Graph'!$G$2:$G$77,'Dyno Graph'!$A$2:$A$77,,1))))</f>
        <v>7500</v>
      </c>
      <c r="N1327" s="92">
        <f>IF(L1327=1,_xlfn.XLOOKUP(A1327,'Dyno Graph'!$E$2:$E$77,'Dyno Graph'!$D$2:$D$77,,-1),IF(L1327=2,_xlfn.XLOOKUP(A1327,'Dyno Graph'!$F$2:$F$77,'Dyno Graph'!$D$2:$D$77,,-1),IF(L1327=3,_xlfn.XLOOKUP(A1327,'Dyno Graph'!$G$2:$G$77,'Dyno Graph'!$D$2:$D$77,,-1))))</f>
        <v>14.254</v>
      </c>
      <c r="O1327" s="92">
        <f>IF(L1327=1,_xlfn.XLOOKUP(A1327,'Dyno Graph'!$E$2:$E$77,'Dyno Graph'!$H$2:$H$77,,-1),IF(Forces!L1327=2,_xlfn.XLOOKUP(Forces!A1327,'Dyno Graph'!$F$2:$F$77,'Dyno Graph'!$H$2:$H$77,,-1),IF(Forces!L1327=3,_xlfn.XLOOKUP(Forces!A1327,'Dyno Graph'!$G$2:$G$77,'Dyno Graph'!$H$2:$H$77,,-1))))</f>
        <v>11.185500000000001</v>
      </c>
      <c r="P1327" s="92" cm="1">
        <f t="array" ref="P1327">_xlfn.XLOOKUP(N1327,BSFC!$B$3:$B$25,_xlfn.XLOOKUP(M1327,BSFC!$C$2:$P$2,BSFC!$C$3:$P$25,,-1),,-1)</f>
        <v>475.44294525000004</v>
      </c>
      <c r="Q1327" s="92">
        <f t="shared" si="210"/>
        <v>1.4772408511371877</v>
      </c>
      <c r="R1327" s="92">
        <f t="shared" si="211"/>
        <v>2.2593044861247781E-4</v>
      </c>
      <c r="S1327" s="92">
        <f t="shared" si="212"/>
        <v>0.10741703790997023</v>
      </c>
      <c r="T1327" s="92">
        <f t="shared" si="215"/>
        <v>172.29820074892771</v>
      </c>
      <c r="U1327" s="92">
        <f t="shared" si="213"/>
        <v>1.4322271721329364E-4</v>
      </c>
      <c r="V1327" s="92">
        <f t="shared" si="216"/>
        <v>0.22973093433189828</v>
      </c>
    </row>
    <row r="1328" spans="1:22" x14ac:dyDescent="0.45">
      <c r="A1328" s="88">
        <f>MIN('Gearing and Output'!$H$7,(SQRT((A1327^2)+2*K1327*1)))</f>
        <v>13.752388632941413</v>
      </c>
      <c r="B1328" s="90">
        <f t="shared" si="214"/>
        <v>111.88934939433177</v>
      </c>
      <c r="C1328" s="90">
        <f>0.5*'Gearing and Output'!$G$15*'Gearing and Output'!$G$16*'Gearing and Output'!$G$14*(A1328)^2</f>
        <v>111.2073775495362</v>
      </c>
      <c r="D1328" s="90">
        <f>'Gearing and Output'!$G$26</f>
        <v>133.66125</v>
      </c>
      <c r="E1328" s="90">
        <f>'Gearing and Output'!$C$14-C1328-D1328</f>
        <v>239.23840140594046</v>
      </c>
      <c r="F1328" s="90">
        <f>0.5*'Gearing and Output'!$J$27*A1328^2</f>
        <v>53594.201722958889</v>
      </c>
      <c r="G1328" s="90">
        <f>A1328/('Gearing and Output'!$J$35/1000)</f>
        <v>47.081097682100008</v>
      </c>
      <c r="H1328" s="90">
        <f t="shared" si="208"/>
        <v>59.738955596585342</v>
      </c>
      <c r="I1328" s="90">
        <f>'Gearing and Output'!$G$38</f>
        <v>631.72977665344956</v>
      </c>
      <c r="J1328" s="90">
        <f t="shared" si="209"/>
        <v>0.37870369618049587</v>
      </c>
      <c r="K1328" s="92">
        <f t="shared" si="217"/>
        <v>2.6405868495230767</v>
      </c>
      <c r="L1328" s="92">
        <f>IF(A1328&lt;'Gearing and Output'!$H$5,1,IF(A1328&lt;'Gearing and Output'!$H$6,2,IF(A1328&gt;'Gearing and Output'!$H$6,3)))</f>
        <v>3</v>
      </c>
      <c r="M1328" s="92">
        <f>IF(L1328=1,_xlfn.XLOOKUP(A1328,'Dyno Graph'!$E$2:$E$77,'Dyno Graph'!$A$2:$A$77,,1),IF(L1328=2,_xlfn.XLOOKUP(A1328,'Dyno Graph'!$F$2:$F$77,'Dyno Graph'!$A$2:$A$77,,1),IF(L1328=3,_xlfn.XLOOKUP(A1328,'Dyno Graph'!$G$2:$G$77,'Dyno Graph'!$A$2:$A$77,,1))))</f>
        <v>7500</v>
      </c>
      <c r="N1328" s="92">
        <f>IF(L1328=1,_xlfn.XLOOKUP(A1328,'Dyno Graph'!$E$2:$E$77,'Dyno Graph'!$D$2:$D$77,,-1),IF(L1328=2,_xlfn.XLOOKUP(A1328,'Dyno Graph'!$F$2:$F$77,'Dyno Graph'!$D$2:$D$77,,-1),IF(L1328=3,_xlfn.XLOOKUP(A1328,'Dyno Graph'!$G$2:$G$77,'Dyno Graph'!$D$2:$D$77,,-1))))</f>
        <v>14.254</v>
      </c>
      <c r="O1328" s="92">
        <f>IF(L1328=1,_xlfn.XLOOKUP(A1328,'Dyno Graph'!$E$2:$E$77,'Dyno Graph'!$H$2:$H$77,,-1),IF(Forces!L1328=2,_xlfn.XLOOKUP(Forces!A1328,'Dyno Graph'!$F$2:$F$77,'Dyno Graph'!$H$2:$H$77,,-1),IF(Forces!L1328=3,_xlfn.XLOOKUP(Forces!A1328,'Dyno Graph'!$G$2:$G$77,'Dyno Graph'!$H$2:$H$77,,-1))))</f>
        <v>11.185500000000001</v>
      </c>
      <c r="P1328" s="92" cm="1">
        <f t="array" ref="P1328">_xlfn.XLOOKUP(N1328,BSFC!$B$3:$B$25,_xlfn.XLOOKUP(M1328,BSFC!$C$2:$P$2,BSFC!$C$3:$P$25,,-1),,-1)</f>
        <v>475.44294525000004</v>
      </c>
      <c r="Q1328" s="92">
        <f t="shared" si="210"/>
        <v>1.4772408511371877</v>
      </c>
      <c r="R1328" s="92">
        <f t="shared" si="211"/>
        <v>2.2593044861247781E-4</v>
      </c>
      <c r="S1328" s="92">
        <f t="shared" si="212"/>
        <v>0.10741703790997023</v>
      </c>
      <c r="T1328" s="92">
        <f t="shared" si="215"/>
        <v>172.40561778683769</v>
      </c>
      <c r="U1328" s="92">
        <f t="shared" si="213"/>
        <v>1.4322271721329364E-4</v>
      </c>
      <c r="V1328" s="92">
        <f t="shared" si="216"/>
        <v>0.22987415704911157</v>
      </c>
    </row>
    <row r="1329" spans="1:22" x14ac:dyDescent="0.45">
      <c r="A1329" s="88">
        <f>MIN('Gearing and Output'!$H$7,(SQRT((A1328^2)+2*K1328*1)))</f>
        <v>13.752388632941413</v>
      </c>
      <c r="B1329" s="90">
        <f t="shared" si="214"/>
        <v>111.96206403516186</v>
      </c>
      <c r="C1329" s="90">
        <f>0.5*'Gearing and Output'!$G$15*'Gearing and Output'!$G$16*'Gearing and Output'!$G$14*(A1329)^2</f>
        <v>111.2073775495362</v>
      </c>
      <c r="D1329" s="90">
        <f>'Gearing and Output'!$G$26</f>
        <v>133.66125</v>
      </c>
      <c r="E1329" s="90">
        <f>'Gearing and Output'!$C$14-C1329-D1329</f>
        <v>239.23840140594046</v>
      </c>
      <c r="F1329" s="90">
        <f>0.5*'Gearing and Output'!$J$27*A1329^2</f>
        <v>53594.201722958889</v>
      </c>
      <c r="G1329" s="90">
        <f>A1329/('Gearing and Output'!$J$35/1000)</f>
        <v>47.081097682100008</v>
      </c>
      <c r="H1329" s="90">
        <f t="shared" si="208"/>
        <v>59.738955596585342</v>
      </c>
      <c r="I1329" s="90">
        <f>'Gearing and Output'!$G$38</f>
        <v>631.72977665344956</v>
      </c>
      <c r="J1329" s="90">
        <f t="shared" si="209"/>
        <v>0.37870369618049587</v>
      </c>
      <c r="K1329" s="92">
        <f t="shared" si="217"/>
        <v>2.6405868495230767</v>
      </c>
      <c r="L1329" s="92">
        <f>IF(A1329&lt;'Gearing and Output'!$H$5,1,IF(A1329&lt;'Gearing and Output'!$H$6,2,IF(A1329&gt;'Gearing and Output'!$H$6,3)))</f>
        <v>3</v>
      </c>
      <c r="M1329" s="92">
        <f>IF(L1329=1,_xlfn.XLOOKUP(A1329,'Dyno Graph'!$E$2:$E$77,'Dyno Graph'!$A$2:$A$77,,1),IF(L1329=2,_xlfn.XLOOKUP(A1329,'Dyno Graph'!$F$2:$F$77,'Dyno Graph'!$A$2:$A$77,,1),IF(L1329=3,_xlfn.XLOOKUP(A1329,'Dyno Graph'!$G$2:$G$77,'Dyno Graph'!$A$2:$A$77,,1))))</f>
        <v>7500</v>
      </c>
      <c r="N1329" s="92">
        <f>IF(L1329=1,_xlfn.XLOOKUP(A1329,'Dyno Graph'!$E$2:$E$77,'Dyno Graph'!$D$2:$D$77,,-1),IF(L1329=2,_xlfn.XLOOKUP(A1329,'Dyno Graph'!$F$2:$F$77,'Dyno Graph'!$D$2:$D$77,,-1),IF(L1329=3,_xlfn.XLOOKUP(A1329,'Dyno Graph'!$G$2:$G$77,'Dyno Graph'!$D$2:$D$77,,-1))))</f>
        <v>14.254</v>
      </c>
      <c r="O1329" s="92">
        <f>IF(L1329=1,_xlfn.XLOOKUP(A1329,'Dyno Graph'!$E$2:$E$77,'Dyno Graph'!$H$2:$H$77,,-1),IF(Forces!L1329=2,_xlfn.XLOOKUP(Forces!A1329,'Dyno Graph'!$F$2:$F$77,'Dyno Graph'!$H$2:$H$77,,-1),IF(Forces!L1329=3,_xlfn.XLOOKUP(Forces!A1329,'Dyno Graph'!$G$2:$G$77,'Dyno Graph'!$H$2:$H$77,,-1))))</f>
        <v>11.185500000000001</v>
      </c>
      <c r="P1329" s="92" cm="1">
        <f t="array" ref="P1329">_xlfn.XLOOKUP(N1329,BSFC!$B$3:$B$25,_xlfn.XLOOKUP(M1329,BSFC!$C$2:$P$2,BSFC!$C$3:$P$25,,-1),,-1)</f>
        <v>475.44294525000004</v>
      </c>
      <c r="Q1329" s="92">
        <f t="shared" si="210"/>
        <v>1.4772408511371877</v>
      </c>
      <c r="R1329" s="92">
        <f t="shared" si="211"/>
        <v>2.2593044861247781E-4</v>
      </c>
      <c r="S1329" s="92">
        <f t="shared" si="212"/>
        <v>0.10741703790997023</v>
      </c>
      <c r="T1329" s="92">
        <f t="shared" si="215"/>
        <v>172.51303482474768</v>
      </c>
      <c r="U1329" s="92">
        <f t="shared" si="213"/>
        <v>1.4322271721329364E-4</v>
      </c>
      <c r="V1329" s="92">
        <f t="shared" si="216"/>
        <v>0.23001737976632486</v>
      </c>
    </row>
    <row r="1330" spans="1:22" x14ac:dyDescent="0.45">
      <c r="A1330" s="88">
        <f>MIN('Gearing and Output'!$H$7,(SQRT((A1329^2)+2*K1329*1)))</f>
        <v>13.752388632941413</v>
      </c>
      <c r="B1330" s="90">
        <f t="shared" si="214"/>
        <v>112.03477867599194</v>
      </c>
      <c r="C1330" s="90">
        <f>0.5*'Gearing and Output'!$G$15*'Gearing and Output'!$G$16*'Gearing and Output'!$G$14*(A1330)^2</f>
        <v>111.2073775495362</v>
      </c>
      <c r="D1330" s="90">
        <f>'Gearing and Output'!$G$26</f>
        <v>133.66125</v>
      </c>
      <c r="E1330" s="90">
        <f>'Gearing and Output'!$C$14-C1330-D1330</f>
        <v>239.23840140594046</v>
      </c>
      <c r="F1330" s="90">
        <f>0.5*'Gearing and Output'!$J$27*A1330^2</f>
        <v>53594.201722958889</v>
      </c>
      <c r="G1330" s="90">
        <f>A1330/('Gearing and Output'!$J$35/1000)</f>
        <v>47.081097682100008</v>
      </c>
      <c r="H1330" s="90">
        <f t="shared" si="208"/>
        <v>59.738955596585342</v>
      </c>
      <c r="I1330" s="90">
        <f>'Gearing and Output'!$G$38</f>
        <v>631.72977665344956</v>
      </c>
      <c r="J1330" s="90">
        <f t="shared" si="209"/>
        <v>0.37870369618049587</v>
      </c>
      <c r="K1330" s="92">
        <f t="shared" si="217"/>
        <v>2.6405868495230767</v>
      </c>
      <c r="L1330" s="92">
        <f>IF(A1330&lt;'Gearing and Output'!$H$5,1,IF(A1330&lt;'Gearing and Output'!$H$6,2,IF(A1330&gt;'Gearing and Output'!$H$6,3)))</f>
        <v>3</v>
      </c>
      <c r="M1330" s="92">
        <f>IF(L1330=1,_xlfn.XLOOKUP(A1330,'Dyno Graph'!$E$2:$E$77,'Dyno Graph'!$A$2:$A$77,,1),IF(L1330=2,_xlfn.XLOOKUP(A1330,'Dyno Graph'!$F$2:$F$77,'Dyno Graph'!$A$2:$A$77,,1),IF(L1330=3,_xlfn.XLOOKUP(A1330,'Dyno Graph'!$G$2:$G$77,'Dyno Graph'!$A$2:$A$77,,1))))</f>
        <v>7500</v>
      </c>
      <c r="N1330" s="92">
        <f>IF(L1330=1,_xlfn.XLOOKUP(A1330,'Dyno Graph'!$E$2:$E$77,'Dyno Graph'!$D$2:$D$77,,-1),IF(L1330=2,_xlfn.XLOOKUP(A1330,'Dyno Graph'!$F$2:$F$77,'Dyno Graph'!$D$2:$D$77,,-1),IF(L1330=3,_xlfn.XLOOKUP(A1330,'Dyno Graph'!$G$2:$G$77,'Dyno Graph'!$D$2:$D$77,,-1))))</f>
        <v>14.254</v>
      </c>
      <c r="O1330" s="92">
        <f>IF(L1330=1,_xlfn.XLOOKUP(A1330,'Dyno Graph'!$E$2:$E$77,'Dyno Graph'!$H$2:$H$77,,-1),IF(Forces!L1330=2,_xlfn.XLOOKUP(Forces!A1330,'Dyno Graph'!$F$2:$F$77,'Dyno Graph'!$H$2:$H$77,,-1),IF(Forces!L1330=3,_xlfn.XLOOKUP(Forces!A1330,'Dyno Graph'!$G$2:$G$77,'Dyno Graph'!$H$2:$H$77,,-1))))</f>
        <v>11.185500000000001</v>
      </c>
      <c r="P1330" s="92" cm="1">
        <f t="array" ref="P1330">_xlfn.XLOOKUP(N1330,BSFC!$B$3:$B$25,_xlfn.XLOOKUP(M1330,BSFC!$C$2:$P$2,BSFC!$C$3:$P$25,,-1),,-1)</f>
        <v>475.44294525000004</v>
      </c>
      <c r="Q1330" s="92">
        <f t="shared" si="210"/>
        <v>1.4772408511371877</v>
      </c>
      <c r="R1330" s="92">
        <f t="shared" si="211"/>
        <v>2.2593044861247781E-4</v>
      </c>
      <c r="S1330" s="92">
        <f t="shared" si="212"/>
        <v>0.10741703790997023</v>
      </c>
      <c r="T1330" s="92">
        <f t="shared" si="215"/>
        <v>172.62045186265766</v>
      </c>
      <c r="U1330" s="92">
        <f t="shared" si="213"/>
        <v>1.4322271721329364E-4</v>
      </c>
      <c r="V1330" s="92">
        <f t="shared" si="216"/>
        <v>0.23016060248353815</v>
      </c>
    </row>
    <row r="1331" spans="1:22" x14ac:dyDescent="0.45">
      <c r="A1331" s="88">
        <f>MIN('Gearing and Output'!$H$7,(SQRT((A1330^2)+2*K1330*1)))</f>
        <v>13.752388632941413</v>
      </c>
      <c r="B1331" s="90">
        <f t="shared" si="214"/>
        <v>112.10749331682203</v>
      </c>
      <c r="C1331" s="90">
        <f>0.5*'Gearing and Output'!$G$15*'Gearing and Output'!$G$16*'Gearing and Output'!$G$14*(A1331)^2</f>
        <v>111.2073775495362</v>
      </c>
      <c r="D1331" s="90">
        <f>'Gearing and Output'!$G$26</f>
        <v>133.66125</v>
      </c>
      <c r="E1331" s="90">
        <f>'Gearing and Output'!$C$14-C1331-D1331</f>
        <v>239.23840140594046</v>
      </c>
      <c r="F1331" s="90">
        <f>0.5*'Gearing and Output'!$J$27*A1331^2</f>
        <v>53594.201722958889</v>
      </c>
      <c r="G1331" s="90">
        <f>A1331/('Gearing and Output'!$J$35/1000)</f>
        <v>47.081097682100008</v>
      </c>
      <c r="H1331" s="90">
        <f t="shared" si="208"/>
        <v>59.738955596585342</v>
      </c>
      <c r="I1331" s="90">
        <f>'Gearing and Output'!$G$38</f>
        <v>631.72977665344956</v>
      </c>
      <c r="J1331" s="90">
        <f t="shared" si="209"/>
        <v>0.37870369618049587</v>
      </c>
      <c r="K1331" s="92">
        <f t="shared" si="217"/>
        <v>2.6405868495230767</v>
      </c>
      <c r="L1331" s="92">
        <f>IF(A1331&lt;'Gearing and Output'!$H$5,1,IF(A1331&lt;'Gearing and Output'!$H$6,2,IF(A1331&gt;'Gearing and Output'!$H$6,3)))</f>
        <v>3</v>
      </c>
      <c r="M1331" s="92">
        <f>IF(L1331=1,_xlfn.XLOOKUP(A1331,'Dyno Graph'!$E$2:$E$77,'Dyno Graph'!$A$2:$A$77,,1),IF(L1331=2,_xlfn.XLOOKUP(A1331,'Dyno Graph'!$F$2:$F$77,'Dyno Graph'!$A$2:$A$77,,1),IF(L1331=3,_xlfn.XLOOKUP(A1331,'Dyno Graph'!$G$2:$G$77,'Dyno Graph'!$A$2:$A$77,,1))))</f>
        <v>7500</v>
      </c>
      <c r="N1331" s="92">
        <f>IF(L1331=1,_xlfn.XLOOKUP(A1331,'Dyno Graph'!$E$2:$E$77,'Dyno Graph'!$D$2:$D$77,,-1),IF(L1331=2,_xlfn.XLOOKUP(A1331,'Dyno Graph'!$F$2:$F$77,'Dyno Graph'!$D$2:$D$77,,-1),IF(L1331=3,_xlfn.XLOOKUP(A1331,'Dyno Graph'!$G$2:$G$77,'Dyno Graph'!$D$2:$D$77,,-1))))</f>
        <v>14.254</v>
      </c>
      <c r="O1331" s="92">
        <f>IF(L1331=1,_xlfn.XLOOKUP(A1331,'Dyno Graph'!$E$2:$E$77,'Dyno Graph'!$H$2:$H$77,,-1),IF(Forces!L1331=2,_xlfn.XLOOKUP(Forces!A1331,'Dyno Graph'!$F$2:$F$77,'Dyno Graph'!$H$2:$H$77,,-1),IF(Forces!L1331=3,_xlfn.XLOOKUP(Forces!A1331,'Dyno Graph'!$G$2:$G$77,'Dyno Graph'!$H$2:$H$77,,-1))))</f>
        <v>11.185500000000001</v>
      </c>
      <c r="P1331" s="92" cm="1">
        <f t="array" ref="P1331">_xlfn.XLOOKUP(N1331,BSFC!$B$3:$B$25,_xlfn.XLOOKUP(M1331,BSFC!$C$2:$P$2,BSFC!$C$3:$P$25,,-1),,-1)</f>
        <v>475.44294525000004</v>
      </c>
      <c r="Q1331" s="92">
        <f t="shared" si="210"/>
        <v>1.4772408511371877</v>
      </c>
      <c r="R1331" s="92">
        <f t="shared" si="211"/>
        <v>2.2593044861247781E-4</v>
      </c>
      <c r="S1331" s="92">
        <f t="shared" si="212"/>
        <v>0.10741703790997023</v>
      </c>
      <c r="T1331" s="92">
        <f t="shared" si="215"/>
        <v>172.72786890056764</v>
      </c>
      <c r="U1331" s="92">
        <f t="shared" si="213"/>
        <v>1.4322271721329364E-4</v>
      </c>
      <c r="V1331" s="92">
        <f t="shared" si="216"/>
        <v>0.23030382520075143</v>
      </c>
    </row>
    <row r="1332" spans="1:22" x14ac:dyDescent="0.45">
      <c r="A1332" s="88">
        <f>MIN('Gearing and Output'!$H$7,(SQRT((A1331^2)+2*K1331*1)))</f>
        <v>13.752388632941413</v>
      </c>
      <c r="B1332" s="90">
        <f t="shared" si="214"/>
        <v>112.18020795765212</v>
      </c>
      <c r="C1332" s="90">
        <f>0.5*'Gearing and Output'!$G$15*'Gearing and Output'!$G$16*'Gearing and Output'!$G$14*(A1332)^2</f>
        <v>111.2073775495362</v>
      </c>
      <c r="D1332" s="90">
        <f>'Gearing and Output'!$G$26</f>
        <v>133.66125</v>
      </c>
      <c r="E1332" s="90">
        <f>'Gearing and Output'!$C$14-C1332-D1332</f>
        <v>239.23840140594046</v>
      </c>
      <c r="F1332" s="90">
        <f>0.5*'Gearing and Output'!$J$27*A1332^2</f>
        <v>53594.201722958889</v>
      </c>
      <c r="G1332" s="90">
        <f>A1332/('Gearing and Output'!$J$35/1000)</f>
        <v>47.081097682100008</v>
      </c>
      <c r="H1332" s="90">
        <f t="shared" si="208"/>
        <v>59.738955596585342</v>
      </c>
      <c r="I1332" s="90">
        <f>'Gearing and Output'!$G$38</f>
        <v>631.72977665344956</v>
      </c>
      <c r="J1332" s="90">
        <f t="shared" si="209"/>
        <v>0.37870369618049587</v>
      </c>
      <c r="K1332" s="92">
        <f t="shared" si="217"/>
        <v>2.6405868495230767</v>
      </c>
      <c r="L1332" s="92">
        <f>IF(A1332&lt;'Gearing and Output'!$H$5,1,IF(A1332&lt;'Gearing and Output'!$H$6,2,IF(A1332&gt;'Gearing and Output'!$H$6,3)))</f>
        <v>3</v>
      </c>
      <c r="M1332" s="92">
        <f>IF(L1332=1,_xlfn.XLOOKUP(A1332,'Dyno Graph'!$E$2:$E$77,'Dyno Graph'!$A$2:$A$77,,1),IF(L1332=2,_xlfn.XLOOKUP(A1332,'Dyno Graph'!$F$2:$F$77,'Dyno Graph'!$A$2:$A$77,,1),IF(L1332=3,_xlfn.XLOOKUP(A1332,'Dyno Graph'!$G$2:$G$77,'Dyno Graph'!$A$2:$A$77,,1))))</f>
        <v>7500</v>
      </c>
      <c r="N1332" s="92">
        <f>IF(L1332=1,_xlfn.XLOOKUP(A1332,'Dyno Graph'!$E$2:$E$77,'Dyno Graph'!$D$2:$D$77,,-1),IF(L1332=2,_xlfn.XLOOKUP(A1332,'Dyno Graph'!$F$2:$F$77,'Dyno Graph'!$D$2:$D$77,,-1),IF(L1332=3,_xlfn.XLOOKUP(A1332,'Dyno Graph'!$G$2:$G$77,'Dyno Graph'!$D$2:$D$77,,-1))))</f>
        <v>14.254</v>
      </c>
      <c r="O1332" s="92">
        <f>IF(L1332=1,_xlfn.XLOOKUP(A1332,'Dyno Graph'!$E$2:$E$77,'Dyno Graph'!$H$2:$H$77,,-1),IF(Forces!L1332=2,_xlfn.XLOOKUP(Forces!A1332,'Dyno Graph'!$F$2:$F$77,'Dyno Graph'!$H$2:$H$77,,-1),IF(Forces!L1332=3,_xlfn.XLOOKUP(Forces!A1332,'Dyno Graph'!$G$2:$G$77,'Dyno Graph'!$H$2:$H$77,,-1))))</f>
        <v>11.185500000000001</v>
      </c>
      <c r="P1332" s="92" cm="1">
        <f t="array" ref="P1332">_xlfn.XLOOKUP(N1332,BSFC!$B$3:$B$25,_xlfn.XLOOKUP(M1332,BSFC!$C$2:$P$2,BSFC!$C$3:$P$25,,-1),,-1)</f>
        <v>475.44294525000004</v>
      </c>
      <c r="Q1332" s="92">
        <f t="shared" si="210"/>
        <v>1.4772408511371877</v>
      </c>
      <c r="R1332" s="92">
        <f t="shared" si="211"/>
        <v>2.2593044861247781E-4</v>
      </c>
      <c r="S1332" s="92">
        <f t="shared" si="212"/>
        <v>0.10741703790997023</v>
      </c>
      <c r="T1332" s="92">
        <f t="shared" si="215"/>
        <v>172.83528593847763</v>
      </c>
      <c r="U1332" s="92">
        <f t="shared" si="213"/>
        <v>1.4322271721329364E-4</v>
      </c>
      <c r="V1332" s="92">
        <f t="shared" si="216"/>
        <v>0.23044704791796472</v>
      </c>
    </row>
    <row r="1333" spans="1:22" x14ac:dyDescent="0.45">
      <c r="A1333" s="88">
        <f>MIN('Gearing and Output'!$H$7,(SQRT((A1332^2)+2*K1332*1)))</f>
        <v>13.752388632941413</v>
      </c>
      <c r="B1333" s="90">
        <f t="shared" si="214"/>
        <v>112.2529225984822</v>
      </c>
      <c r="C1333" s="90">
        <f>0.5*'Gearing and Output'!$G$15*'Gearing and Output'!$G$16*'Gearing and Output'!$G$14*(A1333)^2</f>
        <v>111.2073775495362</v>
      </c>
      <c r="D1333" s="90">
        <f>'Gearing and Output'!$G$26</f>
        <v>133.66125</v>
      </c>
      <c r="E1333" s="90">
        <f>'Gearing and Output'!$C$14-C1333-D1333</f>
        <v>239.23840140594046</v>
      </c>
      <c r="F1333" s="90">
        <f>0.5*'Gearing and Output'!$J$27*A1333^2</f>
        <v>53594.201722958889</v>
      </c>
      <c r="G1333" s="90">
        <f>A1333/('Gearing and Output'!$J$35/1000)</f>
        <v>47.081097682100008</v>
      </c>
      <c r="H1333" s="90">
        <f t="shared" si="208"/>
        <v>59.738955596585342</v>
      </c>
      <c r="I1333" s="90">
        <f>'Gearing and Output'!$G$38</f>
        <v>631.72977665344956</v>
      </c>
      <c r="J1333" s="90">
        <f t="shared" si="209"/>
        <v>0.37870369618049587</v>
      </c>
      <c r="K1333" s="92">
        <f t="shared" si="217"/>
        <v>2.6405868495230767</v>
      </c>
      <c r="L1333" s="92">
        <f>IF(A1333&lt;'Gearing and Output'!$H$5,1,IF(A1333&lt;'Gearing and Output'!$H$6,2,IF(A1333&gt;'Gearing and Output'!$H$6,3)))</f>
        <v>3</v>
      </c>
      <c r="M1333" s="92">
        <f>IF(L1333=1,_xlfn.XLOOKUP(A1333,'Dyno Graph'!$E$2:$E$77,'Dyno Graph'!$A$2:$A$77,,1),IF(L1333=2,_xlfn.XLOOKUP(A1333,'Dyno Graph'!$F$2:$F$77,'Dyno Graph'!$A$2:$A$77,,1),IF(L1333=3,_xlfn.XLOOKUP(A1333,'Dyno Graph'!$G$2:$G$77,'Dyno Graph'!$A$2:$A$77,,1))))</f>
        <v>7500</v>
      </c>
      <c r="N1333" s="92">
        <f>IF(L1333=1,_xlfn.XLOOKUP(A1333,'Dyno Graph'!$E$2:$E$77,'Dyno Graph'!$D$2:$D$77,,-1),IF(L1333=2,_xlfn.XLOOKUP(A1333,'Dyno Graph'!$F$2:$F$77,'Dyno Graph'!$D$2:$D$77,,-1),IF(L1333=3,_xlfn.XLOOKUP(A1333,'Dyno Graph'!$G$2:$G$77,'Dyno Graph'!$D$2:$D$77,,-1))))</f>
        <v>14.254</v>
      </c>
      <c r="O1333" s="92">
        <f>IF(L1333=1,_xlfn.XLOOKUP(A1333,'Dyno Graph'!$E$2:$E$77,'Dyno Graph'!$H$2:$H$77,,-1),IF(Forces!L1333=2,_xlfn.XLOOKUP(Forces!A1333,'Dyno Graph'!$F$2:$F$77,'Dyno Graph'!$H$2:$H$77,,-1),IF(Forces!L1333=3,_xlfn.XLOOKUP(Forces!A1333,'Dyno Graph'!$G$2:$G$77,'Dyno Graph'!$H$2:$H$77,,-1))))</f>
        <v>11.185500000000001</v>
      </c>
      <c r="P1333" s="92" cm="1">
        <f t="array" ref="P1333">_xlfn.XLOOKUP(N1333,BSFC!$B$3:$B$25,_xlfn.XLOOKUP(M1333,BSFC!$C$2:$P$2,BSFC!$C$3:$P$25,,-1),,-1)</f>
        <v>475.44294525000004</v>
      </c>
      <c r="Q1333" s="92">
        <f t="shared" si="210"/>
        <v>1.4772408511371877</v>
      </c>
      <c r="R1333" s="92">
        <f t="shared" si="211"/>
        <v>2.2593044861247781E-4</v>
      </c>
      <c r="S1333" s="92">
        <f t="shared" si="212"/>
        <v>0.10741703790997023</v>
      </c>
      <c r="T1333" s="92">
        <f t="shared" si="215"/>
        <v>172.94270297638761</v>
      </c>
      <c r="U1333" s="92">
        <f t="shared" si="213"/>
        <v>1.4322271721329364E-4</v>
      </c>
      <c r="V1333" s="92">
        <f t="shared" si="216"/>
        <v>0.23059027063517801</v>
      </c>
    </row>
    <row r="1334" spans="1:22" x14ac:dyDescent="0.45">
      <c r="A1334" s="88">
        <f>MIN('Gearing and Output'!$H$7,(SQRT((A1333^2)+2*K1333*1)))</f>
        <v>13.752388632941413</v>
      </c>
      <c r="B1334" s="90">
        <f t="shared" si="214"/>
        <v>112.32563723931229</v>
      </c>
      <c r="C1334" s="90">
        <f>0.5*'Gearing and Output'!$G$15*'Gearing and Output'!$G$16*'Gearing and Output'!$G$14*(A1334)^2</f>
        <v>111.2073775495362</v>
      </c>
      <c r="D1334" s="90">
        <f>'Gearing and Output'!$G$26</f>
        <v>133.66125</v>
      </c>
      <c r="E1334" s="90">
        <f>'Gearing and Output'!$C$14-C1334-D1334</f>
        <v>239.23840140594046</v>
      </c>
      <c r="F1334" s="90">
        <f>0.5*'Gearing and Output'!$J$27*A1334^2</f>
        <v>53594.201722958889</v>
      </c>
      <c r="G1334" s="90">
        <f>A1334/('Gearing and Output'!$J$35/1000)</f>
        <v>47.081097682100008</v>
      </c>
      <c r="H1334" s="90">
        <f t="shared" si="208"/>
        <v>59.738955596585342</v>
      </c>
      <c r="I1334" s="90">
        <f>'Gearing and Output'!$G$38</f>
        <v>631.72977665344956</v>
      </c>
      <c r="J1334" s="90">
        <f t="shared" si="209"/>
        <v>0.37870369618049587</v>
      </c>
      <c r="K1334" s="92">
        <f t="shared" si="217"/>
        <v>2.6405868495230767</v>
      </c>
      <c r="L1334" s="92">
        <f>IF(A1334&lt;'Gearing and Output'!$H$5,1,IF(A1334&lt;'Gearing and Output'!$H$6,2,IF(A1334&gt;'Gearing and Output'!$H$6,3)))</f>
        <v>3</v>
      </c>
      <c r="M1334" s="92">
        <f>IF(L1334=1,_xlfn.XLOOKUP(A1334,'Dyno Graph'!$E$2:$E$77,'Dyno Graph'!$A$2:$A$77,,1),IF(L1334=2,_xlfn.XLOOKUP(A1334,'Dyno Graph'!$F$2:$F$77,'Dyno Graph'!$A$2:$A$77,,1),IF(L1334=3,_xlfn.XLOOKUP(A1334,'Dyno Graph'!$G$2:$G$77,'Dyno Graph'!$A$2:$A$77,,1))))</f>
        <v>7500</v>
      </c>
      <c r="N1334" s="92">
        <f>IF(L1334=1,_xlfn.XLOOKUP(A1334,'Dyno Graph'!$E$2:$E$77,'Dyno Graph'!$D$2:$D$77,,-1),IF(L1334=2,_xlfn.XLOOKUP(A1334,'Dyno Graph'!$F$2:$F$77,'Dyno Graph'!$D$2:$D$77,,-1),IF(L1334=3,_xlfn.XLOOKUP(A1334,'Dyno Graph'!$G$2:$G$77,'Dyno Graph'!$D$2:$D$77,,-1))))</f>
        <v>14.254</v>
      </c>
      <c r="O1334" s="92">
        <f>IF(L1334=1,_xlfn.XLOOKUP(A1334,'Dyno Graph'!$E$2:$E$77,'Dyno Graph'!$H$2:$H$77,,-1),IF(Forces!L1334=2,_xlfn.XLOOKUP(Forces!A1334,'Dyno Graph'!$F$2:$F$77,'Dyno Graph'!$H$2:$H$77,,-1),IF(Forces!L1334=3,_xlfn.XLOOKUP(Forces!A1334,'Dyno Graph'!$G$2:$G$77,'Dyno Graph'!$H$2:$H$77,,-1))))</f>
        <v>11.185500000000001</v>
      </c>
      <c r="P1334" s="92" cm="1">
        <f t="array" ref="P1334">_xlfn.XLOOKUP(N1334,BSFC!$B$3:$B$25,_xlfn.XLOOKUP(M1334,BSFC!$C$2:$P$2,BSFC!$C$3:$P$25,,-1),,-1)</f>
        <v>475.44294525000004</v>
      </c>
      <c r="Q1334" s="92">
        <f t="shared" si="210"/>
        <v>1.4772408511371877</v>
      </c>
      <c r="R1334" s="92">
        <f t="shared" si="211"/>
        <v>2.2593044861247781E-4</v>
      </c>
      <c r="S1334" s="92">
        <f t="shared" si="212"/>
        <v>0.10741703790997023</v>
      </c>
      <c r="T1334" s="92">
        <f t="shared" si="215"/>
        <v>173.05012001429759</v>
      </c>
      <c r="U1334" s="92">
        <f t="shared" si="213"/>
        <v>1.4322271721329364E-4</v>
      </c>
      <c r="V1334" s="92">
        <f t="shared" si="216"/>
        <v>0.23073349335239129</v>
      </c>
    </row>
    <row r="1335" spans="1:22" x14ac:dyDescent="0.45">
      <c r="A1335" s="88">
        <f>MIN('Gearing and Output'!$H$7,(SQRT((A1334^2)+2*K1334*1)))</f>
        <v>13.752388632941413</v>
      </c>
      <c r="B1335" s="90">
        <f t="shared" si="214"/>
        <v>112.39835188014237</v>
      </c>
      <c r="C1335" s="90">
        <f>0.5*'Gearing and Output'!$G$15*'Gearing and Output'!$G$16*'Gearing and Output'!$G$14*(A1335)^2</f>
        <v>111.2073775495362</v>
      </c>
      <c r="D1335" s="90">
        <f>'Gearing and Output'!$G$26</f>
        <v>133.66125</v>
      </c>
      <c r="E1335" s="90">
        <f>'Gearing and Output'!$C$14-C1335-D1335</f>
        <v>239.23840140594046</v>
      </c>
      <c r="F1335" s="90">
        <f>0.5*'Gearing and Output'!$J$27*A1335^2</f>
        <v>53594.201722958889</v>
      </c>
      <c r="G1335" s="90">
        <f>A1335/('Gearing and Output'!$J$35/1000)</f>
        <v>47.081097682100008</v>
      </c>
      <c r="H1335" s="90">
        <f t="shared" si="208"/>
        <v>59.738955596585342</v>
      </c>
      <c r="I1335" s="90">
        <f>'Gearing and Output'!$G$38</f>
        <v>631.72977665344956</v>
      </c>
      <c r="J1335" s="90">
        <f t="shared" si="209"/>
        <v>0.37870369618049587</v>
      </c>
      <c r="K1335" s="92">
        <f t="shared" si="217"/>
        <v>2.6405868495230767</v>
      </c>
      <c r="L1335" s="92">
        <f>IF(A1335&lt;'Gearing and Output'!$H$5,1,IF(A1335&lt;'Gearing and Output'!$H$6,2,IF(A1335&gt;'Gearing and Output'!$H$6,3)))</f>
        <v>3</v>
      </c>
      <c r="M1335" s="92">
        <f>IF(L1335=1,_xlfn.XLOOKUP(A1335,'Dyno Graph'!$E$2:$E$77,'Dyno Graph'!$A$2:$A$77,,1),IF(L1335=2,_xlfn.XLOOKUP(A1335,'Dyno Graph'!$F$2:$F$77,'Dyno Graph'!$A$2:$A$77,,1),IF(L1335=3,_xlfn.XLOOKUP(A1335,'Dyno Graph'!$G$2:$G$77,'Dyno Graph'!$A$2:$A$77,,1))))</f>
        <v>7500</v>
      </c>
      <c r="N1335" s="92">
        <f>IF(L1335=1,_xlfn.XLOOKUP(A1335,'Dyno Graph'!$E$2:$E$77,'Dyno Graph'!$D$2:$D$77,,-1),IF(L1335=2,_xlfn.XLOOKUP(A1335,'Dyno Graph'!$F$2:$F$77,'Dyno Graph'!$D$2:$D$77,,-1),IF(L1335=3,_xlfn.XLOOKUP(A1335,'Dyno Graph'!$G$2:$G$77,'Dyno Graph'!$D$2:$D$77,,-1))))</f>
        <v>14.254</v>
      </c>
      <c r="O1335" s="92">
        <f>IF(L1335=1,_xlfn.XLOOKUP(A1335,'Dyno Graph'!$E$2:$E$77,'Dyno Graph'!$H$2:$H$77,,-1),IF(Forces!L1335=2,_xlfn.XLOOKUP(Forces!A1335,'Dyno Graph'!$F$2:$F$77,'Dyno Graph'!$H$2:$H$77,,-1),IF(Forces!L1335=3,_xlfn.XLOOKUP(Forces!A1335,'Dyno Graph'!$G$2:$G$77,'Dyno Graph'!$H$2:$H$77,,-1))))</f>
        <v>11.185500000000001</v>
      </c>
      <c r="P1335" s="92" cm="1">
        <f t="array" ref="P1335">_xlfn.XLOOKUP(N1335,BSFC!$B$3:$B$25,_xlfn.XLOOKUP(M1335,BSFC!$C$2:$P$2,BSFC!$C$3:$P$25,,-1),,-1)</f>
        <v>475.44294525000004</v>
      </c>
      <c r="Q1335" s="92">
        <f t="shared" si="210"/>
        <v>1.4772408511371877</v>
      </c>
      <c r="R1335" s="92">
        <f t="shared" si="211"/>
        <v>2.2593044861247781E-4</v>
      </c>
      <c r="S1335" s="92">
        <f t="shared" si="212"/>
        <v>0.10741703790997023</v>
      </c>
      <c r="T1335" s="92">
        <f t="shared" si="215"/>
        <v>173.15753705220757</v>
      </c>
      <c r="U1335" s="92">
        <f t="shared" si="213"/>
        <v>1.4322271721329364E-4</v>
      </c>
      <c r="V1335" s="92">
        <f t="shared" si="216"/>
        <v>0.23087671606960458</v>
      </c>
    </row>
    <row r="1336" spans="1:22" x14ac:dyDescent="0.45">
      <c r="A1336" s="88">
        <f>MIN('Gearing and Output'!$H$7,(SQRT((A1335^2)+2*K1335*1)))</f>
        <v>13.752388632941413</v>
      </c>
      <c r="B1336" s="90">
        <f t="shared" si="214"/>
        <v>112.47106652097246</v>
      </c>
      <c r="C1336" s="90">
        <f>0.5*'Gearing and Output'!$G$15*'Gearing and Output'!$G$16*'Gearing and Output'!$G$14*(A1336)^2</f>
        <v>111.2073775495362</v>
      </c>
      <c r="D1336" s="90">
        <f>'Gearing and Output'!$G$26</f>
        <v>133.66125</v>
      </c>
      <c r="E1336" s="90">
        <f>'Gearing and Output'!$C$14-C1336-D1336</f>
        <v>239.23840140594046</v>
      </c>
      <c r="F1336" s="90">
        <f>0.5*'Gearing and Output'!$J$27*A1336^2</f>
        <v>53594.201722958889</v>
      </c>
      <c r="G1336" s="90">
        <f>A1336/('Gearing and Output'!$J$35/1000)</f>
        <v>47.081097682100008</v>
      </c>
      <c r="H1336" s="90">
        <f t="shared" si="208"/>
        <v>59.738955596585342</v>
      </c>
      <c r="I1336" s="90">
        <f>'Gearing and Output'!$G$38</f>
        <v>631.72977665344956</v>
      </c>
      <c r="J1336" s="90">
        <f t="shared" si="209"/>
        <v>0.37870369618049587</v>
      </c>
      <c r="K1336" s="92">
        <f t="shared" si="217"/>
        <v>2.6405868495230767</v>
      </c>
      <c r="L1336" s="92">
        <f>IF(A1336&lt;'Gearing and Output'!$H$5,1,IF(A1336&lt;'Gearing and Output'!$H$6,2,IF(A1336&gt;'Gearing and Output'!$H$6,3)))</f>
        <v>3</v>
      </c>
      <c r="M1336" s="92">
        <f>IF(L1336=1,_xlfn.XLOOKUP(A1336,'Dyno Graph'!$E$2:$E$77,'Dyno Graph'!$A$2:$A$77,,1),IF(L1336=2,_xlfn.XLOOKUP(A1336,'Dyno Graph'!$F$2:$F$77,'Dyno Graph'!$A$2:$A$77,,1),IF(L1336=3,_xlfn.XLOOKUP(A1336,'Dyno Graph'!$G$2:$G$77,'Dyno Graph'!$A$2:$A$77,,1))))</f>
        <v>7500</v>
      </c>
      <c r="N1336" s="92">
        <f>IF(L1336=1,_xlfn.XLOOKUP(A1336,'Dyno Graph'!$E$2:$E$77,'Dyno Graph'!$D$2:$D$77,,-1),IF(L1336=2,_xlfn.XLOOKUP(A1336,'Dyno Graph'!$F$2:$F$77,'Dyno Graph'!$D$2:$D$77,,-1),IF(L1336=3,_xlfn.XLOOKUP(A1336,'Dyno Graph'!$G$2:$G$77,'Dyno Graph'!$D$2:$D$77,,-1))))</f>
        <v>14.254</v>
      </c>
      <c r="O1336" s="92">
        <f>IF(L1336=1,_xlfn.XLOOKUP(A1336,'Dyno Graph'!$E$2:$E$77,'Dyno Graph'!$H$2:$H$77,,-1),IF(Forces!L1336=2,_xlfn.XLOOKUP(Forces!A1336,'Dyno Graph'!$F$2:$F$77,'Dyno Graph'!$H$2:$H$77,,-1),IF(Forces!L1336=3,_xlfn.XLOOKUP(Forces!A1336,'Dyno Graph'!$G$2:$G$77,'Dyno Graph'!$H$2:$H$77,,-1))))</f>
        <v>11.185500000000001</v>
      </c>
      <c r="P1336" s="92" cm="1">
        <f t="array" ref="P1336">_xlfn.XLOOKUP(N1336,BSFC!$B$3:$B$25,_xlfn.XLOOKUP(M1336,BSFC!$C$2:$P$2,BSFC!$C$3:$P$25,,-1),,-1)</f>
        <v>475.44294525000004</v>
      </c>
      <c r="Q1336" s="92">
        <f t="shared" si="210"/>
        <v>1.4772408511371877</v>
      </c>
      <c r="R1336" s="92">
        <f t="shared" si="211"/>
        <v>2.2593044861247781E-4</v>
      </c>
      <c r="S1336" s="92">
        <f t="shared" si="212"/>
        <v>0.10741703790997023</v>
      </c>
      <c r="T1336" s="92">
        <f t="shared" si="215"/>
        <v>173.26495409011756</v>
      </c>
      <c r="U1336" s="92">
        <f t="shared" si="213"/>
        <v>1.4322271721329364E-4</v>
      </c>
      <c r="V1336" s="92">
        <f t="shared" si="216"/>
        <v>0.23101993878681787</v>
      </c>
    </row>
    <row r="1337" spans="1:22" x14ac:dyDescent="0.45">
      <c r="A1337" s="88">
        <f>MIN('Gearing and Output'!$H$7,(SQRT((A1336^2)+2*K1336*1)))</f>
        <v>13.752388632941413</v>
      </c>
      <c r="B1337" s="90">
        <f t="shared" si="214"/>
        <v>112.54378116180254</v>
      </c>
      <c r="C1337" s="90">
        <f>0.5*'Gearing and Output'!$G$15*'Gearing and Output'!$G$16*'Gearing and Output'!$G$14*(A1337)^2</f>
        <v>111.2073775495362</v>
      </c>
      <c r="D1337" s="90">
        <f>'Gearing and Output'!$G$26</f>
        <v>133.66125</v>
      </c>
      <c r="E1337" s="90">
        <f>'Gearing and Output'!$C$14-C1337-D1337</f>
        <v>239.23840140594046</v>
      </c>
      <c r="F1337" s="90">
        <f>0.5*'Gearing and Output'!$J$27*A1337^2</f>
        <v>53594.201722958889</v>
      </c>
      <c r="G1337" s="90">
        <f>A1337/('Gearing and Output'!$J$35/1000)</f>
        <v>47.081097682100008</v>
      </c>
      <c r="H1337" s="90">
        <f t="shared" si="208"/>
        <v>59.738955596585342</v>
      </c>
      <c r="I1337" s="90">
        <f>'Gearing and Output'!$G$38</f>
        <v>631.72977665344956</v>
      </c>
      <c r="J1337" s="90">
        <f t="shared" si="209"/>
        <v>0.37870369618049587</v>
      </c>
      <c r="K1337" s="92">
        <f t="shared" si="217"/>
        <v>2.6405868495230767</v>
      </c>
      <c r="L1337" s="92">
        <f>IF(A1337&lt;'Gearing and Output'!$H$5,1,IF(A1337&lt;'Gearing and Output'!$H$6,2,IF(A1337&gt;'Gearing and Output'!$H$6,3)))</f>
        <v>3</v>
      </c>
      <c r="M1337" s="92">
        <f>IF(L1337=1,_xlfn.XLOOKUP(A1337,'Dyno Graph'!$E$2:$E$77,'Dyno Graph'!$A$2:$A$77,,1),IF(L1337=2,_xlfn.XLOOKUP(A1337,'Dyno Graph'!$F$2:$F$77,'Dyno Graph'!$A$2:$A$77,,1),IF(L1337=3,_xlfn.XLOOKUP(A1337,'Dyno Graph'!$G$2:$G$77,'Dyno Graph'!$A$2:$A$77,,1))))</f>
        <v>7500</v>
      </c>
      <c r="N1337" s="92">
        <f>IF(L1337=1,_xlfn.XLOOKUP(A1337,'Dyno Graph'!$E$2:$E$77,'Dyno Graph'!$D$2:$D$77,,-1),IF(L1337=2,_xlfn.XLOOKUP(A1337,'Dyno Graph'!$F$2:$F$77,'Dyno Graph'!$D$2:$D$77,,-1),IF(L1337=3,_xlfn.XLOOKUP(A1337,'Dyno Graph'!$G$2:$G$77,'Dyno Graph'!$D$2:$D$77,,-1))))</f>
        <v>14.254</v>
      </c>
      <c r="O1337" s="92">
        <f>IF(L1337=1,_xlfn.XLOOKUP(A1337,'Dyno Graph'!$E$2:$E$77,'Dyno Graph'!$H$2:$H$77,,-1),IF(Forces!L1337=2,_xlfn.XLOOKUP(Forces!A1337,'Dyno Graph'!$F$2:$F$77,'Dyno Graph'!$H$2:$H$77,,-1),IF(Forces!L1337=3,_xlfn.XLOOKUP(Forces!A1337,'Dyno Graph'!$G$2:$G$77,'Dyno Graph'!$H$2:$H$77,,-1))))</f>
        <v>11.185500000000001</v>
      </c>
      <c r="P1337" s="92" cm="1">
        <f t="array" ref="P1337">_xlfn.XLOOKUP(N1337,BSFC!$B$3:$B$25,_xlfn.XLOOKUP(M1337,BSFC!$C$2:$P$2,BSFC!$C$3:$P$25,,-1),,-1)</f>
        <v>475.44294525000004</v>
      </c>
      <c r="Q1337" s="92">
        <f t="shared" si="210"/>
        <v>1.4772408511371877</v>
      </c>
      <c r="R1337" s="92">
        <f t="shared" si="211"/>
        <v>2.2593044861247781E-4</v>
      </c>
      <c r="S1337" s="92">
        <f t="shared" si="212"/>
        <v>0.10741703790997023</v>
      </c>
      <c r="T1337" s="92">
        <f t="shared" si="215"/>
        <v>173.37237112802754</v>
      </c>
      <c r="U1337" s="92">
        <f t="shared" si="213"/>
        <v>1.4322271721329364E-4</v>
      </c>
      <c r="V1337" s="92">
        <f t="shared" si="216"/>
        <v>0.23116316150403116</v>
      </c>
    </row>
    <row r="1338" spans="1:22" x14ac:dyDescent="0.45">
      <c r="A1338" s="88">
        <f>MIN('Gearing and Output'!$H$7,(SQRT((A1337^2)+2*K1337*1)))</f>
        <v>13.752388632941413</v>
      </c>
      <c r="B1338" s="90">
        <f t="shared" si="214"/>
        <v>112.61649580263263</v>
      </c>
      <c r="C1338" s="90">
        <f>0.5*'Gearing and Output'!$G$15*'Gearing and Output'!$G$16*'Gearing and Output'!$G$14*(A1338)^2</f>
        <v>111.2073775495362</v>
      </c>
      <c r="D1338" s="90">
        <f>'Gearing and Output'!$G$26</f>
        <v>133.66125</v>
      </c>
      <c r="E1338" s="90">
        <f>'Gearing and Output'!$C$14-C1338-D1338</f>
        <v>239.23840140594046</v>
      </c>
      <c r="F1338" s="90">
        <f>0.5*'Gearing and Output'!$J$27*A1338^2</f>
        <v>53594.201722958889</v>
      </c>
      <c r="G1338" s="90">
        <f>A1338/('Gearing and Output'!$J$35/1000)</f>
        <v>47.081097682100008</v>
      </c>
      <c r="H1338" s="90">
        <f t="shared" si="208"/>
        <v>59.738955596585342</v>
      </c>
      <c r="I1338" s="90">
        <f>'Gearing and Output'!$G$38</f>
        <v>631.72977665344956</v>
      </c>
      <c r="J1338" s="90">
        <f t="shared" si="209"/>
        <v>0.37870369618049587</v>
      </c>
      <c r="K1338" s="92">
        <f t="shared" si="217"/>
        <v>2.6405868495230767</v>
      </c>
      <c r="L1338" s="92">
        <f>IF(A1338&lt;'Gearing and Output'!$H$5,1,IF(A1338&lt;'Gearing and Output'!$H$6,2,IF(A1338&gt;'Gearing and Output'!$H$6,3)))</f>
        <v>3</v>
      </c>
      <c r="M1338" s="92">
        <f>IF(L1338=1,_xlfn.XLOOKUP(A1338,'Dyno Graph'!$E$2:$E$77,'Dyno Graph'!$A$2:$A$77,,1),IF(L1338=2,_xlfn.XLOOKUP(A1338,'Dyno Graph'!$F$2:$F$77,'Dyno Graph'!$A$2:$A$77,,1),IF(L1338=3,_xlfn.XLOOKUP(A1338,'Dyno Graph'!$G$2:$G$77,'Dyno Graph'!$A$2:$A$77,,1))))</f>
        <v>7500</v>
      </c>
      <c r="N1338" s="92">
        <f>IF(L1338=1,_xlfn.XLOOKUP(A1338,'Dyno Graph'!$E$2:$E$77,'Dyno Graph'!$D$2:$D$77,,-1),IF(L1338=2,_xlfn.XLOOKUP(A1338,'Dyno Graph'!$F$2:$F$77,'Dyno Graph'!$D$2:$D$77,,-1),IF(L1338=3,_xlfn.XLOOKUP(A1338,'Dyno Graph'!$G$2:$G$77,'Dyno Graph'!$D$2:$D$77,,-1))))</f>
        <v>14.254</v>
      </c>
      <c r="O1338" s="92">
        <f>IF(L1338=1,_xlfn.XLOOKUP(A1338,'Dyno Graph'!$E$2:$E$77,'Dyno Graph'!$H$2:$H$77,,-1),IF(Forces!L1338=2,_xlfn.XLOOKUP(Forces!A1338,'Dyno Graph'!$F$2:$F$77,'Dyno Graph'!$H$2:$H$77,,-1),IF(Forces!L1338=3,_xlfn.XLOOKUP(Forces!A1338,'Dyno Graph'!$G$2:$G$77,'Dyno Graph'!$H$2:$H$77,,-1))))</f>
        <v>11.185500000000001</v>
      </c>
      <c r="P1338" s="92" cm="1">
        <f t="array" ref="P1338">_xlfn.XLOOKUP(N1338,BSFC!$B$3:$B$25,_xlfn.XLOOKUP(M1338,BSFC!$C$2:$P$2,BSFC!$C$3:$P$25,,-1),,-1)</f>
        <v>475.44294525000004</v>
      </c>
      <c r="Q1338" s="92">
        <f t="shared" si="210"/>
        <v>1.4772408511371877</v>
      </c>
      <c r="R1338" s="92">
        <f t="shared" si="211"/>
        <v>2.2593044861247781E-4</v>
      </c>
      <c r="S1338" s="92">
        <f t="shared" si="212"/>
        <v>0.10741703790997023</v>
      </c>
      <c r="T1338" s="92">
        <f t="shared" si="215"/>
        <v>173.47978816593752</v>
      </c>
      <c r="U1338" s="92">
        <f t="shared" si="213"/>
        <v>1.4322271721329364E-4</v>
      </c>
      <c r="V1338" s="92">
        <f t="shared" si="216"/>
        <v>0.23130638422124444</v>
      </c>
    </row>
    <row r="1339" spans="1:22" x14ac:dyDescent="0.45">
      <c r="A1339" s="88">
        <f>MIN('Gearing and Output'!$H$7,(SQRT((A1338^2)+2*K1338*1)))</f>
        <v>13.752388632941413</v>
      </c>
      <c r="B1339" s="90">
        <f t="shared" si="214"/>
        <v>112.68921044346271</v>
      </c>
      <c r="C1339" s="90">
        <f>0.5*'Gearing and Output'!$G$15*'Gearing and Output'!$G$16*'Gearing and Output'!$G$14*(A1339)^2</f>
        <v>111.2073775495362</v>
      </c>
      <c r="D1339" s="90">
        <f>'Gearing and Output'!$G$26</f>
        <v>133.66125</v>
      </c>
      <c r="E1339" s="90">
        <f>'Gearing and Output'!$C$14-C1339-D1339</f>
        <v>239.23840140594046</v>
      </c>
      <c r="F1339" s="90">
        <f>0.5*'Gearing and Output'!$J$27*A1339^2</f>
        <v>53594.201722958889</v>
      </c>
      <c r="G1339" s="90">
        <f>A1339/('Gearing and Output'!$J$35/1000)</f>
        <v>47.081097682100008</v>
      </c>
      <c r="H1339" s="90">
        <f t="shared" si="208"/>
        <v>59.738955596585342</v>
      </c>
      <c r="I1339" s="90">
        <f>'Gearing and Output'!$G$38</f>
        <v>631.72977665344956</v>
      </c>
      <c r="J1339" s="90">
        <f t="shared" si="209"/>
        <v>0.37870369618049587</v>
      </c>
      <c r="K1339" s="92">
        <f t="shared" si="217"/>
        <v>2.6405868495230767</v>
      </c>
      <c r="L1339" s="92">
        <f>IF(A1339&lt;'Gearing and Output'!$H$5,1,IF(A1339&lt;'Gearing and Output'!$H$6,2,IF(A1339&gt;'Gearing and Output'!$H$6,3)))</f>
        <v>3</v>
      </c>
      <c r="M1339" s="92">
        <f>IF(L1339=1,_xlfn.XLOOKUP(A1339,'Dyno Graph'!$E$2:$E$77,'Dyno Graph'!$A$2:$A$77,,1),IF(L1339=2,_xlfn.XLOOKUP(A1339,'Dyno Graph'!$F$2:$F$77,'Dyno Graph'!$A$2:$A$77,,1),IF(L1339=3,_xlfn.XLOOKUP(A1339,'Dyno Graph'!$G$2:$G$77,'Dyno Graph'!$A$2:$A$77,,1))))</f>
        <v>7500</v>
      </c>
      <c r="N1339" s="92">
        <f>IF(L1339=1,_xlfn.XLOOKUP(A1339,'Dyno Graph'!$E$2:$E$77,'Dyno Graph'!$D$2:$D$77,,-1),IF(L1339=2,_xlfn.XLOOKUP(A1339,'Dyno Graph'!$F$2:$F$77,'Dyno Graph'!$D$2:$D$77,,-1),IF(L1339=3,_xlfn.XLOOKUP(A1339,'Dyno Graph'!$G$2:$G$77,'Dyno Graph'!$D$2:$D$77,,-1))))</f>
        <v>14.254</v>
      </c>
      <c r="O1339" s="92">
        <f>IF(L1339=1,_xlfn.XLOOKUP(A1339,'Dyno Graph'!$E$2:$E$77,'Dyno Graph'!$H$2:$H$77,,-1),IF(Forces!L1339=2,_xlfn.XLOOKUP(Forces!A1339,'Dyno Graph'!$F$2:$F$77,'Dyno Graph'!$H$2:$H$77,,-1),IF(Forces!L1339=3,_xlfn.XLOOKUP(Forces!A1339,'Dyno Graph'!$G$2:$G$77,'Dyno Graph'!$H$2:$H$77,,-1))))</f>
        <v>11.185500000000001</v>
      </c>
      <c r="P1339" s="92" cm="1">
        <f t="array" ref="P1339">_xlfn.XLOOKUP(N1339,BSFC!$B$3:$B$25,_xlfn.XLOOKUP(M1339,BSFC!$C$2:$P$2,BSFC!$C$3:$P$25,,-1),,-1)</f>
        <v>475.44294525000004</v>
      </c>
      <c r="Q1339" s="92">
        <f t="shared" si="210"/>
        <v>1.4772408511371877</v>
      </c>
      <c r="R1339" s="92">
        <f t="shared" si="211"/>
        <v>2.2593044861247781E-4</v>
      </c>
      <c r="S1339" s="92">
        <f t="shared" si="212"/>
        <v>0.10741703790997023</v>
      </c>
      <c r="T1339" s="92">
        <f t="shared" si="215"/>
        <v>173.5872052038475</v>
      </c>
      <c r="U1339" s="92">
        <f t="shared" si="213"/>
        <v>1.4322271721329364E-4</v>
      </c>
      <c r="V1339" s="92">
        <f t="shared" si="216"/>
        <v>0.23144960693845773</v>
      </c>
    </row>
    <row r="1340" spans="1:22" x14ac:dyDescent="0.45">
      <c r="A1340" s="88">
        <f>MIN('Gearing and Output'!$H$7,(SQRT((A1339^2)+2*K1339*1)))</f>
        <v>13.752388632941413</v>
      </c>
      <c r="B1340" s="90">
        <f t="shared" si="214"/>
        <v>112.7619250842928</v>
      </c>
      <c r="C1340" s="90">
        <f>0.5*'Gearing and Output'!$G$15*'Gearing and Output'!$G$16*'Gearing and Output'!$G$14*(A1340)^2</f>
        <v>111.2073775495362</v>
      </c>
      <c r="D1340" s="90">
        <f>'Gearing and Output'!$G$26</f>
        <v>133.66125</v>
      </c>
      <c r="E1340" s="90">
        <f>'Gearing and Output'!$C$14-C1340-D1340</f>
        <v>239.23840140594046</v>
      </c>
      <c r="F1340" s="90">
        <f>0.5*'Gearing and Output'!$J$27*A1340^2</f>
        <v>53594.201722958889</v>
      </c>
      <c r="G1340" s="90">
        <f>A1340/('Gearing and Output'!$J$35/1000)</f>
        <v>47.081097682100008</v>
      </c>
      <c r="H1340" s="90">
        <f t="shared" si="208"/>
        <v>59.738955596585342</v>
      </c>
      <c r="I1340" s="90">
        <f>'Gearing and Output'!$G$38</f>
        <v>631.72977665344956</v>
      </c>
      <c r="J1340" s="90">
        <f t="shared" si="209"/>
        <v>0.37870369618049587</v>
      </c>
      <c r="K1340" s="92">
        <f t="shared" si="217"/>
        <v>2.6405868495230767</v>
      </c>
      <c r="L1340" s="92">
        <f>IF(A1340&lt;'Gearing and Output'!$H$5,1,IF(A1340&lt;'Gearing and Output'!$H$6,2,IF(A1340&gt;'Gearing and Output'!$H$6,3)))</f>
        <v>3</v>
      </c>
      <c r="M1340" s="92">
        <f>IF(L1340=1,_xlfn.XLOOKUP(A1340,'Dyno Graph'!$E$2:$E$77,'Dyno Graph'!$A$2:$A$77,,1),IF(L1340=2,_xlfn.XLOOKUP(A1340,'Dyno Graph'!$F$2:$F$77,'Dyno Graph'!$A$2:$A$77,,1),IF(L1340=3,_xlfn.XLOOKUP(A1340,'Dyno Graph'!$G$2:$G$77,'Dyno Graph'!$A$2:$A$77,,1))))</f>
        <v>7500</v>
      </c>
      <c r="N1340" s="92">
        <f>IF(L1340=1,_xlfn.XLOOKUP(A1340,'Dyno Graph'!$E$2:$E$77,'Dyno Graph'!$D$2:$D$77,,-1),IF(L1340=2,_xlfn.XLOOKUP(A1340,'Dyno Graph'!$F$2:$F$77,'Dyno Graph'!$D$2:$D$77,,-1),IF(L1340=3,_xlfn.XLOOKUP(A1340,'Dyno Graph'!$G$2:$G$77,'Dyno Graph'!$D$2:$D$77,,-1))))</f>
        <v>14.254</v>
      </c>
      <c r="O1340" s="92">
        <f>IF(L1340=1,_xlfn.XLOOKUP(A1340,'Dyno Graph'!$E$2:$E$77,'Dyno Graph'!$H$2:$H$77,,-1),IF(Forces!L1340=2,_xlfn.XLOOKUP(Forces!A1340,'Dyno Graph'!$F$2:$F$77,'Dyno Graph'!$H$2:$H$77,,-1),IF(Forces!L1340=3,_xlfn.XLOOKUP(Forces!A1340,'Dyno Graph'!$G$2:$G$77,'Dyno Graph'!$H$2:$H$77,,-1))))</f>
        <v>11.185500000000001</v>
      </c>
      <c r="P1340" s="92" cm="1">
        <f t="array" ref="P1340">_xlfn.XLOOKUP(N1340,BSFC!$B$3:$B$25,_xlfn.XLOOKUP(M1340,BSFC!$C$2:$P$2,BSFC!$C$3:$P$25,,-1),,-1)</f>
        <v>475.44294525000004</v>
      </c>
      <c r="Q1340" s="92">
        <f t="shared" si="210"/>
        <v>1.4772408511371877</v>
      </c>
      <c r="R1340" s="92">
        <f t="shared" si="211"/>
        <v>2.2593044861247781E-4</v>
      </c>
      <c r="S1340" s="92">
        <f t="shared" si="212"/>
        <v>0.10741703790997023</v>
      </c>
      <c r="T1340" s="92">
        <f t="shared" si="215"/>
        <v>173.69462224175749</v>
      </c>
      <c r="U1340" s="92">
        <f t="shared" si="213"/>
        <v>1.4322271721329364E-4</v>
      </c>
      <c r="V1340" s="92">
        <f t="shared" si="216"/>
        <v>0.23159282965567102</v>
      </c>
    </row>
    <row r="1341" spans="1:22" x14ac:dyDescent="0.45">
      <c r="A1341" s="88">
        <f>MIN('Gearing and Output'!$H$7,(SQRT((A1340^2)+2*K1340*1)))</f>
        <v>13.752388632941413</v>
      </c>
      <c r="B1341" s="90">
        <f t="shared" si="214"/>
        <v>112.83463972512288</v>
      </c>
      <c r="C1341" s="90">
        <f>0.5*'Gearing and Output'!$G$15*'Gearing and Output'!$G$16*'Gearing and Output'!$G$14*(A1341)^2</f>
        <v>111.2073775495362</v>
      </c>
      <c r="D1341" s="90">
        <f>'Gearing and Output'!$G$26</f>
        <v>133.66125</v>
      </c>
      <c r="E1341" s="90">
        <f>'Gearing and Output'!$C$14-C1341-D1341</f>
        <v>239.23840140594046</v>
      </c>
      <c r="F1341" s="90">
        <f>0.5*'Gearing and Output'!$J$27*A1341^2</f>
        <v>53594.201722958889</v>
      </c>
      <c r="G1341" s="90">
        <f>A1341/('Gearing and Output'!$J$35/1000)</f>
        <v>47.081097682100008</v>
      </c>
      <c r="H1341" s="90">
        <f t="shared" si="208"/>
        <v>59.738955596585342</v>
      </c>
      <c r="I1341" s="90">
        <f>'Gearing and Output'!$G$38</f>
        <v>631.72977665344956</v>
      </c>
      <c r="J1341" s="90">
        <f t="shared" si="209"/>
        <v>0.37870369618049587</v>
      </c>
      <c r="K1341" s="92">
        <f t="shared" si="217"/>
        <v>2.6405868495230767</v>
      </c>
      <c r="L1341" s="92">
        <f>IF(A1341&lt;'Gearing and Output'!$H$5,1,IF(A1341&lt;'Gearing and Output'!$H$6,2,IF(A1341&gt;'Gearing and Output'!$H$6,3)))</f>
        <v>3</v>
      </c>
      <c r="M1341" s="92">
        <f>IF(L1341=1,_xlfn.XLOOKUP(A1341,'Dyno Graph'!$E$2:$E$77,'Dyno Graph'!$A$2:$A$77,,1),IF(L1341=2,_xlfn.XLOOKUP(A1341,'Dyno Graph'!$F$2:$F$77,'Dyno Graph'!$A$2:$A$77,,1),IF(L1341=3,_xlfn.XLOOKUP(A1341,'Dyno Graph'!$G$2:$G$77,'Dyno Graph'!$A$2:$A$77,,1))))</f>
        <v>7500</v>
      </c>
      <c r="N1341" s="92">
        <f>IF(L1341=1,_xlfn.XLOOKUP(A1341,'Dyno Graph'!$E$2:$E$77,'Dyno Graph'!$D$2:$D$77,,-1),IF(L1341=2,_xlfn.XLOOKUP(A1341,'Dyno Graph'!$F$2:$F$77,'Dyno Graph'!$D$2:$D$77,,-1),IF(L1341=3,_xlfn.XLOOKUP(A1341,'Dyno Graph'!$G$2:$G$77,'Dyno Graph'!$D$2:$D$77,,-1))))</f>
        <v>14.254</v>
      </c>
      <c r="O1341" s="92">
        <f>IF(L1341=1,_xlfn.XLOOKUP(A1341,'Dyno Graph'!$E$2:$E$77,'Dyno Graph'!$H$2:$H$77,,-1),IF(Forces!L1341=2,_xlfn.XLOOKUP(Forces!A1341,'Dyno Graph'!$F$2:$F$77,'Dyno Graph'!$H$2:$H$77,,-1),IF(Forces!L1341=3,_xlfn.XLOOKUP(Forces!A1341,'Dyno Graph'!$G$2:$G$77,'Dyno Graph'!$H$2:$H$77,,-1))))</f>
        <v>11.185500000000001</v>
      </c>
      <c r="P1341" s="92" cm="1">
        <f t="array" ref="P1341">_xlfn.XLOOKUP(N1341,BSFC!$B$3:$B$25,_xlfn.XLOOKUP(M1341,BSFC!$C$2:$P$2,BSFC!$C$3:$P$25,,-1),,-1)</f>
        <v>475.44294525000004</v>
      </c>
      <c r="Q1341" s="92">
        <f t="shared" si="210"/>
        <v>1.4772408511371877</v>
      </c>
      <c r="R1341" s="92">
        <f t="shared" si="211"/>
        <v>2.2593044861247781E-4</v>
      </c>
      <c r="S1341" s="92">
        <f t="shared" si="212"/>
        <v>0.10741703790997023</v>
      </c>
      <c r="T1341" s="92">
        <f t="shared" si="215"/>
        <v>173.80203927966747</v>
      </c>
      <c r="U1341" s="92">
        <f t="shared" si="213"/>
        <v>1.4322271721329364E-4</v>
      </c>
      <c r="V1341" s="92">
        <f t="shared" si="216"/>
        <v>0.2317360523728843</v>
      </c>
    </row>
    <row r="1342" spans="1:22" x14ac:dyDescent="0.45">
      <c r="A1342" s="88">
        <f>MIN('Gearing and Output'!$H$7,(SQRT((A1341^2)+2*K1341*1)))</f>
        <v>13.752388632941413</v>
      </c>
      <c r="B1342" s="90">
        <f t="shared" si="214"/>
        <v>112.90735436595297</v>
      </c>
      <c r="C1342" s="90">
        <f>0.5*'Gearing and Output'!$G$15*'Gearing and Output'!$G$16*'Gearing and Output'!$G$14*(A1342)^2</f>
        <v>111.2073775495362</v>
      </c>
      <c r="D1342" s="90">
        <f>'Gearing and Output'!$G$26</f>
        <v>133.66125</v>
      </c>
      <c r="E1342" s="90">
        <f>'Gearing and Output'!$C$14-C1342-D1342</f>
        <v>239.23840140594046</v>
      </c>
      <c r="F1342" s="90">
        <f>0.5*'Gearing and Output'!$J$27*A1342^2</f>
        <v>53594.201722958889</v>
      </c>
      <c r="G1342" s="90">
        <f>A1342/('Gearing and Output'!$J$35/1000)</f>
        <v>47.081097682100008</v>
      </c>
      <c r="H1342" s="90">
        <f t="shared" si="208"/>
        <v>59.738955596585342</v>
      </c>
      <c r="I1342" s="90">
        <f>'Gearing and Output'!$G$38</f>
        <v>631.72977665344956</v>
      </c>
      <c r="J1342" s="90">
        <f t="shared" si="209"/>
        <v>0.37870369618049587</v>
      </c>
      <c r="K1342" s="92">
        <f t="shared" si="217"/>
        <v>2.6405868495230767</v>
      </c>
      <c r="L1342" s="92">
        <f>IF(A1342&lt;'Gearing and Output'!$H$5,1,IF(A1342&lt;'Gearing and Output'!$H$6,2,IF(A1342&gt;'Gearing and Output'!$H$6,3)))</f>
        <v>3</v>
      </c>
      <c r="M1342" s="92">
        <f>IF(L1342=1,_xlfn.XLOOKUP(A1342,'Dyno Graph'!$E$2:$E$77,'Dyno Graph'!$A$2:$A$77,,1),IF(L1342=2,_xlfn.XLOOKUP(A1342,'Dyno Graph'!$F$2:$F$77,'Dyno Graph'!$A$2:$A$77,,1),IF(L1342=3,_xlfn.XLOOKUP(A1342,'Dyno Graph'!$G$2:$G$77,'Dyno Graph'!$A$2:$A$77,,1))))</f>
        <v>7500</v>
      </c>
      <c r="N1342" s="92">
        <f>IF(L1342=1,_xlfn.XLOOKUP(A1342,'Dyno Graph'!$E$2:$E$77,'Dyno Graph'!$D$2:$D$77,,-1),IF(L1342=2,_xlfn.XLOOKUP(A1342,'Dyno Graph'!$F$2:$F$77,'Dyno Graph'!$D$2:$D$77,,-1),IF(L1342=3,_xlfn.XLOOKUP(A1342,'Dyno Graph'!$G$2:$G$77,'Dyno Graph'!$D$2:$D$77,,-1))))</f>
        <v>14.254</v>
      </c>
      <c r="O1342" s="92">
        <f>IF(L1342=1,_xlfn.XLOOKUP(A1342,'Dyno Graph'!$E$2:$E$77,'Dyno Graph'!$H$2:$H$77,,-1),IF(Forces!L1342=2,_xlfn.XLOOKUP(Forces!A1342,'Dyno Graph'!$F$2:$F$77,'Dyno Graph'!$H$2:$H$77,,-1),IF(Forces!L1342=3,_xlfn.XLOOKUP(Forces!A1342,'Dyno Graph'!$G$2:$G$77,'Dyno Graph'!$H$2:$H$77,,-1))))</f>
        <v>11.185500000000001</v>
      </c>
      <c r="P1342" s="92" cm="1">
        <f t="array" ref="P1342">_xlfn.XLOOKUP(N1342,BSFC!$B$3:$B$25,_xlfn.XLOOKUP(M1342,BSFC!$C$2:$P$2,BSFC!$C$3:$P$25,,-1),,-1)</f>
        <v>475.44294525000004</v>
      </c>
      <c r="Q1342" s="92">
        <f t="shared" si="210"/>
        <v>1.4772408511371877</v>
      </c>
      <c r="R1342" s="92">
        <f t="shared" si="211"/>
        <v>2.2593044861247781E-4</v>
      </c>
      <c r="S1342" s="92">
        <f t="shared" si="212"/>
        <v>0.10741703790997023</v>
      </c>
      <c r="T1342" s="92">
        <f t="shared" si="215"/>
        <v>173.90945631757745</v>
      </c>
      <c r="U1342" s="92">
        <f t="shared" si="213"/>
        <v>1.4322271721329364E-4</v>
      </c>
      <c r="V1342" s="92">
        <f t="shared" si="216"/>
        <v>0.23187927509009759</v>
      </c>
    </row>
    <row r="1343" spans="1:22" x14ac:dyDescent="0.45">
      <c r="A1343" s="88">
        <f>MIN('Gearing and Output'!$H$7,(SQRT((A1342^2)+2*K1342*1)))</f>
        <v>13.752388632941413</v>
      </c>
      <c r="B1343" s="90">
        <f t="shared" si="214"/>
        <v>112.98006900678305</v>
      </c>
      <c r="C1343" s="90">
        <f>0.5*'Gearing and Output'!$G$15*'Gearing and Output'!$G$16*'Gearing and Output'!$G$14*(A1343)^2</f>
        <v>111.2073775495362</v>
      </c>
      <c r="D1343" s="90">
        <f>'Gearing and Output'!$G$26</f>
        <v>133.66125</v>
      </c>
      <c r="E1343" s="90">
        <f>'Gearing and Output'!$C$14-C1343-D1343</f>
        <v>239.23840140594046</v>
      </c>
      <c r="F1343" s="90">
        <f>0.5*'Gearing and Output'!$J$27*A1343^2</f>
        <v>53594.201722958889</v>
      </c>
      <c r="G1343" s="90">
        <f>A1343/('Gearing and Output'!$J$35/1000)</f>
        <v>47.081097682100008</v>
      </c>
      <c r="H1343" s="90">
        <f t="shared" si="208"/>
        <v>59.738955596585342</v>
      </c>
      <c r="I1343" s="90">
        <f>'Gearing and Output'!$G$38</f>
        <v>631.72977665344956</v>
      </c>
      <c r="J1343" s="90">
        <f t="shared" si="209"/>
        <v>0.37870369618049587</v>
      </c>
      <c r="K1343" s="92">
        <f t="shared" si="217"/>
        <v>2.6405868495230767</v>
      </c>
      <c r="L1343" s="92">
        <f>IF(A1343&lt;'Gearing and Output'!$H$5,1,IF(A1343&lt;'Gearing and Output'!$H$6,2,IF(A1343&gt;'Gearing and Output'!$H$6,3)))</f>
        <v>3</v>
      </c>
      <c r="M1343" s="92">
        <f>IF(L1343=1,_xlfn.XLOOKUP(A1343,'Dyno Graph'!$E$2:$E$77,'Dyno Graph'!$A$2:$A$77,,1),IF(L1343=2,_xlfn.XLOOKUP(A1343,'Dyno Graph'!$F$2:$F$77,'Dyno Graph'!$A$2:$A$77,,1),IF(L1343=3,_xlfn.XLOOKUP(A1343,'Dyno Graph'!$G$2:$G$77,'Dyno Graph'!$A$2:$A$77,,1))))</f>
        <v>7500</v>
      </c>
      <c r="N1343" s="92">
        <f>IF(L1343=1,_xlfn.XLOOKUP(A1343,'Dyno Graph'!$E$2:$E$77,'Dyno Graph'!$D$2:$D$77,,-1),IF(L1343=2,_xlfn.XLOOKUP(A1343,'Dyno Graph'!$F$2:$F$77,'Dyno Graph'!$D$2:$D$77,,-1),IF(L1343=3,_xlfn.XLOOKUP(A1343,'Dyno Graph'!$G$2:$G$77,'Dyno Graph'!$D$2:$D$77,,-1))))</f>
        <v>14.254</v>
      </c>
      <c r="O1343" s="92">
        <f>IF(L1343=1,_xlfn.XLOOKUP(A1343,'Dyno Graph'!$E$2:$E$77,'Dyno Graph'!$H$2:$H$77,,-1),IF(Forces!L1343=2,_xlfn.XLOOKUP(Forces!A1343,'Dyno Graph'!$F$2:$F$77,'Dyno Graph'!$H$2:$H$77,,-1),IF(Forces!L1343=3,_xlfn.XLOOKUP(Forces!A1343,'Dyno Graph'!$G$2:$G$77,'Dyno Graph'!$H$2:$H$77,,-1))))</f>
        <v>11.185500000000001</v>
      </c>
      <c r="P1343" s="92" cm="1">
        <f t="array" ref="P1343">_xlfn.XLOOKUP(N1343,BSFC!$B$3:$B$25,_xlfn.XLOOKUP(M1343,BSFC!$C$2:$P$2,BSFC!$C$3:$P$25,,-1),,-1)</f>
        <v>475.44294525000004</v>
      </c>
      <c r="Q1343" s="92">
        <f t="shared" si="210"/>
        <v>1.4772408511371877</v>
      </c>
      <c r="R1343" s="92">
        <f t="shared" si="211"/>
        <v>2.2593044861247781E-4</v>
      </c>
      <c r="S1343" s="92">
        <f t="shared" si="212"/>
        <v>0.10741703790997023</v>
      </c>
      <c r="T1343" s="92">
        <f t="shared" si="215"/>
        <v>174.01687335548743</v>
      </c>
      <c r="U1343" s="92">
        <f t="shared" si="213"/>
        <v>1.4322271721329364E-4</v>
      </c>
      <c r="V1343" s="92">
        <f t="shared" si="216"/>
        <v>0.23202249780731088</v>
      </c>
    </row>
    <row r="1344" spans="1:22" x14ac:dyDescent="0.45">
      <c r="A1344" s="88">
        <f>MIN('Gearing and Output'!$H$7,(SQRT((A1343^2)+2*K1343*1)))</f>
        <v>13.752388632941413</v>
      </c>
      <c r="B1344" s="90">
        <f t="shared" si="214"/>
        <v>113.05278364761314</v>
      </c>
      <c r="C1344" s="90">
        <f>0.5*'Gearing and Output'!$G$15*'Gearing and Output'!$G$16*'Gearing and Output'!$G$14*(A1344)^2</f>
        <v>111.2073775495362</v>
      </c>
      <c r="D1344" s="90">
        <f>'Gearing and Output'!$G$26</f>
        <v>133.66125</v>
      </c>
      <c r="E1344" s="90">
        <f>'Gearing and Output'!$C$14-C1344-D1344</f>
        <v>239.23840140594046</v>
      </c>
      <c r="F1344" s="90">
        <f>0.5*'Gearing and Output'!$J$27*A1344^2</f>
        <v>53594.201722958889</v>
      </c>
      <c r="G1344" s="90">
        <f>A1344/('Gearing and Output'!$J$35/1000)</f>
        <v>47.081097682100008</v>
      </c>
      <c r="H1344" s="90">
        <f t="shared" si="208"/>
        <v>59.738955596585342</v>
      </c>
      <c r="I1344" s="90">
        <f>'Gearing and Output'!$G$38</f>
        <v>631.72977665344956</v>
      </c>
      <c r="J1344" s="90">
        <f t="shared" si="209"/>
        <v>0.37870369618049587</v>
      </c>
      <c r="K1344" s="92">
        <f t="shared" si="217"/>
        <v>2.6405868495230767</v>
      </c>
      <c r="L1344" s="92">
        <f>IF(A1344&lt;'Gearing and Output'!$H$5,1,IF(A1344&lt;'Gearing and Output'!$H$6,2,IF(A1344&gt;'Gearing and Output'!$H$6,3)))</f>
        <v>3</v>
      </c>
      <c r="M1344" s="92">
        <f>IF(L1344=1,_xlfn.XLOOKUP(A1344,'Dyno Graph'!$E$2:$E$77,'Dyno Graph'!$A$2:$A$77,,1),IF(L1344=2,_xlfn.XLOOKUP(A1344,'Dyno Graph'!$F$2:$F$77,'Dyno Graph'!$A$2:$A$77,,1),IF(L1344=3,_xlfn.XLOOKUP(A1344,'Dyno Graph'!$G$2:$G$77,'Dyno Graph'!$A$2:$A$77,,1))))</f>
        <v>7500</v>
      </c>
      <c r="N1344" s="92">
        <f>IF(L1344=1,_xlfn.XLOOKUP(A1344,'Dyno Graph'!$E$2:$E$77,'Dyno Graph'!$D$2:$D$77,,-1),IF(L1344=2,_xlfn.XLOOKUP(A1344,'Dyno Graph'!$F$2:$F$77,'Dyno Graph'!$D$2:$D$77,,-1),IF(L1344=3,_xlfn.XLOOKUP(A1344,'Dyno Graph'!$G$2:$G$77,'Dyno Graph'!$D$2:$D$77,,-1))))</f>
        <v>14.254</v>
      </c>
      <c r="O1344" s="92">
        <f>IF(L1344=1,_xlfn.XLOOKUP(A1344,'Dyno Graph'!$E$2:$E$77,'Dyno Graph'!$H$2:$H$77,,-1),IF(Forces!L1344=2,_xlfn.XLOOKUP(Forces!A1344,'Dyno Graph'!$F$2:$F$77,'Dyno Graph'!$H$2:$H$77,,-1),IF(Forces!L1344=3,_xlfn.XLOOKUP(Forces!A1344,'Dyno Graph'!$G$2:$G$77,'Dyno Graph'!$H$2:$H$77,,-1))))</f>
        <v>11.185500000000001</v>
      </c>
      <c r="P1344" s="92" cm="1">
        <f t="array" ref="P1344">_xlfn.XLOOKUP(N1344,BSFC!$B$3:$B$25,_xlfn.XLOOKUP(M1344,BSFC!$C$2:$P$2,BSFC!$C$3:$P$25,,-1),,-1)</f>
        <v>475.44294525000004</v>
      </c>
      <c r="Q1344" s="92">
        <f t="shared" si="210"/>
        <v>1.4772408511371877</v>
      </c>
      <c r="R1344" s="92">
        <f t="shared" si="211"/>
        <v>2.2593044861247781E-4</v>
      </c>
      <c r="S1344" s="92">
        <f t="shared" si="212"/>
        <v>0.10741703790997023</v>
      </c>
      <c r="T1344" s="92">
        <f t="shared" si="215"/>
        <v>174.12429039339742</v>
      </c>
      <c r="U1344" s="92">
        <f t="shared" si="213"/>
        <v>1.4322271721329364E-4</v>
      </c>
      <c r="V1344" s="92">
        <f t="shared" si="216"/>
        <v>0.23216572052452417</v>
      </c>
    </row>
    <row r="1345" spans="1:22" x14ac:dyDescent="0.45">
      <c r="A1345" s="88">
        <f>MIN('Gearing and Output'!$H$7,(SQRT((A1344^2)+2*K1344*1)))</f>
        <v>13.752388632941413</v>
      </c>
      <c r="B1345" s="90">
        <f t="shared" si="214"/>
        <v>113.12549828844323</v>
      </c>
      <c r="C1345" s="90">
        <f>0.5*'Gearing and Output'!$G$15*'Gearing and Output'!$G$16*'Gearing and Output'!$G$14*(A1345)^2</f>
        <v>111.2073775495362</v>
      </c>
      <c r="D1345" s="90">
        <f>'Gearing and Output'!$G$26</f>
        <v>133.66125</v>
      </c>
      <c r="E1345" s="90">
        <f>'Gearing and Output'!$C$14-C1345-D1345</f>
        <v>239.23840140594046</v>
      </c>
      <c r="F1345" s="90">
        <f>0.5*'Gearing and Output'!$J$27*A1345^2</f>
        <v>53594.201722958889</v>
      </c>
      <c r="G1345" s="90">
        <f>A1345/('Gearing and Output'!$J$35/1000)</f>
        <v>47.081097682100008</v>
      </c>
      <c r="H1345" s="90">
        <f t="shared" si="208"/>
        <v>59.738955596585342</v>
      </c>
      <c r="I1345" s="90">
        <f>'Gearing and Output'!$G$38</f>
        <v>631.72977665344956</v>
      </c>
      <c r="J1345" s="90">
        <f t="shared" si="209"/>
        <v>0.37870369618049587</v>
      </c>
      <c r="K1345" s="92">
        <f t="shared" si="217"/>
        <v>2.6405868495230767</v>
      </c>
      <c r="L1345" s="92">
        <f>IF(A1345&lt;'Gearing and Output'!$H$5,1,IF(A1345&lt;'Gearing and Output'!$H$6,2,IF(A1345&gt;'Gearing and Output'!$H$6,3)))</f>
        <v>3</v>
      </c>
      <c r="M1345" s="92">
        <f>IF(L1345=1,_xlfn.XLOOKUP(A1345,'Dyno Graph'!$E$2:$E$77,'Dyno Graph'!$A$2:$A$77,,1),IF(L1345=2,_xlfn.XLOOKUP(A1345,'Dyno Graph'!$F$2:$F$77,'Dyno Graph'!$A$2:$A$77,,1),IF(L1345=3,_xlfn.XLOOKUP(A1345,'Dyno Graph'!$G$2:$G$77,'Dyno Graph'!$A$2:$A$77,,1))))</f>
        <v>7500</v>
      </c>
      <c r="N1345" s="92">
        <f>IF(L1345=1,_xlfn.XLOOKUP(A1345,'Dyno Graph'!$E$2:$E$77,'Dyno Graph'!$D$2:$D$77,,-1),IF(L1345=2,_xlfn.XLOOKUP(A1345,'Dyno Graph'!$F$2:$F$77,'Dyno Graph'!$D$2:$D$77,,-1),IF(L1345=3,_xlfn.XLOOKUP(A1345,'Dyno Graph'!$G$2:$G$77,'Dyno Graph'!$D$2:$D$77,,-1))))</f>
        <v>14.254</v>
      </c>
      <c r="O1345" s="92">
        <f>IF(L1345=1,_xlfn.XLOOKUP(A1345,'Dyno Graph'!$E$2:$E$77,'Dyno Graph'!$H$2:$H$77,,-1),IF(Forces!L1345=2,_xlfn.XLOOKUP(Forces!A1345,'Dyno Graph'!$F$2:$F$77,'Dyno Graph'!$H$2:$H$77,,-1),IF(Forces!L1345=3,_xlfn.XLOOKUP(Forces!A1345,'Dyno Graph'!$G$2:$G$77,'Dyno Graph'!$H$2:$H$77,,-1))))</f>
        <v>11.185500000000001</v>
      </c>
      <c r="P1345" s="92" cm="1">
        <f t="array" ref="P1345">_xlfn.XLOOKUP(N1345,BSFC!$B$3:$B$25,_xlfn.XLOOKUP(M1345,BSFC!$C$2:$P$2,BSFC!$C$3:$P$25,,-1),,-1)</f>
        <v>475.44294525000004</v>
      </c>
      <c r="Q1345" s="92">
        <f t="shared" si="210"/>
        <v>1.4772408511371877</v>
      </c>
      <c r="R1345" s="92">
        <f t="shared" si="211"/>
        <v>2.2593044861247781E-4</v>
      </c>
      <c r="S1345" s="92">
        <f t="shared" si="212"/>
        <v>0.10741703790997023</v>
      </c>
      <c r="T1345" s="92">
        <f t="shared" si="215"/>
        <v>174.2317074313074</v>
      </c>
      <c r="U1345" s="92">
        <f t="shared" si="213"/>
        <v>1.4322271721329364E-4</v>
      </c>
      <c r="V1345" s="92">
        <f t="shared" si="216"/>
        <v>0.23230894324173745</v>
      </c>
    </row>
    <row r="1346" spans="1:22" x14ac:dyDescent="0.45">
      <c r="A1346" s="88">
        <f>MIN('Gearing and Output'!$H$7,(SQRT((A1345^2)+2*K1345*1)))</f>
        <v>13.752388632941413</v>
      </c>
      <c r="B1346" s="90">
        <f t="shared" si="214"/>
        <v>113.19821292927331</v>
      </c>
      <c r="C1346" s="90">
        <f>0.5*'Gearing and Output'!$G$15*'Gearing and Output'!$G$16*'Gearing and Output'!$G$14*(A1346)^2</f>
        <v>111.2073775495362</v>
      </c>
      <c r="D1346" s="90">
        <f>'Gearing and Output'!$G$26</f>
        <v>133.66125</v>
      </c>
      <c r="E1346" s="90">
        <f>'Gearing and Output'!$C$14-C1346-D1346</f>
        <v>239.23840140594046</v>
      </c>
      <c r="F1346" s="90">
        <f>0.5*'Gearing and Output'!$J$27*A1346^2</f>
        <v>53594.201722958889</v>
      </c>
      <c r="G1346" s="90">
        <f>A1346/('Gearing and Output'!$J$35/1000)</f>
        <v>47.081097682100008</v>
      </c>
      <c r="H1346" s="90">
        <f t="shared" ref="H1346:H1409" si="218">(0.5*I1346*A1346^2)/1000</f>
        <v>59.738955596585342</v>
      </c>
      <c r="I1346" s="90">
        <f>'Gearing and Output'!$G$38</f>
        <v>631.72977665344956</v>
      </c>
      <c r="J1346" s="90">
        <f t="shared" ref="J1346:J1409" si="219">E1346/I1346</f>
        <v>0.37870369618049587</v>
      </c>
      <c r="K1346" s="92">
        <f t="shared" si="217"/>
        <v>2.6405868495230767</v>
      </c>
      <c r="L1346" s="92">
        <f>IF(A1346&lt;'Gearing and Output'!$H$5,1,IF(A1346&lt;'Gearing and Output'!$H$6,2,IF(A1346&gt;'Gearing and Output'!$H$6,3)))</f>
        <v>3</v>
      </c>
      <c r="M1346" s="92">
        <f>IF(L1346=1,_xlfn.XLOOKUP(A1346,'Dyno Graph'!$E$2:$E$77,'Dyno Graph'!$A$2:$A$77,,1),IF(L1346=2,_xlfn.XLOOKUP(A1346,'Dyno Graph'!$F$2:$F$77,'Dyno Graph'!$A$2:$A$77,,1),IF(L1346=3,_xlfn.XLOOKUP(A1346,'Dyno Graph'!$G$2:$G$77,'Dyno Graph'!$A$2:$A$77,,1))))</f>
        <v>7500</v>
      </c>
      <c r="N1346" s="92">
        <f>IF(L1346=1,_xlfn.XLOOKUP(A1346,'Dyno Graph'!$E$2:$E$77,'Dyno Graph'!$D$2:$D$77,,-1),IF(L1346=2,_xlfn.XLOOKUP(A1346,'Dyno Graph'!$F$2:$F$77,'Dyno Graph'!$D$2:$D$77,,-1),IF(L1346=3,_xlfn.XLOOKUP(A1346,'Dyno Graph'!$G$2:$G$77,'Dyno Graph'!$D$2:$D$77,,-1))))</f>
        <v>14.254</v>
      </c>
      <c r="O1346" s="92">
        <f>IF(L1346=1,_xlfn.XLOOKUP(A1346,'Dyno Graph'!$E$2:$E$77,'Dyno Graph'!$H$2:$H$77,,-1),IF(Forces!L1346=2,_xlfn.XLOOKUP(Forces!A1346,'Dyno Graph'!$F$2:$F$77,'Dyno Graph'!$H$2:$H$77,,-1),IF(Forces!L1346=3,_xlfn.XLOOKUP(Forces!A1346,'Dyno Graph'!$G$2:$G$77,'Dyno Graph'!$H$2:$H$77,,-1))))</f>
        <v>11.185500000000001</v>
      </c>
      <c r="P1346" s="92" cm="1">
        <f t="array" ref="P1346">_xlfn.XLOOKUP(N1346,BSFC!$B$3:$B$25,_xlfn.XLOOKUP(M1346,BSFC!$C$2:$P$2,BSFC!$C$3:$P$25,,-1),,-1)</f>
        <v>475.44294525000004</v>
      </c>
      <c r="Q1346" s="92">
        <f t="shared" si="210"/>
        <v>1.4772408511371877</v>
      </c>
      <c r="R1346" s="92">
        <f t="shared" si="211"/>
        <v>2.2593044861247781E-4</v>
      </c>
      <c r="S1346" s="92">
        <f t="shared" si="212"/>
        <v>0.10741703790997023</v>
      </c>
      <c r="T1346" s="92">
        <f t="shared" si="215"/>
        <v>174.33912446921738</v>
      </c>
      <c r="U1346" s="92">
        <f t="shared" si="213"/>
        <v>1.4322271721329364E-4</v>
      </c>
      <c r="V1346" s="92">
        <f t="shared" si="216"/>
        <v>0.23245216595895074</v>
      </c>
    </row>
    <row r="1347" spans="1:22" x14ac:dyDescent="0.45">
      <c r="A1347" s="88">
        <f>MIN('Gearing and Output'!$H$7,(SQRT((A1346^2)+2*K1346*1)))</f>
        <v>13.752388632941413</v>
      </c>
      <c r="B1347" s="90">
        <f t="shared" si="214"/>
        <v>113.2709275701034</v>
      </c>
      <c r="C1347" s="90">
        <f>0.5*'Gearing and Output'!$G$15*'Gearing and Output'!$G$16*'Gearing and Output'!$G$14*(A1347)^2</f>
        <v>111.2073775495362</v>
      </c>
      <c r="D1347" s="90">
        <f>'Gearing and Output'!$G$26</f>
        <v>133.66125</v>
      </c>
      <c r="E1347" s="90">
        <f>'Gearing and Output'!$C$14-C1347-D1347</f>
        <v>239.23840140594046</v>
      </c>
      <c r="F1347" s="90">
        <f>0.5*'Gearing and Output'!$J$27*A1347^2</f>
        <v>53594.201722958889</v>
      </c>
      <c r="G1347" s="90">
        <f>A1347/('Gearing and Output'!$J$35/1000)</f>
        <v>47.081097682100008</v>
      </c>
      <c r="H1347" s="90">
        <f t="shared" si="218"/>
        <v>59.738955596585342</v>
      </c>
      <c r="I1347" s="90">
        <f>'Gearing and Output'!$G$38</f>
        <v>631.72977665344956</v>
      </c>
      <c r="J1347" s="90">
        <f t="shared" si="219"/>
        <v>0.37870369618049587</v>
      </c>
      <c r="K1347" s="92">
        <f t="shared" si="217"/>
        <v>2.6405868495230767</v>
      </c>
      <c r="L1347" s="92">
        <f>IF(A1347&lt;'Gearing and Output'!$H$5,1,IF(A1347&lt;'Gearing and Output'!$H$6,2,IF(A1347&gt;'Gearing and Output'!$H$6,3)))</f>
        <v>3</v>
      </c>
      <c r="M1347" s="92">
        <f>IF(L1347=1,_xlfn.XLOOKUP(A1347,'Dyno Graph'!$E$2:$E$77,'Dyno Graph'!$A$2:$A$77,,1),IF(L1347=2,_xlfn.XLOOKUP(A1347,'Dyno Graph'!$F$2:$F$77,'Dyno Graph'!$A$2:$A$77,,1),IF(L1347=3,_xlfn.XLOOKUP(A1347,'Dyno Graph'!$G$2:$G$77,'Dyno Graph'!$A$2:$A$77,,1))))</f>
        <v>7500</v>
      </c>
      <c r="N1347" s="92">
        <f>IF(L1347=1,_xlfn.XLOOKUP(A1347,'Dyno Graph'!$E$2:$E$77,'Dyno Graph'!$D$2:$D$77,,-1),IF(L1347=2,_xlfn.XLOOKUP(A1347,'Dyno Graph'!$F$2:$F$77,'Dyno Graph'!$D$2:$D$77,,-1),IF(L1347=3,_xlfn.XLOOKUP(A1347,'Dyno Graph'!$G$2:$G$77,'Dyno Graph'!$D$2:$D$77,,-1))))</f>
        <v>14.254</v>
      </c>
      <c r="O1347" s="92">
        <f>IF(L1347=1,_xlfn.XLOOKUP(A1347,'Dyno Graph'!$E$2:$E$77,'Dyno Graph'!$H$2:$H$77,,-1),IF(Forces!L1347=2,_xlfn.XLOOKUP(Forces!A1347,'Dyno Graph'!$F$2:$F$77,'Dyno Graph'!$H$2:$H$77,,-1),IF(Forces!L1347=3,_xlfn.XLOOKUP(Forces!A1347,'Dyno Graph'!$G$2:$G$77,'Dyno Graph'!$H$2:$H$77,,-1))))</f>
        <v>11.185500000000001</v>
      </c>
      <c r="P1347" s="92" cm="1">
        <f t="array" ref="P1347">_xlfn.XLOOKUP(N1347,BSFC!$B$3:$B$25,_xlfn.XLOOKUP(M1347,BSFC!$C$2:$P$2,BSFC!$C$3:$P$25,,-1),,-1)</f>
        <v>475.44294525000004</v>
      </c>
      <c r="Q1347" s="92">
        <f t="shared" ref="Q1347:Q1410" si="220">(O1347*P1347)/(60*60)</f>
        <v>1.4772408511371877</v>
      </c>
      <c r="R1347" s="92">
        <f t="shared" ref="R1347:R1410" si="221">((B1348-B1347)/3600)*O1347</f>
        <v>2.2593044861247781E-4</v>
      </c>
      <c r="S1347" s="92">
        <f t="shared" ref="S1347:S1362" si="222">R1347*P1347</f>
        <v>0.10741703790997023</v>
      </c>
      <c r="T1347" s="92">
        <f t="shared" si="215"/>
        <v>174.44654150712736</v>
      </c>
      <c r="U1347" s="92">
        <f t="shared" ref="U1347:U1410" si="223">((R1347*P1347)/1000)/0.75</f>
        <v>1.4322271721329364E-4</v>
      </c>
      <c r="V1347" s="92">
        <f t="shared" si="216"/>
        <v>0.23259538867616403</v>
      </c>
    </row>
    <row r="1348" spans="1:22" x14ac:dyDescent="0.45">
      <c r="A1348" s="88">
        <f>MIN('Gearing and Output'!$H$7,(SQRT((A1347^2)+2*K1347*1)))</f>
        <v>13.752388632941413</v>
      </c>
      <c r="B1348" s="90">
        <f t="shared" si="214"/>
        <v>113.34364221093348</v>
      </c>
      <c r="C1348" s="90">
        <f>0.5*'Gearing and Output'!$G$15*'Gearing and Output'!$G$16*'Gearing and Output'!$G$14*(A1348)^2</f>
        <v>111.2073775495362</v>
      </c>
      <c r="D1348" s="90">
        <f>'Gearing and Output'!$G$26</f>
        <v>133.66125</v>
      </c>
      <c r="E1348" s="90">
        <f>'Gearing and Output'!$C$14-C1348-D1348</f>
        <v>239.23840140594046</v>
      </c>
      <c r="F1348" s="90">
        <f>0.5*'Gearing and Output'!$J$27*A1348^2</f>
        <v>53594.201722958889</v>
      </c>
      <c r="G1348" s="90">
        <f>A1348/('Gearing and Output'!$J$35/1000)</f>
        <v>47.081097682100008</v>
      </c>
      <c r="H1348" s="90">
        <f t="shared" si="218"/>
        <v>59.738955596585342</v>
      </c>
      <c r="I1348" s="90">
        <f>'Gearing and Output'!$G$38</f>
        <v>631.72977665344956</v>
      </c>
      <c r="J1348" s="90">
        <f t="shared" si="219"/>
        <v>0.37870369618049587</v>
      </c>
      <c r="K1348" s="92">
        <f t="shared" si="217"/>
        <v>2.6405868495230767</v>
      </c>
      <c r="L1348" s="92">
        <f>IF(A1348&lt;'Gearing and Output'!$H$5,1,IF(A1348&lt;'Gearing and Output'!$H$6,2,IF(A1348&gt;'Gearing and Output'!$H$6,3)))</f>
        <v>3</v>
      </c>
      <c r="M1348" s="92">
        <f>IF(L1348=1,_xlfn.XLOOKUP(A1348,'Dyno Graph'!$E$2:$E$77,'Dyno Graph'!$A$2:$A$77,,1),IF(L1348=2,_xlfn.XLOOKUP(A1348,'Dyno Graph'!$F$2:$F$77,'Dyno Graph'!$A$2:$A$77,,1),IF(L1348=3,_xlfn.XLOOKUP(A1348,'Dyno Graph'!$G$2:$G$77,'Dyno Graph'!$A$2:$A$77,,1))))</f>
        <v>7500</v>
      </c>
      <c r="N1348" s="92">
        <f>IF(L1348=1,_xlfn.XLOOKUP(A1348,'Dyno Graph'!$E$2:$E$77,'Dyno Graph'!$D$2:$D$77,,-1),IF(L1348=2,_xlfn.XLOOKUP(A1348,'Dyno Graph'!$F$2:$F$77,'Dyno Graph'!$D$2:$D$77,,-1),IF(L1348=3,_xlfn.XLOOKUP(A1348,'Dyno Graph'!$G$2:$G$77,'Dyno Graph'!$D$2:$D$77,,-1))))</f>
        <v>14.254</v>
      </c>
      <c r="O1348" s="92">
        <f>IF(L1348=1,_xlfn.XLOOKUP(A1348,'Dyno Graph'!$E$2:$E$77,'Dyno Graph'!$H$2:$H$77,,-1),IF(Forces!L1348=2,_xlfn.XLOOKUP(Forces!A1348,'Dyno Graph'!$F$2:$F$77,'Dyno Graph'!$H$2:$H$77,,-1),IF(Forces!L1348=3,_xlfn.XLOOKUP(Forces!A1348,'Dyno Graph'!$G$2:$G$77,'Dyno Graph'!$H$2:$H$77,,-1))))</f>
        <v>11.185500000000001</v>
      </c>
      <c r="P1348" s="92" cm="1">
        <f t="array" ref="P1348">_xlfn.XLOOKUP(N1348,BSFC!$B$3:$B$25,_xlfn.XLOOKUP(M1348,BSFC!$C$2:$P$2,BSFC!$C$3:$P$25,,-1),,-1)</f>
        <v>475.44294525000004</v>
      </c>
      <c r="Q1348" s="92">
        <f t="shared" si="220"/>
        <v>1.4772408511371877</v>
      </c>
      <c r="R1348" s="92">
        <f t="shared" si="221"/>
        <v>2.2593044861247781E-4</v>
      </c>
      <c r="S1348" s="92">
        <f t="shared" si="222"/>
        <v>0.10741703790997023</v>
      </c>
      <c r="T1348" s="92">
        <f t="shared" si="215"/>
        <v>174.55395854503735</v>
      </c>
      <c r="U1348" s="92">
        <f t="shared" si="223"/>
        <v>1.4322271721329364E-4</v>
      </c>
      <c r="V1348" s="92">
        <f t="shared" si="216"/>
        <v>0.23273861139337731</v>
      </c>
    </row>
    <row r="1349" spans="1:22" x14ac:dyDescent="0.45">
      <c r="A1349" s="88">
        <f>MIN('Gearing and Output'!$H$7,(SQRT((A1348^2)+2*K1348*1)))</f>
        <v>13.752388632941413</v>
      </c>
      <c r="B1349" s="90">
        <f t="shared" ref="B1349:B1412" si="224">(1/A1349)+B1348</f>
        <v>113.41635685176357</v>
      </c>
      <c r="C1349" s="90">
        <f>0.5*'Gearing and Output'!$G$15*'Gearing and Output'!$G$16*'Gearing and Output'!$G$14*(A1349)^2</f>
        <v>111.2073775495362</v>
      </c>
      <c r="D1349" s="90">
        <f>'Gearing and Output'!$G$26</f>
        <v>133.66125</v>
      </c>
      <c r="E1349" s="90">
        <f>'Gearing and Output'!$C$14-C1349-D1349</f>
        <v>239.23840140594046</v>
      </c>
      <c r="F1349" s="90">
        <f>0.5*'Gearing and Output'!$J$27*A1349^2</f>
        <v>53594.201722958889</v>
      </c>
      <c r="G1349" s="90">
        <f>A1349/('Gearing and Output'!$J$35/1000)</f>
        <v>47.081097682100008</v>
      </c>
      <c r="H1349" s="90">
        <f t="shared" si="218"/>
        <v>59.738955596585342</v>
      </c>
      <c r="I1349" s="90">
        <f>'Gearing and Output'!$G$38</f>
        <v>631.72977665344956</v>
      </c>
      <c r="J1349" s="90">
        <f t="shared" si="219"/>
        <v>0.37870369618049587</v>
      </c>
      <c r="K1349" s="92">
        <f t="shared" si="217"/>
        <v>2.6405868495230767</v>
      </c>
      <c r="L1349" s="92">
        <f>IF(A1349&lt;'Gearing and Output'!$H$5,1,IF(A1349&lt;'Gearing and Output'!$H$6,2,IF(A1349&gt;'Gearing and Output'!$H$6,3)))</f>
        <v>3</v>
      </c>
      <c r="M1349" s="92">
        <f>IF(L1349=1,_xlfn.XLOOKUP(A1349,'Dyno Graph'!$E$2:$E$77,'Dyno Graph'!$A$2:$A$77,,1),IF(L1349=2,_xlfn.XLOOKUP(A1349,'Dyno Graph'!$F$2:$F$77,'Dyno Graph'!$A$2:$A$77,,1),IF(L1349=3,_xlfn.XLOOKUP(A1349,'Dyno Graph'!$G$2:$G$77,'Dyno Graph'!$A$2:$A$77,,1))))</f>
        <v>7500</v>
      </c>
      <c r="N1349" s="92">
        <f>IF(L1349=1,_xlfn.XLOOKUP(A1349,'Dyno Graph'!$E$2:$E$77,'Dyno Graph'!$D$2:$D$77,,-1),IF(L1349=2,_xlfn.XLOOKUP(A1349,'Dyno Graph'!$F$2:$F$77,'Dyno Graph'!$D$2:$D$77,,-1),IF(L1349=3,_xlfn.XLOOKUP(A1349,'Dyno Graph'!$G$2:$G$77,'Dyno Graph'!$D$2:$D$77,,-1))))</f>
        <v>14.254</v>
      </c>
      <c r="O1349" s="92">
        <f>IF(L1349=1,_xlfn.XLOOKUP(A1349,'Dyno Graph'!$E$2:$E$77,'Dyno Graph'!$H$2:$H$77,,-1),IF(Forces!L1349=2,_xlfn.XLOOKUP(Forces!A1349,'Dyno Graph'!$F$2:$F$77,'Dyno Graph'!$H$2:$H$77,,-1),IF(Forces!L1349=3,_xlfn.XLOOKUP(Forces!A1349,'Dyno Graph'!$G$2:$G$77,'Dyno Graph'!$H$2:$H$77,,-1))))</f>
        <v>11.185500000000001</v>
      </c>
      <c r="P1349" s="92" cm="1">
        <f t="array" ref="P1349">_xlfn.XLOOKUP(N1349,BSFC!$B$3:$B$25,_xlfn.XLOOKUP(M1349,BSFC!$C$2:$P$2,BSFC!$C$3:$P$25,,-1),,-1)</f>
        <v>475.44294525000004</v>
      </c>
      <c r="Q1349" s="92">
        <f t="shared" si="220"/>
        <v>1.4772408511371877</v>
      </c>
      <c r="R1349" s="92">
        <f t="shared" si="221"/>
        <v>2.2593044861247781E-4</v>
      </c>
      <c r="S1349" s="92">
        <f t="shared" si="222"/>
        <v>0.10741703790997023</v>
      </c>
      <c r="T1349" s="92">
        <f t="shared" ref="T1349:T1412" si="225">S1349+T1348</f>
        <v>174.66137558294733</v>
      </c>
      <c r="U1349" s="92">
        <f t="shared" si="223"/>
        <v>1.4322271721329364E-4</v>
      </c>
      <c r="V1349" s="92">
        <f t="shared" ref="V1349:V1412" si="226">U1349+V1348</f>
        <v>0.2328818341105906</v>
      </c>
    </row>
    <row r="1350" spans="1:22" x14ac:dyDescent="0.45">
      <c r="A1350" s="88">
        <f>MIN('Gearing and Output'!$H$7,(SQRT((A1349^2)+2*K1349*1)))</f>
        <v>13.752388632941413</v>
      </c>
      <c r="B1350" s="90">
        <f t="shared" si="224"/>
        <v>113.48907149259365</v>
      </c>
      <c r="C1350" s="90">
        <f>0.5*'Gearing and Output'!$G$15*'Gearing and Output'!$G$16*'Gearing and Output'!$G$14*(A1350)^2</f>
        <v>111.2073775495362</v>
      </c>
      <c r="D1350" s="90">
        <f>'Gearing and Output'!$G$26</f>
        <v>133.66125</v>
      </c>
      <c r="E1350" s="90">
        <f>'Gearing and Output'!$C$14-C1350-D1350</f>
        <v>239.23840140594046</v>
      </c>
      <c r="F1350" s="90">
        <f>0.5*'Gearing and Output'!$J$27*A1350^2</f>
        <v>53594.201722958889</v>
      </c>
      <c r="G1350" s="90">
        <f>A1350/('Gearing and Output'!$J$35/1000)</f>
        <v>47.081097682100008</v>
      </c>
      <c r="H1350" s="90">
        <f t="shared" si="218"/>
        <v>59.738955596585342</v>
      </c>
      <c r="I1350" s="90">
        <f>'Gearing and Output'!$G$38</f>
        <v>631.72977665344956</v>
      </c>
      <c r="J1350" s="90">
        <f t="shared" si="219"/>
        <v>0.37870369618049587</v>
      </c>
      <c r="K1350" s="92">
        <f t="shared" si="217"/>
        <v>2.6405868495230767</v>
      </c>
      <c r="L1350" s="92">
        <f>IF(A1350&lt;'Gearing and Output'!$H$5,1,IF(A1350&lt;'Gearing and Output'!$H$6,2,IF(A1350&gt;'Gearing and Output'!$H$6,3)))</f>
        <v>3</v>
      </c>
      <c r="M1350" s="92">
        <f>IF(L1350=1,_xlfn.XLOOKUP(A1350,'Dyno Graph'!$E$2:$E$77,'Dyno Graph'!$A$2:$A$77,,1),IF(L1350=2,_xlfn.XLOOKUP(A1350,'Dyno Graph'!$F$2:$F$77,'Dyno Graph'!$A$2:$A$77,,1),IF(L1350=3,_xlfn.XLOOKUP(A1350,'Dyno Graph'!$G$2:$G$77,'Dyno Graph'!$A$2:$A$77,,1))))</f>
        <v>7500</v>
      </c>
      <c r="N1350" s="92">
        <f>IF(L1350=1,_xlfn.XLOOKUP(A1350,'Dyno Graph'!$E$2:$E$77,'Dyno Graph'!$D$2:$D$77,,-1),IF(L1350=2,_xlfn.XLOOKUP(A1350,'Dyno Graph'!$F$2:$F$77,'Dyno Graph'!$D$2:$D$77,,-1),IF(L1350=3,_xlfn.XLOOKUP(A1350,'Dyno Graph'!$G$2:$G$77,'Dyno Graph'!$D$2:$D$77,,-1))))</f>
        <v>14.254</v>
      </c>
      <c r="O1350" s="92">
        <f>IF(L1350=1,_xlfn.XLOOKUP(A1350,'Dyno Graph'!$E$2:$E$77,'Dyno Graph'!$H$2:$H$77,,-1),IF(Forces!L1350=2,_xlfn.XLOOKUP(Forces!A1350,'Dyno Graph'!$F$2:$F$77,'Dyno Graph'!$H$2:$H$77,,-1),IF(Forces!L1350=3,_xlfn.XLOOKUP(Forces!A1350,'Dyno Graph'!$G$2:$G$77,'Dyno Graph'!$H$2:$H$77,,-1))))</f>
        <v>11.185500000000001</v>
      </c>
      <c r="P1350" s="92" cm="1">
        <f t="array" ref="P1350">_xlfn.XLOOKUP(N1350,BSFC!$B$3:$B$25,_xlfn.XLOOKUP(M1350,BSFC!$C$2:$P$2,BSFC!$C$3:$P$25,,-1),,-1)</f>
        <v>475.44294525000004</v>
      </c>
      <c r="Q1350" s="92">
        <f t="shared" si="220"/>
        <v>1.4772408511371877</v>
      </c>
      <c r="R1350" s="92">
        <f t="shared" si="221"/>
        <v>2.2593044861247781E-4</v>
      </c>
      <c r="S1350" s="92">
        <f t="shared" si="222"/>
        <v>0.10741703790997023</v>
      </c>
      <c r="T1350" s="92">
        <f t="shared" si="225"/>
        <v>174.76879262085731</v>
      </c>
      <c r="U1350" s="92">
        <f t="shared" si="223"/>
        <v>1.4322271721329364E-4</v>
      </c>
      <c r="V1350" s="92">
        <f t="shared" si="226"/>
        <v>0.23302505682780389</v>
      </c>
    </row>
    <row r="1351" spans="1:22" x14ac:dyDescent="0.45">
      <c r="A1351" s="88">
        <f>MIN('Gearing and Output'!$H$7,(SQRT((A1350^2)+2*K1350*1)))</f>
        <v>13.752388632941413</v>
      </c>
      <c r="B1351" s="90">
        <f t="shared" si="224"/>
        <v>113.56178613342374</v>
      </c>
      <c r="C1351" s="90">
        <f>0.5*'Gearing and Output'!$G$15*'Gearing and Output'!$G$16*'Gearing and Output'!$G$14*(A1351)^2</f>
        <v>111.2073775495362</v>
      </c>
      <c r="D1351" s="90">
        <f>'Gearing and Output'!$G$26</f>
        <v>133.66125</v>
      </c>
      <c r="E1351" s="90">
        <f>'Gearing and Output'!$C$14-C1351-D1351</f>
        <v>239.23840140594046</v>
      </c>
      <c r="F1351" s="90">
        <f>0.5*'Gearing and Output'!$J$27*A1351^2</f>
        <v>53594.201722958889</v>
      </c>
      <c r="G1351" s="90">
        <f>A1351/('Gearing and Output'!$J$35/1000)</f>
        <v>47.081097682100008</v>
      </c>
      <c r="H1351" s="90">
        <f t="shared" si="218"/>
        <v>59.738955596585342</v>
      </c>
      <c r="I1351" s="90">
        <f>'Gearing and Output'!$G$38</f>
        <v>631.72977665344956</v>
      </c>
      <c r="J1351" s="90">
        <f t="shared" si="219"/>
        <v>0.37870369618049587</v>
      </c>
      <c r="K1351" s="92">
        <f t="shared" si="217"/>
        <v>2.6405868495230767</v>
      </c>
      <c r="L1351" s="92">
        <f>IF(A1351&lt;'Gearing and Output'!$H$5,1,IF(A1351&lt;'Gearing and Output'!$H$6,2,IF(A1351&gt;'Gearing and Output'!$H$6,3)))</f>
        <v>3</v>
      </c>
      <c r="M1351" s="92">
        <f>IF(L1351=1,_xlfn.XLOOKUP(A1351,'Dyno Graph'!$E$2:$E$77,'Dyno Graph'!$A$2:$A$77,,1),IF(L1351=2,_xlfn.XLOOKUP(A1351,'Dyno Graph'!$F$2:$F$77,'Dyno Graph'!$A$2:$A$77,,1),IF(L1351=3,_xlfn.XLOOKUP(A1351,'Dyno Graph'!$G$2:$G$77,'Dyno Graph'!$A$2:$A$77,,1))))</f>
        <v>7500</v>
      </c>
      <c r="N1351" s="92">
        <f>IF(L1351=1,_xlfn.XLOOKUP(A1351,'Dyno Graph'!$E$2:$E$77,'Dyno Graph'!$D$2:$D$77,,-1),IF(L1351=2,_xlfn.XLOOKUP(A1351,'Dyno Graph'!$F$2:$F$77,'Dyno Graph'!$D$2:$D$77,,-1),IF(L1351=3,_xlfn.XLOOKUP(A1351,'Dyno Graph'!$G$2:$G$77,'Dyno Graph'!$D$2:$D$77,,-1))))</f>
        <v>14.254</v>
      </c>
      <c r="O1351" s="92">
        <f>IF(L1351=1,_xlfn.XLOOKUP(A1351,'Dyno Graph'!$E$2:$E$77,'Dyno Graph'!$H$2:$H$77,,-1),IF(Forces!L1351=2,_xlfn.XLOOKUP(Forces!A1351,'Dyno Graph'!$F$2:$F$77,'Dyno Graph'!$H$2:$H$77,,-1),IF(Forces!L1351=3,_xlfn.XLOOKUP(Forces!A1351,'Dyno Graph'!$G$2:$G$77,'Dyno Graph'!$H$2:$H$77,,-1))))</f>
        <v>11.185500000000001</v>
      </c>
      <c r="P1351" s="92" cm="1">
        <f t="array" ref="P1351">_xlfn.XLOOKUP(N1351,BSFC!$B$3:$B$25,_xlfn.XLOOKUP(M1351,BSFC!$C$2:$P$2,BSFC!$C$3:$P$25,,-1),,-1)</f>
        <v>475.44294525000004</v>
      </c>
      <c r="Q1351" s="92">
        <f t="shared" si="220"/>
        <v>1.4772408511371877</v>
      </c>
      <c r="R1351" s="92">
        <f t="shared" si="221"/>
        <v>2.2593044861247781E-4</v>
      </c>
      <c r="S1351" s="92">
        <f t="shared" si="222"/>
        <v>0.10741703790997023</v>
      </c>
      <c r="T1351" s="92">
        <f t="shared" si="225"/>
        <v>174.87620965876729</v>
      </c>
      <c r="U1351" s="92">
        <f t="shared" si="223"/>
        <v>1.4322271721329364E-4</v>
      </c>
      <c r="V1351" s="92">
        <f t="shared" si="226"/>
        <v>0.23316827954501718</v>
      </c>
    </row>
    <row r="1352" spans="1:22" x14ac:dyDescent="0.45">
      <c r="A1352" s="88">
        <f>MIN('Gearing and Output'!$H$7,(SQRT((A1351^2)+2*K1351*1)))</f>
        <v>13.752388632941413</v>
      </c>
      <c r="B1352" s="90">
        <f t="shared" si="224"/>
        <v>113.63450077425382</v>
      </c>
      <c r="C1352" s="90">
        <f>0.5*'Gearing and Output'!$G$15*'Gearing and Output'!$G$16*'Gearing and Output'!$G$14*(A1352)^2</f>
        <v>111.2073775495362</v>
      </c>
      <c r="D1352" s="90">
        <f>'Gearing and Output'!$G$26</f>
        <v>133.66125</v>
      </c>
      <c r="E1352" s="90">
        <f>'Gearing and Output'!$C$14-C1352-D1352</f>
        <v>239.23840140594046</v>
      </c>
      <c r="F1352" s="90">
        <f>0.5*'Gearing and Output'!$J$27*A1352^2</f>
        <v>53594.201722958889</v>
      </c>
      <c r="G1352" s="90">
        <f>A1352/('Gearing and Output'!$J$35/1000)</f>
        <v>47.081097682100008</v>
      </c>
      <c r="H1352" s="90">
        <f t="shared" si="218"/>
        <v>59.738955596585342</v>
      </c>
      <c r="I1352" s="90">
        <f>'Gearing and Output'!$G$38</f>
        <v>631.72977665344956</v>
      </c>
      <c r="J1352" s="90">
        <f t="shared" si="219"/>
        <v>0.37870369618049587</v>
      </c>
      <c r="K1352" s="92">
        <f t="shared" si="217"/>
        <v>2.6405868495230767</v>
      </c>
      <c r="L1352" s="92">
        <f>IF(A1352&lt;'Gearing and Output'!$H$5,1,IF(A1352&lt;'Gearing and Output'!$H$6,2,IF(A1352&gt;'Gearing and Output'!$H$6,3)))</f>
        <v>3</v>
      </c>
      <c r="M1352" s="92">
        <f>IF(L1352=1,_xlfn.XLOOKUP(A1352,'Dyno Graph'!$E$2:$E$77,'Dyno Graph'!$A$2:$A$77,,1),IF(L1352=2,_xlfn.XLOOKUP(A1352,'Dyno Graph'!$F$2:$F$77,'Dyno Graph'!$A$2:$A$77,,1),IF(L1352=3,_xlfn.XLOOKUP(A1352,'Dyno Graph'!$G$2:$G$77,'Dyno Graph'!$A$2:$A$77,,1))))</f>
        <v>7500</v>
      </c>
      <c r="N1352" s="92">
        <f>IF(L1352=1,_xlfn.XLOOKUP(A1352,'Dyno Graph'!$E$2:$E$77,'Dyno Graph'!$D$2:$D$77,,-1),IF(L1352=2,_xlfn.XLOOKUP(A1352,'Dyno Graph'!$F$2:$F$77,'Dyno Graph'!$D$2:$D$77,,-1),IF(L1352=3,_xlfn.XLOOKUP(A1352,'Dyno Graph'!$G$2:$G$77,'Dyno Graph'!$D$2:$D$77,,-1))))</f>
        <v>14.254</v>
      </c>
      <c r="O1352" s="92">
        <f>IF(L1352=1,_xlfn.XLOOKUP(A1352,'Dyno Graph'!$E$2:$E$77,'Dyno Graph'!$H$2:$H$77,,-1),IF(Forces!L1352=2,_xlfn.XLOOKUP(Forces!A1352,'Dyno Graph'!$F$2:$F$77,'Dyno Graph'!$H$2:$H$77,,-1),IF(Forces!L1352=3,_xlfn.XLOOKUP(Forces!A1352,'Dyno Graph'!$G$2:$G$77,'Dyno Graph'!$H$2:$H$77,,-1))))</f>
        <v>11.185500000000001</v>
      </c>
      <c r="P1352" s="92" cm="1">
        <f t="array" ref="P1352">_xlfn.XLOOKUP(N1352,BSFC!$B$3:$B$25,_xlfn.XLOOKUP(M1352,BSFC!$C$2:$P$2,BSFC!$C$3:$P$25,,-1),,-1)</f>
        <v>475.44294525000004</v>
      </c>
      <c r="Q1352" s="92">
        <f t="shared" si="220"/>
        <v>1.4772408511371877</v>
      </c>
      <c r="R1352" s="92">
        <f t="shared" si="221"/>
        <v>2.2593044861247781E-4</v>
      </c>
      <c r="S1352" s="92">
        <f t="shared" si="222"/>
        <v>0.10741703790997023</v>
      </c>
      <c r="T1352" s="92">
        <f t="shared" si="225"/>
        <v>174.98362669667728</v>
      </c>
      <c r="U1352" s="92">
        <f t="shared" si="223"/>
        <v>1.4322271721329364E-4</v>
      </c>
      <c r="V1352" s="92">
        <f t="shared" si="226"/>
        <v>0.23331150226223046</v>
      </c>
    </row>
    <row r="1353" spans="1:22" x14ac:dyDescent="0.45">
      <c r="A1353" s="88">
        <f>MIN('Gearing and Output'!$H$7,(SQRT((A1352^2)+2*K1352*1)))</f>
        <v>13.752388632941413</v>
      </c>
      <c r="B1353" s="90">
        <f t="shared" si="224"/>
        <v>113.70721541508391</v>
      </c>
      <c r="C1353" s="90">
        <f>0.5*'Gearing and Output'!$G$15*'Gearing and Output'!$G$16*'Gearing and Output'!$G$14*(A1353)^2</f>
        <v>111.2073775495362</v>
      </c>
      <c r="D1353" s="90">
        <f>'Gearing and Output'!$G$26</f>
        <v>133.66125</v>
      </c>
      <c r="E1353" s="90">
        <f>'Gearing and Output'!$C$14-C1353-D1353</f>
        <v>239.23840140594046</v>
      </c>
      <c r="F1353" s="90">
        <f>0.5*'Gearing and Output'!$J$27*A1353^2</f>
        <v>53594.201722958889</v>
      </c>
      <c r="G1353" s="90">
        <f>A1353/('Gearing and Output'!$J$35/1000)</f>
        <v>47.081097682100008</v>
      </c>
      <c r="H1353" s="90">
        <f t="shared" si="218"/>
        <v>59.738955596585342</v>
      </c>
      <c r="I1353" s="90">
        <f>'Gearing and Output'!$G$38</f>
        <v>631.72977665344956</v>
      </c>
      <c r="J1353" s="90">
        <f t="shared" si="219"/>
        <v>0.37870369618049587</v>
      </c>
      <c r="K1353" s="92">
        <f t="shared" si="217"/>
        <v>2.6405868495230767</v>
      </c>
      <c r="L1353" s="92">
        <f>IF(A1353&lt;'Gearing and Output'!$H$5,1,IF(A1353&lt;'Gearing and Output'!$H$6,2,IF(A1353&gt;'Gearing and Output'!$H$6,3)))</f>
        <v>3</v>
      </c>
      <c r="M1353" s="92">
        <f>IF(L1353=1,_xlfn.XLOOKUP(A1353,'Dyno Graph'!$E$2:$E$77,'Dyno Graph'!$A$2:$A$77,,1),IF(L1353=2,_xlfn.XLOOKUP(A1353,'Dyno Graph'!$F$2:$F$77,'Dyno Graph'!$A$2:$A$77,,1),IF(L1353=3,_xlfn.XLOOKUP(A1353,'Dyno Graph'!$G$2:$G$77,'Dyno Graph'!$A$2:$A$77,,1))))</f>
        <v>7500</v>
      </c>
      <c r="N1353" s="92">
        <f>IF(L1353=1,_xlfn.XLOOKUP(A1353,'Dyno Graph'!$E$2:$E$77,'Dyno Graph'!$D$2:$D$77,,-1),IF(L1353=2,_xlfn.XLOOKUP(A1353,'Dyno Graph'!$F$2:$F$77,'Dyno Graph'!$D$2:$D$77,,-1),IF(L1353=3,_xlfn.XLOOKUP(A1353,'Dyno Graph'!$G$2:$G$77,'Dyno Graph'!$D$2:$D$77,,-1))))</f>
        <v>14.254</v>
      </c>
      <c r="O1353" s="92">
        <f>IF(L1353=1,_xlfn.XLOOKUP(A1353,'Dyno Graph'!$E$2:$E$77,'Dyno Graph'!$H$2:$H$77,,-1),IF(Forces!L1353=2,_xlfn.XLOOKUP(Forces!A1353,'Dyno Graph'!$F$2:$F$77,'Dyno Graph'!$H$2:$H$77,,-1),IF(Forces!L1353=3,_xlfn.XLOOKUP(Forces!A1353,'Dyno Graph'!$G$2:$G$77,'Dyno Graph'!$H$2:$H$77,,-1))))</f>
        <v>11.185500000000001</v>
      </c>
      <c r="P1353" s="92" cm="1">
        <f t="array" ref="P1353">_xlfn.XLOOKUP(N1353,BSFC!$B$3:$B$25,_xlfn.XLOOKUP(M1353,BSFC!$C$2:$P$2,BSFC!$C$3:$P$25,,-1),,-1)</f>
        <v>475.44294525000004</v>
      </c>
      <c r="Q1353" s="92">
        <f t="shared" si="220"/>
        <v>1.4772408511371877</v>
      </c>
      <c r="R1353" s="92">
        <f t="shared" si="221"/>
        <v>2.2593044861247781E-4</v>
      </c>
      <c r="S1353" s="92">
        <f t="shared" si="222"/>
        <v>0.10741703790997023</v>
      </c>
      <c r="T1353" s="92">
        <f t="shared" si="225"/>
        <v>175.09104373458726</v>
      </c>
      <c r="U1353" s="92">
        <f t="shared" si="223"/>
        <v>1.4322271721329364E-4</v>
      </c>
      <c r="V1353" s="92">
        <f t="shared" si="226"/>
        <v>0.23345472497944375</v>
      </c>
    </row>
    <row r="1354" spans="1:22" x14ac:dyDescent="0.45">
      <c r="A1354" s="88">
        <f>MIN('Gearing and Output'!$H$7,(SQRT((A1353^2)+2*K1353*1)))</f>
        <v>13.752388632941413</v>
      </c>
      <c r="B1354" s="90">
        <f t="shared" si="224"/>
        <v>113.77993005591399</v>
      </c>
      <c r="C1354" s="90">
        <f>0.5*'Gearing and Output'!$G$15*'Gearing and Output'!$G$16*'Gearing and Output'!$G$14*(A1354)^2</f>
        <v>111.2073775495362</v>
      </c>
      <c r="D1354" s="90">
        <f>'Gearing and Output'!$G$26</f>
        <v>133.66125</v>
      </c>
      <c r="E1354" s="90">
        <f>'Gearing and Output'!$C$14-C1354-D1354</f>
        <v>239.23840140594046</v>
      </c>
      <c r="F1354" s="90">
        <f>0.5*'Gearing and Output'!$J$27*A1354^2</f>
        <v>53594.201722958889</v>
      </c>
      <c r="G1354" s="90">
        <f>A1354/('Gearing and Output'!$J$35/1000)</f>
        <v>47.081097682100008</v>
      </c>
      <c r="H1354" s="90">
        <f t="shared" si="218"/>
        <v>59.738955596585342</v>
      </c>
      <c r="I1354" s="90">
        <f>'Gearing and Output'!$G$38</f>
        <v>631.72977665344956</v>
      </c>
      <c r="J1354" s="90">
        <f t="shared" si="219"/>
        <v>0.37870369618049587</v>
      </c>
      <c r="K1354" s="92">
        <f t="shared" si="217"/>
        <v>2.6405868495230767</v>
      </c>
      <c r="L1354" s="92">
        <f>IF(A1354&lt;'Gearing and Output'!$H$5,1,IF(A1354&lt;'Gearing and Output'!$H$6,2,IF(A1354&gt;'Gearing and Output'!$H$6,3)))</f>
        <v>3</v>
      </c>
      <c r="M1354" s="92">
        <f>IF(L1354=1,_xlfn.XLOOKUP(A1354,'Dyno Graph'!$E$2:$E$77,'Dyno Graph'!$A$2:$A$77,,1),IF(L1354=2,_xlfn.XLOOKUP(A1354,'Dyno Graph'!$F$2:$F$77,'Dyno Graph'!$A$2:$A$77,,1),IF(L1354=3,_xlfn.XLOOKUP(A1354,'Dyno Graph'!$G$2:$G$77,'Dyno Graph'!$A$2:$A$77,,1))))</f>
        <v>7500</v>
      </c>
      <c r="N1354" s="92">
        <f>IF(L1354=1,_xlfn.XLOOKUP(A1354,'Dyno Graph'!$E$2:$E$77,'Dyno Graph'!$D$2:$D$77,,-1),IF(L1354=2,_xlfn.XLOOKUP(A1354,'Dyno Graph'!$F$2:$F$77,'Dyno Graph'!$D$2:$D$77,,-1),IF(L1354=3,_xlfn.XLOOKUP(A1354,'Dyno Graph'!$G$2:$G$77,'Dyno Graph'!$D$2:$D$77,,-1))))</f>
        <v>14.254</v>
      </c>
      <c r="O1354" s="92">
        <f>IF(L1354=1,_xlfn.XLOOKUP(A1354,'Dyno Graph'!$E$2:$E$77,'Dyno Graph'!$H$2:$H$77,,-1),IF(Forces!L1354=2,_xlfn.XLOOKUP(Forces!A1354,'Dyno Graph'!$F$2:$F$77,'Dyno Graph'!$H$2:$H$77,,-1),IF(Forces!L1354=3,_xlfn.XLOOKUP(Forces!A1354,'Dyno Graph'!$G$2:$G$77,'Dyno Graph'!$H$2:$H$77,,-1))))</f>
        <v>11.185500000000001</v>
      </c>
      <c r="P1354" s="92" cm="1">
        <f t="array" ref="P1354">_xlfn.XLOOKUP(N1354,BSFC!$B$3:$B$25,_xlfn.XLOOKUP(M1354,BSFC!$C$2:$P$2,BSFC!$C$3:$P$25,,-1),,-1)</f>
        <v>475.44294525000004</v>
      </c>
      <c r="Q1354" s="92">
        <f t="shared" si="220"/>
        <v>1.4772408511371877</v>
      </c>
      <c r="R1354" s="92">
        <f t="shared" si="221"/>
        <v>2.2593044861247781E-4</v>
      </c>
      <c r="S1354" s="92">
        <f t="shared" si="222"/>
        <v>0.10741703790997023</v>
      </c>
      <c r="T1354" s="92">
        <f t="shared" si="225"/>
        <v>175.19846077249724</v>
      </c>
      <c r="U1354" s="92">
        <f t="shared" si="223"/>
        <v>1.4322271721329364E-4</v>
      </c>
      <c r="V1354" s="92">
        <f t="shared" si="226"/>
        <v>0.23359794769665704</v>
      </c>
    </row>
    <row r="1355" spans="1:22" x14ac:dyDescent="0.45">
      <c r="A1355" s="88">
        <f>MIN('Gearing and Output'!$H$7,(SQRT((A1354^2)+2*K1354*1)))</f>
        <v>13.752388632941413</v>
      </c>
      <c r="B1355" s="90">
        <f t="shared" si="224"/>
        <v>113.85264469674408</v>
      </c>
      <c r="C1355" s="90">
        <f>0.5*'Gearing and Output'!$G$15*'Gearing and Output'!$G$16*'Gearing and Output'!$G$14*(A1355)^2</f>
        <v>111.2073775495362</v>
      </c>
      <c r="D1355" s="90">
        <f>'Gearing and Output'!$G$26</f>
        <v>133.66125</v>
      </c>
      <c r="E1355" s="90">
        <f>'Gearing and Output'!$C$14-C1355-D1355</f>
        <v>239.23840140594046</v>
      </c>
      <c r="F1355" s="90">
        <f>0.5*'Gearing and Output'!$J$27*A1355^2</f>
        <v>53594.201722958889</v>
      </c>
      <c r="G1355" s="90">
        <f>A1355/('Gearing and Output'!$J$35/1000)</f>
        <v>47.081097682100008</v>
      </c>
      <c r="H1355" s="90">
        <f t="shared" si="218"/>
        <v>59.738955596585342</v>
      </c>
      <c r="I1355" s="90">
        <f>'Gearing and Output'!$G$38</f>
        <v>631.72977665344956</v>
      </c>
      <c r="J1355" s="90">
        <f t="shared" si="219"/>
        <v>0.37870369618049587</v>
      </c>
      <c r="K1355" s="92">
        <f t="shared" si="217"/>
        <v>2.6405868495230767</v>
      </c>
      <c r="L1355" s="92">
        <f>IF(A1355&lt;'Gearing and Output'!$H$5,1,IF(A1355&lt;'Gearing and Output'!$H$6,2,IF(A1355&gt;'Gearing and Output'!$H$6,3)))</f>
        <v>3</v>
      </c>
      <c r="M1355" s="92">
        <f>IF(L1355=1,_xlfn.XLOOKUP(A1355,'Dyno Graph'!$E$2:$E$77,'Dyno Graph'!$A$2:$A$77,,1),IF(L1355=2,_xlfn.XLOOKUP(A1355,'Dyno Graph'!$F$2:$F$77,'Dyno Graph'!$A$2:$A$77,,1),IF(L1355=3,_xlfn.XLOOKUP(A1355,'Dyno Graph'!$G$2:$G$77,'Dyno Graph'!$A$2:$A$77,,1))))</f>
        <v>7500</v>
      </c>
      <c r="N1355" s="92">
        <f>IF(L1355=1,_xlfn.XLOOKUP(A1355,'Dyno Graph'!$E$2:$E$77,'Dyno Graph'!$D$2:$D$77,,-1),IF(L1355=2,_xlfn.XLOOKUP(A1355,'Dyno Graph'!$F$2:$F$77,'Dyno Graph'!$D$2:$D$77,,-1),IF(L1355=3,_xlfn.XLOOKUP(A1355,'Dyno Graph'!$G$2:$G$77,'Dyno Graph'!$D$2:$D$77,,-1))))</f>
        <v>14.254</v>
      </c>
      <c r="O1355" s="92">
        <f>IF(L1355=1,_xlfn.XLOOKUP(A1355,'Dyno Graph'!$E$2:$E$77,'Dyno Graph'!$H$2:$H$77,,-1),IF(Forces!L1355=2,_xlfn.XLOOKUP(Forces!A1355,'Dyno Graph'!$F$2:$F$77,'Dyno Graph'!$H$2:$H$77,,-1),IF(Forces!L1355=3,_xlfn.XLOOKUP(Forces!A1355,'Dyno Graph'!$G$2:$G$77,'Dyno Graph'!$H$2:$H$77,,-1))))</f>
        <v>11.185500000000001</v>
      </c>
      <c r="P1355" s="92" cm="1">
        <f t="array" ref="P1355">_xlfn.XLOOKUP(N1355,BSFC!$B$3:$B$25,_xlfn.XLOOKUP(M1355,BSFC!$C$2:$P$2,BSFC!$C$3:$P$25,,-1),,-1)</f>
        <v>475.44294525000004</v>
      </c>
      <c r="Q1355" s="92">
        <f t="shared" si="220"/>
        <v>1.4772408511371877</v>
      </c>
      <c r="R1355" s="92">
        <f t="shared" si="221"/>
        <v>2.2593044861247781E-4</v>
      </c>
      <c r="S1355" s="92">
        <f t="shared" si="222"/>
        <v>0.10741703790997023</v>
      </c>
      <c r="T1355" s="92">
        <f t="shared" si="225"/>
        <v>175.30587781040722</v>
      </c>
      <c r="U1355" s="92">
        <f t="shared" si="223"/>
        <v>1.4322271721329364E-4</v>
      </c>
      <c r="V1355" s="92">
        <f t="shared" si="226"/>
        <v>0.23374117041387033</v>
      </c>
    </row>
    <row r="1356" spans="1:22" x14ac:dyDescent="0.45">
      <c r="A1356" s="88">
        <f>MIN('Gearing and Output'!$H$7,(SQRT((A1355^2)+2*K1355*1)))</f>
        <v>13.752388632941413</v>
      </c>
      <c r="B1356" s="90">
        <f t="shared" si="224"/>
        <v>113.92535933757416</v>
      </c>
      <c r="C1356" s="90">
        <f>0.5*'Gearing and Output'!$G$15*'Gearing and Output'!$G$16*'Gearing and Output'!$G$14*(A1356)^2</f>
        <v>111.2073775495362</v>
      </c>
      <c r="D1356" s="90">
        <f>'Gearing and Output'!$G$26</f>
        <v>133.66125</v>
      </c>
      <c r="E1356" s="90">
        <f>'Gearing and Output'!$C$14-C1356-D1356</f>
        <v>239.23840140594046</v>
      </c>
      <c r="F1356" s="90">
        <f>0.5*'Gearing and Output'!$J$27*A1356^2</f>
        <v>53594.201722958889</v>
      </c>
      <c r="G1356" s="90">
        <f>A1356/('Gearing and Output'!$J$35/1000)</f>
        <v>47.081097682100008</v>
      </c>
      <c r="H1356" s="90">
        <f t="shared" si="218"/>
        <v>59.738955596585342</v>
      </c>
      <c r="I1356" s="90">
        <f>'Gearing and Output'!$G$38</f>
        <v>631.72977665344956</v>
      </c>
      <c r="J1356" s="90">
        <f t="shared" si="219"/>
        <v>0.37870369618049587</v>
      </c>
      <c r="K1356" s="92">
        <f t="shared" si="217"/>
        <v>2.6405868495230767</v>
      </c>
      <c r="L1356" s="92">
        <f>IF(A1356&lt;'Gearing and Output'!$H$5,1,IF(A1356&lt;'Gearing and Output'!$H$6,2,IF(A1356&gt;'Gearing and Output'!$H$6,3)))</f>
        <v>3</v>
      </c>
      <c r="M1356" s="92">
        <f>IF(L1356=1,_xlfn.XLOOKUP(A1356,'Dyno Graph'!$E$2:$E$77,'Dyno Graph'!$A$2:$A$77,,1),IF(L1356=2,_xlfn.XLOOKUP(A1356,'Dyno Graph'!$F$2:$F$77,'Dyno Graph'!$A$2:$A$77,,1),IF(L1356=3,_xlfn.XLOOKUP(A1356,'Dyno Graph'!$G$2:$G$77,'Dyno Graph'!$A$2:$A$77,,1))))</f>
        <v>7500</v>
      </c>
      <c r="N1356" s="92">
        <f>IF(L1356=1,_xlfn.XLOOKUP(A1356,'Dyno Graph'!$E$2:$E$77,'Dyno Graph'!$D$2:$D$77,,-1),IF(L1356=2,_xlfn.XLOOKUP(A1356,'Dyno Graph'!$F$2:$F$77,'Dyno Graph'!$D$2:$D$77,,-1),IF(L1356=3,_xlfn.XLOOKUP(A1356,'Dyno Graph'!$G$2:$G$77,'Dyno Graph'!$D$2:$D$77,,-1))))</f>
        <v>14.254</v>
      </c>
      <c r="O1356" s="92">
        <f>IF(L1356=1,_xlfn.XLOOKUP(A1356,'Dyno Graph'!$E$2:$E$77,'Dyno Graph'!$H$2:$H$77,,-1),IF(Forces!L1356=2,_xlfn.XLOOKUP(Forces!A1356,'Dyno Graph'!$F$2:$F$77,'Dyno Graph'!$H$2:$H$77,,-1),IF(Forces!L1356=3,_xlfn.XLOOKUP(Forces!A1356,'Dyno Graph'!$G$2:$G$77,'Dyno Graph'!$H$2:$H$77,,-1))))</f>
        <v>11.185500000000001</v>
      </c>
      <c r="P1356" s="92" cm="1">
        <f t="array" ref="P1356">_xlfn.XLOOKUP(N1356,BSFC!$B$3:$B$25,_xlfn.XLOOKUP(M1356,BSFC!$C$2:$P$2,BSFC!$C$3:$P$25,,-1),,-1)</f>
        <v>475.44294525000004</v>
      </c>
      <c r="Q1356" s="92">
        <f t="shared" si="220"/>
        <v>1.4772408511371877</v>
      </c>
      <c r="R1356" s="92">
        <f t="shared" si="221"/>
        <v>2.2593044861247781E-4</v>
      </c>
      <c r="S1356" s="92">
        <f t="shared" si="222"/>
        <v>0.10741703790997023</v>
      </c>
      <c r="T1356" s="92">
        <f t="shared" si="225"/>
        <v>175.41329484831721</v>
      </c>
      <c r="U1356" s="92">
        <f t="shared" si="223"/>
        <v>1.4322271721329364E-4</v>
      </c>
      <c r="V1356" s="92">
        <f t="shared" si="226"/>
        <v>0.23388439313108361</v>
      </c>
    </row>
    <row r="1357" spans="1:22" x14ac:dyDescent="0.45">
      <c r="A1357" s="88">
        <f>MIN('Gearing and Output'!$H$7,(SQRT((A1356^2)+2*K1356*1)))</f>
        <v>13.752388632941413</v>
      </c>
      <c r="B1357" s="90">
        <f t="shared" si="224"/>
        <v>113.99807397840425</v>
      </c>
      <c r="C1357" s="90">
        <f>0.5*'Gearing and Output'!$G$15*'Gearing and Output'!$G$16*'Gearing and Output'!$G$14*(A1357)^2</f>
        <v>111.2073775495362</v>
      </c>
      <c r="D1357" s="90">
        <f>'Gearing and Output'!$G$26</f>
        <v>133.66125</v>
      </c>
      <c r="E1357" s="90">
        <f>'Gearing and Output'!$C$14-C1357-D1357</f>
        <v>239.23840140594046</v>
      </c>
      <c r="F1357" s="90">
        <f>0.5*'Gearing and Output'!$J$27*A1357^2</f>
        <v>53594.201722958889</v>
      </c>
      <c r="G1357" s="90">
        <f>A1357/('Gearing and Output'!$J$35/1000)</f>
        <v>47.081097682100008</v>
      </c>
      <c r="H1357" s="90">
        <f t="shared" si="218"/>
        <v>59.738955596585342</v>
      </c>
      <c r="I1357" s="90">
        <f>'Gearing and Output'!$G$38</f>
        <v>631.72977665344956</v>
      </c>
      <c r="J1357" s="90">
        <f t="shared" si="219"/>
        <v>0.37870369618049587</v>
      </c>
      <c r="K1357" s="92">
        <f t="shared" si="217"/>
        <v>2.6405868495230767</v>
      </c>
      <c r="L1357" s="92">
        <f>IF(A1357&lt;'Gearing and Output'!$H$5,1,IF(A1357&lt;'Gearing and Output'!$H$6,2,IF(A1357&gt;'Gearing and Output'!$H$6,3)))</f>
        <v>3</v>
      </c>
      <c r="M1357" s="92">
        <f>IF(L1357=1,_xlfn.XLOOKUP(A1357,'Dyno Graph'!$E$2:$E$77,'Dyno Graph'!$A$2:$A$77,,1),IF(L1357=2,_xlfn.XLOOKUP(A1357,'Dyno Graph'!$F$2:$F$77,'Dyno Graph'!$A$2:$A$77,,1),IF(L1357=3,_xlfn.XLOOKUP(A1357,'Dyno Graph'!$G$2:$G$77,'Dyno Graph'!$A$2:$A$77,,1))))</f>
        <v>7500</v>
      </c>
      <c r="N1357" s="92">
        <f>IF(L1357=1,_xlfn.XLOOKUP(A1357,'Dyno Graph'!$E$2:$E$77,'Dyno Graph'!$D$2:$D$77,,-1),IF(L1357=2,_xlfn.XLOOKUP(A1357,'Dyno Graph'!$F$2:$F$77,'Dyno Graph'!$D$2:$D$77,,-1),IF(L1357=3,_xlfn.XLOOKUP(A1357,'Dyno Graph'!$G$2:$G$77,'Dyno Graph'!$D$2:$D$77,,-1))))</f>
        <v>14.254</v>
      </c>
      <c r="O1357" s="92">
        <f>IF(L1357=1,_xlfn.XLOOKUP(A1357,'Dyno Graph'!$E$2:$E$77,'Dyno Graph'!$H$2:$H$77,,-1),IF(Forces!L1357=2,_xlfn.XLOOKUP(Forces!A1357,'Dyno Graph'!$F$2:$F$77,'Dyno Graph'!$H$2:$H$77,,-1),IF(Forces!L1357=3,_xlfn.XLOOKUP(Forces!A1357,'Dyno Graph'!$G$2:$G$77,'Dyno Graph'!$H$2:$H$77,,-1))))</f>
        <v>11.185500000000001</v>
      </c>
      <c r="P1357" s="92" cm="1">
        <f t="array" ref="P1357">_xlfn.XLOOKUP(N1357,BSFC!$B$3:$B$25,_xlfn.XLOOKUP(M1357,BSFC!$C$2:$P$2,BSFC!$C$3:$P$25,,-1),,-1)</f>
        <v>475.44294525000004</v>
      </c>
      <c r="Q1357" s="92">
        <f t="shared" si="220"/>
        <v>1.4772408511371877</v>
      </c>
      <c r="R1357" s="92">
        <f t="shared" si="221"/>
        <v>2.2593044861247781E-4</v>
      </c>
      <c r="S1357" s="92">
        <f t="shared" si="222"/>
        <v>0.10741703790997023</v>
      </c>
      <c r="T1357" s="92">
        <f t="shared" si="225"/>
        <v>175.52071188622719</v>
      </c>
      <c r="U1357" s="92">
        <f t="shared" si="223"/>
        <v>1.4322271721329364E-4</v>
      </c>
      <c r="V1357" s="92">
        <f t="shared" si="226"/>
        <v>0.2340276158482969</v>
      </c>
    </row>
    <row r="1358" spans="1:22" x14ac:dyDescent="0.45">
      <c r="A1358" s="88">
        <f>MIN('Gearing and Output'!$H$7,(SQRT((A1357^2)+2*K1357*1)))</f>
        <v>13.752388632941413</v>
      </c>
      <c r="B1358" s="90">
        <f t="shared" si="224"/>
        <v>114.07078861923434</v>
      </c>
      <c r="C1358" s="90">
        <f>0.5*'Gearing and Output'!$G$15*'Gearing and Output'!$G$16*'Gearing and Output'!$G$14*(A1358)^2</f>
        <v>111.2073775495362</v>
      </c>
      <c r="D1358" s="90">
        <f>'Gearing and Output'!$G$26</f>
        <v>133.66125</v>
      </c>
      <c r="E1358" s="90">
        <f>'Gearing and Output'!$C$14-C1358-D1358</f>
        <v>239.23840140594046</v>
      </c>
      <c r="F1358" s="90">
        <f>0.5*'Gearing and Output'!$J$27*A1358^2</f>
        <v>53594.201722958889</v>
      </c>
      <c r="G1358" s="90">
        <f>A1358/('Gearing and Output'!$J$35/1000)</f>
        <v>47.081097682100008</v>
      </c>
      <c r="H1358" s="90">
        <f t="shared" si="218"/>
        <v>59.738955596585342</v>
      </c>
      <c r="I1358" s="90">
        <f>'Gearing and Output'!$G$38</f>
        <v>631.72977665344956</v>
      </c>
      <c r="J1358" s="90">
        <f t="shared" si="219"/>
        <v>0.37870369618049587</v>
      </c>
      <c r="K1358" s="92">
        <f t="shared" si="217"/>
        <v>2.6405868495230767</v>
      </c>
      <c r="L1358" s="92">
        <f>IF(A1358&lt;'Gearing and Output'!$H$5,1,IF(A1358&lt;'Gearing and Output'!$H$6,2,IF(A1358&gt;'Gearing and Output'!$H$6,3)))</f>
        <v>3</v>
      </c>
      <c r="M1358" s="92">
        <f>IF(L1358=1,_xlfn.XLOOKUP(A1358,'Dyno Graph'!$E$2:$E$77,'Dyno Graph'!$A$2:$A$77,,1),IF(L1358=2,_xlfn.XLOOKUP(A1358,'Dyno Graph'!$F$2:$F$77,'Dyno Graph'!$A$2:$A$77,,1),IF(L1358=3,_xlfn.XLOOKUP(A1358,'Dyno Graph'!$G$2:$G$77,'Dyno Graph'!$A$2:$A$77,,1))))</f>
        <v>7500</v>
      </c>
      <c r="N1358" s="92">
        <f>IF(L1358=1,_xlfn.XLOOKUP(A1358,'Dyno Graph'!$E$2:$E$77,'Dyno Graph'!$D$2:$D$77,,-1),IF(L1358=2,_xlfn.XLOOKUP(A1358,'Dyno Graph'!$F$2:$F$77,'Dyno Graph'!$D$2:$D$77,,-1),IF(L1358=3,_xlfn.XLOOKUP(A1358,'Dyno Graph'!$G$2:$G$77,'Dyno Graph'!$D$2:$D$77,,-1))))</f>
        <v>14.254</v>
      </c>
      <c r="O1358" s="92">
        <f>IF(L1358=1,_xlfn.XLOOKUP(A1358,'Dyno Graph'!$E$2:$E$77,'Dyno Graph'!$H$2:$H$77,,-1),IF(Forces!L1358=2,_xlfn.XLOOKUP(Forces!A1358,'Dyno Graph'!$F$2:$F$77,'Dyno Graph'!$H$2:$H$77,,-1),IF(Forces!L1358=3,_xlfn.XLOOKUP(Forces!A1358,'Dyno Graph'!$G$2:$G$77,'Dyno Graph'!$H$2:$H$77,,-1))))</f>
        <v>11.185500000000001</v>
      </c>
      <c r="P1358" s="92" cm="1">
        <f t="array" ref="P1358">_xlfn.XLOOKUP(N1358,BSFC!$B$3:$B$25,_xlfn.XLOOKUP(M1358,BSFC!$C$2:$P$2,BSFC!$C$3:$P$25,,-1),,-1)</f>
        <v>475.44294525000004</v>
      </c>
      <c r="Q1358" s="92">
        <f t="shared" si="220"/>
        <v>1.4772408511371877</v>
      </c>
      <c r="R1358" s="92">
        <f t="shared" si="221"/>
        <v>2.2593044861247781E-4</v>
      </c>
      <c r="S1358" s="92">
        <f t="shared" si="222"/>
        <v>0.10741703790997023</v>
      </c>
      <c r="T1358" s="92">
        <f t="shared" si="225"/>
        <v>175.62812892413717</v>
      </c>
      <c r="U1358" s="92">
        <f t="shared" si="223"/>
        <v>1.4322271721329364E-4</v>
      </c>
      <c r="V1358" s="92">
        <f t="shared" si="226"/>
        <v>0.23417083856551019</v>
      </c>
    </row>
    <row r="1359" spans="1:22" x14ac:dyDescent="0.45">
      <c r="A1359" s="88">
        <f>MIN('Gearing and Output'!$H$7,(SQRT((A1358^2)+2*K1358*1)))</f>
        <v>13.752388632941413</v>
      </c>
      <c r="B1359" s="90">
        <f t="shared" si="224"/>
        <v>114.14350326006442</v>
      </c>
      <c r="C1359" s="90">
        <f>0.5*'Gearing and Output'!$G$15*'Gearing and Output'!$G$16*'Gearing and Output'!$G$14*(A1359)^2</f>
        <v>111.2073775495362</v>
      </c>
      <c r="D1359" s="90">
        <f>'Gearing and Output'!$G$26</f>
        <v>133.66125</v>
      </c>
      <c r="E1359" s="90">
        <f>'Gearing and Output'!$C$14-C1359-D1359</f>
        <v>239.23840140594046</v>
      </c>
      <c r="F1359" s="90">
        <f>0.5*'Gearing and Output'!$J$27*A1359^2</f>
        <v>53594.201722958889</v>
      </c>
      <c r="G1359" s="90">
        <f>A1359/('Gearing and Output'!$J$35/1000)</f>
        <v>47.081097682100008</v>
      </c>
      <c r="H1359" s="90">
        <f t="shared" si="218"/>
        <v>59.738955596585342</v>
      </c>
      <c r="I1359" s="90">
        <f>'Gearing and Output'!$G$38</f>
        <v>631.72977665344956</v>
      </c>
      <c r="J1359" s="90">
        <f t="shared" si="219"/>
        <v>0.37870369618049587</v>
      </c>
      <c r="K1359" s="92">
        <f t="shared" si="217"/>
        <v>2.6405868495230767</v>
      </c>
      <c r="L1359" s="92">
        <f>IF(A1359&lt;'Gearing and Output'!$H$5,1,IF(A1359&lt;'Gearing and Output'!$H$6,2,IF(A1359&gt;'Gearing and Output'!$H$6,3)))</f>
        <v>3</v>
      </c>
      <c r="M1359" s="92">
        <f>IF(L1359=1,_xlfn.XLOOKUP(A1359,'Dyno Graph'!$E$2:$E$77,'Dyno Graph'!$A$2:$A$77,,1),IF(L1359=2,_xlfn.XLOOKUP(A1359,'Dyno Graph'!$F$2:$F$77,'Dyno Graph'!$A$2:$A$77,,1),IF(L1359=3,_xlfn.XLOOKUP(A1359,'Dyno Graph'!$G$2:$G$77,'Dyno Graph'!$A$2:$A$77,,1))))</f>
        <v>7500</v>
      </c>
      <c r="N1359" s="92">
        <f>IF(L1359=1,_xlfn.XLOOKUP(A1359,'Dyno Graph'!$E$2:$E$77,'Dyno Graph'!$D$2:$D$77,,-1),IF(L1359=2,_xlfn.XLOOKUP(A1359,'Dyno Graph'!$F$2:$F$77,'Dyno Graph'!$D$2:$D$77,,-1),IF(L1359=3,_xlfn.XLOOKUP(A1359,'Dyno Graph'!$G$2:$G$77,'Dyno Graph'!$D$2:$D$77,,-1))))</f>
        <v>14.254</v>
      </c>
      <c r="O1359" s="92">
        <f>IF(L1359=1,_xlfn.XLOOKUP(A1359,'Dyno Graph'!$E$2:$E$77,'Dyno Graph'!$H$2:$H$77,,-1),IF(Forces!L1359=2,_xlfn.XLOOKUP(Forces!A1359,'Dyno Graph'!$F$2:$F$77,'Dyno Graph'!$H$2:$H$77,,-1),IF(Forces!L1359=3,_xlfn.XLOOKUP(Forces!A1359,'Dyno Graph'!$G$2:$G$77,'Dyno Graph'!$H$2:$H$77,,-1))))</f>
        <v>11.185500000000001</v>
      </c>
      <c r="P1359" s="92" cm="1">
        <f t="array" ref="P1359">_xlfn.XLOOKUP(N1359,BSFC!$B$3:$B$25,_xlfn.XLOOKUP(M1359,BSFC!$C$2:$P$2,BSFC!$C$3:$P$25,,-1),,-1)</f>
        <v>475.44294525000004</v>
      </c>
      <c r="Q1359" s="92">
        <f t="shared" si="220"/>
        <v>1.4772408511371877</v>
      </c>
      <c r="R1359" s="92">
        <f t="shared" si="221"/>
        <v>2.2593044861247781E-4</v>
      </c>
      <c r="S1359" s="92">
        <f t="shared" si="222"/>
        <v>0.10741703790997023</v>
      </c>
      <c r="T1359" s="92">
        <f t="shared" si="225"/>
        <v>175.73554596204715</v>
      </c>
      <c r="U1359" s="92">
        <f t="shared" si="223"/>
        <v>1.4322271721329364E-4</v>
      </c>
      <c r="V1359" s="92">
        <f t="shared" si="226"/>
        <v>0.23431406128272347</v>
      </c>
    </row>
    <row r="1360" spans="1:22" x14ac:dyDescent="0.45">
      <c r="A1360" s="88">
        <f>MIN('Gearing and Output'!$H$7,(SQRT((A1359^2)+2*K1359*1)))</f>
        <v>13.752388632941413</v>
      </c>
      <c r="B1360" s="90">
        <f t="shared" si="224"/>
        <v>114.21621790089451</v>
      </c>
      <c r="C1360" s="90">
        <f>0.5*'Gearing and Output'!$G$15*'Gearing and Output'!$G$16*'Gearing and Output'!$G$14*(A1360)^2</f>
        <v>111.2073775495362</v>
      </c>
      <c r="D1360" s="90">
        <f>'Gearing and Output'!$G$26</f>
        <v>133.66125</v>
      </c>
      <c r="E1360" s="90">
        <f>'Gearing and Output'!$C$14-C1360-D1360</f>
        <v>239.23840140594046</v>
      </c>
      <c r="F1360" s="90">
        <f>0.5*'Gearing and Output'!$J$27*A1360^2</f>
        <v>53594.201722958889</v>
      </c>
      <c r="G1360" s="90">
        <f>A1360/('Gearing and Output'!$J$35/1000)</f>
        <v>47.081097682100008</v>
      </c>
      <c r="H1360" s="90">
        <f t="shared" si="218"/>
        <v>59.738955596585342</v>
      </c>
      <c r="I1360" s="90">
        <f>'Gearing and Output'!$G$38</f>
        <v>631.72977665344956</v>
      </c>
      <c r="J1360" s="90">
        <f t="shared" si="219"/>
        <v>0.37870369618049587</v>
      </c>
      <c r="K1360" s="92">
        <f t="shared" si="217"/>
        <v>2.6405868495230767</v>
      </c>
      <c r="L1360" s="92">
        <f>IF(A1360&lt;'Gearing and Output'!$H$5,1,IF(A1360&lt;'Gearing and Output'!$H$6,2,IF(A1360&gt;'Gearing and Output'!$H$6,3)))</f>
        <v>3</v>
      </c>
      <c r="M1360" s="92">
        <f>IF(L1360=1,_xlfn.XLOOKUP(A1360,'Dyno Graph'!$E$2:$E$77,'Dyno Graph'!$A$2:$A$77,,1),IF(L1360=2,_xlfn.XLOOKUP(A1360,'Dyno Graph'!$F$2:$F$77,'Dyno Graph'!$A$2:$A$77,,1),IF(L1360=3,_xlfn.XLOOKUP(A1360,'Dyno Graph'!$G$2:$G$77,'Dyno Graph'!$A$2:$A$77,,1))))</f>
        <v>7500</v>
      </c>
      <c r="N1360" s="92">
        <f>IF(L1360=1,_xlfn.XLOOKUP(A1360,'Dyno Graph'!$E$2:$E$77,'Dyno Graph'!$D$2:$D$77,,-1),IF(L1360=2,_xlfn.XLOOKUP(A1360,'Dyno Graph'!$F$2:$F$77,'Dyno Graph'!$D$2:$D$77,,-1),IF(L1360=3,_xlfn.XLOOKUP(A1360,'Dyno Graph'!$G$2:$G$77,'Dyno Graph'!$D$2:$D$77,,-1))))</f>
        <v>14.254</v>
      </c>
      <c r="O1360" s="92">
        <f>IF(L1360=1,_xlfn.XLOOKUP(A1360,'Dyno Graph'!$E$2:$E$77,'Dyno Graph'!$H$2:$H$77,,-1),IF(Forces!L1360=2,_xlfn.XLOOKUP(Forces!A1360,'Dyno Graph'!$F$2:$F$77,'Dyno Graph'!$H$2:$H$77,,-1),IF(Forces!L1360=3,_xlfn.XLOOKUP(Forces!A1360,'Dyno Graph'!$G$2:$G$77,'Dyno Graph'!$H$2:$H$77,,-1))))</f>
        <v>11.185500000000001</v>
      </c>
      <c r="P1360" s="92" cm="1">
        <f t="array" ref="P1360">_xlfn.XLOOKUP(N1360,BSFC!$B$3:$B$25,_xlfn.XLOOKUP(M1360,BSFC!$C$2:$P$2,BSFC!$C$3:$P$25,,-1),,-1)</f>
        <v>475.44294525000004</v>
      </c>
      <c r="Q1360" s="92">
        <f t="shared" si="220"/>
        <v>1.4772408511371877</v>
      </c>
      <c r="R1360" s="92">
        <f t="shared" si="221"/>
        <v>2.2593044861247781E-4</v>
      </c>
      <c r="S1360" s="92">
        <f t="shared" si="222"/>
        <v>0.10741703790997023</v>
      </c>
      <c r="T1360" s="92">
        <f t="shared" si="225"/>
        <v>175.84296299995714</v>
      </c>
      <c r="U1360" s="92">
        <f t="shared" si="223"/>
        <v>1.4322271721329364E-4</v>
      </c>
      <c r="V1360" s="92">
        <f t="shared" si="226"/>
        <v>0.23445728399993676</v>
      </c>
    </row>
    <row r="1361" spans="1:22" x14ac:dyDescent="0.45">
      <c r="A1361" s="88">
        <f>MIN('Gearing and Output'!$H$7,(SQRT((A1360^2)+2*K1360*1)))</f>
        <v>13.752388632941413</v>
      </c>
      <c r="B1361" s="90">
        <f t="shared" si="224"/>
        <v>114.28893254172459</v>
      </c>
      <c r="C1361" s="90">
        <f>0.5*'Gearing and Output'!$G$15*'Gearing and Output'!$G$16*'Gearing and Output'!$G$14*(A1361)^2</f>
        <v>111.2073775495362</v>
      </c>
      <c r="D1361" s="90">
        <f>'Gearing and Output'!$G$26</f>
        <v>133.66125</v>
      </c>
      <c r="E1361" s="90">
        <f>'Gearing and Output'!$C$14-C1361-D1361</f>
        <v>239.23840140594046</v>
      </c>
      <c r="F1361" s="90">
        <f>0.5*'Gearing and Output'!$J$27*A1361^2</f>
        <v>53594.201722958889</v>
      </c>
      <c r="G1361" s="90">
        <f>A1361/('Gearing and Output'!$J$35/1000)</f>
        <v>47.081097682100008</v>
      </c>
      <c r="H1361" s="90">
        <f t="shared" si="218"/>
        <v>59.738955596585342</v>
      </c>
      <c r="I1361" s="90">
        <f>'Gearing and Output'!$G$38</f>
        <v>631.72977665344956</v>
      </c>
      <c r="J1361" s="90">
        <f t="shared" si="219"/>
        <v>0.37870369618049587</v>
      </c>
      <c r="K1361" s="92">
        <f t="shared" si="217"/>
        <v>2.6405868495230767</v>
      </c>
      <c r="L1361" s="92">
        <f>IF(A1361&lt;'Gearing and Output'!$H$5,1,IF(A1361&lt;'Gearing and Output'!$H$6,2,IF(A1361&gt;'Gearing and Output'!$H$6,3)))</f>
        <v>3</v>
      </c>
      <c r="M1361" s="92">
        <f>IF(L1361=1,_xlfn.XLOOKUP(A1361,'Dyno Graph'!$E$2:$E$77,'Dyno Graph'!$A$2:$A$77,,1),IF(L1361=2,_xlfn.XLOOKUP(A1361,'Dyno Graph'!$F$2:$F$77,'Dyno Graph'!$A$2:$A$77,,1),IF(L1361=3,_xlfn.XLOOKUP(A1361,'Dyno Graph'!$G$2:$G$77,'Dyno Graph'!$A$2:$A$77,,1))))</f>
        <v>7500</v>
      </c>
      <c r="N1361" s="92">
        <f>IF(L1361=1,_xlfn.XLOOKUP(A1361,'Dyno Graph'!$E$2:$E$77,'Dyno Graph'!$D$2:$D$77,,-1),IF(L1361=2,_xlfn.XLOOKUP(A1361,'Dyno Graph'!$F$2:$F$77,'Dyno Graph'!$D$2:$D$77,,-1),IF(L1361=3,_xlfn.XLOOKUP(A1361,'Dyno Graph'!$G$2:$G$77,'Dyno Graph'!$D$2:$D$77,,-1))))</f>
        <v>14.254</v>
      </c>
      <c r="O1361" s="92">
        <f>IF(L1361=1,_xlfn.XLOOKUP(A1361,'Dyno Graph'!$E$2:$E$77,'Dyno Graph'!$H$2:$H$77,,-1),IF(Forces!L1361=2,_xlfn.XLOOKUP(Forces!A1361,'Dyno Graph'!$F$2:$F$77,'Dyno Graph'!$H$2:$H$77,,-1),IF(Forces!L1361=3,_xlfn.XLOOKUP(Forces!A1361,'Dyno Graph'!$G$2:$G$77,'Dyno Graph'!$H$2:$H$77,,-1))))</f>
        <v>11.185500000000001</v>
      </c>
      <c r="P1361" s="92" cm="1">
        <f t="array" ref="P1361">_xlfn.XLOOKUP(N1361,BSFC!$B$3:$B$25,_xlfn.XLOOKUP(M1361,BSFC!$C$2:$P$2,BSFC!$C$3:$P$25,,-1),,-1)</f>
        <v>475.44294525000004</v>
      </c>
      <c r="Q1361" s="92">
        <f t="shared" si="220"/>
        <v>1.4772408511371877</v>
      </c>
      <c r="R1361" s="92">
        <f t="shared" si="221"/>
        <v>2.2593044861247781E-4</v>
      </c>
      <c r="S1361" s="92">
        <f t="shared" si="222"/>
        <v>0.10741703790997023</v>
      </c>
      <c r="T1361" s="92">
        <f t="shared" si="225"/>
        <v>175.95038003786712</v>
      </c>
      <c r="U1361" s="92">
        <f t="shared" si="223"/>
        <v>1.4322271721329364E-4</v>
      </c>
      <c r="V1361" s="92">
        <f t="shared" si="226"/>
        <v>0.23460050671715005</v>
      </c>
    </row>
    <row r="1362" spans="1:22" x14ac:dyDescent="0.45">
      <c r="A1362" s="88">
        <f>MIN('Gearing and Output'!$H$7,(SQRT((A1361^2)+2*K1361*1)))</f>
        <v>13.752388632941413</v>
      </c>
      <c r="B1362" s="90">
        <f t="shared" si="224"/>
        <v>114.36164718255468</v>
      </c>
      <c r="C1362" s="90">
        <f>0.5*'Gearing and Output'!$G$15*'Gearing and Output'!$G$16*'Gearing and Output'!$G$14*(A1362)^2</f>
        <v>111.2073775495362</v>
      </c>
      <c r="D1362" s="90">
        <f>'Gearing and Output'!$G$26</f>
        <v>133.66125</v>
      </c>
      <c r="E1362" s="90">
        <f>'Gearing and Output'!$C$14-C1362-D1362</f>
        <v>239.23840140594046</v>
      </c>
      <c r="F1362" s="90">
        <f>0.5*'Gearing and Output'!$J$27*A1362^2</f>
        <v>53594.201722958889</v>
      </c>
      <c r="G1362" s="90">
        <f>A1362/('Gearing and Output'!$J$35/1000)</f>
        <v>47.081097682100008</v>
      </c>
      <c r="H1362" s="90">
        <f t="shared" si="218"/>
        <v>59.738955596585342</v>
      </c>
      <c r="I1362" s="90">
        <f>'Gearing and Output'!$G$38</f>
        <v>631.72977665344956</v>
      </c>
      <c r="J1362" s="90">
        <f t="shared" si="219"/>
        <v>0.37870369618049587</v>
      </c>
      <c r="K1362" s="92">
        <f t="shared" si="217"/>
        <v>2.6405868495230767</v>
      </c>
      <c r="L1362" s="92">
        <f>IF(A1362&lt;'Gearing and Output'!$H$5,1,IF(A1362&lt;'Gearing and Output'!$H$6,2,IF(A1362&gt;'Gearing and Output'!$H$6,3)))</f>
        <v>3</v>
      </c>
      <c r="M1362" s="92">
        <f>IF(L1362=1,_xlfn.XLOOKUP(A1362,'Dyno Graph'!$E$2:$E$77,'Dyno Graph'!$A$2:$A$77,,1),IF(L1362=2,_xlfn.XLOOKUP(A1362,'Dyno Graph'!$F$2:$F$77,'Dyno Graph'!$A$2:$A$77,,1),IF(L1362=3,_xlfn.XLOOKUP(A1362,'Dyno Graph'!$G$2:$G$77,'Dyno Graph'!$A$2:$A$77,,1))))</f>
        <v>7500</v>
      </c>
      <c r="N1362" s="92">
        <f>IF(L1362=1,_xlfn.XLOOKUP(A1362,'Dyno Graph'!$E$2:$E$77,'Dyno Graph'!$D$2:$D$77,,-1),IF(L1362=2,_xlfn.XLOOKUP(A1362,'Dyno Graph'!$F$2:$F$77,'Dyno Graph'!$D$2:$D$77,,-1),IF(L1362=3,_xlfn.XLOOKUP(A1362,'Dyno Graph'!$G$2:$G$77,'Dyno Graph'!$D$2:$D$77,,-1))))</f>
        <v>14.254</v>
      </c>
      <c r="O1362" s="92">
        <f>IF(L1362=1,_xlfn.XLOOKUP(A1362,'Dyno Graph'!$E$2:$E$77,'Dyno Graph'!$H$2:$H$77,,-1),IF(Forces!L1362=2,_xlfn.XLOOKUP(Forces!A1362,'Dyno Graph'!$F$2:$F$77,'Dyno Graph'!$H$2:$H$77,,-1),IF(Forces!L1362=3,_xlfn.XLOOKUP(Forces!A1362,'Dyno Graph'!$G$2:$G$77,'Dyno Graph'!$H$2:$H$77,,-1))))</f>
        <v>11.185500000000001</v>
      </c>
      <c r="P1362" s="92" cm="1">
        <f t="array" ref="P1362">_xlfn.XLOOKUP(N1362,BSFC!$B$3:$B$25,_xlfn.XLOOKUP(M1362,BSFC!$C$2:$P$2,BSFC!$C$3:$P$25,,-1),,-1)</f>
        <v>475.44294525000004</v>
      </c>
      <c r="Q1362" s="92">
        <f t="shared" si="220"/>
        <v>1.4772408511371877</v>
      </c>
      <c r="R1362" s="92">
        <f t="shared" si="221"/>
        <v>2.2593044861247781E-4</v>
      </c>
      <c r="S1362" s="92">
        <f t="shared" si="222"/>
        <v>0.10741703790997023</v>
      </c>
      <c r="T1362" s="92">
        <f t="shared" si="225"/>
        <v>176.0577970757771</v>
      </c>
      <c r="U1362" s="92">
        <f t="shared" si="223"/>
        <v>1.4322271721329364E-4</v>
      </c>
      <c r="V1362" s="92">
        <f t="shared" si="226"/>
        <v>0.23474372943436334</v>
      </c>
    </row>
    <row r="1363" spans="1:22" x14ac:dyDescent="0.45">
      <c r="A1363" s="88">
        <f>MIN('Gearing and Output'!$H$7,(SQRT((A1362^2)+2*K1362*1)))</f>
        <v>13.752388632941413</v>
      </c>
      <c r="B1363" s="90">
        <f t="shared" si="224"/>
        <v>114.43436182338476</v>
      </c>
      <c r="C1363" s="90">
        <f>0.5*'Gearing and Output'!$G$15*'Gearing and Output'!$G$16*'Gearing and Output'!$G$14*(A1363)^2</f>
        <v>111.2073775495362</v>
      </c>
      <c r="D1363" s="90">
        <f>'Gearing and Output'!$G$26</f>
        <v>133.66125</v>
      </c>
      <c r="E1363" s="90">
        <f>'Gearing and Output'!$C$14-C1363-D1363</f>
        <v>239.23840140594046</v>
      </c>
      <c r="F1363" s="90">
        <f>0.5*'Gearing and Output'!$J$27*A1363^2</f>
        <v>53594.201722958889</v>
      </c>
      <c r="G1363" s="90">
        <f>A1363/('Gearing and Output'!$J$35/1000)</f>
        <v>47.081097682100008</v>
      </c>
      <c r="H1363" s="90">
        <f t="shared" si="218"/>
        <v>59.738955596585342</v>
      </c>
      <c r="I1363" s="90">
        <f>'Gearing and Output'!$G$38</f>
        <v>631.72977665344956</v>
      </c>
      <c r="J1363" s="90">
        <f t="shared" si="219"/>
        <v>0.37870369618049587</v>
      </c>
      <c r="K1363" s="92">
        <f t="shared" si="217"/>
        <v>2.6405868495230767</v>
      </c>
      <c r="L1363" s="92">
        <f>IF(A1363&lt;'Gearing and Output'!$H$5,1,IF(A1363&lt;'Gearing and Output'!$H$6,2,IF(A1363&gt;'Gearing and Output'!$H$6,3)))</f>
        <v>3</v>
      </c>
      <c r="M1363" s="92">
        <f>IF(L1363=1,_xlfn.XLOOKUP(A1363,'Dyno Graph'!$E$2:$E$77,'Dyno Graph'!$A$2:$A$77,,1),IF(L1363=2,_xlfn.XLOOKUP(A1363,'Dyno Graph'!$F$2:$F$77,'Dyno Graph'!$A$2:$A$77,,1),IF(L1363=3,_xlfn.XLOOKUP(A1363,'Dyno Graph'!$G$2:$G$77,'Dyno Graph'!$A$2:$A$77,,1))))</f>
        <v>7500</v>
      </c>
      <c r="N1363" s="92">
        <f>IF(L1363=1,_xlfn.XLOOKUP(A1363,'Dyno Graph'!$E$2:$E$77,'Dyno Graph'!$D$2:$D$77,,-1),IF(L1363=2,_xlfn.XLOOKUP(A1363,'Dyno Graph'!$F$2:$F$77,'Dyno Graph'!$D$2:$D$77,,-1),IF(L1363=3,_xlfn.XLOOKUP(A1363,'Dyno Graph'!$G$2:$G$77,'Dyno Graph'!$D$2:$D$77,,-1))))</f>
        <v>14.254</v>
      </c>
      <c r="O1363" s="92">
        <f>IF(L1363=1,_xlfn.XLOOKUP(A1363,'Dyno Graph'!$E$2:$E$77,'Dyno Graph'!$H$2:$H$77,,-1),IF(Forces!L1363=2,_xlfn.XLOOKUP(Forces!A1363,'Dyno Graph'!$F$2:$F$77,'Dyno Graph'!$H$2:$H$77,,-1),IF(Forces!L1363=3,_xlfn.XLOOKUP(Forces!A1363,'Dyno Graph'!$G$2:$G$77,'Dyno Graph'!$H$2:$H$77,,-1))))</f>
        <v>11.185500000000001</v>
      </c>
      <c r="P1363" s="92" cm="1">
        <f t="array" ref="P1363">_xlfn.XLOOKUP(N1363,BSFC!$B$3:$B$25,_xlfn.XLOOKUP(M1363,BSFC!$C$2:$P$2,BSFC!$C$3:$P$25,,-1),,-1)</f>
        <v>475.44294525000004</v>
      </c>
      <c r="Q1363" s="92">
        <f t="shared" si="220"/>
        <v>1.4772408511371877</v>
      </c>
      <c r="R1363" s="92">
        <f t="shared" si="221"/>
        <v>2.2593044861247781E-4</v>
      </c>
      <c r="S1363" s="92">
        <f t="shared" ref="S1363:S1426" si="227">R1363*P1363</f>
        <v>0.10741703790997023</v>
      </c>
      <c r="T1363" s="92">
        <f t="shared" si="225"/>
        <v>176.16521411368709</v>
      </c>
      <c r="U1363" s="92">
        <f t="shared" si="223"/>
        <v>1.4322271721329364E-4</v>
      </c>
      <c r="V1363" s="92">
        <f t="shared" si="226"/>
        <v>0.23488695215157662</v>
      </c>
    </row>
    <row r="1364" spans="1:22" x14ac:dyDescent="0.45">
      <c r="A1364" s="88">
        <f>MIN('Gearing and Output'!$H$7,(SQRT((A1363^2)+2*K1363*1)))</f>
        <v>13.752388632941413</v>
      </c>
      <c r="B1364" s="90">
        <f t="shared" si="224"/>
        <v>114.50707646421485</v>
      </c>
      <c r="C1364" s="90">
        <f>0.5*'Gearing and Output'!$G$15*'Gearing and Output'!$G$16*'Gearing and Output'!$G$14*(A1364)^2</f>
        <v>111.2073775495362</v>
      </c>
      <c r="D1364" s="90">
        <f>'Gearing and Output'!$G$26</f>
        <v>133.66125</v>
      </c>
      <c r="E1364" s="90">
        <f>'Gearing and Output'!$C$14-C1364-D1364</f>
        <v>239.23840140594046</v>
      </c>
      <c r="F1364" s="90">
        <f>0.5*'Gearing and Output'!$J$27*A1364^2</f>
        <v>53594.201722958889</v>
      </c>
      <c r="G1364" s="90">
        <f>A1364/('Gearing and Output'!$J$35/1000)</f>
        <v>47.081097682100008</v>
      </c>
      <c r="H1364" s="90">
        <f t="shared" si="218"/>
        <v>59.738955596585342</v>
      </c>
      <c r="I1364" s="90">
        <f>'Gearing and Output'!$G$38</f>
        <v>631.72977665344956</v>
      </c>
      <c r="J1364" s="90">
        <f t="shared" si="219"/>
        <v>0.37870369618049587</v>
      </c>
      <c r="K1364" s="92">
        <f t="shared" si="217"/>
        <v>2.6405868495230767</v>
      </c>
      <c r="L1364" s="92">
        <f>IF(A1364&lt;'Gearing and Output'!$H$5,1,IF(A1364&lt;'Gearing and Output'!$H$6,2,IF(A1364&gt;'Gearing and Output'!$H$6,3)))</f>
        <v>3</v>
      </c>
      <c r="M1364" s="92">
        <f>IF(L1364=1,_xlfn.XLOOKUP(A1364,'Dyno Graph'!$E$2:$E$77,'Dyno Graph'!$A$2:$A$77,,1),IF(L1364=2,_xlfn.XLOOKUP(A1364,'Dyno Graph'!$F$2:$F$77,'Dyno Graph'!$A$2:$A$77,,1),IF(L1364=3,_xlfn.XLOOKUP(A1364,'Dyno Graph'!$G$2:$G$77,'Dyno Graph'!$A$2:$A$77,,1))))</f>
        <v>7500</v>
      </c>
      <c r="N1364" s="92">
        <f>IF(L1364=1,_xlfn.XLOOKUP(A1364,'Dyno Graph'!$E$2:$E$77,'Dyno Graph'!$D$2:$D$77,,-1),IF(L1364=2,_xlfn.XLOOKUP(A1364,'Dyno Graph'!$F$2:$F$77,'Dyno Graph'!$D$2:$D$77,,-1),IF(L1364=3,_xlfn.XLOOKUP(A1364,'Dyno Graph'!$G$2:$G$77,'Dyno Graph'!$D$2:$D$77,,-1))))</f>
        <v>14.254</v>
      </c>
      <c r="O1364" s="92">
        <f>IF(L1364=1,_xlfn.XLOOKUP(A1364,'Dyno Graph'!$E$2:$E$77,'Dyno Graph'!$H$2:$H$77,,-1),IF(Forces!L1364=2,_xlfn.XLOOKUP(Forces!A1364,'Dyno Graph'!$F$2:$F$77,'Dyno Graph'!$H$2:$H$77,,-1),IF(Forces!L1364=3,_xlfn.XLOOKUP(Forces!A1364,'Dyno Graph'!$G$2:$G$77,'Dyno Graph'!$H$2:$H$77,,-1))))</f>
        <v>11.185500000000001</v>
      </c>
      <c r="P1364" s="92" cm="1">
        <f t="array" ref="P1364">_xlfn.XLOOKUP(N1364,BSFC!$B$3:$B$25,_xlfn.XLOOKUP(M1364,BSFC!$C$2:$P$2,BSFC!$C$3:$P$25,,-1),,-1)</f>
        <v>475.44294525000004</v>
      </c>
      <c r="Q1364" s="92">
        <f t="shared" si="220"/>
        <v>1.4772408511371877</v>
      </c>
      <c r="R1364" s="92">
        <f t="shared" si="221"/>
        <v>2.2593044861247781E-4</v>
      </c>
      <c r="S1364" s="92">
        <f t="shared" si="227"/>
        <v>0.10741703790997023</v>
      </c>
      <c r="T1364" s="92">
        <f t="shared" si="225"/>
        <v>176.27263115159707</v>
      </c>
      <c r="U1364" s="92">
        <f t="shared" si="223"/>
        <v>1.4322271721329364E-4</v>
      </c>
      <c r="V1364" s="92">
        <f t="shared" si="226"/>
        <v>0.23503017486878991</v>
      </c>
    </row>
    <row r="1365" spans="1:22" x14ac:dyDescent="0.45">
      <c r="A1365" s="88">
        <f>MIN('Gearing and Output'!$H$7,(SQRT((A1364^2)+2*K1364*1)))</f>
        <v>13.752388632941413</v>
      </c>
      <c r="B1365" s="90">
        <f t="shared" si="224"/>
        <v>114.57979110504493</v>
      </c>
      <c r="C1365" s="90">
        <f>0.5*'Gearing and Output'!$G$15*'Gearing and Output'!$G$16*'Gearing and Output'!$G$14*(A1365)^2</f>
        <v>111.2073775495362</v>
      </c>
      <c r="D1365" s="90">
        <f>'Gearing and Output'!$G$26</f>
        <v>133.66125</v>
      </c>
      <c r="E1365" s="90">
        <f>'Gearing and Output'!$C$14-C1365-D1365</f>
        <v>239.23840140594046</v>
      </c>
      <c r="F1365" s="90">
        <f>0.5*'Gearing and Output'!$J$27*A1365^2</f>
        <v>53594.201722958889</v>
      </c>
      <c r="G1365" s="90">
        <f>A1365/('Gearing and Output'!$J$35/1000)</f>
        <v>47.081097682100008</v>
      </c>
      <c r="H1365" s="90">
        <f t="shared" si="218"/>
        <v>59.738955596585342</v>
      </c>
      <c r="I1365" s="90">
        <f>'Gearing and Output'!$G$38</f>
        <v>631.72977665344956</v>
      </c>
      <c r="J1365" s="90">
        <f t="shared" si="219"/>
        <v>0.37870369618049587</v>
      </c>
      <c r="K1365" s="92">
        <f t="shared" si="217"/>
        <v>2.6405868495230767</v>
      </c>
      <c r="L1365" s="92">
        <f>IF(A1365&lt;'Gearing and Output'!$H$5,1,IF(A1365&lt;'Gearing and Output'!$H$6,2,IF(A1365&gt;'Gearing and Output'!$H$6,3)))</f>
        <v>3</v>
      </c>
      <c r="M1365" s="92">
        <f>IF(L1365=1,_xlfn.XLOOKUP(A1365,'Dyno Graph'!$E$2:$E$77,'Dyno Graph'!$A$2:$A$77,,1),IF(L1365=2,_xlfn.XLOOKUP(A1365,'Dyno Graph'!$F$2:$F$77,'Dyno Graph'!$A$2:$A$77,,1),IF(L1365=3,_xlfn.XLOOKUP(A1365,'Dyno Graph'!$G$2:$G$77,'Dyno Graph'!$A$2:$A$77,,1))))</f>
        <v>7500</v>
      </c>
      <c r="N1365" s="92">
        <f>IF(L1365=1,_xlfn.XLOOKUP(A1365,'Dyno Graph'!$E$2:$E$77,'Dyno Graph'!$D$2:$D$77,,-1),IF(L1365=2,_xlfn.XLOOKUP(A1365,'Dyno Graph'!$F$2:$F$77,'Dyno Graph'!$D$2:$D$77,,-1),IF(L1365=3,_xlfn.XLOOKUP(A1365,'Dyno Graph'!$G$2:$G$77,'Dyno Graph'!$D$2:$D$77,,-1))))</f>
        <v>14.254</v>
      </c>
      <c r="O1365" s="92">
        <f>IF(L1365=1,_xlfn.XLOOKUP(A1365,'Dyno Graph'!$E$2:$E$77,'Dyno Graph'!$H$2:$H$77,,-1),IF(Forces!L1365=2,_xlfn.XLOOKUP(Forces!A1365,'Dyno Graph'!$F$2:$F$77,'Dyno Graph'!$H$2:$H$77,,-1),IF(Forces!L1365=3,_xlfn.XLOOKUP(Forces!A1365,'Dyno Graph'!$G$2:$G$77,'Dyno Graph'!$H$2:$H$77,,-1))))</f>
        <v>11.185500000000001</v>
      </c>
      <c r="P1365" s="92" cm="1">
        <f t="array" ref="P1365">_xlfn.XLOOKUP(N1365,BSFC!$B$3:$B$25,_xlfn.XLOOKUP(M1365,BSFC!$C$2:$P$2,BSFC!$C$3:$P$25,,-1),,-1)</f>
        <v>475.44294525000004</v>
      </c>
      <c r="Q1365" s="92">
        <f t="shared" si="220"/>
        <v>1.4772408511371877</v>
      </c>
      <c r="R1365" s="92">
        <f t="shared" si="221"/>
        <v>2.2593044861247781E-4</v>
      </c>
      <c r="S1365" s="92">
        <f t="shared" si="227"/>
        <v>0.10741703790997023</v>
      </c>
      <c r="T1365" s="92">
        <f t="shared" si="225"/>
        <v>176.38004818950705</v>
      </c>
      <c r="U1365" s="92">
        <f t="shared" si="223"/>
        <v>1.4322271721329364E-4</v>
      </c>
      <c r="V1365" s="92">
        <f t="shared" si="226"/>
        <v>0.2351733975860032</v>
      </c>
    </row>
    <row r="1366" spans="1:22" x14ac:dyDescent="0.45">
      <c r="A1366" s="88">
        <f>MIN('Gearing and Output'!$H$7,(SQRT((A1365^2)+2*K1365*1)))</f>
        <v>13.752388632941413</v>
      </c>
      <c r="B1366" s="90">
        <f t="shared" si="224"/>
        <v>114.65250574587502</v>
      </c>
      <c r="C1366" s="90">
        <f>0.5*'Gearing and Output'!$G$15*'Gearing and Output'!$G$16*'Gearing and Output'!$G$14*(A1366)^2</f>
        <v>111.2073775495362</v>
      </c>
      <c r="D1366" s="90">
        <f>'Gearing and Output'!$G$26</f>
        <v>133.66125</v>
      </c>
      <c r="E1366" s="90">
        <f>'Gearing and Output'!$C$14-C1366-D1366</f>
        <v>239.23840140594046</v>
      </c>
      <c r="F1366" s="90">
        <f>0.5*'Gearing and Output'!$J$27*A1366^2</f>
        <v>53594.201722958889</v>
      </c>
      <c r="G1366" s="90">
        <f>A1366/('Gearing and Output'!$J$35/1000)</f>
        <v>47.081097682100008</v>
      </c>
      <c r="H1366" s="90">
        <f t="shared" si="218"/>
        <v>59.738955596585342</v>
      </c>
      <c r="I1366" s="90">
        <f>'Gearing and Output'!$G$38</f>
        <v>631.72977665344956</v>
      </c>
      <c r="J1366" s="90">
        <f t="shared" si="219"/>
        <v>0.37870369618049587</v>
      </c>
      <c r="K1366" s="92">
        <f t="shared" si="217"/>
        <v>2.6405868495230767</v>
      </c>
      <c r="L1366" s="92">
        <f>IF(A1366&lt;'Gearing and Output'!$H$5,1,IF(A1366&lt;'Gearing and Output'!$H$6,2,IF(A1366&gt;'Gearing and Output'!$H$6,3)))</f>
        <v>3</v>
      </c>
      <c r="M1366" s="92">
        <f>IF(L1366=1,_xlfn.XLOOKUP(A1366,'Dyno Graph'!$E$2:$E$77,'Dyno Graph'!$A$2:$A$77,,1),IF(L1366=2,_xlfn.XLOOKUP(A1366,'Dyno Graph'!$F$2:$F$77,'Dyno Graph'!$A$2:$A$77,,1),IF(L1366=3,_xlfn.XLOOKUP(A1366,'Dyno Graph'!$G$2:$G$77,'Dyno Graph'!$A$2:$A$77,,1))))</f>
        <v>7500</v>
      </c>
      <c r="N1366" s="92">
        <f>IF(L1366=1,_xlfn.XLOOKUP(A1366,'Dyno Graph'!$E$2:$E$77,'Dyno Graph'!$D$2:$D$77,,-1),IF(L1366=2,_xlfn.XLOOKUP(A1366,'Dyno Graph'!$F$2:$F$77,'Dyno Graph'!$D$2:$D$77,,-1),IF(L1366=3,_xlfn.XLOOKUP(A1366,'Dyno Graph'!$G$2:$G$77,'Dyno Graph'!$D$2:$D$77,,-1))))</f>
        <v>14.254</v>
      </c>
      <c r="O1366" s="92">
        <f>IF(L1366=1,_xlfn.XLOOKUP(A1366,'Dyno Graph'!$E$2:$E$77,'Dyno Graph'!$H$2:$H$77,,-1),IF(Forces!L1366=2,_xlfn.XLOOKUP(Forces!A1366,'Dyno Graph'!$F$2:$F$77,'Dyno Graph'!$H$2:$H$77,,-1),IF(Forces!L1366=3,_xlfn.XLOOKUP(Forces!A1366,'Dyno Graph'!$G$2:$G$77,'Dyno Graph'!$H$2:$H$77,,-1))))</f>
        <v>11.185500000000001</v>
      </c>
      <c r="P1366" s="92" cm="1">
        <f t="array" ref="P1366">_xlfn.XLOOKUP(N1366,BSFC!$B$3:$B$25,_xlfn.XLOOKUP(M1366,BSFC!$C$2:$P$2,BSFC!$C$3:$P$25,,-1),,-1)</f>
        <v>475.44294525000004</v>
      </c>
      <c r="Q1366" s="92">
        <f t="shared" si="220"/>
        <v>1.4772408511371877</v>
      </c>
      <c r="R1366" s="92">
        <f t="shared" si="221"/>
        <v>2.2593044861247781E-4</v>
      </c>
      <c r="S1366" s="92">
        <f t="shared" si="227"/>
        <v>0.10741703790997023</v>
      </c>
      <c r="T1366" s="92">
        <f t="shared" si="225"/>
        <v>176.48746522741703</v>
      </c>
      <c r="U1366" s="92">
        <f t="shared" si="223"/>
        <v>1.4322271721329364E-4</v>
      </c>
      <c r="V1366" s="92">
        <f t="shared" si="226"/>
        <v>0.23531662030321648</v>
      </c>
    </row>
    <row r="1367" spans="1:22" x14ac:dyDescent="0.45">
      <c r="A1367" s="88">
        <f>MIN('Gearing and Output'!$H$7,(SQRT((A1366^2)+2*K1366*1)))</f>
        <v>13.752388632941413</v>
      </c>
      <c r="B1367" s="90">
        <f t="shared" si="224"/>
        <v>114.7252203867051</v>
      </c>
      <c r="C1367" s="90">
        <f>0.5*'Gearing and Output'!$G$15*'Gearing and Output'!$G$16*'Gearing and Output'!$G$14*(A1367)^2</f>
        <v>111.2073775495362</v>
      </c>
      <c r="D1367" s="90">
        <f>'Gearing and Output'!$G$26</f>
        <v>133.66125</v>
      </c>
      <c r="E1367" s="90">
        <f>'Gearing and Output'!$C$14-C1367-D1367</f>
        <v>239.23840140594046</v>
      </c>
      <c r="F1367" s="90">
        <f>0.5*'Gearing and Output'!$J$27*A1367^2</f>
        <v>53594.201722958889</v>
      </c>
      <c r="G1367" s="90">
        <f>A1367/('Gearing and Output'!$J$35/1000)</f>
        <v>47.081097682100008</v>
      </c>
      <c r="H1367" s="90">
        <f t="shared" si="218"/>
        <v>59.738955596585342</v>
      </c>
      <c r="I1367" s="90">
        <f>'Gearing and Output'!$G$38</f>
        <v>631.72977665344956</v>
      </c>
      <c r="J1367" s="90">
        <f t="shared" si="219"/>
        <v>0.37870369618049587</v>
      </c>
      <c r="K1367" s="92">
        <f t="shared" si="217"/>
        <v>2.6405868495230767</v>
      </c>
      <c r="L1367" s="92">
        <f>IF(A1367&lt;'Gearing and Output'!$H$5,1,IF(A1367&lt;'Gearing and Output'!$H$6,2,IF(A1367&gt;'Gearing and Output'!$H$6,3)))</f>
        <v>3</v>
      </c>
      <c r="M1367" s="92">
        <f>IF(L1367=1,_xlfn.XLOOKUP(A1367,'Dyno Graph'!$E$2:$E$77,'Dyno Graph'!$A$2:$A$77,,1),IF(L1367=2,_xlfn.XLOOKUP(A1367,'Dyno Graph'!$F$2:$F$77,'Dyno Graph'!$A$2:$A$77,,1),IF(L1367=3,_xlfn.XLOOKUP(A1367,'Dyno Graph'!$G$2:$G$77,'Dyno Graph'!$A$2:$A$77,,1))))</f>
        <v>7500</v>
      </c>
      <c r="N1367" s="92">
        <f>IF(L1367=1,_xlfn.XLOOKUP(A1367,'Dyno Graph'!$E$2:$E$77,'Dyno Graph'!$D$2:$D$77,,-1),IF(L1367=2,_xlfn.XLOOKUP(A1367,'Dyno Graph'!$F$2:$F$77,'Dyno Graph'!$D$2:$D$77,,-1),IF(L1367=3,_xlfn.XLOOKUP(A1367,'Dyno Graph'!$G$2:$G$77,'Dyno Graph'!$D$2:$D$77,,-1))))</f>
        <v>14.254</v>
      </c>
      <c r="O1367" s="92">
        <f>IF(L1367=1,_xlfn.XLOOKUP(A1367,'Dyno Graph'!$E$2:$E$77,'Dyno Graph'!$H$2:$H$77,,-1),IF(Forces!L1367=2,_xlfn.XLOOKUP(Forces!A1367,'Dyno Graph'!$F$2:$F$77,'Dyno Graph'!$H$2:$H$77,,-1),IF(Forces!L1367=3,_xlfn.XLOOKUP(Forces!A1367,'Dyno Graph'!$G$2:$G$77,'Dyno Graph'!$H$2:$H$77,,-1))))</f>
        <v>11.185500000000001</v>
      </c>
      <c r="P1367" s="92" cm="1">
        <f t="array" ref="P1367">_xlfn.XLOOKUP(N1367,BSFC!$B$3:$B$25,_xlfn.XLOOKUP(M1367,BSFC!$C$2:$P$2,BSFC!$C$3:$P$25,,-1),,-1)</f>
        <v>475.44294525000004</v>
      </c>
      <c r="Q1367" s="92">
        <f t="shared" si="220"/>
        <v>1.4772408511371877</v>
      </c>
      <c r="R1367" s="92">
        <f t="shared" si="221"/>
        <v>2.2593044861247781E-4</v>
      </c>
      <c r="S1367" s="92">
        <f t="shared" si="227"/>
        <v>0.10741703790997023</v>
      </c>
      <c r="T1367" s="92">
        <f t="shared" si="225"/>
        <v>176.59488226532702</v>
      </c>
      <c r="U1367" s="92">
        <f t="shared" si="223"/>
        <v>1.4322271721329364E-4</v>
      </c>
      <c r="V1367" s="92">
        <f t="shared" si="226"/>
        <v>0.23545984302042977</v>
      </c>
    </row>
    <row r="1368" spans="1:22" x14ac:dyDescent="0.45">
      <c r="A1368" s="88">
        <f>MIN('Gearing and Output'!$H$7,(SQRT((A1367^2)+2*K1367*1)))</f>
        <v>13.752388632941413</v>
      </c>
      <c r="B1368" s="90">
        <f t="shared" si="224"/>
        <v>114.79793502753519</v>
      </c>
      <c r="C1368" s="90">
        <f>0.5*'Gearing and Output'!$G$15*'Gearing and Output'!$G$16*'Gearing and Output'!$G$14*(A1368)^2</f>
        <v>111.2073775495362</v>
      </c>
      <c r="D1368" s="90">
        <f>'Gearing and Output'!$G$26</f>
        <v>133.66125</v>
      </c>
      <c r="E1368" s="90">
        <f>'Gearing and Output'!$C$14-C1368-D1368</f>
        <v>239.23840140594046</v>
      </c>
      <c r="F1368" s="90">
        <f>0.5*'Gearing and Output'!$J$27*A1368^2</f>
        <v>53594.201722958889</v>
      </c>
      <c r="G1368" s="90">
        <f>A1368/('Gearing and Output'!$J$35/1000)</f>
        <v>47.081097682100008</v>
      </c>
      <c r="H1368" s="90">
        <f t="shared" si="218"/>
        <v>59.738955596585342</v>
      </c>
      <c r="I1368" s="90">
        <f>'Gearing and Output'!$G$38</f>
        <v>631.72977665344956</v>
      </c>
      <c r="J1368" s="90">
        <f t="shared" si="219"/>
        <v>0.37870369618049587</v>
      </c>
      <c r="K1368" s="92">
        <f t="shared" si="217"/>
        <v>2.6405868495230767</v>
      </c>
      <c r="L1368" s="92">
        <f>IF(A1368&lt;'Gearing and Output'!$H$5,1,IF(A1368&lt;'Gearing and Output'!$H$6,2,IF(A1368&gt;'Gearing and Output'!$H$6,3)))</f>
        <v>3</v>
      </c>
      <c r="M1368" s="92">
        <f>IF(L1368=1,_xlfn.XLOOKUP(A1368,'Dyno Graph'!$E$2:$E$77,'Dyno Graph'!$A$2:$A$77,,1),IF(L1368=2,_xlfn.XLOOKUP(A1368,'Dyno Graph'!$F$2:$F$77,'Dyno Graph'!$A$2:$A$77,,1),IF(L1368=3,_xlfn.XLOOKUP(A1368,'Dyno Graph'!$G$2:$G$77,'Dyno Graph'!$A$2:$A$77,,1))))</f>
        <v>7500</v>
      </c>
      <c r="N1368" s="92">
        <f>IF(L1368=1,_xlfn.XLOOKUP(A1368,'Dyno Graph'!$E$2:$E$77,'Dyno Graph'!$D$2:$D$77,,-1),IF(L1368=2,_xlfn.XLOOKUP(A1368,'Dyno Graph'!$F$2:$F$77,'Dyno Graph'!$D$2:$D$77,,-1),IF(L1368=3,_xlfn.XLOOKUP(A1368,'Dyno Graph'!$G$2:$G$77,'Dyno Graph'!$D$2:$D$77,,-1))))</f>
        <v>14.254</v>
      </c>
      <c r="O1368" s="92">
        <f>IF(L1368=1,_xlfn.XLOOKUP(A1368,'Dyno Graph'!$E$2:$E$77,'Dyno Graph'!$H$2:$H$77,,-1),IF(Forces!L1368=2,_xlfn.XLOOKUP(Forces!A1368,'Dyno Graph'!$F$2:$F$77,'Dyno Graph'!$H$2:$H$77,,-1),IF(Forces!L1368=3,_xlfn.XLOOKUP(Forces!A1368,'Dyno Graph'!$G$2:$G$77,'Dyno Graph'!$H$2:$H$77,,-1))))</f>
        <v>11.185500000000001</v>
      </c>
      <c r="P1368" s="92" cm="1">
        <f t="array" ref="P1368">_xlfn.XLOOKUP(N1368,BSFC!$B$3:$B$25,_xlfn.XLOOKUP(M1368,BSFC!$C$2:$P$2,BSFC!$C$3:$P$25,,-1),,-1)</f>
        <v>475.44294525000004</v>
      </c>
      <c r="Q1368" s="92">
        <f t="shared" si="220"/>
        <v>1.4772408511371877</v>
      </c>
      <c r="R1368" s="92">
        <f t="shared" si="221"/>
        <v>2.2593044861247781E-4</v>
      </c>
      <c r="S1368" s="92">
        <f t="shared" si="227"/>
        <v>0.10741703790997023</v>
      </c>
      <c r="T1368" s="92">
        <f t="shared" si="225"/>
        <v>176.702299303237</v>
      </c>
      <c r="U1368" s="92">
        <f t="shared" si="223"/>
        <v>1.4322271721329364E-4</v>
      </c>
      <c r="V1368" s="92">
        <f t="shared" si="226"/>
        <v>0.23560306573764306</v>
      </c>
    </row>
    <row r="1369" spans="1:22" x14ac:dyDescent="0.45">
      <c r="A1369" s="88">
        <f>MIN('Gearing and Output'!$H$7,(SQRT((A1368^2)+2*K1368*1)))</f>
        <v>13.752388632941413</v>
      </c>
      <c r="B1369" s="90">
        <f t="shared" si="224"/>
        <v>114.87064966836527</v>
      </c>
      <c r="C1369" s="90">
        <f>0.5*'Gearing and Output'!$G$15*'Gearing and Output'!$G$16*'Gearing and Output'!$G$14*(A1369)^2</f>
        <v>111.2073775495362</v>
      </c>
      <c r="D1369" s="90">
        <f>'Gearing and Output'!$G$26</f>
        <v>133.66125</v>
      </c>
      <c r="E1369" s="90">
        <f>'Gearing and Output'!$C$14-C1369-D1369</f>
        <v>239.23840140594046</v>
      </c>
      <c r="F1369" s="90">
        <f>0.5*'Gearing and Output'!$J$27*A1369^2</f>
        <v>53594.201722958889</v>
      </c>
      <c r="G1369" s="90">
        <f>A1369/('Gearing and Output'!$J$35/1000)</f>
        <v>47.081097682100008</v>
      </c>
      <c r="H1369" s="90">
        <f t="shared" si="218"/>
        <v>59.738955596585342</v>
      </c>
      <c r="I1369" s="90">
        <f>'Gearing and Output'!$G$38</f>
        <v>631.72977665344956</v>
      </c>
      <c r="J1369" s="90">
        <f t="shared" si="219"/>
        <v>0.37870369618049587</v>
      </c>
      <c r="K1369" s="92">
        <f t="shared" si="217"/>
        <v>2.6405868495230767</v>
      </c>
      <c r="L1369" s="92">
        <f>IF(A1369&lt;'Gearing and Output'!$H$5,1,IF(A1369&lt;'Gearing and Output'!$H$6,2,IF(A1369&gt;'Gearing and Output'!$H$6,3)))</f>
        <v>3</v>
      </c>
      <c r="M1369" s="92">
        <f>IF(L1369=1,_xlfn.XLOOKUP(A1369,'Dyno Graph'!$E$2:$E$77,'Dyno Graph'!$A$2:$A$77,,1),IF(L1369=2,_xlfn.XLOOKUP(A1369,'Dyno Graph'!$F$2:$F$77,'Dyno Graph'!$A$2:$A$77,,1),IF(L1369=3,_xlfn.XLOOKUP(A1369,'Dyno Graph'!$G$2:$G$77,'Dyno Graph'!$A$2:$A$77,,1))))</f>
        <v>7500</v>
      </c>
      <c r="N1369" s="92">
        <f>IF(L1369=1,_xlfn.XLOOKUP(A1369,'Dyno Graph'!$E$2:$E$77,'Dyno Graph'!$D$2:$D$77,,-1),IF(L1369=2,_xlfn.XLOOKUP(A1369,'Dyno Graph'!$F$2:$F$77,'Dyno Graph'!$D$2:$D$77,,-1),IF(L1369=3,_xlfn.XLOOKUP(A1369,'Dyno Graph'!$G$2:$G$77,'Dyno Graph'!$D$2:$D$77,,-1))))</f>
        <v>14.254</v>
      </c>
      <c r="O1369" s="92">
        <f>IF(L1369=1,_xlfn.XLOOKUP(A1369,'Dyno Graph'!$E$2:$E$77,'Dyno Graph'!$H$2:$H$77,,-1),IF(Forces!L1369=2,_xlfn.XLOOKUP(Forces!A1369,'Dyno Graph'!$F$2:$F$77,'Dyno Graph'!$H$2:$H$77,,-1),IF(Forces!L1369=3,_xlfn.XLOOKUP(Forces!A1369,'Dyno Graph'!$G$2:$G$77,'Dyno Graph'!$H$2:$H$77,,-1))))</f>
        <v>11.185500000000001</v>
      </c>
      <c r="P1369" s="92" cm="1">
        <f t="array" ref="P1369">_xlfn.XLOOKUP(N1369,BSFC!$B$3:$B$25,_xlfn.XLOOKUP(M1369,BSFC!$C$2:$P$2,BSFC!$C$3:$P$25,,-1),,-1)</f>
        <v>475.44294525000004</v>
      </c>
      <c r="Q1369" s="92">
        <f t="shared" si="220"/>
        <v>1.4772408511371877</v>
      </c>
      <c r="R1369" s="92">
        <f t="shared" si="221"/>
        <v>2.2593044861247781E-4</v>
      </c>
      <c r="S1369" s="92">
        <f t="shared" si="227"/>
        <v>0.10741703790997023</v>
      </c>
      <c r="T1369" s="92">
        <f t="shared" si="225"/>
        <v>176.80971634114698</v>
      </c>
      <c r="U1369" s="92">
        <f t="shared" si="223"/>
        <v>1.4322271721329364E-4</v>
      </c>
      <c r="V1369" s="92">
        <f t="shared" si="226"/>
        <v>0.23574628845485635</v>
      </c>
    </row>
    <row r="1370" spans="1:22" x14ac:dyDescent="0.45">
      <c r="A1370" s="88">
        <f>MIN('Gearing and Output'!$H$7,(SQRT((A1369^2)+2*K1369*1)))</f>
        <v>13.752388632941413</v>
      </c>
      <c r="B1370" s="90">
        <f t="shared" si="224"/>
        <v>114.94336430919536</v>
      </c>
      <c r="C1370" s="90">
        <f>0.5*'Gearing and Output'!$G$15*'Gearing and Output'!$G$16*'Gearing and Output'!$G$14*(A1370)^2</f>
        <v>111.2073775495362</v>
      </c>
      <c r="D1370" s="90">
        <f>'Gearing and Output'!$G$26</f>
        <v>133.66125</v>
      </c>
      <c r="E1370" s="90">
        <f>'Gearing and Output'!$C$14-C1370-D1370</f>
        <v>239.23840140594046</v>
      </c>
      <c r="F1370" s="90">
        <f>0.5*'Gearing and Output'!$J$27*A1370^2</f>
        <v>53594.201722958889</v>
      </c>
      <c r="G1370" s="90">
        <f>A1370/('Gearing and Output'!$J$35/1000)</f>
        <v>47.081097682100008</v>
      </c>
      <c r="H1370" s="90">
        <f t="shared" si="218"/>
        <v>59.738955596585342</v>
      </c>
      <c r="I1370" s="90">
        <f>'Gearing and Output'!$G$38</f>
        <v>631.72977665344956</v>
      </c>
      <c r="J1370" s="90">
        <f t="shared" si="219"/>
        <v>0.37870369618049587</v>
      </c>
      <c r="K1370" s="92">
        <f t="shared" ref="K1370:K1433" si="228">(I1370/E1370)</f>
        <v>2.6405868495230767</v>
      </c>
      <c r="L1370" s="92">
        <f>IF(A1370&lt;'Gearing and Output'!$H$5,1,IF(A1370&lt;'Gearing and Output'!$H$6,2,IF(A1370&gt;'Gearing and Output'!$H$6,3)))</f>
        <v>3</v>
      </c>
      <c r="M1370" s="92">
        <f>IF(L1370=1,_xlfn.XLOOKUP(A1370,'Dyno Graph'!$E$2:$E$77,'Dyno Graph'!$A$2:$A$77,,1),IF(L1370=2,_xlfn.XLOOKUP(A1370,'Dyno Graph'!$F$2:$F$77,'Dyno Graph'!$A$2:$A$77,,1),IF(L1370=3,_xlfn.XLOOKUP(A1370,'Dyno Graph'!$G$2:$G$77,'Dyno Graph'!$A$2:$A$77,,1))))</f>
        <v>7500</v>
      </c>
      <c r="N1370" s="92">
        <f>IF(L1370=1,_xlfn.XLOOKUP(A1370,'Dyno Graph'!$E$2:$E$77,'Dyno Graph'!$D$2:$D$77,,-1),IF(L1370=2,_xlfn.XLOOKUP(A1370,'Dyno Graph'!$F$2:$F$77,'Dyno Graph'!$D$2:$D$77,,-1),IF(L1370=3,_xlfn.XLOOKUP(A1370,'Dyno Graph'!$G$2:$G$77,'Dyno Graph'!$D$2:$D$77,,-1))))</f>
        <v>14.254</v>
      </c>
      <c r="O1370" s="92">
        <f>IF(L1370=1,_xlfn.XLOOKUP(A1370,'Dyno Graph'!$E$2:$E$77,'Dyno Graph'!$H$2:$H$77,,-1),IF(Forces!L1370=2,_xlfn.XLOOKUP(Forces!A1370,'Dyno Graph'!$F$2:$F$77,'Dyno Graph'!$H$2:$H$77,,-1),IF(Forces!L1370=3,_xlfn.XLOOKUP(Forces!A1370,'Dyno Graph'!$G$2:$G$77,'Dyno Graph'!$H$2:$H$77,,-1))))</f>
        <v>11.185500000000001</v>
      </c>
      <c r="P1370" s="92" cm="1">
        <f t="array" ref="P1370">_xlfn.XLOOKUP(N1370,BSFC!$B$3:$B$25,_xlfn.XLOOKUP(M1370,BSFC!$C$2:$P$2,BSFC!$C$3:$P$25,,-1),,-1)</f>
        <v>475.44294525000004</v>
      </c>
      <c r="Q1370" s="92">
        <f t="shared" si="220"/>
        <v>1.4772408511371877</v>
      </c>
      <c r="R1370" s="92">
        <f t="shared" si="221"/>
        <v>2.2593044861247781E-4</v>
      </c>
      <c r="S1370" s="92">
        <f t="shared" si="227"/>
        <v>0.10741703790997023</v>
      </c>
      <c r="T1370" s="92">
        <f t="shared" si="225"/>
        <v>176.91713337905696</v>
      </c>
      <c r="U1370" s="92">
        <f t="shared" si="223"/>
        <v>1.4322271721329364E-4</v>
      </c>
      <c r="V1370" s="92">
        <f t="shared" si="226"/>
        <v>0.23588951117206963</v>
      </c>
    </row>
    <row r="1371" spans="1:22" x14ac:dyDescent="0.45">
      <c r="A1371" s="88">
        <f>MIN('Gearing and Output'!$H$7,(SQRT((A1370^2)+2*K1370*1)))</f>
        <v>13.752388632941413</v>
      </c>
      <c r="B1371" s="90">
        <f t="shared" si="224"/>
        <v>115.01607895002545</v>
      </c>
      <c r="C1371" s="90">
        <f>0.5*'Gearing and Output'!$G$15*'Gearing and Output'!$G$16*'Gearing and Output'!$G$14*(A1371)^2</f>
        <v>111.2073775495362</v>
      </c>
      <c r="D1371" s="90">
        <f>'Gearing and Output'!$G$26</f>
        <v>133.66125</v>
      </c>
      <c r="E1371" s="90">
        <f>'Gearing and Output'!$C$14-C1371-D1371</f>
        <v>239.23840140594046</v>
      </c>
      <c r="F1371" s="90">
        <f>0.5*'Gearing and Output'!$J$27*A1371^2</f>
        <v>53594.201722958889</v>
      </c>
      <c r="G1371" s="90">
        <f>A1371/('Gearing and Output'!$J$35/1000)</f>
        <v>47.081097682100008</v>
      </c>
      <c r="H1371" s="90">
        <f t="shared" si="218"/>
        <v>59.738955596585342</v>
      </c>
      <c r="I1371" s="90">
        <f>'Gearing and Output'!$G$38</f>
        <v>631.72977665344956</v>
      </c>
      <c r="J1371" s="90">
        <f t="shared" si="219"/>
        <v>0.37870369618049587</v>
      </c>
      <c r="K1371" s="92">
        <f t="shared" si="228"/>
        <v>2.6405868495230767</v>
      </c>
      <c r="L1371" s="92">
        <f>IF(A1371&lt;'Gearing and Output'!$H$5,1,IF(A1371&lt;'Gearing and Output'!$H$6,2,IF(A1371&gt;'Gearing and Output'!$H$6,3)))</f>
        <v>3</v>
      </c>
      <c r="M1371" s="92">
        <f>IF(L1371=1,_xlfn.XLOOKUP(A1371,'Dyno Graph'!$E$2:$E$77,'Dyno Graph'!$A$2:$A$77,,1),IF(L1371=2,_xlfn.XLOOKUP(A1371,'Dyno Graph'!$F$2:$F$77,'Dyno Graph'!$A$2:$A$77,,1),IF(L1371=3,_xlfn.XLOOKUP(A1371,'Dyno Graph'!$G$2:$G$77,'Dyno Graph'!$A$2:$A$77,,1))))</f>
        <v>7500</v>
      </c>
      <c r="N1371" s="92">
        <f>IF(L1371=1,_xlfn.XLOOKUP(A1371,'Dyno Graph'!$E$2:$E$77,'Dyno Graph'!$D$2:$D$77,,-1),IF(L1371=2,_xlfn.XLOOKUP(A1371,'Dyno Graph'!$F$2:$F$77,'Dyno Graph'!$D$2:$D$77,,-1),IF(L1371=3,_xlfn.XLOOKUP(A1371,'Dyno Graph'!$G$2:$G$77,'Dyno Graph'!$D$2:$D$77,,-1))))</f>
        <v>14.254</v>
      </c>
      <c r="O1371" s="92">
        <f>IF(L1371=1,_xlfn.XLOOKUP(A1371,'Dyno Graph'!$E$2:$E$77,'Dyno Graph'!$H$2:$H$77,,-1),IF(Forces!L1371=2,_xlfn.XLOOKUP(Forces!A1371,'Dyno Graph'!$F$2:$F$77,'Dyno Graph'!$H$2:$H$77,,-1),IF(Forces!L1371=3,_xlfn.XLOOKUP(Forces!A1371,'Dyno Graph'!$G$2:$G$77,'Dyno Graph'!$H$2:$H$77,,-1))))</f>
        <v>11.185500000000001</v>
      </c>
      <c r="P1371" s="92" cm="1">
        <f t="array" ref="P1371">_xlfn.XLOOKUP(N1371,BSFC!$B$3:$B$25,_xlfn.XLOOKUP(M1371,BSFC!$C$2:$P$2,BSFC!$C$3:$P$25,,-1),,-1)</f>
        <v>475.44294525000004</v>
      </c>
      <c r="Q1371" s="92">
        <f t="shared" si="220"/>
        <v>1.4772408511371877</v>
      </c>
      <c r="R1371" s="92">
        <f t="shared" si="221"/>
        <v>2.2593044861247781E-4</v>
      </c>
      <c r="S1371" s="92">
        <f t="shared" si="227"/>
        <v>0.10741703790997023</v>
      </c>
      <c r="T1371" s="92">
        <f t="shared" si="225"/>
        <v>177.02455041696695</v>
      </c>
      <c r="U1371" s="92">
        <f t="shared" si="223"/>
        <v>1.4322271721329364E-4</v>
      </c>
      <c r="V1371" s="92">
        <f t="shared" si="226"/>
        <v>0.23603273388928292</v>
      </c>
    </row>
    <row r="1372" spans="1:22" x14ac:dyDescent="0.45">
      <c r="A1372" s="88">
        <f>MIN('Gearing and Output'!$H$7,(SQRT((A1371^2)+2*K1371*1)))</f>
        <v>13.752388632941413</v>
      </c>
      <c r="B1372" s="90">
        <f t="shared" si="224"/>
        <v>115.08879359085553</v>
      </c>
      <c r="C1372" s="90">
        <f>0.5*'Gearing and Output'!$G$15*'Gearing and Output'!$G$16*'Gearing and Output'!$G$14*(A1372)^2</f>
        <v>111.2073775495362</v>
      </c>
      <c r="D1372" s="90">
        <f>'Gearing and Output'!$G$26</f>
        <v>133.66125</v>
      </c>
      <c r="E1372" s="90">
        <f>'Gearing and Output'!$C$14-C1372-D1372</f>
        <v>239.23840140594046</v>
      </c>
      <c r="F1372" s="90">
        <f>0.5*'Gearing and Output'!$J$27*A1372^2</f>
        <v>53594.201722958889</v>
      </c>
      <c r="G1372" s="90">
        <f>A1372/('Gearing and Output'!$J$35/1000)</f>
        <v>47.081097682100008</v>
      </c>
      <c r="H1372" s="90">
        <f t="shared" si="218"/>
        <v>59.738955596585342</v>
      </c>
      <c r="I1372" s="90">
        <f>'Gearing and Output'!$G$38</f>
        <v>631.72977665344956</v>
      </c>
      <c r="J1372" s="90">
        <f t="shared" si="219"/>
        <v>0.37870369618049587</v>
      </c>
      <c r="K1372" s="92">
        <f t="shared" si="228"/>
        <v>2.6405868495230767</v>
      </c>
      <c r="L1372" s="92">
        <f>IF(A1372&lt;'Gearing and Output'!$H$5,1,IF(A1372&lt;'Gearing and Output'!$H$6,2,IF(A1372&gt;'Gearing and Output'!$H$6,3)))</f>
        <v>3</v>
      </c>
      <c r="M1372" s="92">
        <f>IF(L1372=1,_xlfn.XLOOKUP(A1372,'Dyno Graph'!$E$2:$E$77,'Dyno Graph'!$A$2:$A$77,,1),IF(L1372=2,_xlfn.XLOOKUP(A1372,'Dyno Graph'!$F$2:$F$77,'Dyno Graph'!$A$2:$A$77,,1),IF(L1372=3,_xlfn.XLOOKUP(A1372,'Dyno Graph'!$G$2:$G$77,'Dyno Graph'!$A$2:$A$77,,1))))</f>
        <v>7500</v>
      </c>
      <c r="N1372" s="92">
        <f>IF(L1372=1,_xlfn.XLOOKUP(A1372,'Dyno Graph'!$E$2:$E$77,'Dyno Graph'!$D$2:$D$77,,-1),IF(L1372=2,_xlfn.XLOOKUP(A1372,'Dyno Graph'!$F$2:$F$77,'Dyno Graph'!$D$2:$D$77,,-1),IF(L1372=3,_xlfn.XLOOKUP(A1372,'Dyno Graph'!$G$2:$G$77,'Dyno Graph'!$D$2:$D$77,,-1))))</f>
        <v>14.254</v>
      </c>
      <c r="O1372" s="92">
        <f>IF(L1372=1,_xlfn.XLOOKUP(A1372,'Dyno Graph'!$E$2:$E$77,'Dyno Graph'!$H$2:$H$77,,-1),IF(Forces!L1372=2,_xlfn.XLOOKUP(Forces!A1372,'Dyno Graph'!$F$2:$F$77,'Dyno Graph'!$H$2:$H$77,,-1),IF(Forces!L1372=3,_xlfn.XLOOKUP(Forces!A1372,'Dyno Graph'!$G$2:$G$77,'Dyno Graph'!$H$2:$H$77,,-1))))</f>
        <v>11.185500000000001</v>
      </c>
      <c r="P1372" s="92" cm="1">
        <f t="array" ref="P1372">_xlfn.XLOOKUP(N1372,BSFC!$B$3:$B$25,_xlfn.XLOOKUP(M1372,BSFC!$C$2:$P$2,BSFC!$C$3:$P$25,,-1),,-1)</f>
        <v>475.44294525000004</v>
      </c>
      <c r="Q1372" s="92">
        <f t="shared" si="220"/>
        <v>1.4772408511371877</v>
      </c>
      <c r="R1372" s="92">
        <f t="shared" si="221"/>
        <v>2.2593044861247781E-4</v>
      </c>
      <c r="S1372" s="92">
        <f t="shared" si="227"/>
        <v>0.10741703790997023</v>
      </c>
      <c r="T1372" s="92">
        <f t="shared" si="225"/>
        <v>177.13196745487693</v>
      </c>
      <c r="U1372" s="92">
        <f t="shared" si="223"/>
        <v>1.4322271721329364E-4</v>
      </c>
      <c r="V1372" s="92">
        <f t="shared" si="226"/>
        <v>0.23617595660649621</v>
      </c>
    </row>
    <row r="1373" spans="1:22" x14ac:dyDescent="0.45">
      <c r="A1373" s="88">
        <f>MIN('Gearing and Output'!$H$7,(SQRT((A1372^2)+2*K1372*1)))</f>
        <v>13.752388632941413</v>
      </c>
      <c r="B1373" s="90">
        <f t="shared" si="224"/>
        <v>115.16150823168562</v>
      </c>
      <c r="C1373" s="90">
        <f>0.5*'Gearing and Output'!$G$15*'Gearing and Output'!$G$16*'Gearing and Output'!$G$14*(A1373)^2</f>
        <v>111.2073775495362</v>
      </c>
      <c r="D1373" s="90">
        <f>'Gearing and Output'!$G$26</f>
        <v>133.66125</v>
      </c>
      <c r="E1373" s="90">
        <f>'Gearing and Output'!$C$14-C1373-D1373</f>
        <v>239.23840140594046</v>
      </c>
      <c r="F1373" s="90">
        <f>0.5*'Gearing and Output'!$J$27*A1373^2</f>
        <v>53594.201722958889</v>
      </c>
      <c r="G1373" s="90">
        <f>A1373/('Gearing and Output'!$J$35/1000)</f>
        <v>47.081097682100008</v>
      </c>
      <c r="H1373" s="90">
        <f t="shared" si="218"/>
        <v>59.738955596585342</v>
      </c>
      <c r="I1373" s="90">
        <f>'Gearing and Output'!$G$38</f>
        <v>631.72977665344956</v>
      </c>
      <c r="J1373" s="90">
        <f t="shared" si="219"/>
        <v>0.37870369618049587</v>
      </c>
      <c r="K1373" s="92">
        <f t="shared" si="228"/>
        <v>2.6405868495230767</v>
      </c>
      <c r="L1373" s="92">
        <f>IF(A1373&lt;'Gearing and Output'!$H$5,1,IF(A1373&lt;'Gearing and Output'!$H$6,2,IF(A1373&gt;'Gearing and Output'!$H$6,3)))</f>
        <v>3</v>
      </c>
      <c r="M1373" s="92">
        <f>IF(L1373=1,_xlfn.XLOOKUP(A1373,'Dyno Graph'!$E$2:$E$77,'Dyno Graph'!$A$2:$A$77,,1),IF(L1373=2,_xlfn.XLOOKUP(A1373,'Dyno Graph'!$F$2:$F$77,'Dyno Graph'!$A$2:$A$77,,1),IF(L1373=3,_xlfn.XLOOKUP(A1373,'Dyno Graph'!$G$2:$G$77,'Dyno Graph'!$A$2:$A$77,,1))))</f>
        <v>7500</v>
      </c>
      <c r="N1373" s="92">
        <f>IF(L1373=1,_xlfn.XLOOKUP(A1373,'Dyno Graph'!$E$2:$E$77,'Dyno Graph'!$D$2:$D$77,,-1),IF(L1373=2,_xlfn.XLOOKUP(A1373,'Dyno Graph'!$F$2:$F$77,'Dyno Graph'!$D$2:$D$77,,-1),IF(L1373=3,_xlfn.XLOOKUP(A1373,'Dyno Graph'!$G$2:$G$77,'Dyno Graph'!$D$2:$D$77,,-1))))</f>
        <v>14.254</v>
      </c>
      <c r="O1373" s="92">
        <f>IF(L1373=1,_xlfn.XLOOKUP(A1373,'Dyno Graph'!$E$2:$E$77,'Dyno Graph'!$H$2:$H$77,,-1),IF(Forces!L1373=2,_xlfn.XLOOKUP(Forces!A1373,'Dyno Graph'!$F$2:$F$77,'Dyno Graph'!$H$2:$H$77,,-1),IF(Forces!L1373=3,_xlfn.XLOOKUP(Forces!A1373,'Dyno Graph'!$G$2:$G$77,'Dyno Graph'!$H$2:$H$77,,-1))))</f>
        <v>11.185500000000001</v>
      </c>
      <c r="P1373" s="92" cm="1">
        <f t="array" ref="P1373">_xlfn.XLOOKUP(N1373,BSFC!$B$3:$B$25,_xlfn.XLOOKUP(M1373,BSFC!$C$2:$P$2,BSFC!$C$3:$P$25,,-1),,-1)</f>
        <v>475.44294525000004</v>
      </c>
      <c r="Q1373" s="92">
        <f t="shared" si="220"/>
        <v>1.4772408511371877</v>
      </c>
      <c r="R1373" s="92">
        <f t="shared" si="221"/>
        <v>2.2593044861247781E-4</v>
      </c>
      <c r="S1373" s="92">
        <f t="shared" si="227"/>
        <v>0.10741703790997023</v>
      </c>
      <c r="T1373" s="92">
        <f t="shared" si="225"/>
        <v>177.23938449278691</v>
      </c>
      <c r="U1373" s="92">
        <f t="shared" si="223"/>
        <v>1.4322271721329364E-4</v>
      </c>
      <c r="V1373" s="92">
        <f t="shared" si="226"/>
        <v>0.23631917932370949</v>
      </c>
    </row>
    <row r="1374" spans="1:22" x14ac:dyDescent="0.45">
      <c r="A1374" s="88">
        <f>MIN('Gearing and Output'!$H$7,(SQRT((A1373^2)+2*K1373*1)))</f>
        <v>13.752388632941413</v>
      </c>
      <c r="B1374" s="90">
        <f t="shared" si="224"/>
        <v>115.2342228725157</v>
      </c>
      <c r="C1374" s="90">
        <f>0.5*'Gearing and Output'!$G$15*'Gearing and Output'!$G$16*'Gearing and Output'!$G$14*(A1374)^2</f>
        <v>111.2073775495362</v>
      </c>
      <c r="D1374" s="90">
        <f>'Gearing and Output'!$G$26</f>
        <v>133.66125</v>
      </c>
      <c r="E1374" s="90">
        <f>'Gearing and Output'!$C$14-C1374-D1374</f>
        <v>239.23840140594046</v>
      </c>
      <c r="F1374" s="90">
        <f>0.5*'Gearing and Output'!$J$27*A1374^2</f>
        <v>53594.201722958889</v>
      </c>
      <c r="G1374" s="90">
        <f>A1374/('Gearing and Output'!$J$35/1000)</f>
        <v>47.081097682100008</v>
      </c>
      <c r="H1374" s="90">
        <f t="shared" si="218"/>
        <v>59.738955596585342</v>
      </c>
      <c r="I1374" s="90">
        <f>'Gearing and Output'!$G$38</f>
        <v>631.72977665344956</v>
      </c>
      <c r="J1374" s="90">
        <f t="shared" si="219"/>
        <v>0.37870369618049587</v>
      </c>
      <c r="K1374" s="92">
        <f t="shared" si="228"/>
        <v>2.6405868495230767</v>
      </c>
      <c r="L1374" s="92">
        <f>IF(A1374&lt;'Gearing and Output'!$H$5,1,IF(A1374&lt;'Gearing and Output'!$H$6,2,IF(A1374&gt;'Gearing and Output'!$H$6,3)))</f>
        <v>3</v>
      </c>
      <c r="M1374" s="92">
        <f>IF(L1374=1,_xlfn.XLOOKUP(A1374,'Dyno Graph'!$E$2:$E$77,'Dyno Graph'!$A$2:$A$77,,1),IF(L1374=2,_xlfn.XLOOKUP(A1374,'Dyno Graph'!$F$2:$F$77,'Dyno Graph'!$A$2:$A$77,,1),IF(L1374=3,_xlfn.XLOOKUP(A1374,'Dyno Graph'!$G$2:$G$77,'Dyno Graph'!$A$2:$A$77,,1))))</f>
        <v>7500</v>
      </c>
      <c r="N1374" s="92">
        <f>IF(L1374=1,_xlfn.XLOOKUP(A1374,'Dyno Graph'!$E$2:$E$77,'Dyno Graph'!$D$2:$D$77,,-1),IF(L1374=2,_xlfn.XLOOKUP(A1374,'Dyno Graph'!$F$2:$F$77,'Dyno Graph'!$D$2:$D$77,,-1),IF(L1374=3,_xlfn.XLOOKUP(A1374,'Dyno Graph'!$G$2:$G$77,'Dyno Graph'!$D$2:$D$77,,-1))))</f>
        <v>14.254</v>
      </c>
      <c r="O1374" s="92">
        <f>IF(L1374=1,_xlfn.XLOOKUP(A1374,'Dyno Graph'!$E$2:$E$77,'Dyno Graph'!$H$2:$H$77,,-1),IF(Forces!L1374=2,_xlfn.XLOOKUP(Forces!A1374,'Dyno Graph'!$F$2:$F$77,'Dyno Graph'!$H$2:$H$77,,-1),IF(Forces!L1374=3,_xlfn.XLOOKUP(Forces!A1374,'Dyno Graph'!$G$2:$G$77,'Dyno Graph'!$H$2:$H$77,,-1))))</f>
        <v>11.185500000000001</v>
      </c>
      <c r="P1374" s="92" cm="1">
        <f t="array" ref="P1374">_xlfn.XLOOKUP(N1374,BSFC!$B$3:$B$25,_xlfn.XLOOKUP(M1374,BSFC!$C$2:$P$2,BSFC!$C$3:$P$25,,-1),,-1)</f>
        <v>475.44294525000004</v>
      </c>
      <c r="Q1374" s="92">
        <f t="shared" si="220"/>
        <v>1.4772408511371877</v>
      </c>
      <c r="R1374" s="92">
        <f t="shared" si="221"/>
        <v>2.2593044861247781E-4</v>
      </c>
      <c r="S1374" s="92">
        <f t="shared" si="227"/>
        <v>0.10741703790997023</v>
      </c>
      <c r="T1374" s="92">
        <f t="shared" si="225"/>
        <v>177.34680153069689</v>
      </c>
      <c r="U1374" s="92">
        <f t="shared" si="223"/>
        <v>1.4322271721329364E-4</v>
      </c>
      <c r="V1374" s="92">
        <f t="shared" si="226"/>
        <v>0.23646240204092278</v>
      </c>
    </row>
    <row r="1375" spans="1:22" x14ac:dyDescent="0.45">
      <c r="A1375" s="88">
        <f>MIN('Gearing and Output'!$H$7,(SQRT((A1374^2)+2*K1374*1)))</f>
        <v>13.752388632941413</v>
      </c>
      <c r="B1375" s="90">
        <f t="shared" si="224"/>
        <v>115.30693751334579</v>
      </c>
      <c r="C1375" s="90">
        <f>0.5*'Gearing and Output'!$G$15*'Gearing and Output'!$G$16*'Gearing and Output'!$G$14*(A1375)^2</f>
        <v>111.2073775495362</v>
      </c>
      <c r="D1375" s="90">
        <f>'Gearing and Output'!$G$26</f>
        <v>133.66125</v>
      </c>
      <c r="E1375" s="90">
        <f>'Gearing and Output'!$C$14-C1375-D1375</f>
        <v>239.23840140594046</v>
      </c>
      <c r="F1375" s="90">
        <f>0.5*'Gearing and Output'!$J$27*A1375^2</f>
        <v>53594.201722958889</v>
      </c>
      <c r="G1375" s="90">
        <f>A1375/('Gearing and Output'!$J$35/1000)</f>
        <v>47.081097682100008</v>
      </c>
      <c r="H1375" s="90">
        <f t="shared" si="218"/>
        <v>59.738955596585342</v>
      </c>
      <c r="I1375" s="90">
        <f>'Gearing and Output'!$G$38</f>
        <v>631.72977665344956</v>
      </c>
      <c r="J1375" s="90">
        <f t="shared" si="219"/>
        <v>0.37870369618049587</v>
      </c>
      <c r="K1375" s="92">
        <f t="shared" si="228"/>
        <v>2.6405868495230767</v>
      </c>
      <c r="L1375" s="92">
        <f>IF(A1375&lt;'Gearing and Output'!$H$5,1,IF(A1375&lt;'Gearing and Output'!$H$6,2,IF(A1375&gt;'Gearing and Output'!$H$6,3)))</f>
        <v>3</v>
      </c>
      <c r="M1375" s="92">
        <f>IF(L1375=1,_xlfn.XLOOKUP(A1375,'Dyno Graph'!$E$2:$E$77,'Dyno Graph'!$A$2:$A$77,,1),IF(L1375=2,_xlfn.XLOOKUP(A1375,'Dyno Graph'!$F$2:$F$77,'Dyno Graph'!$A$2:$A$77,,1),IF(L1375=3,_xlfn.XLOOKUP(A1375,'Dyno Graph'!$G$2:$G$77,'Dyno Graph'!$A$2:$A$77,,1))))</f>
        <v>7500</v>
      </c>
      <c r="N1375" s="92">
        <f>IF(L1375=1,_xlfn.XLOOKUP(A1375,'Dyno Graph'!$E$2:$E$77,'Dyno Graph'!$D$2:$D$77,,-1),IF(L1375=2,_xlfn.XLOOKUP(A1375,'Dyno Graph'!$F$2:$F$77,'Dyno Graph'!$D$2:$D$77,,-1),IF(L1375=3,_xlfn.XLOOKUP(A1375,'Dyno Graph'!$G$2:$G$77,'Dyno Graph'!$D$2:$D$77,,-1))))</f>
        <v>14.254</v>
      </c>
      <c r="O1375" s="92">
        <f>IF(L1375=1,_xlfn.XLOOKUP(A1375,'Dyno Graph'!$E$2:$E$77,'Dyno Graph'!$H$2:$H$77,,-1),IF(Forces!L1375=2,_xlfn.XLOOKUP(Forces!A1375,'Dyno Graph'!$F$2:$F$77,'Dyno Graph'!$H$2:$H$77,,-1),IF(Forces!L1375=3,_xlfn.XLOOKUP(Forces!A1375,'Dyno Graph'!$G$2:$G$77,'Dyno Graph'!$H$2:$H$77,,-1))))</f>
        <v>11.185500000000001</v>
      </c>
      <c r="P1375" s="92" cm="1">
        <f t="array" ref="P1375">_xlfn.XLOOKUP(N1375,BSFC!$B$3:$B$25,_xlfn.XLOOKUP(M1375,BSFC!$C$2:$P$2,BSFC!$C$3:$P$25,,-1),,-1)</f>
        <v>475.44294525000004</v>
      </c>
      <c r="Q1375" s="92">
        <f t="shared" si="220"/>
        <v>1.4772408511371877</v>
      </c>
      <c r="R1375" s="92">
        <f t="shared" si="221"/>
        <v>2.2593044861247781E-4</v>
      </c>
      <c r="S1375" s="92">
        <f t="shared" si="227"/>
        <v>0.10741703790997023</v>
      </c>
      <c r="T1375" s="92">
        <f t="shared" si="225"/>
        <v>177.45421856860688</v>
      </c>
      <c r="U1375" s="92">
        <f t="shared" si="223"/>
        <v>1.4322271721329364E-4</v>
      </c>
      <c r="V1375" s="92">
        <f t="shared" si="226"/>
        <v>0.23660562475813607</v>
      </c>
    </row>
    <row r="1376" spans="1:22" x14ac:dyDescent="0.45">
      <c r="A1376" s="88">
        <f>MIN('Gearing and Output'!$H$7,(SQRT((A1375^2)+2*K1375*1)))</f>
        <v>13.752388632941413</v>
      </c>
      <c r="B1376" s="90">
        <f t="shared" si="224"/>
        <v>115.37965215417587</v>
      </c>
      <c r="C1376" s="90">
        <f>0.5*'Gearing and Output'!$G$15*'Gearing and Output'!$G$16*'Gearing and Output'!$G$14*(A1376)^2</f>
        <v>111.2073775495362</v>
      </c>
      <c r="D1376" s="90">
        <f>'Gearing and Output'!$G$26</f>
        <v>133.66125</v>
      </c>
      <c r="E1376" s="90">
        <f>'Gearing and Output'!$C$14-C1376-D1376</f>
        <v>239.23840140594046</v>
      </c>
      <c r="F1376" s="90">
        <f>0.5*'Gearing and Output'!$J$27*A1376^2</f>
        <v>53594.201722958889</v>
      </c>
      <c r="G1376" s="90">
        <f>A1376/('Gearing and Output'!$J$35/1000)</f>
        <v>47.081097682100008</v>
      </c>
      <c r="H1376" s="90">
        <f t="shared" si="218"/>
        <v>59.738955596585342</v>
      </c>
      <c r="I1376" s="90">
        <f>'Gearing and Output'!$G$38</f>
        <v>631.72977665344956</v>
      </c>
      <c r="J1376" s="90">
        <f t="shared" si="219"/>
        <v>0.37870369618049587</v>
      </c>
      <c r="K1376" s="92">
        <f t="shared" si="228"/>
        <v>2.6405868495230767</v>
      </c>
      <c r="L1376" s="92">
        <f>IF(A1376&lt;'Gearing and Output'!$H$5,1,IF(A1376&lt;'Gearing and Output'!$H$6,2,IF(A1376&gt;'Gearing and Output'!$H$6,3)))</f>
        <v>3</v>
      </c>
      <c r="M1376" s="92">
        <f>IF(L1376=1,_xlfn.XLOOKUP(A1376,'Dyno Graph'!$E$2:$E$77,'Dyno Graph'!$A$2:$A$77,,1),IF(L1376=2,_xlfn.XLOOKUP(A1376,'Dyno Graph'!$F$2:$F$77,'Dyno Graph'!$A$2:$A$77,,1),IF(L1376=3,_xlfn.XLOOKUP(A1376,'Dyno Graph'!$G$2:$G$77,'Dyno Graph'!$A$2:$A$77,,1))))</f>
        <v>7500</v>
      </c>
      <c r="N1376" s="92">
        <f>IF(L1376=1,_xlfn.XLOOKUP(A1376,'Dyno Graph'!$E$2:$E$77,'Dyno Graph'!$D$2:$D$77,,-1),IF(L1376=2,_xlfn.XLOOKUP(A1376,'Dyno Graph'!$F$2:$F$77,'Dyno Graph'!$D$2:$D$77,,-1),IF(L1376=3,_xlfn.XLOOKUP(A1376,'Dyno Graph'!$G$2:$G$77,'Dyno Graph'!$D$2:$D$77,,-1))))</f>
        <v>14.254</v>
      </c>
      <c r="O1376" s="92">
        <f>IF(L1376=1,_xlfn.XLOOKUP(A1376,'Dyno Graph'!$E$2:$E$77,'Dyno Graph'!$H$2:$H$77,,-1),IF(Forces!L1376=2,_xlfn.XLOOKUP(Forces!A1376,'Dyno Graph'!$F$2:$F$77,'Dyno Graph'!$H$2:$H$77,,-1),IF(Forces!L1376=3,_xlfn.XLOOKUP(Forces!A1376,'Dyno Graph'!$G$2:$G$77,'Dyno Graph'!$H$2:$H$77,,-1))))</f>
        <v>11.185500000000001</v>
      </c>
      <c r="P1376" s="92" cm="1">
        <f t="array" ref="P1376">_xlfn.XLOOKUP(N1376,BSFC!$B$3:$B$25,_xlfn.XLOOKUP(M1376,BSFC!$C$2:$P$2,BSFC!$C$3:$P$25,,-1),,-1)</f>
        <v>475.44294525000004</v>
      </c>
      <c r="Q1376" s="92">
        <f t="shared" si="220"/>
        <v>1.4772408511371877</v>
      </c>
      <c r="R1376" s="92">
        <f t="shared" si="221"/>
        <v>2.2593044861247781E-4</v>
      </c>
      <c r="S1376" s="92">
        <f t="shared" si="227"/>
        <v>0.10741703790997023</v>
      </c>
      <c r="T1376" s="92">
        <f t="shared" si="225"/>
        <v>177.56163560651686</v>
      </c>
      <c r="U1376" s="92">
        <f t="shared" si="223"/>
        <v>1.4322271721329364E-4</v>
      </c>
      <c r="V1376" s="92">
        <f t="shared" si="226"/>
        <v>0.23674884747534936</v>
      </c>
    </row>
    <row r="1377" spans="1:22" x14ac:dyDescent="0.45">
      <c r="A1377" s="88">
        <f>MIN('Gearing and Output'!$H$7,(SQRT((A1376^2)+2*K1376*1)))</f>
        <v>13.752388632941413</v>
      </c>
      <c r="B1377" s="90">
        <f t="shared" si="224"/>
        <v>115.45236679500596</v>
      </c>
      <c r="C1377" s="90">
        <f>0.5*'Gearing and Output'!$G$15*'Gearing and Output'!$G$16*'Gearing and Output'!$G$14*(A1377)^2</f>
        <v>111.2073775495362</v>
      </c>
      <c r="D1377" s="90">
        <f>'Gearing and Output'!$G$26</f>
        <v>133.66125</v>
      </c>
      <c r="E1377" s="90">
        <f>'Gearing and Output'!$C$14-C1377-D1377</f>
        <v>239.23840140594046</v>
      </c>
      <c r="F1377" s="90">
        <f>0.5*'Gearing and Output'!$J$27*A1377^2</f>
        <v>53594.201722958889</v>
      </c>
      <c r="G1377" s="90">
        <f>A1377/('Gearing and Output'!$J$35/1000)</f>
        <v>47.081097682100008</v>
      </c>
      <c r="H1377" s="90">
        <f t="shared" si="218"/>
        <v>59.738955596585342</v>
      </c>
      <c r="I1377" s="90">
        <f>'Gearing and Output'!$G$38</f>
        <v>631.72977665344956</v>
      </c>
      <c r="J1377" s="90">
        <f t="shared" si="219"/>
        <v>0.37870369618049587</v>
      </c>
      <c r="K1377" s="92">
        <f t="shared" si="228"/>
        <v>2.6405868495230767</v>
      </c>
      <c r="L1377" s="92">
        <f>IF(A1377&lt;'Gearing and Output'!$H$5,1,IF(A1377&lt;'Gearing and Output'!$H$6,2,IF(A1377&gt;'Gearing and Output'!$H$6,3)))</f>
        <v>3</v>
      </c>
      <c r="M1377" s="92">
        <f>IF(L1377=1,_xlfn.XLOOKUP(A1377,'Dyno Graph'!$E$2:$E$77,'Dyno Graph'!$A$2:$A$77,,1),IF(L1377=2,_xlfn.XLOOKUP(A1377,'Dyno Graph'!$F$2:$F$77,'Dyno Graph'!$A$2:$A$77,,1),IF(L1377=3,_xlfn.XLOOKUP(A1377,'Dyno Graph'!$G$2:$G$77,'Dyno Graph'!$A$2:$A$77,,1))))</f>
        <v>7500</v>
      </c>
      <c r="N1377" s="92">
        <f>IF(L1377=1,_xlfn.XLOOKUP(A1377,'Dyno Graph'!$E$2:$E$77,'Dyno Graph'!$D$2:$D$77,,-1),IF(L1377=2,_xlfn.XLOOKUP(A1377,'Dyno Graph'!$F$2:$F$77,'Dyno Graph'!$D$2:$D$77,,-1),IF(L1377=3,_xlfn.XLOOKUP(A1377,'Dyno Graph'!$G$2:$G$77,'Dyno Graph'!$D$2:$D$77,,-1))))</f>
        <v>14.254</v>
      </c>
      <c r="O1377" s="92">
        <f>IF(L1377=1,_xlfn.XLOOKUP(A1377,'Dyno Graph'!$E$2:$E$77,'Dyno Graph'!$H$2:$H$77,,-1),IF(Forces!L1377=2,_xlfn.XLOOKUP(Forces!A1377,'Dyno Graph'!$F$2:$F$77,'Dyno Graph'!$H$2:$H$77,,-1),IF(Forces!L1377=3,_xlfn.XLOOKUP(Forces!A1377,'Dyno Graph'!$G$2:$G$77,'Dyno Graph'!$H$2:$H$77,,-1))))</f>
        <v>11.185500000000001</v>
      </c>
      <c r="P1377" s="92" cm="1">
        <f t="array" ref="P1377">_xlfn.XLOOKUP(N1377,BSFC!$B$3:$B$25,_xlfn.XLOOKUP(M1377,BSFC!$C$2:$P$2,BSFC!$C$3:$P$25,,-1),,-1)</f>
        <v>475.44294525000004</v>
      </c>
      <c r="Q1377" s="92">
        <f t="shared" si="220"/>
        <v>1.4772408511371877</v>
      </c>
      <c r="R1377" s="92">
        <f t="shared" si="221"/>
        <v>2.2593044861247781E-4</v>
      </c>
      <c r="S1377" s="92">
        <f t="shared" si="227"/>
        <v>0.10741703790997023</v>
      </c>
      <c r="T1377" s="92">
        <f t="shared" si="225"/>
        <v>177.66905264442684</v>
      </c>
      <c r="U1377" s="92">
        <f t="shared" si="223"/>
        <v>1.4322271721329364E-4</v>
      </c>
      <c r="V1377" s="92">
        <f t="shared" si="226"/>
        <v>0.23689207019256264</v>
      </c>
    </row>
    <row r="1378" spans="1:22" x14ac:dyDescent="0.45">
      <c r="A1378" s="88">
        <f>MIN('Gearing and Output'!$H$7,(SQRT((A1377^2)+2*K1377*1)))</f>
        <v>13.752388632941413</v>
      </c>
      <c r="B1378" s="90">
        <f t="shared" si="224"/>
        <v>115.52508143583604</v>
      </c>
      <c r="C1378" s="90">
        <f>0.5*'Gearing and Output'!$G$15*'Gearing and Output'!$G$16*'Gearing and Output'!$G$14*(A1378)^2</f>
        <v>111.2073775495362</v>
      </c>
      <c r="D1378" s="90">
        <f>'Gearing and Output'!$G$26</f>
        <v>133.66125</v>
      </c>
      <c r="E1378" s="90">
        <f>'Gearing and Output'!$C$14-C1378-D1378</f>
        <v>239.23840140594046</v>
      </c>
      <c r="F1378" s="90">
        <f>0.5*'Gearing and Output'!$J$27*A1378^2</f>
        <v>53594.201722958889</v>
      </c>
      <c r="G1378" s="90">
        <f>A1378/('Gearing and Output'!$J$35/1000)</f>
        <v>47.081097682100008</v>
      </c>
      <c r="H1378" s="90">
        <f t="shared" si="218"/>
        <v>59.738955596585342</v>
      </c>
      <c r="I1378" s="90">
        <f>'Gearing and Output'!$G$38</f>
        <v>631.72977665344956</v>
      </c>
      <c r="J1378" s="90">
        <f t="shared" si="219"/>
        <v>0.37870369618049587</v>
      </c>
      <c r="K1378" s="92">
        <f t="shared" si="228"/>
        <v>2.6405868495230767</v>
      </c>
      <c r="L1378" s="92">
        <f>IF(A1378&lt;'Gearing and Output'!$H$5,1,IF(A1378&lt;'Gearing and Output'!$H$6,2,IF(A1378&gt;'Gearing and Output'!$H$6,3)))</f>
        <v>3</v>
      </c>
      <c r="M1378" s="92">
        <f>IF(L1378=1,_xlfn.XLOOKUP(A1378,'Dyno Graph'!$E$2:$E$77,'Dyno Graph'!$A$2:$A$77,,1),IF(L1378=2,_xlfn.XLOOKUP(A1378,'Dyno Graph'!$F$2:$F$77,'Dyno Graph'!$A$2:$A$77,,1),IF(L1378=3,_xlfn.XLOOKUP(A1378,'Dyno Graph'!$G$2:$G$77,'Dyno Graph'!$A$2:$A$77,,1))))</f>
        <v>7500</v>
      </c>
      <c r="N1378" s="92">
        <f>IF(L1378=1,_xlfn.XLOOKUP(A1378,'Dyno Graph'!$E$2:$E$77,'Dyno Graph'!$D$2:$D$77,,-1),IF(L1378=2,_xlfn.XLOOKUP(A1378,'Dyno Graph'!$F$2:$F$77,'Dyno Graph'!$D$2:$D$77,,-1),IF(L1378=3,_xlfn.XLOOKUP(A1378,'Dyno Graph'!$G$2:$G$77,'Dyno Graph'!$D$2:$D$77,,-1))))</f>
        <v>14.254</v>
      </c>
      <c r="O1378" s="92">
        <f>IF(L1378=1,_xlfn.XLOOKUP(A1378,'Dyno Graph'!$E$2:$E$77,'Dyno Graph'!$H$2:$H$77,,-1),IF(Forces!L1378=2,_xlfn.XLOOKUP(Forces!A1378,'Dyno Graph'!$F$2:$F$77,'Dyno Graph'!$H$2:$H$77,,-1),IF(Forces!L1378=3,_xlfn.XLOOKUP(Forces!A1378,'Dyno Graph'!$G$2:$G$77,'Dyno Graph'!$H$2:$H$77,,-1))))</f>
        <v>11.185500000000001</v>
      </c>
      <c r="P1378" s="92" cm="1">
        <f t="array" ref="P1378">_xlfn.XLOOKUP(N1378,BSFC!$B$3:$B$25,_xlfn.XLOOKUP(M1378,BSFC!$C$2:$P$2,BSFC!$C$3:$P$25,,-1),,-1)</f>
        <v>475.44294525000004</v>
      </c>
      <c r="Q1378" s="92">
        <f t="shared" si="220"/>
        <v>1.4772408511371877</v>
      </c>
      <c r="R1378" s="92">
        <f t="shared" si="221"/>
        <v>2.2593044861247781E-4</v>
      </c>
      <c r="S1378" s="92">
        <f t="shared" si="227"/>
        <v>0.10741703790997023</v>
      </c>
      <c r="T1378" s="92">
        <f t="shared" si="225"/>
        <v>177.77646968233682</v>
      </c>
      <c r="U1378" s="92">
        <f t="shared" si="223"/>
        <v>1.4322271721329364E-4</v>
      </c>
      <c r="V1378" s="92">
        <f t="shared" si="226"/>
        <v>0.23703529290977593</v>
      </c>
    </row>
    <row r="1379" spans="1:22" x14ac:dyDescent="0.45">
      <c r="A1379" s="88">
        <f>MIN('Gearing and Output'!$H$7,(SQRT((A1378^2)+2*K1378*1)))</f>
        <v>13.752388632941413</v>
      </c>
      <c r="B1379" s="90">
        <f t="shared" si="224"/>
        <v>115.59779607666613</v>
      </c>
      <c r="C1379" s="90">
        <f>0.5*'Gearing and Output'!$G$15*'Gearing and Output'!$G$16*'Gearing and Output'!$G$14*(A1379)^2</f>
        <v>111.2073775495362</v>
      </c>
      <c r="D1379" s="90">
        <f>'Gearing and Output'!$G$26</f>
        <v>133.66125</v>
      </c>
      <c r="E1379" s="90">
        <f>'Gearing and Output'!$C$14-C1379-D1379</f>
        <v>239.23840140594046</v>
      </c>
      <c r="F1379" s="90">
        <f>0.5*'Gearing and Output'!$J$27*A1379^2</f>
        <v>53594.201722958889</v>
      </c>
      <c r="G1379" s="90">
        <f>A1379/('Gearing and Output'!$J$35/1000)</f>
        <v>47.081097682100008</v>
      </c>
      <c r="H1379" s="90">
        <f t="shared" si="218"/>
        <v>59.738955596585342</v>
      </c>
      <c r="I1379" s="90">
        <f>'Gearing and Output'!$G$38</f>
        <v>631.72977665344956</v>
      </c>
      <c r="J1379" s="90">
        <f t="shared" si="219"/>
        <v>0.37870369618049587</v>
      </c>
      <c r="K1379" s="92">
        <f t="shared" si="228"/>
        <v>2.6405868495230767</v>
      </c>
      <c r="L1379" s="92">
        <f>IF(A1379&lt;'Gearing and Output'!$H$5,1,IF(A1379&lt;'Gearing and Output'!$H$6,2,IF(A1379&gt;'Gearing and Output'!$H$6,3)))</f>
        <v>3</v>
      </c>
      <c r="M1379" s="92">
        <f>IF(L1379=1,_xlfn.XLOOKUP(A1379,'Dyno Graph'!$E$2:$E$77,'Dyno Graph'!$A$2:$A$77,,1),IF(L1379=2,_xlfn.XLOOKUP(A1379,'Dyno Graph'!$F$2:$F$77,'Dyno Graph'!$A$2:$A$77,,1),IF(L1379=3,_xlfn.XLOOKUP(A1379,'Dyno Graph'!$G$2:$G$77,'Dyno Graph'!$A$2:$A$77,,1))))</f>
        <v>7500</v>
      </c>
      <c r="N1379" s="92">
        <f>IF(L1379=1,_xlfn.XLOOKUP(A1379,'Dyno Graph'!$E$2:$E$77,'Dyno Graph'!$D$2:$D$77,,-1),IF(L1379=2,_xlfn.XLOOKUP(A1379,'Dyno Graph'!$F$2:$F$77,'Dyno Graph'!$D$2:$D$77,,-1),IF(L1379=3,_xlfn.XLOOKUP(A1379,'Dyno Graph'!$G$2:$G$77,'Dyno Graph'!$D$2:$D$77,,-1))))</f>
        <v>14.254</v>
      </c>
      <c r="O1379" s="92">
        <f>IF(L1379=1,_xlfn.XLOOKUP(A1379,'Dyno Graph'!$E$2:$E$77,'Dyno Graph'!$H$2:$H$77,,-1),IF(Forces!L1379=2,_xlfn.XLOOKUP(Forces!A1379,'Dyno Graph'!$F$2:$F$77,'Dyno Graph'!$H$2:$H$77,,-1),IF(Forces!L1379=3,_xlfn.XLOOKUP(Forces!A1379,'Dyno Graph'!$G$2:$G$77,'Dyno Graph'!$H$2:$H$77,,-1))))</f>
        <v>11.185500000000001</v>
      </c>
      <c r="P1379" s="92" cm="1">
        <f t="array" ref="P1379">_xlfn.XLOOKUP(N1379,BSFC!$B$3:$B$25,_xlfn.XLOOKUP(M1379,BSFC!$C$2:$P$2,BSFC!$C$3:$P$25,,-1),,-1)</f>
        <v>475.44294525000004</v>
      </c>
      <c r="Q1379" s="92">
        <f t="shared" si="220"/>
        <v>1.4772408511371877</v>
      </c>
      <c r="R1379" s="92">
        <f t="shared" si="221"/>
        <v>2.2593044861247781E-4</v>
      </c>
      <c r="S1379" s="92">
        <f t="shared" si="227"/>
        <v>0.10741703790997023</v>
      </c>
      <c r="T1379" s="92">
        <f t="shared" si="225"/>
        <v>177.88388672024681</v>
      </c>
      <c r="U1379" s="92">
        <f t="shared" si="223"/>
        <v>1.4322271721329364E-4</v>
      </c>
      <c r="V1379" s="92">
        <f t="shared" si="226"/>
        <v>0.23717851562698922</v>
      </c>
    </row>
    <row r="1380" spans="1:22" x14ac:dyDescent="0.45">
      <c r="A1380" s="88">
        <f>MIN('Gearing and Output'!$H$7,(SQRT((A1379^2)+2*K1379*1)))</f>
        <v>13.752388632941413</v>
      </c>
      <c r="B1380" s="90">
        <f t="shared" si="224"/>
        <v>115.67051071749621</v>
      </c>
      <c r="C1380" s="90">
        <f>0.5*'Gearing and Output'!$G$15*'Gearing and Output'!$G$16*'Gearing and Output'!$G$14*(A1380)^2</f>
        <v>111.2073775495362</v>
      </c>
      <c r="D1380" s="90">
        <f>'Gearing and Output'!$G$26</f>
        <v>133.66125</v>
      </c>
      <c r="E1380" s="90">
        <f>'Gearing and Output'!$C$14-C1380-D1380</f>
        <v>239.23840140594046</v>
      </c>
      <c r="F1380" s="90">
        <f>0.5*'Gearing and Output'!$J$27*A1380^2</f>
        <v>53594.201722958889</v>
      </c>
      <c r="G1380" s="90">
        <f>A1380/('Gearing and Output'!$J$35/1000)</f>
        <v>47.081097682100008</v>
      </c>
      <c r="H1380" s="90">
        <f t="shared" si="218"/>
        <v>59.738955596585342</v>
      </c>
      <c r="I1380" s="90">
        <f>'Gearing and Output'!$G$38</f>
        <v>631.72977665344956</v>
      </c>
      <c r="J1380" s="90">
        <f t="shared" si="219"/>
        <v>0.37870369618049587</v>
      </c>
      <c r="K1380" s="92">
        <f t="shared" si="228"/>
        <v>2.6405868495230767</v>
      </c>
      <c r="L1380" s="92">
        <f>IF(A1380&lt;'Gearing and Output'!$H$5,1,IF(A1380&lt;'Gearing and Output'!$H$6,2,IF(A1380&gt;'Gearing and Output'!$H$6,3)))</f>
        <v>3</v>
      </c>
      <c r="M1380" s="92">
        <f>IF(L1380=1,_xlfn.XLOOKUP(A1380,'Dyno Graph'!$E$2:$E$77,'Dyno Graph'!$A$2:$A$77,,1),IF(L1380=2,_xlfn.XLOOKUP(A1380,'Dyno Graph'!$F$2:$F$77,'Dyno Graph'!$A$2:$A$77,,1),IF(L1380=3,_xlfn.XLOOKUP(A1380,'Dyno Graph'!$G$2:$G$77,'Dyno Graph'!$A$2:$A$77,,1))))</f>
        <v>7500</v>
      </c>
      <c r="N1380" s="92">
        <f>IF(L1380=1,_xlfn.XLOOKUP(A1380,'Dyno Graph'!$E$2:$E$77,'Dyno Graph'!$D$2:$D$77,,-1),IF(L1380=2,_xlfn.XLOOKUP(A1380,'Dyno Graph'!$F$2:$F$77,'Dyno Graph'!$D$2:$D$77,,-1),IF(L1380=3,_xlfn.XLOOKUP(A1380,'Dyno Graph'!$G$2:$G$77,'Dyno Graph'!$D$2:$D$77,,-1))))</f>
        <v>14.254</v>
      </c>
      <c r="O1380" s="92">
        <f>IF(L1380=1,_xlfn.XLOOKUP(A1380,'Dyno Graph'!$E$2:$E$77,'Dyno Graph'!$H$2:$H$77,,-1),IF(Forces!L1380=2,_xlfn.XLOOKUP(Forces!A1380,'Dyno Graph'!$F$2:$F$77,'Dyno Graph'!$H$2:$H$77,,-1),IF(Forces!L1380=3,_xlfn.XLOOKUP(Forces!A1380,'Dyno Graph'!$G$2:$G$77,'Dyno Graph'!$H$2:$H$77,,-1))))</f>
        <v>11.185500000000001</v>
      </c>
      <c r="P1380" s="92" cm="1">
        <f t="array" ref="P1380">_xlfn.XLOOKUP(N1380,BSFC!$B$3:$B$25,_xlfn.XLOOKUP(M1380,BSFC!$C$2:$P$2,BSFC!$C$3:$P$25,,-1),,-1)</f>
        <v>475.44294525000004</v>
      </c>
      <c r="Q1380" s="92">
        <f t="shared" si="220"/>
        <v>1.4772408511371877</v>
      </c>
      <c r="R1380" s="92">
        <f t="shared" si="221"/>
        <v>2.2593044861247781E-4</v>
      </c>
      <c r="S1380" s="92">
        <f t="shared" si="227"/>
        <v>0.10741703790997023</v>
      </c>
      <c r="T1380" s="92">
        <f t="shared" si="225"/>
        <v>177.99130375815679</v>
      </c>
      <c r="U1380" s="92">
        <f t="shared" si="223"/>
        <v>1.4322271721329364E-4</v>
      </c>
      <c r="V1380" s="92">
        <f t="shared" si="226"/>
        <v>0.2373217383442025</v>
      </c>
    </row>
    <row r="1381" spans="1:22" x14ac:dyDescent="0.45">
      <c r="A1381" s="88">
        <f>MIN('Gearing and Output'!$H$7,(SQRT((A1380^2)+2*K1380*1)))</f>
        <v>13.752388632941413</v>
      </c>
      <c r="B1381" s="90">
        <f t="shared" si="224"/>
        <v>115.7432253583263</v>
      </c>
      <c r="C1381" s="90">
        <f>0.5*'Gearing and Output'!$G$15*'Gearing and Output'!$G$16*'Gearing and Output'!$G$14*(A1381)^2</f>
        <v>111.2073775495362</v>
      </c>
      <c r="D1381" s="90">
        <f>'Gearing and Output'!$G$26</f>
        <v>133.66125</v>
      </c>
      <c r="E1381" s="90">
        <f>'Gearing and Output'!$C$14-C1381-D1381</f>
        <v>239.23840140594046</v>
      </c>
      <c r="F1381" s="90">
        <f>0.5*'Gearing and Output'!$J$27*A1381^2</f>
        <v>53594.201722958889</v>
      </c>
      <c r="G1381" s="90">
        <f>A1381/('Gearing and Output'!$J$35/1000)</f>
        <v>47.081097682100008</v>
      </c>
      <c r="H1381" s="90">
        <f t="shared" si="218"/>
        <v>59.738955596585342</v>
      </c>
      <c r="I1381" s="90">
        <f>'Gearing and Output'!$G$38</f>
        <v>631.72977665344956</v>
      </c>
      <c r="J1381" s="90">
        <f t="shared" si="219"/>
        <v>0.37870369618049587</v>
      </c>
      <c r="K1381" s="92">
        <f t="shared" si="228"/>
        <v>2.6405868495230767</v>
      </c>
      <c r="L1381" s="92">
        <f>IF(A1381&lt;'Gearing and Output'!$H$5,1,IF(A1381&lt;'Gearing and Output'!$H$6,2,IF(A1381&gt;'Gearing and Output'!$H$6,3)))</f>
        <v>3</v>
      </c>
      <c r="M1381" s="92">
        <f>IF(L1381=1,_xlfn.XLOOKUP(A1381,'Dyno Graph'!$E$2:$E$77,'Dyno Graph'!$A$2:$A$77,,1),IF(L1381=2,_xlfn.XLOOKUP(A1381,'Dyno Graph'!$F$2:$F$77,'Dyno Graph'!$A$2:$A$77,,1),IF(L1381=3,_xlfn.XLOOKUP(A1381,'Dyno Graph'!$G$2:$G$77,'Dyno Graph'!$A$2:$A$77,,1))))</f>
        <v>7500</v>
      </c>
      <c r="N1381" s="92">
        <f>IF(L1381=1,_xlfn.XLOOKUP(A1381,'Dyno Graph'!$E$2:$E$77,'Dyno Graph'!$D$2:$D$77,,-1),IF(L1381=2,_xlfn.XLOOKUP(A1381,'Dyno Graph'!$F$2:$F$77,'Dyno Graph'!$D$2:$D$77,,-1),IF(L1381=3,_xlfn.XLOOKUP(A1381,'Dyno Graph'!$G$2:$G$77,'Dyno Graph'!$D$2:$D$77,,-1))))</f>
        <v>14.254</v>
      </c>
      <c r="O1381" s="92">
        <f>IF(L1381=1,_xlfn.XLOOKUP(A1381,'Dyno Graph'!$E$2:$E$77,'Dyno Graph'!$H$2:$H$77,,-1),IF(Forces!L1381=2,_xlfn.XLOOKUP(Forces!A1381,'Dyno Graph'!$F$2:$F$77,'Dyno Graph'!$H$2:$H$77,,-1),IF(Forces!L1381=3,_xlfn.XLOOKUP(Forces!A1381,'Dyno Graph'!$G$2:$G$77,'Dyno Graph'!$H$2:$H$77,,-1))))</f>
        <v>11.185500000000001</v>
      </c>
      <c r="P1381" s="92" cm="1">
        <f t="array" ref="P1381">_xlfn.XLOOKUP(N1381,BSFC!$B$3:$B$25,_xlfn.XLOOKUP(M1381,BSFC!$C$2:$P$2,BSFC!$C$3:$P$25,,-1),,-1)</f>
        <v>475.44294525000004</v>
      </c>
      <c r="Q1381" s="92">
        <f t="shared" si="220"/>
        <v>1.4772408511371877</v>
      </c>
      <c r="R1381" s="92">
        <f t="shared" si="221"/>
        <v>2.2593044861247781E-4</v>
      </c>
      <c r="S1381" s="92">
        <f t="shared" si="227"/>
        <v>0.10741703790997023</v>
      </c>
      <c r="T1381" s="92">
        <f t="shared" si="225"/>
        <v>178.09872079606677</v>
      </c>
      <c r="U1381" s="92">
        <f t="shared" si="223"/>
        <v>1.4322271721329364E-4</v>
      </c>
      <c r="V1381" s="92">
        <f t="shared" si="226"/>
        <v>0.23746496106141579</v>
      </c>
    </row>
    <row r="1382" spans="1:22" x14ac:dyDescent="0.45">
      <c r="A1382" s="88">
        <f>MIN('Gearing and Output'!$H$7,(SQRT((A1381^2)+2*K1381*1)))</f>
        <v>13.752388632941413</v>
      </c>
      <c r="B1382" s="90">
        <f t="shared" si="224"/>
        <v>115.81593999915638</v>
      </c>
      <c r="C1382" s="90">
        <f>0.5*'Gearing and Output'!$G$15*'Gearing and Output'!$G$16*'Gearing and Output'!$G$14*(A1382)^2</f>
        <v>111.2073775495362</v>
      </c>
      <c r="D1382" s="90">
        <f>'Gearing and Output'!$G$26</f>
        <v>133.66125</v>
      </c>
      <c r="E1382" s="90">
        <f>'Gearing and Output'!$C$14-C1382-D1382</f>
        <v>239.23840140594046</v>
      </c>
      <c r="F1382" s="90">
        <f>0.5*'Gearing and Output'!$J$27*A1382^2</f>
        <v>53594.201722958889</v>
      </c>
      <c r="G1382" s="90">
        <f>A1382/('Gearing and Output'!$J$35/1000)</f>
        <v>47.081097682100008</v>
      </c>
      <c r="H1382" s="90">
        <f t="shared" si="218"/>
        <v>59.738955596585342</v>
      </c>
      <c r="I1382" s="90">
        <f>'Gearing and Output'!$G$38</f>
        <v>631.72977665344956</v>
      </c>
      <c r="J1382" s="90">
        <f t="shared" si="219"/>
        <v>0.37870369618049587</v>
      </c>
      <c r="K1382" s="92">
        <f t="shared" si="228"/>
        <v>2.6405868495230767</v>
      </c>
      <c r="L1382" s="92">
        <f>IF(A1382&lt;'Gearing and Output'!$H$5,1,IF(A1382&lt;'Gearing and Output'!$H$6,2,IF(A1382&gt;'Gearing and Output'!$H$6,3)))</f>
        <v>3</v>
      </c>
      <c r="M1382" s="92">
        <f>IF(L1382=1,_xlfn.XLOOKUP(A1382,'Dyno Graph'!$E$2:$E$77,'Dyno Graph'!$A$2:$A$77,,1),IF(L1382=2,_xlfn.XLOOKUP(A1382,'Dyno Graph'!$F$2:$F$77,'Dyno Graph'!$A$2:$A$77,,1),IF(L1382=3,_xlfn.XLOOKUP(A1382,'Dyno Graph'!$G$2:$G$77,'Dyno Graph'!$A$2:$A$77,,1))))</f>
        <v>7500</v>
      </c>
      <c r="N1382" s="92">
        <f>IF(L1382=1,_xlfn.XLOOKUP(A1382,'Dyno Graph'!$E$2:$E$77,'Dyno Graph'!$D$2:$D$77,,-1),IF(L1382=2,_xlfn.XLOOKUP(A1382,'Dyno Graph'!$F$2:$F$77,'Dyno Graph'!$D$2:$D$77,,-1),IF(L1382=3,_xlfn.XLOOKUP(A1382,'Dyno Graph'!$G$2:$G$77,'Dyno Graph'!$D$2:$D$77,,-1))))</f>
        <v>14.254</v>
      </c>
      <c r="O1382" s="92">
        <f>IF(L1382=1,_xlfn.XLOOKUP(A1382,'Dyno Graph'!$E$2:$E$77,'Dyno Graph'!$H$2:$H$77,,-1),IF(Forces!L1382=2,_xlfn.XLOOKUP(Forces!A1382,'Dyno Graph'!$F$2:$F$77,'Dyno Graph'!$H$2:$H$77,,-1),IF(Forces!L1382=3,_xlfn.XLOOKUP(Forces!A1382,'Dyno Graph'!$G$2:$G$77,'Dyno Graph'!$H$2:$H$77,,-1))))</f>
        <v>11.185500000000001</v>
      </c>
      <c r="P1382" s="92" cm="1">
        <f t="array" ref="P1382">_xlfn.XLOOKUP(N1382,BSFC!$B$3:$B$25,_xlfn.XLOOKUP(M1382,BSFC!$C$2:$P$2,BSFC!$C$3:$P$25,,-1),,-1)</f>
        <v>475.44294525000004</v>
      </c>
      <c r="Q1382" s="92">
        <f t="shared" si="220"/>
        <v>1.4772408511371877</v>
      </c>
      <c r="R1382" s="92">
        <f t="shared" si="221"/>
        <v>2.2593044861247781E-4</v>
      </c>
      <c r="S1382" s="92">
        <f t="shared" si="227"/>
        <v>0.10741703790997023</v>
      </c>
      <c r="T1382" s="92">
        <f t="shared" si="225"/>
        <v>178.20613783397675</v>
      </c>
      <c r="U1382" s="92">
        <f t="shared" si="223"/>
        <v>1.4322271721329364E-4</v>
      </c>
      <c r="V1382" s="92">
        <f t="shared" si="226"/>
        <v>0.23760818377862908</v>
      </c>
    </row>
    <row r="1383" spans="1:22" x14ac:dyDescent="0.45">
      <c r="A1383" s="88">
        <f>MIN('Gearing and Output'!$H$7,(SQRT((A1382^2)+2*K1382*1)))</f>
        <v>13.752388632941413</v>
      </c>
      <c r="B1383" s="90">
        <f t="shared" si="224"/>
        <v>115.88865463998647</v>
      </c>
      <c r="C1383" s="90">
        <f>0.5*'Gearing and Output'!$G$15*'Gearing and Output'!$G$16*'Gearing and Output'!$G$14*(A1383)^2</f>
        <v>111.2073775495362</v>
      </c>
      <c r="D1383" s="90">
        <f>'Gearing and Output'!$G$26</f>
        <v>133.66125</v>
      </c>
      <c r="E1383" s="90">
        <f>'Gearing and Output'!$C$14-C1383-D1383</f>
        <v>239.23840140594046</v>
      </c>
      <c r="F1383" s="90">
        <f>0.5*'Gearing and Output'!$J$27*A1383^2</f>
        <v>53594.201722958889</v>
      </c>
      <c r="G1383" s="90">
        <f>A1383/('Gearing and Output'!$J$35/1000)</f>
        <v>47.081097682100008</v>
      </c>
      <c r="H1383" s="90">
        <f t="shared" si="218"/>
        <v>59.738955596585342</v>
      </c>
      <c r="I1383" s="90">
        <f>'Gearing and Output'!$G$38</f>
        <v>631.72977665344956</v>
      </c>
      <c r="J1383" s="90">
        <f t="shared" si="219"/>
        <v>0.37870369618049587</v>
      </c>
      <c r="K1383" s="92">
        <f t="shared" si="228"/>
        <v>2.6405868495230767</v>
      </c>
      <c r="L1383" s="92">
        <f>IF(A1383&lt;'Gearing and Output'!$H$5,1,IF(A1383&lt;'Gearing and Output'!$H$6,2,IF(A1383&gt;'Gearing and Output'!$H$6,3)))</f>
        <v>3</v>
      </c>
      <c r="M1383" s="92">
        <f>IF(L1383=1,_xlfn.XLOOKUP(A1383,'Dyno Graph'!$E$2:$E$77,'Dyno Graph'!$A$2:$A$77,,1),IF(L1383=2,_xlfn.XLOOKUP(A1383,'Dyno Graph'!$F$2:$F$77,'Dyno Graph'!$A$2:$A$77,,1),IF(L1383=3,_xlfn.XLOOKUP(A1383,'Dyno Graph'!$G$2:$G$77,'Dyno Graph'!$A$2:$A$77,,1))))</f>
        <v>7500</v>
      </c>
      <c r="N1383" s="92">
        <f>IF(L1383=1,_xlfn.XLOOKUP(A1383,'Dyno Graph'!$E$2:$E$77,'Dyno Graph'!$D$2:$D$77,,-1),IF(L1383=2,_xlfn.XLOOKUP(A1383,'Dyno Graph'!$F$2:$F$77,'Dyno Graph'!$D$2:$D$77,,-1),IF(L1383=3,_xlfn.XLOOKUP(A1383,'Dyno Graph'!$G$2:$G$77,'Dyno Graph'!$D$2:$D$77,,-1))))</f>
        <v>14.254</v>
      </c>
      <c r="O1383" s="92">
        <f>IF(L1383=1,_xlfn.XLOOKUP(A1383,'Dyno Graph'!$E$2:$E$77,'Dyno Graph'!$H$2:$H$77,,-1),IF(Forces!L1383=2,_xlfn.XLOOKUP(Forces!A1383,'Dyno Graph'!$F$2:$F$77,'Dyno Graph'!$H$2:$H$77,,-1),IF(Forces!L1383=3,_xlfn.XLOOKUP(Forces!A1383,'Dyno Graph'!$G$2:$G$77,'Dyno Graph'!$H$2:$H$77,,-1))))</f>
        <v>11.185500000000001</v>
      </c>
      <c r="P1383" s="92" cm="1">
        <f t="array" ref="P1383">_xlfn.XLOOKUP(N1383,BSFC!$B$3:$B$25,_xlfn.XLOOKUP(M1383,BSFC!$C$2:$P$2,BSFC!$C$3:$P$25,,-1),,-1)</f>
        <v>475.44294525000004</v>
      </c>
      <c r="Q1383" s="92">
        <f t="shared" si="220"/>
        <v>1.4772408511371877</v>
      </c>
      <c r="R1383" s="92">
        <f t="shared" si="221"/>
        <v>2.2593044861247781E-4</v>
      </c>
      <c r="S1383" s="92">
        <f t="shared" si="227"/>
        <v>0.10741703790997023</v>
      </c>
      <c r="T1383" s="92">
        <f t="shared" si="225"/>
        <v>178.31355487188674</v>
      </c>
      <c r="U1383" s="92">
        <f t="shared" si="223"/>
        <v>1.4322271721329364E-4</v>
      </c>
      <c r="V1383" s="92">
        <f t="shared" si="226"/>
        <v>0.23775140649584237</v>
      </c>
    </row>
    <row r="1384" spans="1:22" x14ac:dyDescent="0.45">
      <c r="A1384" s="88">
        <f>MIN('Gearing and Output'!$H$7,(SQRT((A1383^2)+2*K1383*1)))</f>
        <v>13.752388632941413</v>
      </c>
      <c r="B1384" s="90">
        <f t="shared" si="224"/>
        <v>115.96136928081656</v>
      </c>
      <c r="C1384" s="90">
        <f>0.5*'Gearing and Output'!$G$15*'Gearing and Output'!$G$16*'Gearing and Output'!$G$14*(A1384)^2</f>
        <v>111.2073775495362</v>
      </c>
      <c r="D1384" s="90">
        <f>'Gearing and Output'!$G$26</f>
        <v>133.66125</v>
      </c>
      <c r="E1384" s="90">
        <f>'Gearing and Output'!$C$14-C1384-D1384</f>
        <v>239.23840140594046</v>
      </c>
      <c r="F1384" s="90">
        <f>0.5*'Gearing and Output'!$J$27*A1384^2</f>
        <v>53594.201722958889</v>
      </c>
      <c r="G1384" s="90">
        <f>A1384/('Gearing and Output'!$J$35/1000)</f>
        <v>47.081097682100008</v>
      </c>
      <c r="H1384" s="90">
        <f t="shared" si="218"/>
        <v>59.738955596585342</v>
      </c>
      <c r="I1384" s="90">
        <f>'Gearing and Output'!$G$38</f>
        <v>631.72977665344956</v>
      </c>
      <c r="J1384" s="90">
        <f t="shared" si="219"/>
        <v>0.37870369618049587</v>
      </c>
      <c r="K1384" s="92">
        <f t="shared" si="228"/>
        <v>2.6405868495230767</v>
      </c>
      <c r="L1384" s="92">
        <f>IF(A1384&lt;'Gearing and Output'!$H$5,1,IF(A1384&lt;'Gearing and Output'!$H$6,2,IF(A1384&gt;'Gearing and Output'!$H$6,3)))</f>
        <v>3</v>
      </c>
      <c r="M1384" s="92">
        <f>IF(L1384=1,_xlfn.XLOOKUP(A1384,'Dyno Graph'!$E$2:$E$77,'Dyno Graph'!$A$2:$A$77,,1),IF(L1384=2,_xlfn.XLOOKUP(A1384,'Dyno Graph'!$F$2:$F$77,'Dyno Graph'!$A$2:$A$77,,1),IF(L1384=3,_xlfn.XLOOKUP(A1384,'Dyno Graph'!$G$2:$G$77,'Dyno Graph'!$A$2:$A$77,,1))))</f>
        <v>7500</v>
      </c>
      <c r="N1384" s="92">
        <f>IF(L1384=1,_xlfn.XLOOKUP(A1384,'Dyno Graph'!$E$2:$E$77,'Dyno Graph'!$D$2:$D$77,,-1),IF(L1384=2,_xlfn.XLOOKUP(A1384,'Dyno Graph'!$F$2:$F$77,'Dyno Graph'!$D$2:$D$77,,-1),IF(L1384=3,_xlfn.XLOOKUP(A1384,'Dyno Graph'!$G$2:$G$77,'Dyno Graph'!$D$2:$D$77,,-1))))</f>
        <v>14.254</v>
      </c>
      <c r="O1384" s="92">
        <f>IF(L1384=1,_xlfn.XLOOKUP(A1384,'Dyno Graph'!$E$2:$E$77,'Dyno Graph'!$H$2:$H$77,,-1),IF(Forces!L1384=2,_xlfn.XLOOKUP(Forces!A1384,'Dyno Graph'!$F$2:$F$77,'Dyno Graph'!$H$2:$H$77,,-1),IF(Forces!L1384=3,_xlfn.XLOOKUP(Forces!A1384,'Dyno Graph'!$G$2:$G$77,'Dyno Graph'!$H$2:$H$77,,-1))))</f>
        <v>11.185500000000001</v>
      </c>
      <c r="P1384" s="92" cm="1">
        <f t="array" ref="P1384">_xlfn.XLOOKUP(N1384,BSFC!$B$3:$B$25,_xlfn.XLOOKUP(M1384,BSFC!$C$2:$P$2,BSFC!$C$3:$P$25,,-1),,-1)</f>
        <v>475.44294525000004</v>
      </c>
      <c r="Q1384" s="92">
        <f t="shared" si="220"/>
        <v>1.4772408511371877</v>
      </c>
      <c r="R1384" s="92">
        <f t="shared" si="221"/>
        <v>2.2593044861247781E-4</v>
      </c>
      <c r="S1384" s="92">
        <f t="shared" si="227"/>
        <v>0.10741703790997023</v>
      </c>
      <c r="T1384" s="92">
        <f t="shared" si="225"/>
        <v>178.42097190979672</v>
      </c>
      <c r="U1384" s="92">
        <f t="shared" si="223"/>
        <v>1.4322271721329364E-4</v>
      </c>
      <c r="V1384" s="92">
        <f t="shared" si="226"/>
        <v>0.23789462921305565</v>
      </c>
    </row>
    <row r="1385" spans="1:22" x14ac:dyDescent="0.45">
      <c r="A1385" s="88">
        <f>MIN('Gearing and Output'!$H$7,(SQRT((A1384^2)+2*K1384*1)))</f>
        <v>13.752388632941413</v>
      </c>
      <c r="B1385" s="90">
        <f t="shared" si="224"/>
        <v>116.03408392164664</v>
      </c>
      <c r="C1385" s="90">
        <f>0.5*'Gearing and Output'!$G$15*'Gearing and Output'!$G$16*'Gearing and Output'!$G$14*(A1385)^2</f>
        <v>111.2073775495362</v>
      </c>
      <c r="D1385" s="90">
        <f>'Gearing and Output'!$G$26</f>
        <v>133.66125</v>
      </c>
      <c r="E1385" s="90">
        <f>'Gearing and Output'!$C$14-C1385-D1385</f>
        <v>239.23840140594046</v>
      </c>
      <c r="F1385" s="90">
        <f>0.5*'Gearing and Output'!$J$27*A1385^2</f>
        <v>53594.201722958889</v>
      </c>
      <c r="G1385" s="90">
        <f>A1385/('Gearing and Output'!$J$35/1000)</f>
        <v>47.081097682100008</v>
      </c>
      <c r="H1385" s="90">
        <f t="shared" si="218"/>
        <v>59.738955596585342</v>
      </c>
      <c r="I1385" s="90">
        <f>'Gearing and Output'!$G$38</f>
        <v>631.72977665344956</v>
      </c>
      <c r="J1385" s="90">
        <f t="shared" si="219"/>
        <v>0.37870369618049587</v>
      </c>
      <c r="K1385" s="92">
        <f t="shared" si="228"/>
        <v>2.6405868495230767</v>
      </c>
      <c r="L1385" s="92">
        <f>IF(A1385&lt;'Gearing and Output'!$H$5,1,IF(A1385&lt;'Gearing and Output'!$H$6,2,IF(A1385&gt;'Gearing and Output'!$H$6,3)))</f>
        <v>3</v>
      </c>
      <c r="M1385" s="92">
        <f>IF(L1385=1,_xlfn.XLOOKUP(A1385,'Dyno Graph'!$E$2:$E$77,'Dyno Graph'!$A$2:$A$77,,1),IF(L1385=2,_xlfn.XLOOKUP(A1385,'Dyno Graph'!$F$2:$F$77,'Dyno Graph'!$A$2:$A$77,,1),IF(L1385=3,_xlfn.XLOOKUP(A1385,'Dyno Graph'!$G$2:$G$77,'Dyno Graph'!$A$2:$A$77,,1))))</f>
        <v>7500</v>
      </c>
      <c r="N1385" s="92">
        <f>IF(L1385=1,_xlfn.XLOOKUP(A1385,'Dyno Graph'!$E$2:$E$77,'Dyno Graph'!$D$2:$D$77,,-1),IF(L1385=2,_xlfn.XLOOKUP(A1385,'Dyno Graph'!$F$2:$F$77,'Dyno Graph'!$D$2:$D$77,,-1),IF(L1385=3,_xlfn.XLOOKUP(A1385,'Dyno Graph'!$G$2:$G$77,'Dyno Graph'!$D$2:$D$77,,-1))))</f>
        <v>14.254</v>
      </c>
      <c r="O1385" s="92">
        <f>IF(L1385=1,_xlfn.XLOOKUP(A1385,'Dyno Graph'!$E$2:$E$77,'Dyno Graph'!$H$2:$H$77,,-1),IF(Forces!L1385=2,_xlfn.XLOOKUP(Forces!A1385,'Dyno Graph'!$F$2:$F$77,'Dyno Graph'!$H$2:$H$77,,-1),IF(Forces!L1385=3,_xlfn.XLOOKUP(Forces!A1385,'Dyno Graph'!$G$2:$G$77,'Dyno Graph'!$H$2:$H$77,,-1))))</f>
        <v>11.185500000000001</v>
      </c>
      <c r="P1385" s="92" cm="1">
        <f t="array" ref="P1385">_xlfn.XLOOKUP(N1385,BSFC!$B$3:$B$25,_xlfn.XLOOKUP(M1385,BSFC!$C$2:$P$2,BSFC!$C$3:$P$25,,-1),,-1)</f>
        <v>475.44294525000004</v>
      </c>
      <c r="Q1385" s="92">
        <f t="shared" si="220"/>
        <v>1.4772408511371877</v>
      </c>
      <c r="R1385" s="92">
        <f t="shared" si="221"/>
        <v>2.2593044861247781E-4</v>
      </c>
      <c r="S1385" s="92">
        <f t="shared" si="227"/>
        <v>0.10741703790997023</v>
      </c>
      <c r="T1385" s="92">
        <f t="shared" si="225"/>
        <v>178.5283889477067</v>
      </c>
      <c r="U1385" s="92">
        <f t="shared" si="223"/>
        <v>1.4322271721329364E-4</v>
      </c>
      <c r="V1385" s="92">
        <f t="shared" si="226"/>
        <v>0.23803785193026894</v>
      </c>
    </row>
    <row r="1386" spans="1:22" x14ac:dyDescent="0.45">
      <c r="A1386" s="88">
        <f>MIN('Gearing and Output'!$H$7,(SQRT((A1385^2)+2*K1385*1)))</f>
        <v>13.752388632941413</v>
      </c>
      <c r="B1386" s="90">
        <f t="shared" si="224"/>
        <v>116.10679856247673</v>
      </c>
      <c r="C1386" s="90">
        <f>0.5*'Gearing and Output'!$G$15*'Gearing and Output'!$G$16*'Gearing and Output'!$G$14*(A1386)^2</f>
        <v>111.2073775495362</v>
      </c>
      <c r="D1386" s="90">
        <f>'Gearing and Output'!$G$26</f>
        <v>133.66125</v>
      </c>
      <c r="E1386" s="90">
        <f>'Gearing and Output'!$C$14-C1386-D1386</f>
        <v>239.23840140594046</v>
      </c>
      <c r="F1386" s="90">
        <f>0.5*'Gearing and Output'!$J$27*A1386^2</f>
        <v>53594.201722958889</v>
      </c>
      <c r="G1386" s="90">
        <f>A1386/('Gearing and Output'!$J$35/1000)</f>
        <v>47.081097682100008</v>
      </c>
      <c r="H1386" s="90">
        <f t="shared" si="218"/>
        <v>59.738955596585342</v>
      </c>
      <c r="I1386" s="90">
        <f>'Gearing and Output'!$G$38</f>
        <v>631.72977665344956</v>
      </c>
      <c r="J1386" s="90">
        <f t="shared" si="219"/>
        <v>0.37870369618049587</v>
      </c>
      <c r="K1386" s="92">
        <f t="shared" si="228"/>
        <v>2.6405868495230767</v>
      </c>
      <c r="L1386" s="92">
        <f>IF(A1386&lt;'Gearing and Output'!$H$5,1,IF(A1386&lt;'Gearing and Output'!$H$6,2,IF(A1386&gt;'Gearing and Output'!$H$6,3)))</f>
        <v>3</v>
      </c>
      <c r="M1386" s="92">
        <f>IF(L1386=1,_xlfn.XLOOKUP(A1386,'Dyno Graph'!$E$2:$E$77,'Dyno Graph'!$A$2:$A$77,,1),IF(L1386=2,_xlfn.XLOOKUP(A1386,'Dyno Graph'!$F$2:$F$77,'Dyno Graph'!$A$2:$A$77,,1),IF(L1386=3,_xlfn.XLOOKUP(A1386,'Dyno Graph'!$G$2:$G$77,'Dyno Graph'!$A$2:$A$77,,1))))</f>
        <v>7500</v>
      </c>
      <c r="N1386" s="92">
        <f>IF(L1386=1,_xlfn.XLOOKUP(A1386,'Dyno Graph'!$E$2:$E$77,'Dyno Graph'!$D$2:$D$77,,-1),IF(L1386=2,_xlfn.XLOOKUP(A1386,'Dyno Graph'!$F$2:$F$77,'Dyno Graph'!$D$2:$D$77,,-1),IF(L1386=3,_xlfn.XLOOKUP(A1386,'Dyno Graph'!$G$2:$G$77,'Dyno Graph'!$D$2:$D$77,,-1))))</f>
        <v>14.254</v>
      </c>
      <c r="O1386" s="92">
        <f>IF(L1386=1,_xlfn.XLOOKUP(A1386,'Dyno Graph'!$E$2:$E$77,'Dyno Graph'!$H$2:$H$77,,-1),IF(Forces!L1386=2,_xlfn.XLOOKUP(Forces!A1386,'Dyno Graph'!$F$2:$F$77,'Dyno Graph'!$H$2:$H$77,,-1),IF(Forces!L1386=3,_xlfn.XLOOKUP(Forces!A1386,'Dyno Graph'!$G$2:$G$77,'Dyno Graph'!$H$2:$H$77,,-1))))</f>
        <v>11.185500000000001</v>
      </c>
      <c r="P1386" s="92" cm="1">
        <f t="array" ref="P1386">_xlfn.XLOOKUP(N1386,BSFC!$B$3:$B$25,_xlfn.XLOOKUP(M1386,BSFC!$C$2:$P$2,BSFC!$C$3:$P$25,,-1),,-1)</f>
        <v>475.44294525000004</v>
      </c>
      <c r="Q1386" s="92">
        <f t="shared" si="220"/>
        <v>1.4772408511371877</v>
      </c>
      <c r="R1386" s="92">
        <f t="shared" si="221"/>
        <v>2.2593044861247781E-4</v>
      </c>
      <c r="S1386" s="92">
        <f t="shared" si="227"/>
        <v>0.10741703790997023</v>
      </c>
      <c r="T1386" s="92">
        <f t="shared" si="225"/>
        <v>178.63580598561668</v>
      </c>
      <c r="U1386" s="92">
        <f t="shared" si="223"/>
        <v>1.4322271721329364E-4</v>
      </c>
      <c r="V1386" s="92">
        <f t="shared" si="226"/>
        <v>0.23818107464748223</v>
      </c>
    </row>
    <row r="1387" spans="1:22" x14ac:dyDescent="0.45">
      <c r="A1387" s="88">
        <f>MIN('Gearing and Output'!$H$7,(SQRT((A1386^2)+2*K1386*1)))</f>
        <v>13.752388632941413</v>
      </c>
      <c r="B1387" s="90">
        <f t="shared" si="224"/>
        <v>116.17951320330681</v>
      </c>
      <c r="C1387" s="90">
        <f>0.5*'Gearing and Output'!$G$15*'Gearing and Output'!$G$16*'Gearing and Output'!$G$14*(A1387)^2</f>
        <v>111.2073775495362</v>
      </c>
      <c r="D1387" s="90">
        <f>'Gearing and Output'!$G$26</f>
        <v>133.66125</v>
      </c>
      <c r="E1387" s="90">
        <f>'Gearing and Output'!$C$14-C1387-D1387</f>
        <v>239.23840140594046</v>
      </c>
      <c r="F1387" s="90">
        <f>0.5*'Gearing and Output'!$J$27*A1387^2</f>
        <v>53594.201722958889</v>
      </c>
      <c r="G1387" s="90">
        <f>A1387/('Gearing and Output'!$J$35/1000)</f>
        <v>47.081097682100008</v>
      </c>
      <c r="H1387" s="90">
        <f t="shared" si="218"/>
        <v>59.738955596585342</v>
      </c>
      <c r="I1387" s="90">
        <f>'Gearing and Output'!$G$38</f>
        <v>631.72977665344956</v>
      </c>
      <c r="J1387" s="90">
        <f t="shared" si="219"/>
        <v>0.37870369618049587</v>
      </c>
      <c r="K1387" s="92">
        <f t="shared" si="228"/>
        <v>2.6405868495230767</v>
      </c>
      <c r="L1387" s="92">
        <f>IF(A1387&lt;'Gearing and Output'!$H$5,1,IF(A1387&lt;'Gearing and Output'!$H$6,2,IF(A1387&gt;'Gearing and Output'!$H$6,3)))</f>
        <v>3</v>
      </c>
      <c r="M1387" s="92">
        <f>IF(L1387=1,_xlfn.XLOOKUP(A1387,'Dyno Graph'!$E$2:$E$77,'Dyno Graph'!$A$2:$A$77,,1),IF(L1387=2,_xlfn.XLOOKUP(A1387,'Dyno Graph'!$F$2:$F$77,'Dyno Graph'!$A$2:$A$77,,1),IF(L1387=3,_xlfn.XLOOKUP(A1387,'Dyno Graph'!$G$2:$G$77,'Dyno Graph'!$A$2:$A$77,,1))))</f>
        <v>7500</v>
      </c>
      <c r="N1387" s="92">
        <f>IF(L1387=1,_xlfn.XLOOKUP(A1387,'Dyno Graph'!$E$2:$E$77,'Dyno Graph'!$D$2:$D$77,,-1),IF(L1387=2,_xlfn.XLOOKUP(A1387,'Dyno Graph'!$F$2:$F$77,'Dyno Graph'!$D$2:$D$77,,-1),IF(L1387=3,_xlfn.XLOOKUP(A1387,'Dyno Graph'!$G$2:$G$77,'Dyno Graph'!$D$2:$D$77,,-1))))</f>
        <v>14.254</v>
      </c>
      <c r="O1387" s="92">
        <f>IF(L1387=1,_xlfn.XLOOKUP(A1387,'Dyno Graph'!$E$2:$E$77,'Dyno Graph'!$H$2:$H$77,,-1),IF(Forces!L1387=2,_xlfn.XLOOKUP(Forces!A1387,'Dyno Graph'!$F$2:$F$77,'Dyno Graph'!$H$2:$H$77,,-1),IF(Forces!L1387=3,_xlfn.XLOOKUP(Forces!A1387,'Dyno Graph'!$G$2:$G$77,'Dyno Graph'!$H$2:$H$77,,-1))))</f>
        <v>11.185500000000001</v>
      </c>
      <c r="P1387" s="92" cm="1">
        <f t="array" ref="P1387">_xlfn.XLOOKUP(N1387,BSFC!$B$3:$B$25,_xlfn.XLOOKUP(M1387,BSFC!$C$2:$P$2,BSFC!$C$3:$P$25,,-1),,-1)</f>
        <v>475.44294525000004</v>
      </c>
      <c r="Q1387" s="92">
        <f t="shared" si="220"/>
        <v>1.4772408511371877</v>
      </c>
      <c r="R1387" s="92">
        <f t="shared" si="221"/>
        <v>2.2593044861247781E-4</v>
      </c>
      <c r="S1387" s="92">
        <f t="shared" si="227"/>
        <v>0.10741703790997023</v>
      </c>
      <c r="T1387" s="92">
        <f t="shared" si="225"/>
        <v>178.74322302352667</v>
      </c>
      <c r="U1387" s="92">
        <f t="shared" si="223"/>
        <v>1.4322271721329364E-4</v>
      </c>
      <c r="V1387" s="92">
        <f t="shared" si="226"/>
        <v>0.23832429736469551</v>
      </c>
    </row>
    <row r="1388" spans="1:22" x14ac:dyDescent="0.45">
      <c r="A1388" s="88">
        <f>MIN('Gearing and Output'!$H$7,(SQRT((A1387^2)+2*K1387*1)))</f>
        <v>13.752388632941413</v>
      </c>
      <c r="B1388" s="90">
        <f t="shared" si="224"/>
        <v>116.2522278441369</v>
      </c>
      <c r="C1388" s="90">
        <f>0.5*'Gearing and Output'!$G$15*'Gearing and Output'!$G$16*'Gearing and Output'!$G$14*(A1388)^2</f>
        <v>111.2073775495362</v>
      </c>
      <c r="D1388" s="90">
        <f>'Gearing and Output'!$G$26</f>
        <v>133.66125</v>
      </c>
      <c r="E1388" s="90">
        <f>'Gearing and Output'!$C$14-C1388-D1388</f>
        <v>239.23840140594046</v>
      </c>
      <c r="F1388" s="90">
        <f>0.5*'Gearing and Output'!$J$27*A1388^2</f>
        <v>53594.201722958889</v>
      </c>
      <c r="G1388" s="90">
        <f>A1388/('Gearing and Output'!$J$35/1000)</f>
        <v>47.081097682100008</v>
      </c>
      <c r="H1388" s="90">
        <f t="shared" si="218"/>
        <v>59.738955596585342</v>
      </c>
      <c r="I1388" s="90">
        <f>'Gearing and Output'!$G$38</f>
        <v>631.72977665344956</v>
      </c>
      <c r="J1388" s="90">
        <f t="shared" si="219"/>
        <v>0.37870369618049587</v>
      </c>
      <c r="K1388" s="92">
        <f t="shared" si="228"/>
        <v>2.6405868495230767</v>
      </c>
      <c r="L1388" s="92">
        <f>IF(A1388&lt;'Gearing and Output'!$H$5,1,IF(A1388&lt;'Gearing and Output'!$H$6,2,IF(A1388&gt;'Gearing and Output'!$H$6,3)))</f>
        <v>3</v>
      </c>
      <c r="M1388" s="92">
        <f>IF(L1388=1,_xlfn.XLOOKUP(A1388,'Dyno Graph'!$E$2:$E$77,'Dyno Graph'!$A$2:$A$77,,1),IF(L1388=2,_xlfn.XLOOKUP(A1388,'Dyno Graph'!$F$2:$F$77,'Dyno Graph'!$A$2:$A$77,,1),IF(L1388=3,_xlfn.XLOOKUP(A1388,'Dyno Graph'!$G$2:$G$77,'Dyno Graph'!$A$2:$A$77,,1))))</f>
        <v>7500</v>
      </c>
      <c r="N1388" s="92">
        <f>IF(L1388=1,_xlfn.XLOOKUP(A1388,'Dyno Graph'!$E$2:$E$77,'Dyno Graph'!$D$2:$D$77,,-1),IF(L1388=2,_xlfn.XLOOKUP(A1388,'Dyno Graph'!$F$2:$F$77,'Dyno Graph'!$D$2:$D$77,,-1),IF(L1388=3,_xlfn.XLOOKUP(A1388,'Dyno Graph'!$G$2:$G$77,'Dyno Graph'!$D$2:$D$77,,-1))))</f>
        <v>14.254</v>
      </c>
      <c r="O1388" s="92">
        <f>IF(L1388=1,_xlfn.XLOOKUP(A1388,'Dyno Graph'!$E$2:$E$77,'Dyno Graph'!$H$2:$H$77,,-1),IF(Forces!L1388=2,_xlfn.XLOOKUP(Forces!A1388,'Dyno Graph'!$F$2:$F$77,'Dyno Graph'!$H$2:$H$77,,-1),IF(Forces!L1388=3,_xlfn.XLOOKUP(Forces!A1388,'Dyno Graph'!$G$2:$G$77,'Dyno Graph'!$H$2:$H$77,,-1))))</f>
        <v>11.185500000000001</v>
      </c>
      <c r="P1388" s="92" cm="1">
        <f t="array" ref="P1388">_xlfn.XLOOKUP(N1388,BSFC!$B$3:$B$25,_xlfn.XLOOKUP(M1388,BSFC!$C$2:$P$2,BSFC!$C$3:$P$25,,-1),,-1)</f>
        <v>475.44294525000004</v>
      </c>
      <c r="Q1388" s="92">
        <f t="shared" si="220"/>
        <v>1.4772408511371877</v>
      </c>
      <c r="R1388" s="92">
        <f t="shared" si="221"/>
        <v>2.2593044861247781E-4</v>
      </c>
      <c r="S1388" s="92">
        <f t="shared" si="227"/>
        <v>0.10741703790997023</v>
      </c>
      <c r="T1388" s="92">
        <f t="shared" si="225"/>
        <v>178.85064006143665</v>
      </c>
      <c r="U1388" s="92">
        <f t="shared" si="223"/>
        <v>1.4322271721329364E-4</v>
      </c>
      <c r="V1388" s="92">
        <f t="shared" si="226"/>
        <v>0.2384675200819088</v>
      </c>
    </row>
    <row r="1389" spans="1:22" x14ac:dyDescent="0.45">
      <c r="A1389" s="88">
        <f>MIN('Gearing and Output'!$H$7,(SQRT((A1388^2)+2*K1388*1)))</f>
        <v>13.752388632941413</v>
      </c>
      <c r="B1389" s="90">
        <f t="shared" si="224"/>
        <v>116.32494248496698</v>
      </c>
      <c r="C1389" s="90">
        <f>0.5*'Gearing and Output'!$G$15*'Gearing and Output'!$G$16*'Gearing and Output'!$G$14*(A1389)^2</f>
        <v>111.2073775495362</v>
      </c>
      <c r="D1389" s="90">
        <f>'Gearing and Output'!$G$26</f>
        <v>133.66125</v>
      </c>
      <c r="E1389" s="90">
        <f>'Gearing and Output'!$C$14-C1389-D1389</f>
        <v>239.23840140594046</v>
      </c>
      <c r="F1389" s="90">
        <f>0.5*'Gearing and Output'!$J$27*A1389^2</f>
        <v>53594.201722958889</v>
      </c>
      <c r="G1389" s="90">
        <f>A1389/('Gearing and Output'!$J$35/1000)</f>
        <v>47.081097682100008</v>
      </c>
      <c r="H1389" s="90">
        <f t="shared" si="218"/>
        <v>59.738955596585342</v>
      </c>
      <c r="I1389" s="90">
        <f>'Gearing and Output'!$G$38</f>
        <v>631.72977665344956</v>
      </c>
      <c r="J1389" s="90">
        <f t="shared" si="219"/>
        <v>0.37870369618049587</v>
      </c>
      <c r="K1389" s="92">
        <f t="shared" si="228"/>
        <v>2.6405868495230767</v>
      </c>
      <c r="L1389" s="92">
        <f>IF(A1389&lt;'Gearing and Output'!$H$5,1,IF(A1389&lt;'Gearing and Output'!$H$6,2,IF(A1389&gt;'Gearing and Output'!$H$6,3)))</f>
        <v>3</v>
      </c>
      <c r="M1389" s="92">
        <f>IF(L1389=1,_xlfn.XLOOKUP(A1389,'Dyno Graph'!$E$2:$E$77,'Dyno Graph'!$A$2:$A$77,,1),IF(L1389=2,_xlfn.XLOOKUP(A1389,'Dyno Graph'!$F$2:$F$77,'Dyno Graph'!$A$2:$A$77,,1),IF(L1389=3,_xlfn.XLOOKUP(A1389,'Dyno Graph'!$G$2:$G$77,'Dyno Graph'!$A$2:$A$77,,1))))</f>
        <v>7500</v>
      </c>
      <c r="N1389" s="92">
        <f>IF(L1389=1,_xlfn.XLOOKUP(A1389,'Dyno Graph'!$E$2:$E$77,'Dyno Graph'!$D$2:$D$77,,-1),IF(L1389=2,_xlfn.XLOOKUP(A1389,'Dyno Graph'!$F$2:$F$77,'Dyno Graph'!$D$2:$D$77,,-1),IF(L1389=3,_xlfn.XLOOKUP(A1389,'Dyno Graph'!$G$2:$G$77,'Dyno Graph'!$D$2:$D$77,,-1))))</f>
        <v>14.254</v>
      </c>
      <c r="O1389" s="92">
        <f>IF(L1389=1,_xlfn.XLOOKUP(A1389,'Dyno Graph'!$E$2:$E$77,'Dyno Graph'!$H$2:$H$77,,-1),IF(Forces!L1389=2,_xlfn.XLOOKUP(Forces!A1389,'Dyno Graph'!$F$2:$F$77,'Dyno Graph'!$H$2:$H$77,,-1),IF(Forces!L1389=3,_xlfn.XLOOKUP(Forces!A1389,'Dyno Graph'!$G$2:$G$77,'Dyno Graph'!$H$2:$H$77,,-1))))</f>
        <v>11.185500000000001</v>
      </c>
      <c r="P1389" s="92" cm="1">
        <f t="array" ref="P1389">_xlfn.XLOOKUP(N1389,BSFC!$B$3:$B$25,_xlfn.XLOOKUP(M1389,BSFC!$C$2:$P$2,BSFC!$C$3:$P$25,,-1),,-1)</f>
        <v>475.44294525000004</v>
      </c>
      <c r="Q1389" s="92">
        <f t="shared" si="220"/>
        <v>1.4772408511371877</v>
      </c>
      <c r="R1389" s="92">
        <f t="shared" si="221"/>
        <v>2.2593044861247781E-4</v>
      </c>
      <c r="S1389" s="92">
        <f t="shared" si="227"/>
        <v>0.10741703790997023</v>
      </c>
      <c r="T1389" s="92">
        <f t="shared" si="225"/>
        <v>178.95805709934663</v>
      </c>
      <c r="U1389" s="92">
        <f t="shared" si="223"/>
        <v>1.4322271721329364E-4</v>
      </c>
      <c r="V1389" s="92">
        <f t="shared" si="226"/>
        <v>0.23861074279912209</v>
      </c>
    </row>
    <row r="1390" spans="1:22" x14ac:dyDescent="0.45">
      <c r="A1390" s="88">
        <f>MIN('Gearing and Output'!$H$7,(SQRT((A1389^2)+2*K1389*1)))</f>
        <v>13.752388632941413</v>
      </c>
      <c r="B1390" s="90">
        <f t="shared" si="224"/>
        <v>116.39765712579707</v>
      </c>
      <c r="C1390" s="90">
        <f>0.5*'Gearing and Output'!$G$15*'Gearing and Output'!$G$16*'Gearing and Output'!$G$14*(A1390)^2</f>
        <v>111.2073775495362</v>
      </c>
      <c r="D1390" s="90">
        <f>'Gearing and Output'!$G$26</f>
        <v>133.66125</v>
      </c>
      <c r="E1390" s="90">
        <f>'Gearing and Output'!$C$14-C1390-D1390</f>
        <v>239.23840140594046</v>
      </c>
      <c r="F1390" s="90">
        <f>0.5*'Gearing and Output'!$J$27*A1390^2</f>
        <v>53594.201722958889</v>
      </c>
      <c r="G1390" s="90">
        <f>A1390/('Gearing and Output'!$J$35/1000)</f>
        <v>47.081097682100008</v>
      </c>
      <c r="H1390" s="90">
        <f t="shared" si="218"/>
        <v>59.738955596585342</v>
      </c>
      <c r="I1390" s="90">
        <f>'Gearing and Output'!$G$38</f>
        <v>631.72977665344956</v>
      </c>
      <c r="J1390" s="90">
        <f t="shared" si="219"/>
        <v>0.37870369618049587</v>
      </c>
      <c r="K1390" s="92">
        <f t="shared" si="228"/>
        <v>2.6405868495230767</v>
      </c>
      <c r="L1390" s="92">
        <f>IF(A1390&lt;'Gearing and Output'!$H$5,1,IF(A1390&lt;'Gearing and Output'!$H$6,2,IF(A1390&gt;'Gearing and Output'!$H$6,3)))</f>
        <v>3</v>
      </c>
      <c r="M1390" s="92">
        <f>IF(L1390=1,_xlfn.XLOOKUP(A1390,'Dyno Graph'!$E$2:$E$77,'Dyno Graph'!$A$2:$A$77,,1),IF(L1390=2,_xlfn.XLOOKUP(A1390,'Dyno Graph'!$F$2:$F$77,'Dyno Graph'!$A$2:$A$77,,1),IF(L1390=3,_xlfn.XLOOKUP(A1390,'Dyno Graph'!$G$2:$G$77,'Dyno Graph'!$A$2:$A$77,,1))))</f>
        <v>7500</v>
      </c>
      <c r="N1390" s="92">
        <f>IF(L1390=1,_xlfn.XLOOKUP(A1390,'Dyno Graph'!$E$2:$E$77,'Dyno Graph'!$D$2:$D$77,,-1),IF(L1390=2,_xlfn.XLOOKUP(A1390,'Dyno Graph'!$F$2:$F$77,'Dyno Graph'!$D$2:$D$77,,-1),IF(L1390=3,_xlfn.XLOOKUP(A1390,'Dyno Graph'!$G$2:$G$77,'Dyno Graph'!$D$2:$D$77,,-1))))</f>
        <v>14.254</v>
      </c>
      <c r="O1390" s="92">
        <f>IF(L1390=1,_xlfn.XLOOKUP(A1390,'Dyno Graph'!$E$2:$E$77,'Dyno Graph'!$H$2:$H$77,,-1),IF(Forces!L1390=2,_xlfn.XLOOKUP(Forces!A1390,'Dyno Graph'!$F$2:$F$77,'Dyno Graph'!$H$2:$H$77,,-1),IF(Forces!L1390=3,_xlfn.XLOOKUP(Forces!A1390,'Dyno Graph'!$G$2:$G$77,'Dyno Graph'!$H$2:$H$77,,-1))))</f>
        <v>11.185500000000001</v>
      </c>
      <c r="P1390" s="92" cm="1">
        <f t="array" ref="P1390">_xlfn.XLOOKUP(N1390,BSFC!$B$3:$B$25,_xlfn.XLOOKUP(M1390,BSFC!$C$2:$P$2,BSFC!$C$3:$P$25,,-1),,-1)</f>
        <v>475.44294525000004</v>
      </c>
      <c r="Q1390" s="92">
        <f t="shared" si="220"/>
        <v>1.4772408511371877</v>
      </c>
      <c r="R1390" s="92">
        <f t="shared" si="221"/>
        <v>2.2593044861247781E-4</v>
      </c>
      <c r="S1390" s="92">
        <f t="shared" si="227"/>
        <v>0.10741703790997023</v>
      </c>
      <c r="T1390" s="92">
        <f t="shared" si="225"/>
        <v>179.06547413725661</v>
      </c>
      <c r="U1390" s="92">
        <f t="shared" si="223"/>
        <v>1.4322271721329364E-4</v>
      </c>
      <c r="V1390" s="92">
        <f t="shared" si="226"/>
        <v>0.23875396551633538</v>
      </c>
    </row>
    <row r="1391" spans="1:22" x14ac:dyDescent="0.45">
      <c r="A1391" s="88">
        <f>MIN('Gearing and Output'!$H$7,(SQRT((A1390^2)+2*K1390*1)))</f>
        <v>13.752388632941413</v>
      </c>
      <c r="B1391" s="90">
        <f t="shared" si="224"/>
        <v>116.47037176662715</v>
      </c>
      <c r="C1391" s="90">
        <f>0.5*'Gearing and Output'!$G$15*'Gearing and Output'!$G$16*'Gearing and Output'!$G$14*(A1391)^2</f>
        <v>111.2073775495362</v>
      </c>
      <c r="D1391" s="90">
        <f>'Gearing and Output'!$G$26</f>
        <v>133.66125</v>
      </c>
      <c r="E1391" s="90">
        <f>'Gearing and Output'!$C$14-C1391-D1391</f>
        <v>239.23840140594046</v>
      </c>
      <c r="F1391" s="90">
        <f>0.5*'Gearing and Output'!$J$27*A1391^2</f>
        <v>53594.201722958889</v>
      </c>
      <c r="G1391" s="90">
        <f>A1391/('Gearing and Output'!$J$35/1000)</f>
        <v>47.081097682100008</v>
      </c>
      <c r="H1391" s="90">
        <f t="shared" si="218"/>
        <v>59.738955596585342</v>
      </c>
      <c r="I1391" s="90">
        <f>'Gearing and Output'!$G$38</f>
        <v>631.72977665344956</v>
      </c>
      <c r="J1391" s="90">
        <f t="shared" si="219"/>
        <v>0.37870369618049587</v>
      </c>
      <c r="K1391" s="92">
        <f t="shared" si="228"/>
        <v>2.6405868495230767</v>
      </c>
      <c r="L1391" s="92">
        <f>IF(A1391&lt;'Gearing and Output'!$H$5,1,IF(A1391&lt;'Gearing and Output'!$H$6,2,IF(A1391&gt;'Gearing and Output'!$H$6,3)))</f>
        <v>3</v>
      </c>
      <c r="M1391" s="92">
        <f>IF(L1391=1,_xlfn.XLOOKUP(A1391,'Dyno Graph'!$E$2:$E$77,'Dyno Graph'!$A$2:$A$77,,1),IF(L1391=2,_xlfn.XLOOKUP(A1391,'Dyno Graph'!$F$2:$F$77,'Dyno Graph'!$A$2:$A$77,,1),IF(L1391=3,_xlfn.XLOOKUP(A1391,'Dyno Graph'!$G$2:$G$77,'Dyno Graph'!$A$2:$A$77,,1))))</f>
        <v>7500</v>
      </c>
      <c r="N1391" s="92">
        <f>IF(L1391=1,_xlfn.XLOOKUP(A1391,'Dyno Graph'!$E$2:$E$77,'Dyno Graph'!$D$2:$D$77,,-1),IF(L1391=2,_xlfn.XLOOKUP(A1391,'Dyno Graph'!$F$2:$F$77,'Dyno Graph'!$D$2:$D$77,,-1),IF(L1391=3,_xlfn.XLOOKUP(A1391,'Dyno Graph'!$G$2:$G$77,'Dyno Graph'!$D$2:$D$77,,-1))))</f>
        <v>14.254</v>
      </c>
      <c r="O1391" s="92">
        <f>IF(L1391=1,_xlfn.XLOOKUP(A1391,'Dyno Graph'!$E$2:$E$77,'Dyno Graph'!$H$2:$H$77,,-1),IF(Forces!L1391=2,_xlfn.XLOOKUP(Forces!A1391,'Dyno Graph'!$F$2:$F$77,'Dyno Graph'!$H$2:$H$77,,-1),IF(Forces!L1391=3,_xlfn.XLOOKUP(Forces!A1391,'Dyno Graph'!$G$2:$G$77,'Dyno Graph'!$H$2:$H$77,,-1))))</f>
        <v>11.185500000000001</v>
      </c>
      <c r="P1391" s="92" cm="1">
        <f t="array" ref="P1391">_xlfn.XLOOKUP(N1391,BSFC!$B$3:$B$25,_xlfn.XLOOKUP(M1391,BSFC!$C$2:$P$2,BSFC!$C$3:$P$25,,-1),,-1)</f>
        <v>475.44294525000004</v>
      </c>
      <c r="Q1391" s="92">
        <f t="shared" si="220"/>
        <v>1.4772408511371877</v>
      </c>
      <c r="R1391" s="92">
        <f t="shared" si="221"/>
        <v>2.2593044861247781E-4</v>
      </c>
      <c r="S1391" s="92">
        <f t="shared" si="227"/>
        <v>0.10741703790997023</v>
      </c>
      <c r="T1391" s="92">
        <f t="shared" si="225"/>
        <v>179.1728911751666</v>
      </c>
      <c r="U1391" s="92">
        <f t="shared" si="223"/>
        <v>1.4322271721329364E-4</v>
      </c>
      <c r="V1391" s="92">
        <f t="shared" si="226"/>
        <v>0.23889718823354866</v>
      </c>
    </row>
    <row r="1392" spans="1:22" x14ac:dyDescent="0.45">
      <c r="A1392" s="88">
        <f>MIN('Gearing and Output'!$H$7,(SQRT((A1391^2)+2*K1391*1)))</f>
        <v>13.752388632941413</v>
      </c>
      <c r="B1392" s="90">
        <f t="shared" si="224"/>
        <v>116.54308640745724</v>
      </c>
      <c r="C1392" s="90">
        <f>0.5*'Gearing and Output'!$G$15*'Gearing and Output'!$G$16*'Gearing and Output'!$G$14*(A1392)^2</f>
        <v>111.2073775495362</v>
      </c>
      <c r="D1392" s="90">
        <f>'Gearing and Output'!$G$26</f>
        <v>133.66125</v>
      </c>
      <c r="E1392" s="90">
        <f>'Gearing and Output'!$C$14-C1392-D1392</f>
        <v>239.23840140594046</v>
      </c>
      <c r="F1392" s="90">
        <f>0.5*'Gearing and Output'!$J$27*A1392^2</f>
        <v>53594.201722958889</v>
      </c>
      <c r="G1392" s="90">
        <f>A1392/('Gearing and Output'!$J$35/1000)</f>
        <v>47.081097682100008</v>
      </c>
      <c r="H1392" s="90">
        <f t="shared" si="218"/>
        <v>59.738955596585342</v>
      </c>
      <c r="I1392" s="90">
        <f>'Gearing and Output'!$G$38</f>
        <v>631.72977665344956</v>
      </c>
      <c r="J1392" s="90">
        <f t="shared" si="219"/>
        <v>0.37870369618049587</v>
      </c>
      <c r="K1392" s="92">
        <f t="shared" si="228"/>
        <v>2.6405868495230767</v>
      </c>
      <c r="L1392" s="92">
        <f>IF(A1392&lt;'Gearing and Output'!$H$5,1,IF(A1392&lt;'Gearing and Output'!$H$6,2,IF(A1392&gt;'Gearing and Output'!$H$6,3)))</f>
        <v>3</v>
      </c>
      <c r="M1392" s="92">
        <f>IF(L1392=1,_xlfn.XLOOKUP(A1392,'Dyno Graph'!$E$2:$E$77,'Dyno Graph'!$A$2:$A$77,,1),IF(L1392=2,_xlfn.XLOOKUP(A1392,'Dyno Graph'!$F$2:$F$77,'Dyno Graph'!$A$2:$A$77,,1),IF(L1392=3,_xlfn.XLOOKUP(A1392,'Dyno Graph'!$G$2:$G$77,'Dyno Graph'!$A$2:$A$77,,1))))</f>
        <v>7500</v>
      </c>
      <c r="N1392" s="92">
        <f>IF(L1392=1,_xlfn.XLOOKUP(A1392,'Dyno Graph'!$E$2:$E$77,'Dyno Graph'!$D$2:$D$77,,-1),IF(L1392=2,_xlfn.XLOOKUP(A1392,'Dyno Graph'!$F$2:$F$77,'Dyno Graph'!$D$2:$D$77,,-1),IF(L1392=3,_xlfn.XLOOKUP(A1392,'Dyno Graph'!$G$2:$G$77,'Dyno Graph'!$D$2:$D$77,,-1))))</f>
        <v>14.254</v>
      </c>
      <c r="O1392" s="92">
        <f>IF(L1392=1,_xlfn.XLOOKUP(A1392,'Dyno Graph'!$E$2:$E$77,'Dyno Graph'!$H$2:$H$77,,-1),IF(Forces!L1392=2,_xlfn.XLOOKUP(Forces!A1392,'Dyno Graph'!$F$2:$F$77,'Dyno Graph'!$H$2:$H$77,,-1),IF(Forces!L1392=3,_xlfn.XLOOKUP(Forces!A1392,'Dyno Graph'!$G$2:$G$77,'Dyno Graph'!$H$2:$H$77,,-1))))</f>
        <v>11.185500000000001</v>
      </c>
      <c r="P1392" s="92" cm="1">
        <f t="array" ref="P1392">_xlfn.XLOOKUP(N1392,BSFC!$B$3:$B$25,_xlfn.XLOOKUP(M1392,BSFC!$C$2:$P$2,BSFC!$C$3:$P$25,,-1),,-1)</f>
        <v>475.44294525000004</v>
      </c>
      <c r="Q1392" s="92">
        <f t="shared" si="220"/>
        <v>1.4772408511371877</v>
      </c>
      <c r="R1392" s="92">
        <f t="shared" si="221"/>
        <v>2.2593044861247781E-4</v>
      </c>
      <c r="S1392" s="92">
        <f t="shared" si="227"/>
        <v>0.10741703790997023</v>
      </c>
      <c r="T1392" s="92">
        <f t="shared" si="225"/>
        <v>179.28030821307658</v>
      </c>
      <c r="U1392" s="92">
        <f t="shared" si="223"/>
        <v>1.4322271721329364E-4</v>
      </c>
      <c r="V1392" s="92">
        <f t="shared" si="226"/>
        <v>0.23904041095076195</v>
      </c>
    </row>
    <row r="1393" spans="1:22" x14ac:dyDescent="0.45">
      <c r="A1393" s="88">
        <f>MIN('Gearing and Output'!$H$7,(SQRT((A1392^2)+2*K1392*1)))</f>
        <v>13.752388632941413</v>
      </c>
      <c r="B1393" s="90">
        <f t="shared" si="224"/>
        <v>116.61580104828732</v>
      </c>
      <c r="C1393" s="90">
        <f>0.5*'Gearing and Output'!$G$15*'Gearing and Output'!$G$16*'Gearing and Output'!$G$14*(A1393)^2</f>
        <v>111.2073775495362</v>
      </c>
      <c r="D1393" s="90">
        <f>'Gearing and Output'!$G$26</f>
        <v>133.66125</v>
      </c>
      <c r="E1393" s="90">
        <f>'Gearing and Output'!$C$14-C1393-D1393</f>
        <v>239.23840140594046</v>
      </c>
      <c r="F1393" s="90">
        <f>0.5*'Gearing and Output'!$J$27*A1393^2</f>
        <v>53594.201722958889</v>
      </c>
      <c r="G1393" s="90">
        <f>A1393/('Gearing and Output'!$J$35/1000)</f>
        <v>47.081097682100008</v>
      </c>
      <c r="H1393" s="90">
        <f t="shared" si="218"/>
        <v>59.738955596585342</v>
      </c>
      <c r="I1393" s="90">
        <f>'Gearing and Output'!$G$38</f>
        <v>631.72977665344956</v>
      </c>
      <c r="J1393" s="90">
        <f t="shared" si="219"/>
        <v>0.37870369618049587</v>
      </c>
      <c r="K1393" s="92">
        <f t="shared" si="228"/>
        <v>2.6405868495230767</v>
      </c>
      <c r="L1393" s="92">
        <f>IF(A1393&lt;'Gearing and Output'!$H$5,1,IF(A1393&lt;'Gearing and Output'!$H$6,2,IF(A1393&gt;'Gearing and Output'!$H$6,3)))</f>
        <v>3</v>
      </c>
      <c r="M1393" s="92">
        <f>IF(L1393=1,_xlfn.XLOOKUP(A1393,'Dyno Graph'!$E$2:$E$77,'Dyno Graph'!$A$2:$A$77,,1),IF(L1393=2,_xlfn.XLOOKUP(A1393,'Dyno Graph'!$F$2:$F$77,'Dyno Graph'!$A$2:$A$77,,1),IF(L1393=3,_xlfn.XLOOKUP(A1393,'Dyno Graph'!$G$2:$G$77,'Dyno Graph'!$A$2:$A$77,,1))))</f>
        <v>7500</v>
      </c>
      <c r="N1393" s="92">
        <f>IF(L1393=1,_xlfn.XLOOKUP(A1393,'Dyno Graph'!$E$2:$E$77,'Dyno Graph'!$D$2:$D$77,,-1),IF(L1393=2,_xlfn.XLOOKUP(A1393,'Dyno Graph'!$F$2:$F$77,'Dyno Graph'!$D$2:$D$77,,-1),IF(L1393=3,_xlfn.XLOOKUP(A1393,'Dyno Graph'!$G$2:$G$77,'Dyno Graph'!$D$2:$D$77,,-1))))</f>
        <v>14.254</v>
      </c>
      <c r="O1393" s="92">
        <f>IF(L1393=1,_xlfn.XLOOKUP(A1393,'Dyno Graph'!$E$2:$E$77,'Dyno Graph'!$H$2:$H$77,,-1),IF(Forces!L1393=2,_xlfn.XLOOKUP(Forces!A1393,'Dyno Graph'!$F$2:$F$77,'Dyno Graph'!$H$2:$H$77,,-1),IF(Forces!L1393=3,_xlfn.XLOOKUP(Forces!A1393,'Dyno Graph'!$G$2:$G$77,'Dyno Graph'!$H$2:$H$77,,-1))))</f>
        <v>11.185500000000001</v>
      </c>
      <c r="P1393" s="92" cm="1">
        <f t="array" ref="P1393">_xlfn.XLOOKUP(N1393,BSFC!$B$3:$B$25,_xlfn.XLOOKUP(M1393,BSFC!$C$2:$P$2,BSFC!$C$3:$P$25,,-1),,-1)</f>
        <v>475.44294525000004</v>
      </c>
      <c r="Q1393" s="92">
        <f t="shared" si="220"/>
        <v>1.4772408511371877</v>
      </c>
      <c r="R1393" s="92">
        <f t="shared" si="221"/>
        <v>2.2593044861247781E-4</v>
      </c>
      <c r="S1393" s="92">
        <f t="shared" si="227"/>
        <v>0.10741703790997023</v>
      </c>
      <c r="T1393" s="92">
        <f t="shared" si="225"/>
        <v>179.38772525098656</v>
      </c>
      <c r="U1393" s="92">
        <f t="shared" si="223"/>
        <v>1.4322271721329364E-4</v>
      </c>
      <c r="V1393" s="92">
        <f t="shared" si="226"/>
        <v>0.23918363366797524</v>
      </c>
    </row>
    <row r="1394" spans="1:22" x14ac:dyDescent="0.45">
      <c r="A1394" s="88">
        <f>MIN('Gearing and Output'!$H$7,(SQRT((A1393^2)+2*K1393*1)))</f>
        <v>13.752388632941413</v>
      </c>
      <c r="B1394" s="90">
        <f t="shared" si="224"/>
        <v>116.68851568911741</v>
      </c>
      <c r="C1394" s="90">
        <f>0.5*'Gearing and Output'!$G$15*'Gearing and Output'!$G$16*'Gearing and Output'!$G$14*(A1394)^2</f>
        <v>111.2073775495362</v>
      </c>
      <c r="D1394" s="90">
        <f>'Gearing and Output'!$G$26</f>
        <v>133.66125</v>
      </c>
      <c r="E1394" s="90">
        <f>'Gearing and Output'!$C$14-C1394-D1394</f>
        <v>239.23840140594046</v>
      </c>
      <c r="F1394" s="90">
        <f>0.5*'Gearing and Output'!$J$27*A1394^2</f>
        <v>53594.201722958889</v>
      </c>
      <c r="G1394" s="90">
        <f>A1394/('Gearing and Output'!$J$35/1000)</f>
        <v>47.081097682100008</v>
      </c>
      <c r="H1394" s="90">
        <f t="shared" si="218"/>
        <v>59.738955596585342</v>
      </c>
      <c r="I1394" s="90">
        <f>'Gearing and Output'!$G$38</f>
        <v>631.72977665344956</v>
      </c>
      <c r="J1394" s="90">
        <f t="shared" si="219"/>
        <v>0.37870369618049587</v>
      </c>
      <c r="K1394" s="92">
        <f t="shared" si="228"/>
        <v>2.6405868495230767</v>
      </c>
      <c r="L1394" s="92">
        <f>IF(A1394&lt;'Gearing and Output'!$H$5,1,IF(A1394&lt;'Gearing and Output'!$H$6,2,IF(A1394&gt;'Gearing and Output'!$H$6,3)))</f>
        <v>3</v>
      </c>
      <c r="M1394" s="92">
        <f>IF(L1394=1,_xlfn.XLOOKUP(A1394,'Dyno Graph'!$E$2:$E$77,'Dyno Graph'!$A$2:$A$77,,1),IF(L1394=2,_xlfn.XLOOKUP(A1394,'Dyno Graph'!$F$2:$F$77,'Dyno Graph'!$A$2:$A$77,,1),IF(L1394=3,_xlfn.XLOOKUP(A1394,'Dyno Graph'!$G$2:$G$77,'Dyno Graph'!$A$2:$A$77,,1))))</f>
        <v>7500</v>
      </c>
      <c r="N1394" s="92">
        <f>IF(L1394=1,_xlfn.XLOOKUP(A1394,'Dyno Graph'!$E$2:$E$77,'Dyno Graph'!$D$2:$D$77,,-1),IF(L1394=2,_xlfn.XLOOKUP(A1394,'Dyno Graph'!$F$2:$F$77,'Dyno Graph'!$D$2:$D$77,,-1),IF(L1394=3,_xlfn.XLOOKUP(A1394,'Dyno Graph'!$G$2:$G$77,'Dyno Graph'!$D$2:$D$77,,-1))))</f>
        <v>14.254</v>
      </c>
      <c r="O1394" s="92">
        <f>IF(L1394=1,_xlfn.XLOOKUP(A1394,'Dyno Graph'!$E$2:$E$77,'Dyno Graph'!$H$2:$H$77,,-1),IF(Forces!L1394=2,_xlfn.XLOOKUP(Forces!A1394,'Dyno Graph'!$F$2:$F$77,'Dyno Graph'!$H$2:$H$77,,-1),IF(Forces!L1394=3,_xlfn.XLOOKUP(Forces!A1394,'Dyno Graph'!$G$2:$G$77,'Dyno Graph'!$H$2:$H$77,,-1))))</f>
        <v>11.185500000000001</v>
      </c>
      <c r="P1394" s="92" cm="1">
        <f t="array" ref="P1394">_xlfn.XLOOKUP(N1394,BSFC!$B$3:$B$25,_xlfn.XLOOKUP(M1394,BSFC!$C$2:$P$2,BSFC!$C$3:$P$25,,-1),,-1)</f>
        <v>475.44294525000004</v>
      </c>
      <c r="Q1394" s="92">
        <f t="shared" si="220"/>
        <v>1.4772408511371877</v>
      </c>
      <c r="R1394" s="92">
        <f t="shared" si="221"/>
        <v>2.2593044861247781E-4</v>
      </c>
      <c r="S1394" s="92">
        <f t="shared" si="227"/>
        <v>0.10741703790997023</v>
      </c>
      <c r="T1394" s="92">
        <f t="shared" si="225"/>
        <v>179.49514228889655</v>
      </c>
      <c r="U1394" s="92">
        <f t="shared" si="223"/>
        <v>1.4322271721329364E-4</v>
      </c>
      <c r="V1394" s="92">
        <f t="shared" si="226"/>
        <v>0.23932685638518852</v>
      </c>
    </row>
    <row r="1395" spans="1:22" x14ac:dyDescent="0.45">
      <c r="A1395" s="88">
        <f>MIN('Gearing and Output'!$H$7,(SQRT((A1394^2)+2*K1394*1)))</f>
        <v>13.752388632941413</v>
      </c>
      <c r="B1395" s="90">
        <f t="shared" si="224"/>
        <v>116.76123032994749</v>
      </c>
      <c r="C1395" s="90">
        <f>0.5*'Gearing and Output'!$G$15*'Gearing and Output'!$G$16*'Gearing and Output'!$G$14*(A1395)^2</f>
        <v>111.2073775495362</v>
      </c>
      <c r="D1395" s="90">
        <f>'Gearing and Output'!$G$26</f>
        <v>133.66125</v>
      </c>
      <c r="E1395" s="90">
        <f>'Gearing and Output'!$C$14-C1395-D1395</f>
        <v>239.23840140594046</v>
      </c>
      <c r="F1395" s="90">
        <f>0.5*'Gearing and Output'!$J$27*A1395^2</f>
        <v>53594.201722958889</v>
      </c>
      <c r="G1395" s="90">
        <f>A1395/('Gearing and Output'!$J$35/1000)</f>
        <v>47.081097682100008</v>
      </c>
      <c r="H1395" s="90">
        <f t="shared" si="218"/>
        <v>59.738955596585342</v>
      </c>
      <c r="I1395" s="90">
        <f>'Gearing and Output'!$G$38</f>
        <v>631.72977665344956</v>
      </c>
      <c r="J1395" s="90">
        <f t="shared" si="219"/>
        <v>0.37870369618049587</v>
      </c>
      <c r="K1395" s="92">
        <f t="shared" si="228"/>
        <v>2.6405868495230767</v>
      </c>
      <c r="L1395" s="92">
        <f>IF(A1395&lt;'Gearing and Output'!$H$5,1,IF(A1395&lt;'Gearing and Output'!$H$6,2,IF(A1395&gt;'Gearing and Output'!$H$6,3)))</f>
        <v>3</v>
      </c>
      <c r="M1395" s="92">
        <f>IF(L1395=1,_xlfn.XLOOKUP(A1395,'Dyno Graph'!$E$2:$E$77,'Dyno Graph'!$A$2:$A$77,,1),IF(L1395=2,_xlfn.XLOOKUP(A1395,'Dyno Graph'!$F$2:$F$77,'Dyno Graph'!$A$2:$A$77,,1),IF(L1395=3,_xlfn.XLOOKUP(A1395,'Dyno Graph'!$G$2:$G$77,'Dyno Graph'!$A$2:$A$77,,1))))</f>
        <v>7500</v>
      </c>
      <c r="N1395" s="92">
        <f>IF(L1395=1,_xlfn.XLOOKUP(A1395,'Dyno Graph'!$E$2:$E$77,'Dyno Graph'!$D$2:$D$77,,-1),IF(L1395=2,_xlfn.XLOOKUP(A1395,'Dyno Graph'!$F$2:$F$77,'Dyno Graph'!$D$2:$D$77,,-1),IF(L1395=3,_xlfn.XLOOKUP(A1395,'Dyno Graph'!$G$2:$G$77,'Dyno Graph'!$D$2:$D$77,,-1))))</f>
        <v>14.254</v>
      </c>
      <c r="O1395" s="92">
        <f>IF(L1395=1,_xlfn.XLOOKUP(A1395,'Dyno Graph'!$E$2:$E$77,'Dyno Graph'!$H$2:$H$77,,-1),IF(Forces!L1395=2,_xlfn.XLOOKUP(Forces!A1395,'Dyno Graph'!$F$2:$F$77,'Dyno Graph'!$H$2:$H$77,,-1),IF(Forces!L1395=3,_xlfn.XLOOKUP(Forces!A1395,'Dyno Graph'!$G$2:$G$77,'Dyno Graph'!$H$2:$H$77,,-1))))</f>
        <v>11.185500000000001</v>
      </c>
      <c r="P1395" s="92" cm="1">
        <f t="array" ref="P1395">_xlfn.XLOOKUP(N1395,BSFC!$B$3:$B$25,_xlfn.XLOOKUP(M1395,BSFC!$C$2:$P$2,BSFC!$C$3:$P$25,,-1),,-1)</f>
        <v>475.44294525000004</v>
      </c>
      <c r="Q1395" s="92">
        <f t="shared" si="220"/>
        <v>1.4772408511371877</v>
      </c>
      <c r="R1395" s="92">
        <f t="shared" si="221"/>
        <v>2.2593044861247781E-4</v>
      </c>
      <c r="S1395" s="92">
        <f t="shared" si="227"/>
        <v>0.10741703790997023</v>
      </c>
      <c r="T1395" s="92">
        <f t="shared" si="225"/>
        <v>179.60255932680653</v>
      </c>
      <c r="U1395" s="92">
        <f t="shared" si="223"/>
        <v>1.4322271721329364E-4</v>
      </c>
      <c r="V1395" s="92">
        <f t="shared" si="226"/>
        <v>0.23947007910240181</v>
      </c>
    </row>
    <row r="1396" spans="1:22" x14ac:dyDescent="0.45">
      <c r="A1396" s="88">
        <f>MIN('Gearing and Output'!$H$7,(SQRT((A1395^2)+2*K1395*1)))</f>
        <v>13.752388632941413</v>
      </c>
      <c r="B1396" s="90">
        <f t="shared" si="224"/>
        <v>116.83394497077758</v>
      </c>
      <c r="C1396" s="90">
        <f>0.5*'Gearing and Output'!$G$15*'Gearing and Output'!$G$16*'Gearing and Output'!$G$14*(A1396)^2</f>
        <v>111.2073775495362</v>
      </c>
      <c r="D1396" s="90">
        <f>'Gearing and Output'!$G$26</f>
        <v>133.66125</v>
      </c>
      <c r="E1396" s="90">
        <f>'Gearing and Output'!$C$14-C1396-D1396</f>
        <v>239.23840140594046</v>
      </c>
      <c r="F1396" s="90">
        <f>0.5*'Gearing and Output'!$J$27*A1396^2</f>
        <v>53594.201722958889</v>
      </c>
      <c r="G1396" s="90">
        <f>A1396/('Gearing and Output'!$J$35/1000)</f>
        <v>47.081097682100008</v>
      </c>
      <c r="H1396" s="90">
        <f t="shared" si="218"/>
        <v>59.738955596585342</v>
      </c>
      <c r="I1396" s="90">
        <f>'Gearing and Output'!$G$38</f>
        <v>631.72977665344956</v>
      </c>
      <c r="J1396" s="90">
        <f t="shared" si="219"/>
        <v>0.37870369618049587</v>
      </c>
      <c r="K1396" s="92">
        <f t="shared" si="228"/>
        <v>2.6405868495230767</v>
      </c>
      <c r="L1396" s="92">
        <f>IF(A1396&lt;'Gearing and Output'!$H$5,1,IF(A1396&lt;'Gearing and Output'!$H$6,2,IF(A1396&gt;'Gearing and Output'!$H$6,3)))</f>
        <v>3</v>
      </c>
      <c r="M1396" s="92">
        <f>IF(L1396=1,_xlfn.XLOOKUP(A1396,'Dyno Graph'!$E$2:$E$77,'Dyno Graph'!$A$2:$A$77,,1),IF(L1396=2,_xlfn.XLOOKUP(A1396,'Dyno Graph'!$F$2:$F$77,'Dyno Graph'!$A$2:$A$77,,1),IF(L1396=3,_xlfn.XLOOKUP(A1396,'Dyno Graph'!$G$2:$G$77,'Dyno Graph'!$A$2:$A$77,,1))))</f>
        <v>7500</v>
      </c>
      <c r="N1396" s="92">
        <f>IF(L1396=1,_xlfn.XLOOKUP(A1396,'Dyno Graph'!$E$2:$E$77,'Dyno Graph'!$D$2:$D$77,,-1),IF(L1396=2,_xlfn.XLOOKUP(A1396,'Dyno Graph'!$F$2:$F$77,'Dyno Graph'!$D$2:$D$77,,-1),IF(L1396=3,_xlfn.XLOOKUP(A1396,'Dyno Graph'!$G$2:$G$77,'Dyno Graph'!$D$2:$D$77,,-1))))</f>
        <v>14.254</v>
      </c>
      <c r="O1396" s="92">
        <f>IF(L1396=1,_xlfn.XLOOKUP(A1396,'Dyno Graph'!$E$2:$E$77,'Dyno Graph'!$H$2:$H$77,,-1),IF(Forces!L1396=2,_xlfn.XLOOKUP(Forces!A1396,'Dyno Graph'!$F$2:$F$77,'Dyno Graph'!$H$2:$H$77,,-1),IF(Forces!L1396=3,_xlfn.XLOOKUP(Forces!A1396,'Dyno Graph'!$G$2:$G$77,'Dyno Graph'!$H$2:$H$77,,-1))))</f>
        <v>11.185500000000001</v>
      </c>
      <c r="P1396" s="92" cm="1">
        <f t="array" ref="P1396">_xlfn.XLOOKUP(N1396,BSFC!$B$3:$B$25,_xlfn.XLOOKUP(M1396,BSFC!$C$2:$P$2,BSFC!$C$3:$P$25,,-1),,-1)</f>
        <v>475.44294525000004</v>
      </c>
      <c r="Q1396" s="92">
        <f t="shared" si="220"/>
        <v>1.4772408511371877</v>
      </c>
      <c r="R1396" s="92">
        <f t="shared" si="221"/>
        <v>2.2593044861247781E-4</v>
      </c>
      <c r="S1396" s="92">
        <f t="shared" si="227"/>
        <v>0.10741703790997023</v>
      </c>
      <c r="T1396" s="92">
        <f t="shared" si="225"/>
        <v>179.70997636471651</v>
      </c>
      <c r="U1396" s="92">
        <f t="shared" si="223"/>
        <v>1.4322271721329364E-4</v>
      </c>
      <c r="V1396" s="92">
        <f t="shared" si="226"/>
        <v>0.2396133018196151</v>
      </c>
    </row>
    <row r="1397" spans="1:22" x14ac:dyDescent="0.45">
      <c r="A1397" s="88">
        <f>MIN('Gearing and Output'!$H$7,(SQRT((A1396^2)+2*K1396*1)))</f>
        <v>13.752388632941413</v>
      </c>
      <c r="B1397" s="90">
        <f t="shared" si="224"/>
        <v>116.90665961160767</v>
      </c>
      <c r="C1397" s="90">
        <f>0.5*'Gearing and Output'!$G$15*'Gearing and Output'!$G$16*'Gearing and Output'!$G$14*(A1397)^2</f>
        <v>111.2073775495362</v>
      </c>
      <c r="D1397" s="90">
        <f>'Gearing and Output'!$G$26</f>
        <v>133.66125</v>
      </c>
      <c r="E1397" s="90">
        <f>'Gearing and Output'!$C$14-C1397-D1397</f>
        <v>239.23840140594046</v>
      </c>
      <c r="F1397" s="90">
        <f>0.5*'Gearing and Output'!$J$27*A1397^2</f>
        <v>53594.201722958889</v>
      </c>
      <c r="G1397" s="90">
        <f>A1397/('Gearing and Output'!$J$35/1000)</f>
        <v>47.081097682100008</v>
      </c>
      <c r="H1397" s="90">
        <f t="shared" si="218"/>
        <v>59.738955596585342</v>
      </c>
      <c r="I1397" s="90">
        <f>'Gearing and Output'!$G$38</f>
        <v>631.72977665344956</v>
      </c>
      <c r="J1397" s="90">
        <f t="shared" si="219"/>
        <v>0.37870369618049587</v>
      </c>
      <c r="K1397" s="92">
        <f t="shared" si="228"/>
        <v>2.6405868495230767</v>
      </c>
      <c r="L1397" s="92">
        <f>IF(A1397&lt;'Gearing and Output'!$H$5,1,IF(A1397&lt;'Gearing and Output'!$H$6,2,IF(A1397&gt;'Gearing and Output'!$H$6,3)))</f>
        <v>3</v>
      </c>
      <c r="M1397" s="92">
        <f>IF(L1397=1,_xlfn.XLOOKUP(A1397,'Dyno Graph'!$E$2:$E$77,'Dyno Graph'!$A$2:$A$77,,1),IF(L1397=2,_xlfn.XLOOKUP(A1397,'Dyno Graph'!$F$2:$F$77,'Dyno Graph'!$A$2:$A$77,,1),IF(L1397=3,_xlfn.XLOOKUP(A1397,'Dyno Graph'!$G$2:$G$77,'Dyno Graph'!$A$2:$A$77,,1))))</f>
        <v>7500</v>
      </c>
      <c r="N1397" s="92">
        <f>IF(L1397=1,_xlfn.XLOOKUP(A1397,'Dyno Graph'!$E$2:$E$77,'Dyno Graph'!$D$2:$D$77,,-1),IF(L1397=2,_xlfn.XLOOKUP(A1397,'Dyno Graph'!$F$2:$F$77,'Dyno Graph'!$D$2:$D$77,,-1),IF(L1397=3,_xlfn.XLOOKUP(A1397,'Dyno Graph'!$G$2:$G$77,'Dyno Graph'!$D$2:$D$77,,-1))))</f>
        <v>14.254</v>
      </c>
      <c r="O1397" s="92">
        <f>IF(L1397=1,_xlfn.XLOOKUP(A1397,'Dyno Graph'!$E$2:$E$77,'Dyno Graph'!$H$2:$H$77,,-1),IF(Forces!L1397=2,_xlfn.XLOOKUP(Forces!A1397,'Dyno Graph'!$F$2:$F$77,'Dyno Graph'!$H$2:$H$77,,-1),IF(Forces!L1397=3,_xlfn.XLOOKUP(Forces!A1397,'Dyno Graph'!$G$2:$G$77,'Dyno Graph'!$H$2:$H$77,,-1))))</f>
        <v>11.185500000000001</v>
      </c>
      <c r="P1397" s="92" cm="1">
        <f t="array" ref="P1397">_xlfn.XLOOKUP(N1397,BSFC!$B$3:$B$25,_xlfn.XLOOKUP(M1397,BSFC!$C$2:$P$2,BSFC!$C$3:$P$25,,-1),,-1)</f>
        <v>475.44294525000004</v>
      </c>
      <c r="Q1397" s="92">
        <f t="shared" si="220"/>
        <v>1.4772408511371877</v>
      </c>
      <c r="R1397" s="92">
        <f t="shared" si="221"/>
        <v>2.2593044861247781E-4</v>
      </c>
      <c r="S1397" s="92">
        <f t="shared" si="227"/>
        <v>0.10741703790997023</v>
      </c>
      <c r="T1397" s="92">
        <f t="shared" si="225"/>
        <v>179.81739340262649</v>
      </c>
      <c r="U1397" s="92">
        <f t="shared" si="223"/>
        <v>1.4322271721329364E-4</v>
      </c>
      <c r="V1397" s="92">
        <f t="shared" si="226"/>
        <v>0.23975652453682839</v>
      </c>
    </row>
    <row r="1398" spans="1:22" x14ac:dyDescent="0.45">
      <c r="A1398" s="88">
        <f>MIN('Gearing and Output'!$H$7,(SQRT((A1397^2)+2*K1397*1)))</f>
        <v>13.752388632941413</v>
      </c>
      <c r="B1398" s="90">
        <f t="shared" si="224"/>
        <v>116.97937425243775</v>
      </c>
      <c r="C1398" s="90">
        <f>0.5*'Gearing and Output'!$G$15*'Gearing and Output'!$G$16*'Gearing and Output'!$G$14*(A1398)^2</f>
        <v>111.2073775495362</v>
      </c>
      <c r="D1398" s="90">
        <f>'Gearing and Output'!$G$26</f>
        <v>133.66125</v>
      </c>
      <c r="E1398" s="90">
        <f>'Gearing and Output'!$C$14-C1398-D1398</f>
        <v>239.23840140594046</v>
      </c>
      <c r="F1398" s="90">
        <f>0.5*'Gearing and Output'!$J$27*A1398^2</f>
        <v>53594.201722958889</v>
      </c>
      <c r="G1398" s="90">
        <f>A1398/('Gearing and Output'!$J$35/1000)</f>
        <v>47.081097682100008</v>
      </c>
      <c r="H1398" s="90">
        <f t="shared" si="218"/>
        <v>59.738955596585342</v>
      </c>
      <c r="I1398" s="90">
        <f>'Gearing and Output'!$G$38</f>
        <v>631.72977665344956</v>
      </c>
      <c r="J1398" s="90">
        <f t="shared" si="219"/>
        <v>0.37870369618049587</v>
      </c>
      <c r="K1398" s="92">
        <f t="shared" si="228"/>
        <v>2.6405868495230767</v>
      </c>
      <c r="L1398" s="92">
        <f>IF(A1398&lt;'Gearing and Output'!$H$5,1,IF(A1398&lt;'Gearing and Output'!$H$6,2,IF(A1398&gt;'Gearing and Output'!$H$6,3)))</f>
        <v>3</v>
      </c>
      <c r="M1398" s="92">
        <f>IF(L1398=1,_xlfn.XLOOKUP(A1398,'Dyno Graph'!$E$2:$E$77,'Dyno Graph'!$A$2:$A$77,,1),IF(L1398=2,_xlfn.XLOOKUP(A1398,'Dyno Graph'!$F$2:$F$77,'Dyno Graph'!$A$2:$A$77,,1),IF(L1398=3,_xlfn.XLOOKUP(A1398,'Dyno Graph'!$G$2:$G$77,'Dyno Graph'!$A$2:$A$77,,1))))</f>
        <v>7500</v>
      </c>
      <c r="N1398" s="92">
        <f>IF(L1398=1,_xlfn.XLOOKUP(A1398,'Dyno Graph'!$E$2:$E$77,'Dyno Graph'!$D$2:$D$77,,-1),IF(L1398=2,_xlfn.XLOOKUP(A1398,'Dyno Graph'!$F$2:$F$77,'Dyno Graph'!$D$2:$D$77,,-1),IF(L1398=3,_xlfn.XLOOKUP(A1398,'Dyno Graph'!$G$2:$G$77,'Dyno Graph'!$D$2:$D$77,,-1))))</f>
        <v>14.254</v>
      </c>
      <c r="O1398" s="92">
        <f>IF(L1398=1,_xlfn.XLOOKUP(A1398,'Dyno Graph'!$E$2:$E$77,'Dyno Graph'!$H$2:$H$77,,-1),IF(Forces!L1398=2,_xlfn.XLOOKUP(Forces!A1398,'Dyno Graph'!$F$2:$F$77,'Dyno Graph'!$H$2:$H$77,,-1),IF(Forces!L1398=3,_xlfn.XLOOKUP(Forces!A1398,'Dyno Graph'!$G$2:$G$77,'Dyno Graph'!$H$2:$H$77,,-1))))</f>
        <v>11.185500000000001</v>
      </c>
      <c r="P1398" s="92" cm="1">
        <f t="array" ref="P1398">_xlfn.XLOOKUP(N1398,BSFC!$B$3:$B$25,_xlfn.XLOOKUP(M1398,BSFC!$C$2:$P$2,BSFC!$C$3:$P$25,,-1),,-1)</f>
        <v>475.44294525000004</v>
      </c>
      <c r="Q1398" s="92">
        <f t="shared" si="220"/>
        <v>1.4772408511371877</v>
      </c>
      <c r="R1398" s="92">
        <f t="shared" si="221"/>
        <v>2.2593044861247781E-4</v>
      </c>
      <c r="S1398" s="92">
        <f t="shared" si="227"/>
        <v>0.10741703790997023</v>
      </c>
      <c r="T1398" s="92">
        <f t="shared" si="225"/>
        <v>179.92481044053648</v>
      </c>
      <c r="U1398" s="92">
        <f t="shared" si="223"/>
        <v>1.4322271721329364E-4</v>
      </c>
      <c r="V1398" s="92">
        <f t="shared" si="226"/>
        <v>0.23989974725404167</v>
      </c>
    </row>
    <row r="1399" spans="1:22" x14ac:dyDescent="0.45">
      <c r="A1399" s="88">
        <f>MIN('Gearing and Output'!$H$7,(SQRT((A1398^2)+2*K1398*1)))</f>
        <v>13.752388632941413</v>
      </c>
      <c r="B1399" s="90">
        <f t="shared" si="224"/>
        <v>117.05208889326784</v>
      </c>
      <c r="C1399" s="90">
        <f>0.5*'Gearing and Output'!$G$15*'Gearing and Output'!$G$16*'Gearing and Output'!$G$14*(A1399)^2</f>
        <v>111.2073775495362</v>
      </c>
      <c r="D1399" s="90">
        <f>'Gearing and Output'!$G$26</f>
        <v>133.66125</v>
      </c>
      <c r="E1399" s="90">
        <f>'Gearing and Output'!$C$14-C1399-D1399</f>
        <v>239.23840140594046</v>
      </c>
      <c r="F1399" s="90">
        <f>0.5*'Gearing and Output'!$J$27*A1399^2</f>
        <v>53594.201722958889</v>
      </c>
      <c r="G1399" s="90">
        <f>A1399/('Gearing and Output'!$J$35/1000)</f>
        <v>47.081097682100008</v>
      </c>
      <c r="H1399" s="90">
        <f t="shared" si="218"/>
        <v>59.738955596585342</v>
      </c>
      <c r="I1399" s="90">
        <f>'Gearing and Output'!$G$38</f>
        <v>631.72977665344956</v>
      </c>
      <c r="J1399" s="90">
        <f t="shared" si="219"/>
        <v>0.37870369618049587</v>
      </c>
      <c r="K1399" s="92">
        <f t="shared" si="228"/>
        <v>2.6405868495230767</v>
      </c>
      <c r="L1399" s="92">
        <f>IF(A1399&lt;'Gearing and Output'!$H$5,1,IF(A1399&lt;'Gearing and Output'!$H$6,2,IF(A1399&gt;'Gearing and Output'!$H$6,3)))</f>
        <v>3</v>
      </c>
      <c r="M1399" s="92">
        <f>IF(L1399=1,_xlfn.XLOOKUP(A1399,'Dyno Graph'!$E$2:$E$77,'Dyno Graph'!$A$2:$A$77,,1),IF(L1399=2,_xlfn.XLOOKUP(A1399,'Dyno Graph'!$F$2:$F$77,'Dyno Graph'!$A$2:$A$77,,1),IF(L1399=3,_xlfn.XLOOKUP(A1399,'Dyno Graph'!$G$2:$G$77,'Dyno Graph'!$A$2:$A$77,,1))))</f>
        <v>7500</v>
      </c>
      <c r="N1399" s="92">
        <f>IF(L1399=1,_xlfn.XLOOKUP(A1399,'Dyno Graph'!$E$2:$E$77,'Dyno Graph'!$D$2:$D$77,,-1),IF(L1399=2,_xlfn.XLOOKUP(A1399,'Dyno Graph'!$F$2:$F$77,'Dyno Graph'!$D$2:$D$77,,-1),IF(L1399=3,_xlfn.XLOOKUP(A1399,'Dyno Graph'!$G$2:$G$77,'Dyno Graph'!$D$2:$D$77,,-1))))</f>
        <v>14.254</v>
      </c>
      <c r="O1399" s="92">
        <f>IF(L1399=1,_xlfn.XLOOKUP(A1399,'Dyno Graph'!$E$2:$E$77,'Dyno Graph'!$H$2:$H$77,,-1),IF(Forces!L1399=2,_xlfn.XLOOKUP(Forces!A1399,'Dyno Graph'!$F$2:$F$77,'Dyno Graph'!$H$2:$H$77,,-1),IF(Forces!L1399=3,_xlfn.XLOOKUP(Forces!A1399,'Dyno Graph'!$G$2:$G$77,'Dyno Graph'!$H$2:$H$77,,-1))))</f>
        <v>11.185500000000001</v>
      </c>
      <c r="P1399" s="92" cm="1">
        <f t="array" ref="P1399">_xlfn.XLOOKUP(N1399,BSFC!$B$3:$B$25,_xlfn.XLOOKUP(M1399,BSFC!$C$2:$P$2,BSFC!$C$3:$P$25,,-1),,-1)</f>
        <v>475.44294525000004</v>
      </c>
      <c r="Q1399" s="92">
        <f t="shared" si="220"/>
        <v>1.4772408511371877</v>
      </c>
      <c r="R1399" s="92">
        <f t="shared" si="221"/>
        <v>2.2593044861247781E-4</v>
      </c>
      <c r="S1399" s="92">
        <f t="shared" si="227"/>
        <v>0.10741703790997023</v>
      </c>
      <c r="T1399" s="92">
        <f t="shared" si="225"/>
        <v>180.03222747844646</v>
      </c>
      <c r="U1399" s="92">
        <f t="shared" si="223"/>
        <v>1.4322271721329364E-4</v>
      </c>
      <c r="V1399" s="92">
        <f t="shared" si="226"/>
        <v>0.24004296997125496</v>
      </c>
    </row>
    <row r="1400" spans="1:22" x14ac:dyDescent="0.45">
      <c r="A1400" s="88">
        <f>MIN('Gearing and Output'!$H$7,(SQRT((A1399^2)+2*K1399*1)))</f>
        <v>13.752388632941413</v>
      </c>
      <c r="B1400" s="90">
        <f t="shared" si="224"/>
        <v>117.12480353409792</v>
      </c>
      <c r="C1400" s="90">
        <f>0.5*'Gearing and Output'!$G$15*'Gearing and Output'!$G$16*'Gearing and Output'!$G$14*(A1400)^2</f>
        <v>111.2073775495362</v>
      </c>
      <c r="D1400" s="90">
        <f>'Gearing and Output'!$G$26</f>
        <v>133.66125</v>
      </c>
      <c r="E1400" s="90">
        <f>'Gearing and Output'!$C$14-C1400-D1400</f>
        <v>239.23840140594046</v>
      </c>
      <c r="F1400" s="90">
        <f>0.5*'Gearing and Output'!$J$27*A1400^2</f>
        <v>53594.201722958889</v>
      </c>
      <c r="G1400" s="90">
        <f>A1400/('Gearing and Output'!$J$35/1000)</f>
        <v>47.081097682100008</v>
      </c>
      <c r="H1400" s="90">
        <f t="shared" si="218"/>
        <v>59.738955596585342</v>
      </c>
      <c r="I1400" s="90">
        <f>'Gearing and Output'!$G$38</f>
        <v>631.72977665344956</v>
      </c>
      <c r="J1400" s="90">
        <f t="shared" si="219"/>
        <v>0.37870369618049587</v>
      </c>
      <c r="K1400" s="92">
        <f t="shared" si="228"/>
        <v>2.6405868495230767</v>
      </c>
      <c r="L1400" s="92">
        <f>IF(A1400&lt;'Gearing and Output'!$H$5,1,IF(A1400&lt;'Gearing and Output'!$H$6,2,IF(A1400&gt;'Gearing and Output'!$H$6,3)))</f>
        <v>3</v>
      </c>
      <c r="M1400" s="92">
        <f>IF(L1400=1,_xlfn.XLOOKUP(A1400,'Dyno Graph'!$E$2:$E$77,'Dyno Graph'!$A$2:$A$77,,1),IF(L1400=2,_xlfn.XLOOKUP(A1400,'Dyno Graph'!$F$2:$F$77,'Dyno Graph'!$A$2:$A$77,,1),IF(L1400=3,_xlfn.XLOOKUP(A1400,'Dyno Graph'!$G$2:$G$77,'Dyno Graph'!$A$2:$A$77,,1))))</f>
        <v>7500</v>
      </c>
      <c r="N1400" s="92">
        <f>IF(L1400=1,_xlfn.XLOOKUP(A1400,'Dyno Graph'!$E$2:$E$77,'Dyno Graph'!$D$2:$D$77,,-1),IF(L1400=2,_xlfn.XLOOKUP(A1400,'Dyno Graph'!$F$2:$F$77,'Dyno Graph'!$D$2:$D$77,,-1),IF(L1400=3,_xlfn.XLOOKUP(A1400,'Dyno Graph'!$G$2:$G$77,'Dyno Graph'!$D$2:$D$77,,-1))))</f>
        <v>14.254</v>
      </c>
      <c r="O1400" s="92">
        <f>IF(L1400=1,_xlfn.XLOOKUP(A1400,'Dyno Graph'!$E$2:$E$77,'Dyno Graph'!$H$2:$H$77,,-1),IF(Forces!L1400=2,_xlfn.XLOOKUP(Forces!A1400,'Dyno Graph'!$F$2:$F$77,'Dyno Graph'!$H$2:$H$77,,-1),IF(Forces!L1400=3,_xlfn.XLOOKUP(Forces!A1400,'Dyno Graph'!$G$2:$G$77,'Dyno Graph'!$H$2:$H$77,,-1))))</f>
        <v>11.185500000000001</v>
      </c>
      <c r="P1400" s="92" cm="1">
        <f t="array" ref="P1400">_xlfn.XLOOKUP(N1400,BSFC!$B$3:$B$25,_xlfn.XLOOKUP(M1400,BSFC!$C$2:$P$2,BSFC!$C$3:$P$25,,-1),,-1)</f>
        <v>475.44294525000004</v>
      </c>
      <c r="Q1400" s="92">
        <f t="shared" si="220"/>
        <v>1.4772408511371877</v>
      </c>
      <c r="R1400" s="92">
        <f t="shared" si="221"/>
        <v>2.2593044861247781E-4</v>
      </c>
      <c r="S1400" s="92">
        <f t="shared" si="227"/>
        <v>0.10741703790997023</v>
      </c>
      <c r="T1400" s="92">
        <f t="shared" si="225"/>
        <v>180.13964451635644</v>
      </c>
      <c r="U1400" s="92">
        <f t="shared" si="223"/>
        <v>1.4322271721329364E-4</v>
      </c>
      <c r="V1400" s="92">
        <f t="shared" si="226"/>
        <v>0.24018619268846825</v>
      </c>
    </row>
    <row r="1401" spans="1:22" x14ac:dyDescent="0.45">
      <c r="A1401" s="88">
        <f>MIN('Gearing and Output'!$H$7,(SQRT((A1400^2)+2*K1400*1)))</f>
        <v>13.752388632941413</v>
      </c>
      <c r="B1401" s="90">
        <f t="shared" si="224"/>
        <v>117.19751817492801</v>
      </c>
      <c r="C1401" s="90">
        <f>0.5*'Gearing and Output'!$G$15*'Gearing and Output'!$G$16*'Gearing and Output'!$G$14*(A1401)^2</f>
        <v>111.2073775495362</v>
      </c>
      <c r="D1401" s="90">
        <f>'Gearing and Output'!$G$26</f>
        <v>133.66125</v>
      </c>
      <c r="E1401" s="90">
        <f>'Gearing and Output'!$C$14-C1401-D1401</f>
        <v>239.23840140594046</v>
      </c>
      <c r="F1401" s="90">
        <f>0.5*'Gearing and Output'!$J$27*A1401^2</f>
        <v>53594.201722958889</v>
      </c>
      <c r="G1401" s="90">
        <f>A1401/('Gearing and Output'!$J$35/1000)</f>
        <v>47.081097682100008</v>
      </c>
      <c r="H1401" s="90">
        <f t="shared" si="218"/>
        <v>59.738955596585342</v>
      </c>
      <c r="I1401" s="90">
        <f>'Gearing and Output'!$G$38</f>
        <v>631.72977665344956</v>
      </c>
      <c r="J1401" s="90">
        <f t="shared" si="219"/>
        <v>0.37870369618049587</v>
      </c>
      <c r="K1401" s="92">
        <f t="shared" si="228"/>
        <v>2.6405868495230767</v>
      </c>
      <c r="L1401" s="92">
        <f>IF(A1401&lt;'Gearing and Output'!$H$5,1,IF(A1401&lt;'Gearing and Output'!$H$6,2,IF(A1401&gt;'Gearing and Output'!$H$6,3)))</f>
        <v>3</v>
      </c>
      <c r="M1401" s="92">
        <f>IF(L1401=1,_xlfn.XLOOKUP(A1401,'Dyno Graph'!$E$2:$E$77,'Dyno Graph'!$A$2:$A$77,,1),IF(L1401=2,_xlfn.XLOOKUP(A1401,'Dyno Graph'!$F$2:$F$77,'Dyno Graph'!$A$2:$A$77,,1),IF(L1401=3,_xlfn.XLOOKUP(A1401,'Dyno Graph'!$G$2:$G$77,'Dyno Graph'!$A$2:$A$77,,1))))</f>
        <v>7500</v>
      </c>
      <c r="N1401" s="92">
        <f>IF(L1401=1,_xlfn.XLOOKUP(A1401,'Dyno Graph'!$E$2:$E$77,'Dyno Graph'!$D$2:$D$77,,-1),IF(L1401=2,_xlfn.XLOOKUP(A1401,'Dyno Graph'!$F$2:$F$77,'Dyno Graph'!$D$2:$D$77,,-1),IF(L1401=3,_xlfn.XLOOKUP(A1401,'Dyno Graph'!$G$2:$G$77,'Dyno Graph'!$D$2:$D$77,,-1))))</f>
        <v>14.254</v>
      </c>
      <c r="O1401" s="92">
        <f>IF(L1401=1,_xlfn.XLOOKUP(A1401,'Dyno Graph'!$E$2:$E$77,'Dyno Graph'!$H$2:$H$77,,-1),IF(Forces!L1401=2,_xlfn.XLOOKUP(Forces!A1401,'Dyno Graph'!$F$2:$F$77,'Dyno Graph'!$H$2:$H$77,,-1),IF(Forces!L1401=3,_xlfn.XLOOKUP(Forces!A1401,'Dyno Graph'!$G$2:$G$77,'Dyno Graph'!$H$2:$H$77,,-1))))</f>
        <v>11.185500000000001</v>
      </c>
      <c r="P1401" s="92" cm="1">
        <f t="array" ref="P1401">_xlfn.XLOOKUP(N1401,BSFC!$B$3:$B$25,_xlfn.XLOOKUP(M1401,BSFC!$C$2:$P$2,BSFC!$C$3:$P$25,,-1),,-1)</f>
        <v>475.44294525000004</v>
      </c>
      <c r="Q1401" s="92">
        <f t="shared" si="220"/>
        <v>1.4772408511371877</v>
      </c>
      <c r="R1401" s="92">
        <f t="shared" si="221"/>
        <v>2.2593044861247781E-4</v>
      </c>
      <c r="S1401" s="92">
        <f t="shared" si="227"/>
        <v>0.10741703790997023</v>
      </c>
      <c r="T1401" s="92">
        <f t="shared" si="225"/>
        <v>180.24706155426642</v>
      </c>
      <c r="U1401" s="92">
        <f t="shared" si="223"/>
        <v>1.4322271721329364E-4</v>
      </c>
      <c r="V1401" s="92">
        <f t="shared" si="226"/>
        <v>0.24032941540568153</v>
      </c>
    </row>
    <row r="1402" spans="1:22" x14ac:dyDescent="0.45">
      <c r="A1402" s="88">
        <f>MIN('Gearing and Output'!$H$7,(SQRT((A1401^2)+2*K1401*1)))</f>
        <v>13.752388632941413</v>
      </c>
      <c r="B1402" s="90">
        <f t="shared" si="224"/>
        <v>117.27023281575809</v>
      </c>
      <c r="C1402" s="90">
        <f>0.5*'Gearing and Output'!$G$15*'Gearing and Output'!$G$16*'Gearing and Output'!$G$14*(A1402)^2</f>
        <v>111.2073775495362</v>
      </c>
      <c r="D1402" s="90">
        <f>'Gearing and Output'!$G$26</f>
        <v>133.66125</v>
      </c>
      <c r="E1402" s="90">
        <f>'Gearing and Output'!$C$14-C1402-D1402</f>
        <v>239.23840140594046</v>
      </c>
      <c r="F1402" s="90">
        <f>0.5*'Gearing and Output'!$J$27*A1402^2</f>
        <v>53594.201722958889</v>
      </c>
      <c r="G1402" s="90">
        <f>A1402/('Gearing and Output'!$J$35/1000)</f>
        <v>47.081097682100008</v>
      </c>
      <c r="H1402" s="90">
        <f t="shared" si="218"/>
        <v>59.738955596585342</v>
      </c>
      <c r="I1402" s="90">
        <f>'Gearing and Output'!$G$38</f>
        <v>631.72977665344956</v>
      </c>
      <c r="J1402" s="90">
        <f t="shared" si="219"/>
        <v>0.37870369618049587</v>
      </c>
      <c r="K1402" s="92">
        <f t="shared" si="228"/>
        <v>2.6405868495230767</v>
      </c>
      <c r="L1402" s="92">
        <f>IF(A1402&lt;'Gearing and Output'!$H$5,1,IF(A1402&lt;'Gearing and Output'!$H$6,2,IF(A1402&gt;'Gearing and Output'!$H$6,3)))</f>
        <v>3</v>
      </c>
      <c r="M1402" s="92">
        <f>IF(L1402=1,_xlfn.XLOOKUP(A1402,'Dyno Graph'!$E$2:$E$77,'Dyno Graph'!$A$2:$A$77,,1),IF(L1402=2,_xlfn.XLOOKUP(A1402,'Dyno Graph'!$F$2:$F$77,'Dyno Graph'!$A$2:$A$77,,1),IF(L1402=3,_xlfn.XLOOKUP(A1402,'Dyno Graph'!$G$2:$G$77,'Dyno Graph'!$A$2:$A$77,,1))))</f>
        <v>7500</v>
      </c>
      <c r="N1402" s="92">
        <f>IF(L1402=1,_xlfn.XLOOKUP(A1402,'Dyno Graph'!$E$2:$E$77,'Dyno Graph'!$D$2:$D$77,,-1),IF(L1402=2,_xlfn.XLOOKUP(A1402,'Dyno Graph'!$F$2:$F$77,'Dyno Graph'!$D$2:$D$77,,-1),IF(L1402=3,_xlfn.XLOOKUP(A1402,'Dyno Graph'!$G$2:$G$77,'Dyno Graph'!$D$2:$D$77,,-1))))</f>
        <v>14.254</v>
      </c>
      <c r="O1402" s="92">
        <f>IF(L1402=1,_xlfn.XLOOKUP(A1402,'Dyno Graph'!$E$2:$E$77,'Dyno Graph'!$H$2:$H$77,,-1),IF(Forces!L1402=2,_xlfn.XLOOKUP(Forces!A1402,'Dyno Graph'!$F$2:$F$77,'Dyno Graph'!$H$2:$H$77,,-1),IF(Forces!L1402=3,_xlfn.XLOOKUP(Forces!A1402,'Dyno Graph'!$G$2:$G$77,'Dyno Graph'!$H$2:$H$77,,-1))))</f>
        <v>11.185500000000001</v>
      </c>
      <c r="P1402" s="92" cm="1">
        <f t="array" ref="P1402">_xlfn.XLOOKUP(N1402,BSFC!$B$3:$B$25,_xlfn.XLOOKUP(M1402,BSFC!$C$2:$P$2,BSFC!$C$3:$P$25,,-1),,-1)</f>
        <v>475.44294525000004</v>
      </c>
      <c r="Q1402" s="92">
        <f t="shared" si="220"/>
        <v>1.4772408511371877</v>
      </c>
      <c r="R1402" s="92">
        <f t="shared" si="221"/>
        <v>2.2593044861247781E-4</v>
      </c>
      <c r="S1402" s="92">
        <f t="shared" si="227"/>
        <v>0.10741703790997023</v>
      </c>
      <c r="T1402" s="92">
        <f t="shared" si="225"/>
        <v>180.35447859217641</v>
      </c>
      <c r="U1402" s="92">
        <f t="shared" si="223"/>
        <v>1.4322271721329364E-4</v>
      </c>
      <c r="V1402" s="92">
        <f t="shared" si="226"/>
        <v>0.24047263812289482</v>
      </c>
    </row>
    <row r="1403" spans="1:22" x14ac:dyDescent="0.45">
      <c r="A1403" s="88">
        <f>MIN('Gearing and Output'!$H$7,(SQRT((A1402^2)+2*K1402*1)))</f>
        <v>13.752388632941413</v>
      </c>
      <c r="B1403" s="90">
        <f t="shared" si="224"/>
        <v>117.34294745658818</v>
      </c>
      <c r="C1403" s="90">
        <f>0.5*'Gearing and Output'!$G$15*'Gearing and Output'!$G$16*'Gearing and Output'!$G$14*(A1403)^2</f>
        <v>111.2073775495362</v>
      </c>
      <c r="D1403" s="90">
        <f>'Gearing and Output'!$G$26</f>
        <v>133.66125</v>
      </c>
      <c r="E1403" s="90">
        <f>'Gearing and Output'!$C$14-C1403-D1403</f>
        <v>239.23840140594046</v>
      </c>
      <c r="F1403" s="90">
        <f>0.5*'Gearing and Output'!$J$27*A1403^2</f>
        <v>53594.201722958889</v>
      </c>
      <c r="G1403" s="90">
        <f>A1403/('Gearing and Output'!$J$35/1000)</f>
        <v>47.081097682100008</v>
      </c>
      <c r="H1403" s="90">
        <f t="shared" si="218"/>
        <v>59.738955596585342</v>
      </c>
      <c r="I1403" s="90">
        <f>'Gearing and Output'!$G$38</f>
        <v>631.72977665344956</v>
      </c>
      <c r="J1403" s="90">
        <f t="shared" si="219"/>
        <v>0.37870369618049587</v>
      </c>
      <c r="K1403" s="92">
        <f t="shared" si="228"/>
        <v>2.6405868495230767</v>
      </c>
      <c r="L1403" s="92">
        <f>IF(A1403&lt;'Gearing and Output'!$H$5,1,IF(A1403&lt;'Gearing and Output'!$H$6,2,IF(A1403&gt;'Gearing and Output'!$H$6,3)))</f>
        <v>3</v>
      </c>
      <c r="M1403" s="92">
        <f>IF(L1403=1,_xlfn.XLOOKUP(A1403,'Dyno Graph'!$E$2:$E$77,'Dyno Graph'!$A$2:$A$77,,1),IF(L1403=2,_xlfn.XLOOKUP(A1403,'Dyno Graph'!$F$2:$F$77,'Dyno Graph'!$A$2:$A$77,,1),IF(L1403=3,_xlfn.XLOOKUP(A1403,'Dyno Graph'!$G$2:$G$77,'Dyno Graph'!$A$2:$A$77,,1))))</f>
        <v>7500</v>
      </c>
      <c r="N1403" s="92">
        <f>IF(L1403=1,_xlfn.XLOOKUP(A1403,'Dyno Graph'!$E$2:$E$77,'Dyno Graph'!$D$2:$D$77,,-1),IF(L1403=2,_xlfn.XLOOKUP(A1403,'Dyno Graph'!$F$2:$F$77,'Dyno Graph'!$D$2:$D$77,,-1),IF(L1403=3,_xlfn.XLOOKUP(A1403,'Dyno Graph'!$G$2:$G$77,'Dyno Graph'!$D$2:$D$77,,-1))))</f>
        <v>14.254</v>
      </c>
      <c r="O1403" s="92">
        <f>IF(L1403=1,_xlfn.XLOOKUP(A1403,'Dyno Graph'!$E$2:$E$77,'Dyno Graph'!$H$2:$H$77,,-1),IF(Forces!L1403=2,_xlfn.XLOOKUP(Forces!A1403,'Dyno Graph'!$F$2:$F$77,'Dyno Graph'!$H$2:$H$77,,-1),IF(Forces!L1403=3,_xlfn.XLOOKUP(Forces!A1403,'Dyno Graph'!$G$2:$G$77,'Dyno Graph'!$H$2:$H$77,,-1))))</f>
        <v>11.185500000000001</v>
      </c>
      <c r="P1403" s="92" cm="1">
        <f t="array" ref="P1403">_xlfn.XLOOKUP(N1403,BSFC!$B$3:$B$25,_xlfn.XLOOKUP(M1403,BSFC!$C$2:$P$2,BSFC!$C$3:$P$25,,-1),,-1)</f>
        <v>475.44294525000004</v>
      </c>
      <c r="Q1403" s="92">
        <f t="shared" si="220"/>
        <v>1.4772408511371877</v>
      </c>
      <c r="R1403" s="92">
        <f t="shared" si="221"/>
        <v>2.2593044861247781E-4</v>
      </c>
      <c r="S1403" s="92">
        <f t="shared" si="227"/>
        <v>0.10741703790997023</v>
      </c>
      <c r="T1403" s="92">
        <f t="shared" si="225"/>
        <v>180.46189563008639</v>
      </c>
      <c r="U1403" s="92">
        <f t="shared" si="223"/>
        <v>1.4322271721329364E-4</v>
      </c>
      <c r="V1403" s="92">
        <f t="shared" si="226"/>
        <v>0.24061586084010811</v>
      </c>
    </row>
    <row r="1404" spans="1:22" x14ac:dyDescent="0.45">
      <c r="A1404" s="88">
        <f>MIN('Gearing and Output'!$H$7,(SQRT((A1403^2)+2*K1403*1)))</f>
        <v>13.752388632941413</v>
      </c>
      <c r="B1404" s="90">
        <f t="shared" si="224"/>
        <v>117.41566209741826</v>
      </c>
      <c r="C1404" s="90">
        <f>0.5*'Gearing and Output'!$G$15*'Gearing and Output'!$G$16*'Gearing and Output'!$G$14*(A1404)^2</f>
        <v>111.2073775495362</v>
      </c>
      <c r="D1404" s="90">
        <f>'Gearing and Output'!$G$26</f>
        <v>133.66125</v>
      </c>
      <c r="E1404" s="90">
        <f>'Gearing and Output'!$C$14-C1404-D1404</f>
        <v>239.23840140594046</v>
      </c>
      <c r="F1404" s="90">
        <f>0.5*'Gearing and Output'!$J$27*A1404^2</f>
        <v>53594.201722958889</v>
      </c>
      <c r="G1404" s="90">
        <f>A1404/('Gearing and Output'!$J$35/1000)</f>
        <v>47.081097682100008</v>
      </c>
      <c r="H1404" s="90">
        <f t="shared" si="218"/>
        <v>59.738955596585342</v>
      </c>
      <c r="I1404" s="90">
        <f>'Gearing and Output'!$G$38</f>
        <v>631.72977665344956</v>
      </c>
      <c r="J1404" s="90">
        <f t="shared" si="219"/>
        <v>0.37870369618049587</v>
      </c>
      <c r="K1404" s="92">
        <f t="shared" si="228"/>
        <v>2.6405868495230767</v>
      </c>
      <c r="L1404" s="92">
        <f>IF(A1404&lt;'Gearing and Output'!$H$5,1,IF(A1404&lt;'Gearing and Output'!$H$6,2,IF(A1404&gt;'Gearing and Output'!$H$6,3)))</f>
        <v>3</v>
      </c>
      <c r="M1404" s="92">
        <f>IF(L1404=1,_xlfn.XLOOKUP(A1404,'Dyno Graph'!$E$2:$E$77,'Dyno Graph'!$A$2:$A$77,,1),IF(L1404=2,_xlfn.XLOOKUP(A1404,'Dyno Graph'!$F$2:$F$77,'Dyno Graph'!$A$2:$A$77,,1),IF(L1404=3,_xlfn.XLOOKUP(A1404,'Dyno Graph'!$G$2:$G$77,'Dyno Graph'!$A$2:$A$77,,1))))</f>
        <v>7500</v>
      </c>
      <c r="N1404" s="92">
        <f>IF(L1404=1,_xlfn.XLOOKUP(A1404,'Dyno Graph'!$E$2:$E$77,'Dyno Graph'!$D$2:$D$77,,-1),IF(L1404=2,_xlfn.XLOOKUP(A1404,'Dyno Graph'!$F$2:$F$77,'Dyno Graph'!$D$2:$D$77,,-1),IF(L1404=3,_xlfn.XLOOKUP(A1404,'Dyno Graph'!$G$2:$G$77,'Dyno Graph'!$D$2:$D$77,,-1))))</f>
        <v>14.254</v>
      </c>
      <c r="O1404" s="92">
        <f>IF(L1404=1,_xlfn.XLOOKUP(A1404,'Dyno Graph'!$E$2:$E$77,'Dyno Graph'!$H$2:$H$77,,-1),IF(Forces!L1404=2,_xlfn.XLOOKUP(Forces!A1404,'Dyno Graph'!$F$2:$F$77,'Dyno Graph'!$H$2:$H$77,,-1),IF(Forces!L1404=3,_xlfn.XLOOKUP(Forces!A1404,'Dyno Graph'!$G$2:$G$77,'Dyno Graph'!$H$2:$H$77,,-1))))</f>
        <v>11.185500000000001</v>
      </c>
      <c r="P1404" s="92" cm="1">
        <f t="array" ref="P1404">_xlfn.XLOOKUP(N1404,BSFC!$B$3:$B$25,_xlfn.XLOOKUP(M1404,BSFC!$C$2:$P$2,BSFC!$C$3:$P$25,,-1),,-1)</f>
        <v>475.44294525000004</v>
      </c>
      <c r="Q1404" s="92">
        <f t="shared" si="220"/>
        <v>1.4772408511371877</v>
      </c>
      <c r="R1404" s="92">
        <f t="shared" si="221"/>
        <v>2.2593044861247781E-4</v>
      </c>
      <c r="S1404" s="92">
        <f t="shared" si="227"/>
        <v>0.10741703790997023</v>
      </c>
      <c r="T1404" s="92">
        <f t="shared" si="225"/>
        <v>180.56931266799637</v>
      </c>
      <c r="U1404" s="92">
        <f t="shared" si="223"/>
        <v>1.4322271721329364E-4</v>
      </c>
      <c r="V1404" s="92">
        <f t="shared" si="226"/>
        <v>0.2407590835573214</v>
      </c>
    </row>
    <row r="1405" spans="1:22" x14ac:dyDescent="0.45">
      <c r="A1405" s="88">
        <f>MIN('Gearing and Output'!$H$7,(SQRT((A1404^2)+2*K1404*1)))</f>
        <v>13.752388632941413</v>
      </c>
      <c r="B1405" s="90">
        <f t="shared" si="224"/>
        <v>117.48837673824835</v>
      </c>
      <c r="C1405" s="90">
        <f>0.5*'Gearing and Output'!$G$15*'Gearing and Output'!$G$16*'Gearing and Output'!$G$14*(A1405)^2</f>
        <v>111.2073775495362</v>
      </c>
      <c r="D1405" s="90">
        <f>'Gearing and Output'!$G$26</f>
        <v>133.66125</v>
      </c>
      <c r="E1405" s="90">
        <f>'Gearing and Output'!$C$14-C1405-D1405</f>
        <v>239.23840140594046</v>
      </c>
      <c r="F1405" s="90">
        <f>0.5*'Gearing and Output'!$J$27*A1405^2</f>
        <v>53594.201722958889</v>
      </c>
      <c r="G1405" s="90">
        <f>A1405/('Gearing and Output'!$J$35/1000)</f>
        <v>47.081097682100008</v>
      </c>
      <c r="H1405" s="90">
        <f t="shared" si="218"/>
        <v>59.738955596585342</v>
      </c>
      <c r="I1405" s="90">
        <f>'Gearing and Output'!$G$38</f>
        <v>631.72977665344956</v>
      </c>
      <c r="J1405" s="90">
        <f t="shared" si="219"/>
        <v>0.37870369618049587</v>
      </c>
      <c r="K1405" s="92">
        <f t="shared" si="228"/>
        <v>2.6405868495230767</v>
      </c>
      <c r="L1405" s="92">
        <f>IF(A1405&lt;'Gearing and Output'!$H$5,1,IF(A1405&lt;'Gearing and Output'!$H$6,2,IF(A1405&gt;'Gearing and Output'!$H$6,3)))</f>
        <v>3</v>
      </c>
      <c r="M1405" s="92">
        <f>IF(L1405=1,_xlfn.XLOOKUP(A1405,'Dyno Graph'!$E$2:$E$77,'Dyno Graph'!$A$2:$A$77,,1),IF(L1405=2,_xlfn.XLOOKUP(A1405,'Dyno Graph'!$F$2:$F$77,'Dyno Graph'!$A$2:$A$77,,1),IF(L1405=3,_xlfn.XLOOKUP(A1405,'Dyno Graph'!$G$2:$G$77,'Dyno Graph'!$A$2:$A$77,,1))))</f>
        <v>7500</v>
      </c>
      <c r="N1405" s="92">
        <f>IF(L1405=1,_xlfn.XLOOKUP(A1405,'Dyno Graph'!$E$2:$E$77,'Dyno Graph'!$D$2:$D$77,,-1),IF(L1405=2,_xlfn.XLOOKUP(A1405,'Dyno Graph'!$F$2:$F$77,'Dyno Graph'!$D$2:$D$77,,-1),IF(L1405=3,_xlfn.XLOOKUP(A1405,'Dyno Graph'!$G$2:$G$77,'Dyno Graph'!$D$2:$D$77,,-1))))</f>
        <v>14.254</v>
      </c>
      <c r="O1405" s="92">
        <f>IF(L1405=1,_xlfn.XLOOKUP(A1405,'Dyno Graph'!$E$2:$E$77,'Dyno Graph'!$H$2:$H$77,,-1),IF(Forces!L1405=2,_xlfn.XLOOKUP(Forces!A1405,'Dyno Graph'!$F$2:$F$77,'Dyno Graph'!$H$2:$H$77,,-1),IF(Forces!L1405=3,_xlfn.XLOOKUP(Forces!A1405,'Dyno Graph'!$G$2:$G$77,'Dyno Graph'!$H$2:$H$77,,-1))))</f>
        <v>11.185500000000001</v>
      </c>
      <c r="P1405" s="92" cm="1">
        <f t="array" ref="P1405">_xlfn.XLOOKUP(N1405,BSFC!$B$3:$B$25,_xlfn.XLOOKUP(M1405,BSFC!$C$2:$P$2,BSFC!$C$3:$P$25,,-1),,-1)</f>
        <v>475.44294525000004</v>
      </c>
      <c r="Q1405" s="92">
        <f t="shared" si="220"/>
        <v>1.4772408511371877</v>
      </c>
      <c r="R1405" s="92">
        <f t="shared" si="221"/>
        <v>2.2593044861247781E-4</v>
      </c>
      <c r="S1405" s="92">
        <f t="shared" si="227"/>
        <v>0.10741703790997023</v>
      </c>
      <c r="T1405" s="92">
        <f t="shared" si="225"/>
        <v>180.67672970590635</v>
      </c>
      <c r="U1405" s="92">
        <f t="shared" si="223"/>
        <v>1.4322271721329364E-4</v>
      </c>
      <c r="V1405" s="92">
        <f t="shared" si="226"/>
        <v>0.24090230627453468</v>
      </c>
    </row>
    <row r="1406" spans="1:22" x14ac:dyDescent="0.45">
      <c r="A1406" s="88">
        <f>MIN('Gearing and Output'!$H$7,(SQRT((A1405^2)+2*K1405*1)))</f>
        <v>13.752388632941413</v>
      </c>
      <c r="B1406" s="90">
        <f t="shared" si="224"/>
        <v>117.56109137907843</v>
      </c>
      <c r="C1406" s="90">
        <f>0.5*'Gearing and Output'!$G$15*'Gearing and Output'!$G$16*'Gearing and Output'!$G$14*(A1406)^2</f>
        <v>111.2073775495362</v>
      </c>
      <c r="D1406" s="90">
        <f>'Gearing and Output'!$G$26</f>
        <v>133.66125</v>
      </c>
      <c r="E1406" s="90">
        <f>'Gearing and Output'!$C$14-C1406-D1406</f>
        <v>239.23840140594046</v>
      </c>
      <c r="F1406" s="90">
        <f>0.5*'Gearing and Output'!$J$27*A1406^2</f>
        <v>53594.201722958889</v>
      </c>
      <c r="G1406" s="90">
        <f>A1406/('Gearing and Output'!$J$35/1000)</f>
        <v>47.081097682100008</v>
      </c>
      <c r="H1406" s="90">
        <f t="shared" si="218"/>
        <v>59.738955596585342</v>
      </c>
      <c r="I1406" s="90">
        <f>'Gearing and Output'!$G$38</f>
        <v>631.72977665344956</v>
      </c>
      <c r="J1406" s="90">
        <f t="shared" si="219"/>
        <v>0.37870369618049587</v>
      </c>
      <c r="K1406" s="92">
        <f t="shared" si="228"/>
        <v>2.6405868495230767</v>
      </c>
      <c r="L1406" s="92">
        <f>IF(A1406&lt;'Gearing and Output'!$H$5,1,IF(A1406&lt;'Gearing and Output'!$H$6,2,IF(A1406&gt;'Gearing and Output'!$H$6,3)))</f>
        <v>3</v>
      </c>
      <c r="M1406" s="92">
        <f>IF(L1406=1,_xlfn.XLOOKUP(A1406,'Dyno Graph'!$E$2:$E$77,'Dyno Graph'!$A$2:$A$77,,1),IF(L1406=2,_xlfn.XLOOKUP(A1406,'Dyno Graph'!$F$2:$F$77,'Dyno Graph'!$A$2:$A$77,,1),IF(L1406=3,_xlfn.XLOOKUP(A1406,'Dyno Graph'!$G$2:$G$77,'Dyno Graph'!$A$2:$A$77,,1))))</f>
        <v>7500</v>
      </c>
      <c r="N1406" s="92">
        <f>IF(L1406=1,_xlfn.XLOOKUP(A1406,'Dyno Graph'!$E$2:$E$77,'Dyno Graph'!$D$2:$D$77,,-1),IF(L1406=2,_xlfn.XLOOKUP(A1406,'Dyno Graph'!$F$2:$F$77,'Dyno Graph'!$D$2:$D$77,,-1),IF(L1406=3,_xlfn.XLOOKUP(A1406,'Dyno Graph'!$G$2:$G$77,'Dyno Graph'!$D$2:$D$77,,-1))))</f>
        <v>14.254</v>
      </c>
      <c r="O1406" s="92">
        <f>IF(L1406=1,_xlfn.XLOOKUP(A1406,'Dyno Graph'!$E$2:$E$77,'Dyno Graph'!$H$2:$H$77,,-1),IF(Forces!L1406=2,_xlfn.XLOOKUP(Forces!A1406,'Dyno Graph'!$F$2:$F$77,'Dyno Graph'!$H$2:$H$77,,-1),IF(Forces!L1406=3,_xlfn.XLOOKUP(Forces!A1406,'Dyno Graph'!$G$2:$G$77,'Dyno Graph'!$H$2:$H$77,,-1))))</f>
        <v>11.185500000000001</v>
      </c>
      <c r="P1406" s="92" cm="1">
        <f t="array" ref="P1406">_xlfn.XLOOKUP(N1406,BSFC!$B$3:$B$25,_xlfn.XLOOKUP(M1406,BSFC!$C$2:$P$2,BSFC!$C$3:$P$25,,-1),,-1)</f>
        <v>475.44294525000004</v>
      </c>
      <c r="Q1406" s="92">
        <f t="shared" si="220"/>
        <v>1.4772408511371877</v>
      </c>
      <c r="R1406" s="92">
        <f t="shared" si="221"/>
        <v>2.2593044861247781E-4</v>
      </c>
      <c r="S1406" s="92">
        <f t="shared" si="227"/>
        <v>0.10741703790997023</v>
      </c>
      <c r="T1406" s="92">
        <f t="shared" si="225"/>
        <v>180.78414674381634</v>
      </c>
      <c r="U1406" s="92">
        <f t="shared" si="223"/>
        <v>1.4322271721329364E-4</v>
      </c>
      <c r="V1406" s="92">
        <f t="shared" si="226"/>
        <v>0.24104552899174797</v>
      </c>
    </row>
    <row r="1407" spans="1:22" x14ac:dyDescent="0.45">
      <c r="A1407" s="88">
        <f>MIN('Gearing and Output'!$H$7,(SQRT((A1406^2)+2*K1406*1)))</f>
        <v>13.752388632941413</v>
      </c>
      <c r="B1407" s="90">
        <f t="shared" si="224"/>
        <v>117.63380601990852</v>
      </c>
      <c r="C1407" s="90">
        <f>0.5*'Gearing and Output'!$G$15*'Gearing and Output'!$G$16*'Gearing and Output'!$G$14*(A1407)^2</f>
        <v>111.2073775495362</v>
      </c>
      <c r="D1407" s="90">
        <f>'Gearing and Output'!$G$26</f>
        <v>133.66125</v>
      </c>
      <c r="E1407" s="90">
        <f>'Gearing and Output'!$C$14-C1407-D1407</f>
        <v>239.23840140594046</v>
      </c>
      <c r="F1407" s="90">
        <f>0.5*'Gearing and Output'!$J$27*A1407^2</f>
        <v>53594.201722958889</v>
      </c>
      <c r="G1407" s="90">
        <f>A1407/('Gearing and Output'!$J$35/1000)</f>
        <v>47.081097682100008</v>
      </c>
      <c r="H1407" s="90">
        <f t="shared" si="218"/>
        <v>59.738955596585342</v>
      </c>
      <c r="I1407" s="90">
        <f>'Gearing and Output'!$G$38</f>
        <v>631.72977665344956</v>
      </c>
      <c r="J1407" s="90">
        <f t="shared" si="219"/>
        <v>0.37870369618049587</v>
      </c>
      <c r="K1407" s="92">
        <f t="shared" si="228"/>
        <v>2.6405868495230767</v>
      </c>
      <c r="L1407" s="92">
        <f>IF(A1407&lt;'Gearing and Output'!$H$5,1,IF(A1407&lt;'Gearing and Output'!$H$6,2,IF(A1407&gt;'Gearing and Output'!$H$6,3)))</f>
        <v>3</v>
      </c>
      <c r="M1407" s="92">
        <f>IF(L1407=1,_xlfn.XLOOKUP(A1407,'Dyno Graph'!$E$2:$E$77,'Dyno Graph'!$A$2:$A$77,,1),IF(L1407=2,_xlfn.XLOOKUP(A1407,'Dyno Graph'!$F$2:$F$77,'Dyno Graph'!$A$2:$A$77,,1),IF(L1407=3,_xlfn.XLOOKUP(A1407,'Dyno Graph'!$G$2:$G$77,'Dyno Graph'!$A$2:$A$77,,1))))</f>
        <v>7500</v>
      </c>
      <c r="N1407" s="92">
        <f>IF(L1407=1,_xlfn.XLOOKUP(A1407,'Dyno Graph'!$E$2:$E$77,'Dyno Graph'!$D$2:$D$77,,-1),IF(L1407=2,_xlfn.XLOOKUP(A1407,'Dyno Graph'!$F$2:$F$77,'Dyno Graph'!$D$2:$D$77,,-1),IF(L1407=3,_xlfn.XLOOKUP(A1407,'Dyno Graph'!$G$2:$G$77,'Dyno Graph'!$D$2:$D$77,,-1))))</f>
        <v>14.254</v>
      </c>
      <c r="O1407" s="92">
        <f>IF(L1407=1,_xlfn.XLOOKUP(A1407,'Dyno Graph'!$E$2:$E$77,'Dyno Graph'!$H$2:$H$77,,-1),IF(Forces!L1407=2,_xlfn.XLOOKUP(Forces!A1407,'Dyno Graph'!$F$2:$F$77,'Dyno Graph'!$H$2:$H$77,,-1),IF(Forces!L1407=3,_xlfn.XLOOKUP(Forces!A1407,'Dyno Graph'!$G$2:$G$77,'Dyno Graph'!$H$2:$H$77,,-1))))</f>
        <v>11.185500000000001</v>
      </c>
      <c r="P1407" s="92" cm="1">
        <f t="array" ref="P1407">_xlfn.XLOOKUP(N1407,BSFC!$B$3:$B$25,_xlfn.XLOOKUP(M1407,BSFC!$C$2:$P$2,BSFC!$C$3:$P$25,,-1),,-1)</f>
        <v>475.44294525000004</v>
      </c>
      <c r="Q1407" s="92">
        <f t="shared" si="220"/>
        <v>1.4772408511371877</v>
      </c>
      <c r="R1407" s="92">
        <f t="shared" si="221"/>
        <v>2.2593044861247781E-4</v>
      </c>
      <c r="S1407" s="92">
        <f t="shared" si="227"/>
        <v>0.10741703790997023</v>
      </c>
      <c r="T1407" s="92">
        <f t="shared" si="225"/>
        <v>180.89156378172632</v>
      </c>
      <c r="U1407" s="92">
        <f t="shared" si="223"/>
        <v>1.4322271721329364E-4</v>
      </c>
      <c r="V1407" s="92">
        <f t="shared" si="226"/>
        <v>0.24118875170896126</v>
      </c>
    </row>
    <row r="1408" spans="1:22" x14ac:dyDescent="0.45">
      <c r="A1408" s="88">
        <f>MIN('Gearing and Output'!$H$7,(SQRT((A1407^2)+2*K1407*1)))</f>
        <v>13.752388632941413</v>
      </c>
      <c r="B1408" s="90">
        <f t="shared" si="224"/>
        <v>117.7065206607386</v>
      </c>
      <c r="C1408" s="90">
        <f>0.5*'Gearing and Output'!$G$15*'Gearing and Output'!$G$16*'Gearing and Output'!$G$14*(A1408)^2</f>
        <v>111.2073775495362</v>
      </c>
      <c r="D1408" s="90">
        <f>'Gearing and Output'!$G$26</f>
        <v>133.66125</v>
      </c>
      <c r="E1408" s="90">
        <f>'Gearing and Output'!$C$14-C1408-D1408</f>
        <v>239.23840140594046</v>
      </c>
      <c r="F1408" s="90">
        <f>0.5*'Gearing and Output'!$J$27*A1408^2</f>
        <v>53594.201722958889</v>
      </c>
      <c r="G1408" s="90">
        <f>A1408/('Gearing and Output'!$J$35/1000)</f>
        <v>47.081097682100008</v>
      </c>
      <c r="H1408" s="90">
        <f t="shared" si="218"/>
        <v>59.738955596585342</v>
      </c>
      <c r="I1408" s="90">
        <f>'Gearing and Output'!$G$38</f>
        <v>631.72977665344956</v>
      </c>
      <c r="J1408" s="90">
        <f t="shared" si="219"/>
        <v>0.37870369618049587</v>
      </c>
      <c r="K1408" s="92">
        <f t="shared" si="228"/>
        <v>2.6405868495230767</v>
      </c>
      <c r="L1408" s="92">
        <f>IF(A1408&lt;'Gearing and Output'!$H$5,1,IF(A1408&lt;'Gearing and Output'!$H$6,2,IF(A1408&gt;'Gearing and Output'!$H$6,3)))</f>
        <v>3</v>
      </c>
      <c r="M1408" s="92">
        <f>IF(L1408=1,_xlfn.XLOOKUP(A1408,'Dyno Graph'!$E$2:$E$77,'Dyno Graph'!$A$2:$A$77,,1),IF(L1408=2,_xlfn.XLOOKUP(A1408,'Dyno Graph'!$F$2:$F$77,'Dyno Graph'!$A$2:$A$77,,1),IF(L1408=3,_xlfn.XLOOKUP(A1408,'Dyno Graph'!$G$2:$G$77,'Dyno Graph'!$A$2:$A$77,,1))))</f>
        <v>7500</v>
      </c>
      <c r="N1408" s="92">
        <f>IF(L1408=1,_xlfn.XLOOKUP(A1408,'Dyno Graph'!$E$2:$E$77,'Dyno Graph'!$D$2:$D$77,,-1),IF(L1408=2,_xlfn.XLOOKUP(A1408,'Dyno Graph'!$F$2:$F$77,'Dyno Graph'!$D$2:$D$77,,-1),IF(L1408=3,_xlfn.XLOOKUP(A1408,'Dyno Graph'!$G$2:$G$77,'Dyno Graph'!$D$2:$D$77,,-1))))</f>
        <v>14.254</v>
      </c>
      <c r="O1408" s="92">
        <f>IF(L1408=1,_xlfn.XLOOKUP(A1408,'Dyno Graph'!$E$2:$E$77,'Dyno Graph'!$H$2:$H$77,,-1),IF(Forces!L1408=2,_xlfn.XLOOKUP(Forces!A1408,'Dyno Graph'!$F$2:$F$77,'Dyno Graph'!$H$2:$H$77,,-1),IF(Forces!L1408=3,_xlfn.XLOOKUP(Forces!A1408,'Dyno Graph'!$G$2:$G$77,'Dyno Graph'!$H$2:$H$77,,-1))))</f>
        <v>11.185500000000001</v>
      </c>
      <c r="P1408" s="92" cm="1">
        <f t="array" ref="P1408">_xlfn.XLOOKUP(N1408,BSFC!$B$3:$B$25,_xlfn.XLOOKUP(M1408,BSFC!$C$2:$P$2,BSFC!$C$3:$P$25,,-1),,-1)</f>
        <v>475.44294525000004</v>
      </c>
      <c r="Q1408" s="92">
        <f t="shared" si="220"/>
        <v>1.4772408511371877</v>
      </c>
      <c r="R1408" s="92">
        <f t="shared" si="221"/>
        <v>2.2593044861247781E-4</v>
      </c>
      <c r="S1408" s="92">
        <f t="shared" si="227"/>
        <v>0.10741703790997023</v>
      </c>
      <c r="T1408" s="92">
        <f t="shared" si="225"/>
        <v>180.9989808196363</v>
      </c>
      <c r="U1408" s="92">
        <f t="shared" si="223"/>
        <v>1.4322271721329364E-4</v>
      </c>
      <c r="V1408" s="92">
        <f t="shared" si="226"/>
        <v>0.24133197442617454</v>
      </c>
    </row>
    <row r="1409" spans="1:22" x14ac:dyDescent="0.45">
      <c r="A1409" s="88">
        <f>MIN('Gearing and Output'!$H$7,(SQRT((A1408^2)+2*K1408*1)))</f>
        <v>13.752388632941413</v>
      </c>
      <c r="B1409" s="90">
        <f t="shared" si="224"/>
        <v>117.77923530156869</v>
      </c>
      <c r="C1409" s="90">
        <f>0.5*'Gearing and Output'!$G$15*'Gearing and Output'!$G$16*'Gearing and Output'!$G$14*(A1409)^2</f>
        <v>111.2073775495362</v>
      </c>
      <c r="D1409" s="90">
        <f>'Gearing and Output'!$G$26</f>
        <v>133.66125</v>
      </c>
      <c r="E1409" s="90">
        <f>'Gearing and Output'!$C$14-C1409-D1409</f>
        <v>239.23840140594046</v>
      </c>
      <c r="F1409" s="90">
        <f>0.5*'Gearing and Output'!$J$27*A1409^2</f>
        <v>53594.201722958889</v>
      </c>
      <c r="G1409" s="90">
        <f>A1409/('Gearing and Output'!$J$35/1000)</f>
        <v>47.081097682100008</v>
      </c>
      <c r="H1409" s="90">
        <f t="shared" si="218"/>
        <v>59.738955596585342</v>
      </c>
      <c r="I1409" s="90">
        <f>'Gearing and Output'!$G$38</f>
        <v>631.72977665344956</v>
      </c>
      <c r="J1409" s="90">
        <f t="shared" si="219"/>
        <v>0.37870369618049587</v>
      </c>
      <c r="K1409" s="92">
        <f t="shared" si="228"/>
        <v>2.6405868495230767</v>
      </c>
      <c r="L1409" s="92">
        <f>IF(A1409&lt;'Gearing and Output'!$H$5,1,IF(A1409&lt;'Gearing and Output'!$H$6,2,IF(A1409&gt;'Gearing and Output'!$H$6,3)))</f>
        <v>3</v>
      </c>
      <c r="M1409" s="92">
        <f>IF(L1409=1,_xlfn.XLOOKUP(A1409,'Dyno Graph'!$E$2:$E$77,'Dyno Graph'!$A$2:$A$77,,1),IF(L1409=2,_xlfn.XLOOKUP(A1409,'Dyno Graph'!$F$2:$F$77,'Dyno Graph'!$A$2:$A$77,,1),IF(L1409=3,_xlfn.XLOOKUP(A1409,'Dyno Graph'!$G$2:$G$77,'Dyno Graph'!$A$2:$A$77,,1))))</f>
        <v>7500</v>
      </c>
      <c r="N1409" s="92">
        <f>IF(L1409=1,_xlfn.XLOOKUP(A1409,'Dyno Graph'!$E$2:$E$77,'Dyno Graph'!$D$2:$D$77,,-1),IF(L1409=2,_xlfn.XLOOKUP(A1409,'Dyno Graph'!$F$2:$F$77,'Dyno Graph'!$D$2:$D$77,,-1),IF(L1409=3,_xlfn.XLOOKUP(A1409,'Dyno Graph'!$G$2:$G$77,'Dyno Graph'!$D$2:$D$77,,-1))))</f>
        <v>14.254</v>
      </c>
      <c r="O1409" s="92">
        <f>IF(L1409=1,_xlfn.XLOOKUP(A1409,'Dyno Graph'!$E$2:$E$77,'Dyno Graph'!$H$2:$H$77,,-1),IF(Forces!L1409=2,_xlfn.XLOOKUP(Forces!A1409,'Dyno Graph'!$F$2:$F$77,'Dyno Graph'!$H$2:$H$77,,-1),IF(Forces!L1409=3,_xlfn.XLOOKUP(Forces!A1409,'Dyno Graph'!$G$2:$G$77,'Dyno Graph'!$H$2:$H$77,,-1))))</f>
        <v>11.185500000000001</v>
      </c>
      <c r="P1409" s="92" cm="1">
        <f t="array" ref="P1409">_xlfn.XLOOKUP(N1409,BSFC!$B$3:$B$25,_xlfn.XLOOKUP(M1409,BSFC!$C$2:$P$2,BSFC!$C$3:$P$25,,-1),,-1)</f>
        <v>475.44294525000004</v>
      </c>
      <c r="Q1409" s="92">
        <f t="shared" si="220"/>
        <v>1.4772408511371877</v>
      </c>
      <c r="R1409" s="92">
        <f t="shared" si="221"/>
        <v>2.2593044861247781E-4</v>
      </c>
      <c r="S1409" s="92">
        <f t="shared" si="227"/>
        <v>0.10741703790997023</v>
      </c>
      <c r="T1409" s="92">
        <f t="shared" si="225"/>
        <v>181.10639785754628</v>
      </c>
      <c r="U1409" s="92">
        <f t="shared" si="223"/>
        <v>1.4322271721329364E-4</v>
      </c>
      <c r="V1409" s="92">
        <f t="shared" si="226"/>
        <v>0.24147519714338783</v>
      </c>
    </row>
    <row r="1410" spans="1:22" x14ac:dyDescent="0.45">
      <c r="A1410" s="88">
        <f>MIN('Gearing and Output'!$H$7,(SQRT((A1409^2)+2*K1409*1)))</f>
        <v>13.752388632941413</v>
      </c>
      <c r="B1410" s="90">
        <f t="shared" si="224"/>
        <v>117.85194994239878</v>
      </c>
      <c r="C1410" s="90">
        <f>0.5*'Gearing and Output'!$G$15*'Gearing and Output'!$G$16*'Gearing and Output'!$G$14*(A1410)^2</f>
        <v>111.2073775495362</v>
      </c>
      <c r="D1410" s="90">
        <f>'Gearing and Output'!$G$26</f>
        <v>133.66125</v>
      </c>
      <c r="E1410" s="90">
        <f>'Gearing and Output'!$C$14-C1410-D1410</f>
        <v>239.23840140594046</v>
      </c>
      <c r="F1410" s="90">
        <f>0.5*'Gearing and Output'!$J$27*A1410^2</f>
        <v>53594.201722958889</v>
      </c>
      <c r="G1410" s="90">
        <f>A1410/('Gearing and Output'!$J$35/1000)</f>
        <v>47.081097682100008</v>
      </c>
      <c r="H1410" s="90">
        <f t="shared" ref="H1410:H1473" si="229">(0.5*I1410*A1410^2)/1000</f>
        <v>59.738955596585342</v>
      </c>
      <c r="I1410" s="90">
        <f>'Gearing and Output'!$G$38</f>
        <v>631.72977665344956</v>
      </c>
      <c r="J1410" s="90">
        <f t="shared" ref="J1410:J1473" si="230">E1410/I1410</f>
        <v>0.37870369618049587</v>
      </c>
      <c r="K1410" s="92">
        <f t="shared" si="228"/>
        <v>2.6405868495230767</v>
      </c>
      <c r="L1410" s="92">
        <f>IF(A1410&lt;'Gearing and Output'!$H$5,1,IF(A1410&lt;'Gearing and Output'!$H$6,2,IF(A1410&gt;'Gearing and Output'!$H$6,3)))</f>
        <v>3</v>
      </c>
      <c r="M1410" s="92">
        <f>IF(L1410=1,_xlfn.XLOOKUP(A1410,'Dyno Graph'!$E$2:$E$77,'Dyno Graph'!$A$2:$A$77,,1),IF(L1410=2,_xlfn.XLOOKUP(A1410,'Dyno Graph'!$F$2:$F$77,'Dyno Graph'!$A$2:$A$77,,1),IF(L1410=3,_xlfn.XLOOKUP(A1410,'Dyno Graph'!$G$2:$G$77,'Dyno Graph'!$A$2:$A$77,,1))))</f>
        <v>7500</v>
      </c>
      <c r="N1410" s="92">
        <f>IF(L1410=1,_xlfn.XLOOKUP(A1410,'Dyno Graph'!$E$2:$E$77,'Dyno Graph'!$D$2:$D$77,,-1),IF(L1410=2,_xlfn.XLOOKUP(A1410,'Dyno Graph'!$F$2:$F$77,'Dyno Graph'!$D$2:$D$77,,-1),IF(L1410=3,_xlfn.XLOOKUP(A1410,'Dyno Graph'!$G$2:$G$77,'Dyno Graph'!$D$2:$D$77,,-1))))</f>
        <v>14.254</v>
      </c>
      <c r="O1410" s="92">
        <f>IF(L1410=1,_xlfn.XLOOKUP(A1410,'Dyno Graph'!$E$2:$E$77,'Dyno Graph'!$H$2:$H$77,,-1),IF(Forces!L1410=2,_xlfn.XLOOKUP(Forces!A1410,'Dyno Graph'!$F$2:$F$77,'Dyno Graph'!$H$2:$H$77,,-1),IF(Forces!L1410=3,_xlfn.XLOOKUP(Forces!A1410,'Dyno Graph'!$G$2:$G$77,'Dyno Graph'!$H$2:$H$77,,-1))))</f>
        <v>11.185500000000001</v>
      </c>
      <c r="P1410" s="92" cm="1">
        <f t="array" ref="P1410">_xlfn.XLOOKUP(N1410,BSFC!$B$3:$B$25,_xlfn.XLOOKUP(M1410,BSFC!$C$2:$P$2,BSFC!$C$3:$P$25,,-1),,-1)</f>
        <v>475.44294525000004</v>
      </c>
      <c r="Q1410" s="92">
        <f t="shared" si="220"/>
        <v>1.4772408511371877</v>
      </c>
      <c r="R1410" s="92">
        <f t="shared" si="221"/>
        <v>2.2593044861247781E-4</v>
      </c>
      <c r="S1410" s="92">
        <f t="shared" si="227"/>
        <v>0.10741703790997023</v>
      </c>
      <c r="T1410" s="92">
        <f t="shared" si="225"/>
        <v>181.21381489545627</v>
      </c>
      <c r="U1410" s="92">
        <f t="shared" si="223"/>
        <v>1.4322271721329364E-4</v>
      </c>
      <c r="V1410" s="92">
        <f t="shared" si="226"/>
        <v>0.24161841986060112</v>
      </c>
    </row>
    <row r="1411" spans="1:22" x14ac:dyDescent="0.45">
      <c r="A1411" s="88">
        <f>MIN('Gearing and Output'!$H$7,(SQRT((A1410^2)+2*K1410*1)))</f>
        <v>13.752388632941413</v>
      </c>
      <c r="B1411" s="90">
        <f t="shared" si="224"/>
        <v>117.92466458322886</v>
      </c>
      <c r="C1411" s="90">
        <f>0.5*'Gearing and Output'!$G$15*'Gearing and Output'!$G$16*'Gearing and Output'!$G$14*(A1411)^2</f>
        <v>111.2073775495362</v>
      </c>
      <c r="D1411" s="90">
        <f>'Gearing and Output'!$G$26</f>
        <v>133.66125</v>
      </c>
      <c r="E1411" s="90">
        <f>'Gearing and Output'!$C$14-C1411-D1411</f>
        <v>239.23840140594046</v>
      </c>
      <c r="F1411" s="90">
        <f>0.5*'Gearing and Output'!$J$27*A1411^2</f>
        <v>53594.201722958889</v>
      </c>
      <c r="G1411" s="90">
        <f>A1411/('Gearing and Output'!$J$35/1000)</f>
        <v>47.081097682100008</v>
      </c>
      <c r="H1411" s="90">
        <f t="shared" si="229"/>
        <v>59.738955596585342</v>
      </c>
      <c r="I1411" s="90">
        <f>'Gearing and Output'!$G$38</f>
        <v>631.72977665344956</v>
      </c>
      <c r="J1411" s="90">
        <f t="shared" si="230"/>
        <v>0.37870369618049587</v>
      </c>
      <c r="K1411" s="92">
        <f t="shared" si="228"/>
        <v>2.6405868495230767</v>
      </c>
      <c r="L1411" s="92">
        <f>IF(A1411&lt;'Gearing and Output'!$H$5,1,IF(A1411&lt;'Gearing and Output'!$H$6,2,IF(A1411&gt;'Gearing and Output'!$H$6,3)))</f>
        <v>3</v>
      </c>
      <c r="M1411" s="92">
        <f>IF(L1411=1,_xlfn.XLOOKUP(A1411,'Dyno Graph'!$E$2:$E$77,'Dyno Graph'!$A$2:$A$77,,1),IF(L1411=2,_xlfn.XLOOKUP(A1411,'Dyno Graph'!$F$2:$F$77,'Dyno Graph'!$A$2:$A$77,,1),IF(L1411=3,_xlfn.XLOOKUP(A1411,'Dyno Graph'!$G$2:$G$77,'Dyno Graph'!$A$2:$A$77,,1))))</f>
        <v>7500</v>
      </c>
      <c r="N1411" s="92">
        <f>IF(L1411=1,_xlfn.XLOOKUP(A1411,'Dyno Graph'!$E$2:$E$77,'Dyno Graph'!$D$2:$D$77,,-1),IF(L1411=2,_xlfn.XLOOKUP(A1411,'Dyno Graph'!$F$2:$F$77,'Dyno Graph'!$D$2:$D$77,,-1),IF(L1411=3,_xlfn.XLOOKUP(A1411,'Dyno Graph'!$G$2:$G$77,'Dyno Graph'!$D$2:$D$77,,-1))))</f>
        <v>14.254</v>
      </c>
      <c r="O1411" s="92">
        <f>IF(L1411=1,_xlfn.XLOOKUP(A1411,'Dyno Graph'!$E$2:$E$77,'Dyno Graph'!$H$2:$H$77,,-1),IF(Forces!L1411=2,_xlfn.XLOOKUP(Forces!A1411,'Dyno Graph'!$F$2:$F$77,'Dyno Graph'!$H$2:$H$77,,-1),IF(Forces!L1411=3,_xlfn.XLOOKUP(Forces!A1411,'Dyno Graph'!$G$2:$G$77,'Dyno Graph'!$H$2:$H$77,,-1))))</f>
        <v>11.185500000000001</v>
      </c>
      <c r="P1411" s="92" cm="1">
        <f t="array" ref="P1411">_xlfn.XLOOKUP(N1411,BSFC!$B$3:$B$25,_xlfn.XLOOKUP(M1411,BSFC!$C$2:$P$2,BSFC!$C$3:$P$25,,-1),,-1)</f>
        <v>475.44294525000004</v>
      </c>
      <c r="Q1411" s="92">
        <f t="shared" ref="Q1411:Q1474" si="231">(O1411*P1411)/(60*60)</f>
        <v>1.4772408511371877</v>
      </c>
      <c r="R1411" s="92">
        <f t="shared" ref="R1411:R1474" si="232">((B1412-B1411)/3600)*O1411</f>
        <v>2.2593044861247781E-4</v>
      </c>
      <c r="S1411" s="92">
        <f t="shared" si="227"/>
        <v>0.10741703790997023</v>
      </c>
      <c r="T1411" s="92">
        <f t="shared" si="225"/>
        <v>181.32123193336625</v>
      </c>
      <c r="U1411" s="92">
        <f t="shared" ref="U1411:U1474" si="233">((R1411*P1411)/1000)/0.75</f>
        <v>1.4322271721329364E-4</v>
      </c>
      <c r="V1411" s="92">
        <f t="shared" si="226"/>
        <v>0.24176164257781441</v>
      </c>
    </row>
    <row r="1412" spans="1:22" x14ac:dyDescent="0.45">
      <c r="A1412" s="88">
        <f>MIN('Gearing and Output'!$H$7,(SQRT((A1411^2)+2*K1411*1)))</f>
        <v>13.752388632941413</v>
      </c>
      <c r="B1412" s="90">
        <f t="shared" si="224"/>
        <v>117.99737922405895</v>
      </c>
      <c r="C1412" s="90">
        <f>0.5*'Gearing and Output'!$G$15*'Gearing and Output'!$G$16*'Gearing and Output'!$G$14*(A1412)^2</f>
        <v>111.2073775495362</v>
      </c>
      <c r="D1412" s="90">
        <f>'Gearing and Output'!$G$26</f>
        <v>133.66125</v>
      </c>
      <c r="E1412" s="90">
        <f>'Gearing and Output'!$C$14-C1412-D1412</f>
        <v>239.23840140594046</v>
      </c>
      <c r="F1412" s="90">
        <f>0.5*'Gearing and Output'!$J$27*A1412^2</f>
        <v>53594.201722958889</v>
      </c>
      <c r="G1412" s="90">
        <f>A1412/('Gearing and Output'!$J$35/1000)</f>
        <v>47.081097682100008</v>
      </c>
      <c r="H1412" s="90">
        <f t="shared" si="229"/>
        <v>59.738955596585342</v>
      </c>
      <c r="I1412" s="90">
        <f>'Gearing and Output'!$G$38</f>
        <v>631.72977665344956</v>
      </c>
      <c r="J1412" s="90">
        <f t="shared" si="230"/>
        <v>0.37870369618049587</v>
      </c>
      <c r="K1412" s="92">
        <f t="shared" si="228"/>
        <v>2.6405868495230767</v>
      </c>
      <c r="L1412" s="92">
        <f>IF(A1412&lt;'Gearing and Output'!$H$5,1,IF(A1412&lt;'Gearing and Output'!$H$6,2,IF(A1412&gt;'Gearing and Output'!$H$6,3)))</f>
        <v>3</v>
      </c>
      <c r="M1412" s="92">
        <f>IF(L1412=1,_xlfn.XLOOKUP(A1412,'Dyno Graph'!$E$2:$E$77,'Dyno Graph'!$A$2:$A$77,,1),IF(L1412=2,_xlfn.XLOOKUP(A1412,'Dyno Graph'!$F$2:$F$77,'Dyno Graph'!$A$2:$A$77,,1),IF(L1412=3,_xlfn.XLOOKUP(A1412,'Dyno Graph'!$G$2:$G$77,'Dyno Graph'!$A$2:$A$77,,1))))</f>
        <v>7500</v>
      </c>
      <c r="N1412" s="92">
        <f>IF(L1412=1,_xlfn.XLOOKUP(A1412,'Dyno Graph'!$E$2:$E$77,'Dyno Graph'!$D$2:$D$77,,-1),IF(L1412=2,_xlfn.XLOOKUP(A1412,'Dyno Graph'!$F$2:$F$77,'Dyno Graph'!$D$2:$D$77,,-1),IF(L1412=3,_xlfn.XLOOKUP(A1412,'Dyno Graph'!$G$2:$G$77,'Dyno Graph'!$D$2:$D$77,,-1))))</f>
        <v>14.254</v>
      </c>
      <c r="O1412" s="92">
        <f>IF(L1412=1,_xlfn.XLOOKUP(A1412,'Dyno Graph'!$E$2:$E$77,'Dyno Graph'!$H$2:$H$77,,-1),IF(Forces!L1412=2,_xlfn.XLOOKUP(Forces!A1412,'Dyno Graph'!$F$2:$F$77,'Dyno Graph'!$H$2:$H$77,,-1),IF(Forces!L1412=3,_xlfn.XLOOKUP(Forces!A1412,'Dyno Graph'!$G$2:$G$77,'Dyno Graph'!$H$2:$H$77,,-1))))</f>
        <v>11.185500000000001</v>
      </c>
      <c r="P1412" s="92" cm="1">
        <f t="array" ref="P1412">_xlfn.XLOOKUP(N1412,BSFC!$B$3:$B$25,_xlfn.XLOOKUP(M1412,BSFC!$C$2:$P$2,BSFC!$C$3:$P$25,,-1),,-1)</f>
        <v>475.44294525000004</v>
      </c>
      <c r="Q1412" s="92">
        <f t="shared" si="231"/>
        <v>1.4772408511371877</v>
      </c>
      <c r="R1412" s="92">
        <f t="shared" si="232"/>
        <v>2.2593044861247781E-4</v>
      </c>
      <c r="S1412" s="92">
        <f t="shared" si="227"/>
        <v>0.10741703790997023</v>
      </c>
      <c r="T1412" s="92">
        <f t="shared" si="225"/>
        <v>181.42864897127623</v>
      </c>
      <c r="U1412" s="92">
        <f t="shared" si="233"/>
        <v>1.4322271721329364E-4</v>
      </c>
      <c r="V1412" s="92">
        <f t="shared" si="226"/>
        <v>0.24190486529502769</v>
      </c>
    </row>
    <row r="1413" spans="1:22" x14ac:dyDescent="0.45">
      <c r="A1413" s="88">
        <f>MIN('Gearing and Output'!$H$7,(SQRT((A1412^2)+2*K1412*1)))</f>
        <v>13.752388632941413</v>
      </c>
      <c r="B1413" s="90">
        <f t="shared" ref="B1413:B1476" si="234">(1/A1413)+B1412</f>
        <v>118.07009386488903</v>
      </c>
      <c r="C1413" s="90">
        <f>0.5*'Gearing and Output'!$G$15*'Gearing and Output'!$G$16*'Gearing and Output'!$G$14*(A1413)^2</f>
        <v>111.2073775495362</v>
      </c>
      <c r="D1413" s="90">
        <f>'Gearing and Output'!$G$26</f>
        <v>133.66125</v>
      </c>
      <c r="E1413" s="90">
        <f>'Gearing and Output'!$C$14-C1413-D1413</f>
        <v>239.23840140594046</v>
      </c>
      <c r="F1413" s="90">
        <f>0.5*'Gearing and Output'!$J$27*A1413^2</f>
        <v>53594.201722958889</v>
      </c>
      <c r="G1413" s="90">
        <f>A1413/('Gearing and Output'!$J$35/1000)</f>
        <v>47.081097682100008</v>
      </c>
      <c r="H1413" s="90">
        <f t="shared" si="229"/>
        <v>59.738955596585342</v>
      </c>
      <c r="I1413" s="90">
        <f>'Gearing and Output'!$G$38</f>
        <v>631.72977665344956</v>
      </c>
      <c r="J1413" s="90">
        <f t="shared" si="230"/>
        <v>0.37870369618049587</v>
      </c>
      <c r="K1413" s="92">
        <f t="shared" si="228"/>
        <v>2.6405868495230767</v>
      </c>
      <c r="L1413" s="92">
        <f>IF(A1413&lt;'Gearing and Output'!$H$5,1,IF(A1413&lt;'Gearing and Output'!$H$6,2,IF(A1413&gt;'Gearing and Output'!$H$6,3)))</f>
        <v>3</v>
      </c>
      <c r="M1413" s="92">
        <f>IF(L1413=1,_xlfn.XLOOKUP(A1413,'Dyno Graph'!$E$2:$E$77,'Dyno Graph'!$A$2:$A$77,,1),IF(L1413=2,_xlfn.XLOOKUP(A1413,'Dyno Graph'!$F$2:$F$77,'Dyno Graph'!$A$2:$A$77,,1),IF(L1413=3,_xlfn.XLOOKUP(A1413,'Dyno Graph'!$G$2:$G$77,'Dyno Graph'!$A$2:$A$77,,1))))</f>
        <v>7500</v>
      </c>
      <c r="N1413" s="92">
        <f>IF(L1413=1,_xlfn.XLOOKUP(A1413,'Dyno Graph'!$E$2:$E$77,'Dyno Graph'!$D$2:$D$77,,-1),IF(L1413=2,_xlfn.XLOOKUP(A1413,'Dyno Graph'!$F$2:$F$77,'Dyno Graph'!$D$2:$D$77,,-1),IF(L1413=3,_xlfn.XLOOKUP(A1413,'Dyno Graph'!$G$2:$G$77,'Dyno Graph'!$D$2:$D$77,,-1))))</f>
        <v>14.254</v>
      </c>
      <c r="O1413" s="92">
        <f>IF(L1413=1,_xlfn.XLOOKUP(A1413,'Dyno Graph'!$E$2:$E$77,'Dyno Graph'!$H$2:$H$77,,-1),IF(Forces!L1413=2,_xlfn.XLOOKUP(Forces!A1413,'Dyno Graph'!$F$2:$F$77,'Dyno Graph'!$H$2:$H$77,,-1),IF(Forces!L1413=3,_xlfn.XLOOKUP(Forces!A1413,'Dyno Graph'!$G$2:$G$77,'Dyno Graph'!$H$2:$H$77,,-1))))</f>
        <v>11.185500000000001</v>
      </c>
      <c r="P1413" s="92" cm="1">
        <f t="array" ref="P1413">_xlfn.XLOOKUP(N1413,BSFC!$B$3:$B$25,_xlfn.XLOOKUP(M1413,BSFC!$C$2:$P$2,BSFC!$C$3:$P$25,,-1),,-1)</f>
        <v>475.44294525000004</v>
      </c>
      <c r="Q1413" s="92">
        <f t="shared" si="231"/>
        <v>1.4772408511371877</v>
      </c>
      <c r="R1413" s="92">
        <f t="shared" si="232"/>
        <v>2.2593044861247781E-4</v>
      </c>
      <c r="S1413" s="92">
        <f t="shared" si="227"/>
        <v>0.10741703790997023</v>
      </c>
      <c r="T1413" s="92">
        <f t="shared" ref="T1413:T1476" si="235">S1413+T1412</f>
        <v>181.53606600918621</v>
      </c>
      <c r="U1413" s="92">
        <f t="shared" si="233"/>
        <v>1.4322271721329364E-4</v>
      </c>
      <c r="V1413" s="92">
        <f t="shared" ref="V1413:V1476" si="236">U1413+V1412</f>
        <v>0.24204808801224098</v>
      </c>
    </row>
    <row r="1414" spans="1:22" x14ac:dyDescent="0.45">
      <c r="A1414" s="88">
        <f>MIN('Gearing and Output'!$H$7,(SQRT((A1413^2)+2*K1413*1)))</f>
        <v>13.752388632941413</v>
      </c>
      <c r="B1414" s="90">
        <f t="shared" si="234"/>
        <v>118.14280850571912</v>
      </c>
      <c r="C1414" s="90">
        <f>0.5*'Gearing and Output'!$G$15*'Gearing and Output'!$G$16*'Gearing and Output'!$G$14*(A1414)^2</f>
        <v>111.2073775495362</v>
      </c>
      <c r="D1414" s="90">
        <f>'Gearing and Output'!$G$26</f>
        <v>133.66125</v>
      </c>
      <c r="E1414" s="90">
        <f>'Gearing and Output'!$C$14-C1414-D1414</f>
        <v>239.23840140594046</v>
      </c>
      <c r="F1414" s="90">
        <f>0.5*'Gearing and Output'!$J$27*A1414^2</f>
        <v>53594.201722958889</v>
      </c>
      <c r="G1414" s="90">
        <f>A1414/('Gearing and Output'!$J$35/1000)</f>
        <v>47.081097682100008</v>
      </c>
      <c r="H1414" s="90">
        <f t="shared" si="229"/>
        <v>59.738955596585342</v>
      </c>
      <c r="I1414" s="90">
        <f>'Gearing and Output'!$G$38</f>
        <v>631.72977665344956</v>
      </c>
      <c r="J1414" s="90">
        <f t="shared" si="230"/>
        <v>0.37870369618049587</v>
      </c>
      <c r="K1414" s="92">
        <f t="shared" si="228"/>
        <v>2.6405868495230767</v>
      </c>
      <c r="L1414" s="92">
        <f>IF(A1414&lt;'Gearing and Output'!$H$5,1,IF(A1414&lt;'Gearing and Output'!$H$6,2,IF(A1414&gt;'Gearing and Output'!$H$6,3)))</f>
        <v>3</v>
      </c>
      <c r="M1414" s="92">
        <f>IF(L1414=1,_xlfn.XLOOKUP(A1414,'Dyno Graph'!$E$2:$E$77,'Dyno Graph'!$A$2:$A$77,,1),IF(L1414=2,_xlfn.XLOOKUP(A1414,'Dyno Graph'!$F$2:$F$77,'Dyno Graph'!$A$2:$A$77,,1),IF(L1414=3,_xlfn.XLOOKUP(A1414,'Dyno Graph'!$G$2:$G$77,'Dyno Graph'!$A$2:$A$77,,1))))</f>
        <v>7500</v>
      </c>
      <c r="N1414" s="92">
        <f>IF(L1414=1,_xlfn.XLOOKUP(A1414,'Dyno Graph'!$E$2:$E$77,'Dyno Graph'!$D$2:$D$77,,-1),IF(L1414=2,_xlfn.XLOOKUP(A1414,'Dyno Graph'!$F$2:$F$77,'Dyno Graph'!$D$2:$D$77,,-1),IF(L1414=3,_xlfn.XLOOKUP(A1414,'Dyno Graph'!$G$2:$G$77,'Dyno Graph'!$D$2:$D$77,,-1))))</f>
        <v>14.254</v>
      </c>
      <c r="O1414" s="92">
        <f>IF(L1414=1,_xlfn.XLOOKUP(A1414,'Dyno Graph'!$E$2:$E$77,'Dyno Graph'!$H$2:$H$77,,-1),IF(Forces!L1414=2,_xlfn.XLOOKUP(Forces!A1414,'Dyno Graph'!$F$2:$F$77,'Dyno Graph'!$H$2:$H$77,,-1),IF(Forces!L1414=3,_xlfn.XLOOKUP(Forces!A1414,'Dyno Graph'!$G$2:$G$77,'Dyno Graph'!$H$2:$H$77,,-1))))</f>
        <v>11.185500000000001</v>
      </c>
      <c r="P1414" s="92" cm="1">
        <f t="array" ref="P1414">_xlfn.XLOOKUP(N1414,BSFC!$B$3:$B$25,_xlfn.XLOOKUP(M1414,BSFC!$C$2:$P$2,BSFC!$C$3:$P$25,,-1),,-1)</f>
        <v>475.44294525000004</v>
      </c>
      <c r="Q1414" s="92">
        <f t="shared" si="231"/>
        <v>1.4772408511371877</v>
      </c>
      <c r="R1414" s="92">
        <f t="shared" si="232"/>
        <v>2.2593044861247781E-4</v>
      </c>
      <c r="S1414" s="92">
        <f t="shared" si="227"/>
        <v>0.10741703790997023</v>
      </c>
      <c r="T1414" s="92">
        <f t="shared" si="235"/>
        <v>181.6434830470962</v>
      </c>
      <c r="U1414" s="92">
        <f t="shared" si="233"/>
        <v>1.4322271721329364E-4</v>
      </c>
      <c r="V1414" s="92">
        <f t="shared" si="236"/>
        <v>0.24219131072945427</v>
      </c>
    </row>
    <row r="1415" spans="1:22" x14ac:dyDescent="0.45">
      <c r="A1415" s="88">
        <f>MIN('Gearing and Output'!$H$7,(SQRT((A1414^2)+2*K1414*1)))</f>
        <v>13.752388632941413</v>
      </c>
      <c r="B1415" s="90">
        <f t="shared" si="234"/>
        <v>118.2155231465492</v>
      </c>
      <c r="C1415" s="90">
        <f>0.5*'Gearing and Output'!$G$15*'Gearing and Output'!$G$16*'Gearing and Output'!$G$14*(A1415)^2</f>
        <v>111.2073775495362</v>
      </c>
      <c r="D1415" s="90">
        <f>'Gearing and Output'!$G$26</f>
        <v>133.66125</v>
      </c>
      <c r="E1415" s="90">
        <f>'Gearing and Output'!$C$14-C1415-D1415</f>
        <v>239.23840140594046</v>
      </c>
      <c r="F1415" s="90">
        <f>0.5*'Gearing and Output'!$J$27*A1415^2</f>
        <v>53594.201722958889</v>
      </c>
      <c r="G1415" s="90">
        <f>A1415/('Gearing and Output'!$J$35/1000)</f>
        <v>47.081097682100008</v>
      </c>
      <c r="H1415" s="90">
        <f t="shared" si="229"/>
        <v>59.738955596585342</v>
      </c>
      <c r="I1415" s="90">
        <f>'Gearing and Output'!$G$38</f>
        <v>631.72977665344956</v>
      </c>
      <c r="J1415" s="90">
        <f t="shared" si="230"/>
        <v>0.37870369618049587</v>
      </c>
      <c r="K1415" s="92">
        <f t="shared" si="228"/>
        <v>2.6405868495230767</v>
      </c>
      <c r="L1415" s="92">
        <f>IF(A1415&lt;'Gearing and Output'!$H$5,1,IF(A1415&lt;'Gearing and Output'!$H$6,2,IF(A1415&gt;'Gearing and Output'!$H$6,3)))</f>
        <v>3</v>
      </c>
      <c r="M1415" s="92">
        <f>IF(L1415=1,_xlfn.XLOOKUP(A1415,'Dyno Graph'!$E$2:$E$77,'Dyno Graph'!$A$2:$A$77,,1),IF(L1415=2,_xlfn.XLOOKUP(A1415,'Dyno Graph'!$F$2:$F$77,'Dyno Graph'!$A$2:$A$77,,1),IF(L1415=3,_xlfn.XLOOKUP(A1415,'Dyno Graph'!$G$2:$G$77,'Dyno Graph'!$A$2:$A$77,,1))))</f>
        <v>7500</v>
      </c>
      <c r="N1415" s="92">
        <f>IF(L1415=1,_xlfn.XLOOKUP(A1415,'Dyno Graph'!$E$2:$E$77,'Dyno Graph'!$D$2:$D$77,,-1),IF(L1415=2,_xlfn.XLOOKUP(A1415,'Dyno Graph'!$F$2:$F$77,'Dyno Graph'!$D$2:$D$77,,-1),IF(L1415=3,_xlfn.XLOOKUP(A1415,'Dyno Graph'!$G$2:$G$77,'Dyno Graph'!$D$2:$D$77,,-1))))</f>
        <v>14.254</v>
      </c>
      <c r="O1415" s="92">
        <f>IF(L1415=1,_xlfn.XLOOKUP(A1415,'Dyno Graph'!$E$2:$E$77,'Dyno Graph'!$H$2:$H$77,,-1),IF(Forces!L1415=2,_xlfn.XLOOKUP(Forces!A1415,'Dyno Graph'!$F$2:$F$77,'Dyno Graph'!$H$2:$H$77,,-1),IF(Forces!L1415=3,_xlfn.XLOOKUP(Forces!A1415,'Dyno Graph'!$G$2:$G$77,'Dyno Graph'!$H$2:$H$77,,-1))))</f>
        <v>11.185500000000001</v>
      </c>
      <c r="P1415" s="92" cm="1">
        <f t="array" ref="P1415">_xlfn.XLOOKUP(N1415,BSFC!$B$3:$B$25,_xlfn.XLOOKUP(M1415,BSFC!$C$2:$P$2,BSFC!$C$3:$P$25,,-1),,-1)</f>
        <v>475.44294525000004</v>
      </c>
      <c r="Q1415" s="92">
        <f t="shared" si="231"/>
        <v>1.4772408511371877</v>
      </c>
      <c r="R1415" s="92">
        <f t="shared" si="232"/>
        <v>2.2593044861247781E-4</v>
      </c>
      <c r="S1415" s="92">
        <f t="shared" si="227"/>
        <v>0.10741703790997023</v>
      </c>
      <c r="T1415" s="92">
        <f t="shared" si="235"/>
        <v>181.75090008500618</v>
      </c>
      <c r="U1415" s="92">
        <f t="shared" si="233"/>
        <v>1.4322271721329364E-4</v>
      </c>
      <c r="V1415" s="92">
        <f t="shared" si="236"/>
        <v>0.24233453344666755</v>
      </c>
    </row>
    <row r="1416" spans="1:22" x14ac:dyDescent="0.45">
      <c r="A1416" s="88">
        <f>MIN('Gearing and Output'!$H$7,(SQRT((A1415^2)+2*K1415*1)))</f>
        <v>13.752388632941413</v>
      </c>
      <c r="B1416" s="90">
        <f t="shared" si="234"/>
        <v>118.28823778737929</v>
      </c>
      <c r="C1416" s="90">
        <f>0.5*'Gearing and Output'!$G$15*'Gearing and Output'!$G$16*'Gearing and Output'!$G$14*(A1416)^2</f>
        <v>111.2073775495362</v>
      </c>
      <c r="D1416" s="90">
        <f>'Gearing and Output'!$G$26</f>
        <v>133.66125</v>
      </c>
      <c r="E1416" s="90">
        <f>'Gearing and Output'!$C$14-C1416-D1416</f>
        <v>239.23840140594046</v>
      </c>
      <c r="F1416" s="90">
        <f>0.5*'Gearing and Output'!$J$27*A1416^2</f>
        <v>53594.201722958889</v>
      </c>
      <c r="G1416" s="90">
        <f>A1416/('Gearing and Output'!$J$35/1000)</f>
        <v>47.081097682100008</v>
      </c>
      <c r="H1416" s="90">
        <f t="shared" si="229"/>
        <v>59.738955596585342</v>
      </c>
      <c r="I1416" s="90">
        <f>'Gearing and Output'!$G$38</f>
        <v>631.72977665344956</v>
      </c>
      <c r="J1416" s="90">
        <f t="shared" si="230"/>
        <v>0.37870369618049587</v>
      </c>
      <c r="K1416" s="92">
        <f t="shared" si="228"/>
        <v>2.6405868495230767</v>
      </c>
      <c r="L1416" s="92">
        <f>IF(A1416&lt;'Gearing and Output'!$H$5,1,IF(A1416&lt;'Gearing and Output'!$H$6,2,IF(A1416&gt;'Gearing and Output'!$H$6,3)))</f>
        <v>3</v>
      </c>
      <c r="M1416" s="92">
        <f>IF(L1416=1,_xlfn.XLOOKUP(A1416,'Dyno Graph'!$E$2:$E$77,'Dyno Graph'!$A$2:$A$77,,1),IF(L1416=2,_xlfn.XLOOKUP(A1416,'Dyno Graph'!$F$2:$F$77,'Dyno Graph'!$A$2:$A$77,,1),IF(L1416=3,_xlfn.XLOOKUP(A1416,'Dyno Graph'!$G$2:$G$77,'Dyno Graph'!$A$2:$A$77,,1))))</f>
        <v>7500</v>
      </c>
      <c r="N1416" s="92">
        <f>IF(L1416=1,_xlfn.XLOOKUP(A1416,'Dyno Graph'!$E$2:$E$77,'Dyno Graph'!$D$2:$D$77,,-1),IF(L1416=2,_xlfn.XLOOKUP(A1416,'Dyno Graph'!$F$2:$F$77,'Dyno Graph'!$D$2:$D$77,,-1),IF(L1416=3,_xlfn.XLOOKUP(A1416,'Dyno Graph'!$G$2:$G$77,'Dyno Graph'!$D$2:$D$77,,-1))))</f>
        <v>14.254</v>
      </c>
      <c r="O1416" s="92">
        <f>IF(L1416=1,_xlfn.XLOOKUP(A1416,'Dyno Graph'!$E$2:$E$77,'Dyno Graph'!$H$2:$H$77,,-1),IF(Forces!L1416=2,_xlfn.XLOOKUP(Forces!A1416,'Dyno Graph'!$F$2:$F$77,'Dyno Graph'!$H$2:$H$77,,-1),IF(Forces!L1416=3,_xlfn.XLOOKUP(Forces!A1416,'Dyno Graph'!$G$2:$G$77,'Dyno Graph'!$H$2:$H$77,,-1))))</f>
        <v>11.185500000000001</v>
      </c>
      <c r="P1416" s="92" cm="1">
        <f t="array" ref="P1416">_xlfn.XLOOKUP(N1416,BSFC!$B$3:$B$25,_xlfn.XLOOKUP(M1416,BSFC!$C$2:$P$2,BSFC!$C$3:$P$25,,-1),,-1)</f>
        <v>475.44294525000004</v>
      </c>
      <c r="Q1416" s="92">
        <f t="shared" si="231"/>
        <v>1.4772408511371877</v>
      </c>
      <c r="R1416" s="92">
        <f t="shared" si="232"/>
        <v>2.2593044861247781E-4</v>
      </c>
      <c r="S1416" s="92">
        <f t="shared" si="227"/>
        <v>0.10741703790997023</v>
      </c>
      <c r="T1416" s="92">
        <f t="shared" si="235"/>
        <v>181.85831712291616</v>
      </c>
      <c r="U1416" s="92">
        <f t="shared" si="233"/>
        <v>1.4322271721329364E-4</v>
      </c>
      <c r="V1416" s="92">
        <f t="shared" si="236"/>
        <v>0.24247775616388084</v>
      </c>
    </row>
    <row r="1417" spans="1:22" x14ac:dyDescent="0.45">
      <c r="A1417" s="88">
        <f>MIN('Gearing and Output'!$H$7,(SQRT((A1416^2)+2*K1416*1)))</f>
        <v>13.752388632941413</v>
      </c>
      <c r="B1417" s="90">
        <f t="shared" si="234"/>
        <v>118.36095242820937</v>
      </c>
      <c r="C1417" s="90">
        <f>0.5*'Gearing and Output'!$G$15*'Gearing and Output'!$G$16*'Gearing and Output'!$G$14*(A1417)^2</f>
        <v>111.2073775495362</v>
      </c>
      <c r="D1417" s="90">
        <f>'Gearing and Output'!$G$26</f>
        <v>133.66125</v>
      </c>
      <c r="E1417" s="90">
        <f>'Gearing and Output'!$C$14-C1417-D1417</f>
        <v>239.23840140594046</v>
      </c>
      <c r="F1417" s="90">
        <f>0.5*'Gearing and Output'!$J$27*A1417^2</f>
        <v>53594.201722958889</v>
      </c>
      <c r="G1417" s="90">
        <f>A1417/('Gearing and Output'!$J$35/1000)</f>
        <v>47.081097682100008</v>
      </c>
      <c r="H1417" s="90">
        <f t="shared" si="229"/>
        <v>59.738955596585342</v>
      </c>
      <c r="I1417" s="90">
        <f>'Gearing and Output'!$G$38</f>
        <v>631.72977665344956</v>
      </c>
      <c r="J1417" s="90">
        <f t="shared" si="230"/>
        <v>0.37870369618049587</v>
      </c>
      <c r="K1417" s="92">
        <f t="shared" si="228"/>
        <v>2.6405868495230767</v>
      </c>
      <c r="L1417" s="92">
        <f>IF(A1417&lt;'Gearing and Output'!$H$5,1,IF(A1417&lt;'Gearing and Output'!$H$6,2,IF(A1417&gt;'Gearing and Output'!$H$6,3)))</f>
        <v>3</v>
      </c>
      <c r="M1417" s="92">
        <f>IF(L1417=1,_xlfn.XLOOKUP(A1417,'Dyno Graph'!$E$2:$E$77,'Dyno Graph'!$A$2:$A$77,,1),IF(L1417=2,_xlfn.XLOOKUP(A1417,'Dyno Graph'!$F$2:$F$77,'Dyno Graph'!$A$2:$A$77,,1),IF(L1417=3,_xlfn.XLOOKUP(A1417,'Dyno Graph'!$G$2:$G$77,'Dyno Graph'!$A$2:$A$77,,1))))</f>
        <v>7500</v>
      </c>
      <c r="N1417" s="92">
        <f>IF(L1417=1,_xlfn.XLOOKUP(A1417,'Dyno Graph'!$E$2:$E$77,'Dyno Graph'!$D$2:$D$77,,-1),IF(L1417=2,_xlfn.XLOOKUP(A1417,'Dyno Graph'!$F$2:$F$77,'Dyno Graph'!$D$2:$D$77,,-1),IF(L1417=3,_xlfn.XLOOKUP(A1417,'Dyno Graph'!$G$2:$G$77,'Dyno Graph'!$D$2:$D$77,,-1))))</f>
        <v>14.254</v>
      </c>
      <c r="O1417" s="92">
        <f>IF(L1417=1,_xlfn.XLOOKUP(A1417,'Dyno Graph'!$E$2:$E$77,'Dyno Graph'!$H$2:$H$77,,-1),IF(Forces!L1417=2,_xlfn.XLOOKUP(Forces!A1417,'Dyno Graph'!$F$2:$F$77,'Dyno Graph'!$H$2:$H$77,,-1),IF(Forces!L1417=3,_xlfn.XLOOKUP(Forces!A1417,'Dyno Graph'!$G$2:$G$77,'Dyno Graph'!$H$2:$H$77,,-1))))</f>
        <v>11.185500000000001</v>
      </c>
      <c r="P1417" s="92" cm="1">
        <f t="array" ref="P1417">_xlfn.XLOOKUP(N1417,BSFC!$B$3:$B$25,_xlfn.XLOOKUP(M1417,BSFC!$C$2:$P$2,BSFC!$C$3:$P$25,,-1),,-1)</f>
        <v>475.44294525000004</v>
      </c>
      <c r="Q1417" s="92">
        <f t="shared" si="231"/>
        <v>1.4772408511371877</v>
      </c>
      <c r="R1417" s="92">
        <f t="shared" si="232"/>
        <v>2.2593044861247781E-4</v>
      </c>
      <c r="S1417" s="92">
        <f t="shared" si="227"/>
        <v>0.10741703790997023</v>
      </c>
      <c r="T1417" s="92">
        <f t="shared" si="235"/>
        <v>181.96573416082614</v>
      </c>
      <c r="U1417" s="92">
        <f t="shared" si="233"/>
        <v>1.4322271721329364E-4</v>
      </c>
      <c r="V1417" s="92">
        <f t="shared" si="236"/>
        <v>0.24262097888109413</v>
      </c>
    </row>
    <row r="1418" spans="1:22" x14ac:dyDescent="0.45">
      <c r="A1418" s="88">
        <f>MIN('Gearing and Output'!$H$7,(SQRT((A1417^2)+2*K1417*1)))</f>
        <v>13.752388632941413</v>
      </c>
      <c r="B1418" s="90">
        <f t="shared" si="234"/>
        <v>118.43366706903946</v>
      </c>
      <c r="C1418" s="90">
        <f>0.5*'Gearing and Output'!$G$15*'Gearing and Output'!$G$16*'Gearing and Output'!$G$14*(A1418)^2</f>
        <v>111.2073775495362</v>
      </c>
      <c r="D1418" s="90">
        <f>'Gearing and Output'!$G$26</f>
        <v>133.66125</v>
      </c>
      <c r="E1418" s="90">
        <f>'Gearing and Output'!$C$14-C1418-D1418</f>
        <v>239.23840140594046</v>
      </c>
      <c r="F1418" s="90">
        <f>0.5*'Gearing and Output'!$J$27*A1418^2</f>
        <v>53594.201722958889</v>
      </c>
      <c r="G1418" s="90">
        <f>A1418/('Gearing and Output'!$J$35/1000)</f>
        <v>47.081097682100008</v>
      </c>
      <c r="H1418" s="90">
        <f t="shared" si="229"/>
        <v>59.738955596585342</v>
      </c>
      <c r="I1418" s="90">
        <f>'Gearing and Output'!$G$38</f>
        <v>631.72977665344956</v>
      </c>
      <c r="J1418" s="90">
        <f t="shared" si="230"/>
        <v>0.37870369618049587</v>
      </c>
      <c r="K1418" s="92">
        <f t="shared" si="228"/>
        <v>2.6405868495230767</v>
      </c>
      <c r="L1418" s="92">
        <f>IF(A1418&lt;'Gearing and Output'!$H$5,1,IF(A1418&lt;'Gearing and Output'!$H$6,2,IF(A1418&gt;'Gearing and Output'!$H$6,3)))</f>
        <v>3</v>
      </c>
      <c r="M1418" s="92">
        <f>IF(L1418=1,_xlfn.XLOOKUP(A1418,'Dyno Graph'!$E$2:$E$77,'Dyno Graph'!$A$2:$A$77,,1),IF(L1418=2,_xlfn.XLOOKUP(A1418,'Dyno Graph'!$F$2:$F$77,'Dyno Graph'!$A$2:$A$77,,1),IF(L1418=3,_xlfn.XLOOKUP(A1418,'Dyno Graph'!$G$2:$G$77,'Dyno Graph'!$A$2:$A$77,,1))))</f>
        <v>7500</v>
      </c>
      <c r="N1418" s="92">
        <f>IF(L1418=1,_xlfn.XLOOKUP(A1418,'Dyno Graph'!$E$2:$E$77,'Dyno Graph'!$D$2:$D$77,,-1),IF(L1418=2,_xlfn.XLOOKUP(A1418,'Dyno Graph'!$F$2:$F$77,'Dyno Graph'!$D$2:$D$77,,-1),IF(L1418=3,_xlfn.XLOOKUP(A1418,'Dyno Graph'!$G$2:$G$77,'Dyno Graph'!$D$2:$D$77,,-1))))</f>
        <v>14.254</v>
      </c>
      <c r="O1418" s="92">
        <f>IF(L1418=1,_xlfn.XLOOKUP(A1418,'Dyno Graph'!$E$2:$E$77,'Dyno Graph'!$H$2:$H$77,,-1),IF(Forces!L1418=2,_xlfn.XLOOKUP(Forces!A1418,'Dyno Graph'!$F$2:$F$77,'Dyno Graph'!$H$2:$H$77,,-1),IF(Forces!L1418=3,_xlfn.XLOOKUP(Forces!A1418,'Dyno Graph'!$G$2:$G$77,'Dyno Graph'!$H$2:$H$77,,-1))))</f>
        <v>11.185500000000001</v>
      </c>
      <c r="P1418" s="92" cm="1">
        <f t="array" ref="P1418">_xlfn.XLOOKUP(N1418,BSFC!$B$3:$B$25,_xlfn.XLOOKUP(M1418,BSFC!$C$2:$P$2,BSFC!$C$3:$P$25,,-1),,-1)</f>
        <v>475.44294525000004</v>
      </c>
      <c r="Q1418" s="92">
        <f t="shared" si="231"/>
        <v>1.4772408511371877</v>
      </c>
      <c r="R1418" s="92">
        <f t="shared" si="232"/>
        <v>2.2593044861247781E-4</v>
      </c>
      <c r="S1418" s="92">
        <f t="shared" si="227"/>
        <v>0.10741703790997023</v>
      </c>
      <c r="T1418" s="92">
        <f t="shared" si="235"/>
        <v>182.07315119873613</v>
      </c>
      <c r="U1418" s="92">
        <f t="shared" si="233"/>
        <v>1.4322271721329364E-4</v>
      </c>
      <c r="V1418" s="92">
        <f t="shared" si="236"/>
        <v>0.24276420159830742</v>
      </c>
    </row>
    <row r="1419" spans="1:22" x14ac:dyDescent="0.45">
      <c r="A1419" s="88">
        <f>MIN('Gearing and Output'!$H$7,(SQRT((A1418^2)+2*K1418*1)))</f>
        <v>13.752388632941413</v>
      </c>
      <c r="B1419" s="90">
        <f t="shared" si="234"/>
        <v>118.50638170986954</v>
      </c>
      <c r="C1419" s="90">
        <f>0.5*'Gearing and Output'!$G$15*'Gearing and Output'!$G$16*'Gearing and Output'!$G$14*(A1419)^2</f>
        <v>111.2073775495362</v>
      </c>
      <c r="D1419" s="90">
        <f>'Gearing and Output'!$G$26</f>
        <v>133.66125</v>
      </c>
      <c r="E1419" s="90">
        <f>'Gearing and Output'!$C$14-C1419-D1419</f>
        <v>239.23840140594046</v>
      </c>
      <c r="F1419" s="90">
        <f>0.5*'Gearing and Output'!$J$27*A1419^2</f>
        <v>53594.201722958889</v>
      </c>
      <c r="G1419" s="90">
        <f>A1419/('Gearing and Output'!$J$35/1000)</f>
        <v>47.081097682100008</v>
      </c>
      <c r="H1419" s="90">
        <f t="shared" si="229"/>
        <v>59.738955596585342</v>
      </c>
      <c r="I1419" s="90">
        <f>'Gearing and Output'!$G$38</f>
        <v>631.72977665344956</v>
      </c>
      <c r="J1419" s="90">
        <f t="shared" si="230"/>
        <v>0.37870369618049587</v>
      </c>
      <c r="K1419" s="92">
        <f t="shared" si="228"/>
        <v>2.6405868495230767</v>
      </c>
      <c r="L1419" s="92">
        <f>IF(A1419&lt;'Gearing and Output'!$H$5,1,IF(A1419&lt;'Gearing and Output'!$H$6,2,IF(A1419&gt;'Gearing and Output'!$H$6,3)))</f>
        <v>3</v>
      </c>
      <c r="M1419" s="92">
        <f>IF(L1419=1,_xlfn.XLOOKUP(A1419,'Dyno Graph'!$E$2:$E$77,'Dyno Graph'!$A$2:$A$77,,1),IF(L1419=2,_xlfn.XLOOKUP(A1419,'Dyno Graph'!$F$2:$F$77,'Dyno Graph'!$A$2:$A$77,,1),IF(L1419=3,_xlfn.XLOOKUP(A1419,'Dyno Graph'!$G$2:$G$77,'Dyno Graph'!$A$2:$A$77,,1))))</f>
        <v>7500</v>
      </c>
      <c r="N1419" s="92">
        <f>IF(L1419=1,_xlfn.XLOOKUP(A1419,'Dyno Graph'!$E$2:$E$77,'Dyno Graph'!$D$2:$D$77,,-1),IF(L1419=2,_xlfn.XLOOKUP(A1419,'Dyno Graph'!$F$2:$F$77,'Dyno Graph'!$D$2:$D$77,,-1),IF(L1419=3,_xlfn.XLOOKUP(A1419,'Dyno Graph'!$G$2:$G$77,'Dyno Graph'!$D$2:$D$77,,-1))))</f>
        <v>14.254</v>
      </c>
      <c r="O1419" s="92">
        <f>IF(L1419=1,_xlfn.XLOOKUP(A1419,'Dyno Graph'!$E$2:$E$77,'Dyno Graph'!$H$2:$H$77,,-1),IF(Forces!L1419=2,_xlfn.XLOOKUP(Forces!A1419,'Dyno Graph'!$F$2:$F$77,'Dyno Graph'!$H$2:$H$77,,-1),IF(Forces!L1419=3,_xlfn.XLOOKUP(Forces!A1419,'Dyno Graph'!$G$2:$G$77,'Dyno Graph'!$H$2:$H$77,,-1))))</f>
        <v>11.185500000000001</v>
      </c>
      <c r="P1419" s="92" cm="1">
        <f t="array" ref="P1419">_xlfn.XLOOKUP(N1419,BSFC!$B$3:$B$25,_xlfn.XLOOKUP(M1419,BSFC!$C$2:$P$2,BSFC!$C$3:$P$25,,-1),,-1)</f>
        <v>475.44294525000004</v>
      </c>
      <c r="Q1419" s="92">
        <f t="shared" si="231"/>
        <v>1.4772408511371877</v>
      </c>
      <c r="R1419" s="92">
        <f t="shared" si="232"/>
        <v>2.2593044861247781E-4</v>
      </c>
      <c r="S1419" s="92">
        <f t="shared" si="227"/>
        <v>0.10741703790997023</v>
      </c>
      <c r="T1419" s="92">
        <f t="shared" si="235"/>
        <v>182.18056823664611</v>
      </c>
      <c r="U1419" s="92">
        <f t="shared" si="233"/>
        <v>1.4322271721329364E-4</v>
      </c>
      <c r="V1419" s="92">
        <f t="shared" si="236"/>
        <v>0.2429074243155207</v>
      </c>
    </row>
    <row r="1420" spans="1:22" x14ac:dyDescent="0.45">
      <c r="A1420" s="88">
        <f>MIN('Gearing and Output'!$H$7,(SQRT((A1419^2)+2*K1419*1)))</f>
        <v>13.752388632941413</v>
      </c>
      <c r="B1420" s="90">
        <f t="shared" si="234"/>
        <v>118.57909635069963</v>
      </c>
      <c r="C1420" s="90">
        <f>0.5*'Gearing and Output'!$G$15*'Gearing and Output'!$G$16*'Gearing and Output'!$G$14*(A1420)^2</f>
        <v>111.2073775495362</v>
      </c>
      <c r="D1420" s="90">
        <f>'Gearing and Output'!$G$26</f>
        <v>133.66125</v>
      </c>
      <c r="E1420" s="90">
        <f>'Gearing and Output'!$C$14-C1420-D1420</f>
        <v>239.23840140594046</v>
      </c>
      <c r="F1420" s="90">
        <f>0.5*'Gearing and Output'!$J$27*A1420^2</f>
        <v>53594.201722958889</v>
      </c>
      <c r="G1420" s="90">
        <f>A1420/('Gearing and Output'!$J$35/1000)</f>
        <v>47.081097682100008</v>
      </c>
      <c r="H1420" s="90">
        <f t="shared" si="229"/>
        <v>59.738955596585342</v>
      </c>
      <c r="I1420" s="90">
        <f>'Gearing and Output'!$G$38</f>
        <v>631.72977665344956</v>
      </c>
      <c r="J1420" s="90">
        <f t="shared" si="230"/>
        <v>0.37870369618049587</v>
      </c>
      <c r="K1420" s="92">
        <f t="shared" si="228"/>
        <v>2.6405868495230767</v>
      </c>
      <c r="L1420" s="92">
        <f>IF(A1420&lt;'Gearing and Output'!$H$5,1,IF(A1420&lt;'Gearing and Output'!$H$6,2,IF(A1420&gt;'Gearing and Output'!$H$6,3)))</f>
        <v>3</v>
      </c>
      <c r="M1420" s="92">
        <f>IF(L1420=1,_xlfn.XLOOKUP(A1420,'Dyno Graph'!$E$2:$E$77,'Dyno Graph'!$A$2:$A$77,,1),IF(L1420=2,_xlfn.XLOOKUP(A1420,'Dyno Graph'!$F$2:$F$77,'Dyno Graph'!$A$2:$A$77,,1),IF(L1420=3,_xlfn.XLOOKUP(A1420,'Dyno Graph'!$G$2:$G$77,'Dyno Graph'!$A$2:$A$77,,1))))</f>
        <v>7500</v>
      </c>
      <c r="N1420" s="92">
        <f>IF(L1420=1,_xlfn.XLOOKUP(A1420,'Dyno Graph'!$E$2:$E$77,'Dyno Graph'!$D$2:$D$77,,-1),IF(L1420=2,_xlfn.XLOOKUP(A1420,'Dyno Graph'!$F$2:$F$77,'Dyno Graph'!$D$2:$D$77,,-1),IF(L1420=3,_xlfn.XLOOKUP(A1420,'Dyno Graph'!$G$2:$G$77,'Dyno Graph'!$D$2:$D$77,,-1))))</f>
        <v>14.254</v>
      </c>
      <c r="O1420" s="92">
        <f>IF(L1420=1,_xlfn.XLOOKUP(A1420,'Dyno Graph'!$E$2:$E$77,'Dyno Graph'!$H$2:$H$77,,-1),IF(Forces!L1420=2,_xlfn.XLOOKUP(Forces!A1420,'Dyno Graph'!$F$2:$F$77,'Dyno Graph'!$H$2:$H$77,,-1),IF(Forces!L1420=3,_xlfn.XLOOKUP(Forces!A1420,'Dyno Graph'!$G$2:$G$77,'Dyno Graph'!$H$2:$H$77,,-1))))</f>
        <v>11.185500000000001</v>
      </c>
      <c r="P1420" s="92" cm="1">
        <f t="array" ref="P1420">_xlfn.XLOOKUP(N1420,BSFC!$B$3:$B$25,_xlfn.XLOOKUP(M1420,BSFC!$C$2:$P$2,BSFC!$C$3:$P$25,,-1),,-1)</f>
        <v>475.44294525000004</v>
      </c>
      <c r="Q1420" s="92">
        <f t="shared" si="231"/>
        <v>1.4772408511371877</v>
      </c>
      <c r="R1420" s="92">
        <f t="shared" si="232"/>
        <v>2.2593044861247781E-4</v>
      </c>
      <c r="S1420" s="92">
        <f t="shared" si="227"/>
        <v>0.10741703790997023</v>
      </c>
      <c r="T1420" s="92">
        <f t="shared" si="235"/>
        <v>182.28798527455609</v>
      </c>
      <c r="U1420" s="92">
        <f t="shared" si="233"/>
        <v>1.4322271721329364E-4</v>
      </c>
      <c r="V1420" s="92">
        <f t="shared" si="236"/>
        <v>0.24305064703273399</v>
      </c>
    </row>
    <row r="1421" spans="1:22" x14ac:dyDescent="0.45">
      <c r="A1421" s="88">
        <f>MIN('Gearing and Output'!$H$7,(SQRT((A1420^2)+2*K1420*1)))</f>
        <v>13.752388632941413</v>
      </c>
      <c r="B1421" s="90">
        <f t="shared" si="234"/>
        <v>118.65181099152971</v>
      </c>
      <c r="C1421" s="90">
        <f>0.5*'Gearing and Output'!$G$15*'Gearing and Output'!$G$16*'Gearing and Output'!$G$14*(A1421)^2</f>
        <v>111.2073775495362</v>
      </c>
      <c r="D1421" s="90">
        <f>'Gearing and Output'!$G$26</f>
        <v>133.66125</v>
      </c>
      <c r="E1421" s="90">
        <f>'Gearing and Output'!$C$14-C1421-D1421</f>
        <v>239.23840140594046</v>
      </c>
      <c r="F1421" s="90">
        <f>0.5*'Gearing and Output'!$J$27*A1421^2</f>
        <v>53594.201722958889</v>
      </c>
      <c r="G1421" s="90">
        <f>A1421/('Gearing and Output'!$J$35/1000)</f>
        <v>47.081097682100008</v>
      </c>
      <c r="H1421" s="90">
        <f t="shared" si="229"/>
        <v>59.738955596585342</v>
      </c>
      <c r="I1421" s="90">
        <f>'Gearing and Output'!$G$38</f>
        <v>631.72977665344956</v>
      </c>
      <c r="J1421" s="90">
        <f t="shared" si="230"/>
        <v>0.37870369618049587</v>
      </c>
      <c r="K1421" s="92">
        <f t="shared" si="228"/>
        <v>2.6405868495230767</v>
      </c>
      <c r="L1421" s="92">
        <f>IF(A1421&lt;'Gearing and Output'!$H$5,1,IF(A1421&lt;'Gearing and Output'!$H$6,2,IF(A1421&gt;'Gearing and Output'!$H$6,3)))</f>
        <v>3</v>
      </c>
      <c r="M1421" s="92">
        <f>IF(L1421=1,_xlfn.XLOOKUP(A1421,'Dyno Graph'!$E$2:$E$77,'Dyno Graph'!$A$2:$A$77,,1),IF(L1421=2,_xlfn.XLOOKUP(A1421,'Dyno Graph'!$F$2:$F$77,'Dyno Graph'!$A$2:$A$77,,1),IF(L1421=3,_xlfn.XLOOKUP(A1421,'Dyno Graph'!$G$2:$G$77,'Dyno Graph'!$A$2:$A$77,,1))))</f>
        <v>7500</v>
      </c>
      <c r="N1421" s="92">
        <f>IF(L1421=1,_xlfn.XLOOKUP(A1421,'Dyno Graph'!$E$2:$E$77,'Dyno Graph'!$D$2:$D$77,,-1),IF(L1421=2,_xlfn.XLOOKUP(A1421,'Dyno Graph'!$F$2:$F$77,'Dyno Graph'!$D$2:$D$77,,-1),IF(L1421=3,_xlfn.XLOOKUP(A1421,'Dyno Graph'!$G$2:$G$77,'Dyno Graph'!$D$2:$D$77,,-1))))</f>
        <v>14.254</v>
      </c>
      <c r="O1421" s="92">
        <f>IF(L1421=1,_xlfn.XLOOKUP(A1421,'Dyno Graph'!$E$2:$E$77,'Dyno Graph'!$H$2:$H$77,,-1),IF(Forces!L1421=2,_xlfn.XLOOKUP(Forces!A1421,'Dyno Graph'!$F$2:$F$77,'Dyno Graph'!$H$2:$H$77,,-1),IF(Forces!L1421=3,_xlfn.XLOOKUP(Forces!A1421,'Dyno Graph'!$G$2:$G$77,'Dyno Graph'!$H$2:$H$77,,-1))))</f>
        <v>11.185500000000001</v>
      </c>
      <c r="P1421" s="92" cm="1">
        <f t="array" ref="P1421">_xlfn.XLOOKUP(N1421,BSFC!$B$3:$B$25,_xlfn.XLOOKUP(M1421,BSFC!$C$2:$P$2,BSFC!$C$3:$P$25,,-1),,-1)</f>
        <v>475.44294525000004</v>
      </c>
      <c r="Q1421" s="92">
        <f t="shared" si="231"/>
        <v>1.4772408511371877</v>
      </c>
      <c r="R1421" s="92">
        <f t="shared" si="232"/>
        <v>2.2593044861247781E-4</v>
      </c>
      <c r="S1421" s="92">
        <f t="shared" si="227"/>
        <v>0.10741703790997023</v>
      </c>
      <c r="T1421" s="92">
        <f t="shared" si="235"/>
        <v>182.39540231246608</v>
      </c>
      <c r="U1421" s="92">
        <f t="shared" si="233"/>
        <v>1.4322271721329364E-4</v>
      </c>
      <c r="V1421" s="92">
        <f t="shared" si="236"/>
        <v>0.24319386974994728</v>
      </c>
    </row>
    <row r="1422" spans="1:22" x14ac:dyDescent="0.45">
      <c r="A1422" s="88">
        <f>MIN('Gearing and Output'!$H$7,(SQRT((A1421^2)+2*K1421*1)))</f>
        <v>13.752388632941413</v>
      </c>
      <c r="B1422" s="90">
        <f t="shared" si="234"/>
        <v>118.7245256323598</v>
      </c>
      <c r="C1422" s="90">
        <f>0.5*'Gearing and Output'!$G$15*'Gearing and Output'!$G$16*'Gearing and Output'!$G$14*(A1422)^2</f>
        <v>111.2073775495362</v>
      </c>
      <c r="D1422" s="90">
        <f>'Gearing and Output'!$G$26</f>
        <v>133.66125</v>
      </c>
      <c r="E1422" s="90">
        <f>'Gearing and Output'!$C$14-C1422-D1422</f>
        <v>239.23840140594046</v>
      </c>
      <c r="F1422" s="90">
        <f>0.5*'Gearing and Output'!$J$27*A1422^2</f>
        <v>53594.201722958889</v>
      </c>
      <c r="G1422" s="90">
        <f>A1422/('Gearing and Output'!$J$35/1000)</f>
        <v>47.081097682100008</v>
      </c>
      <c r="H1422" s="90">
        <f t="shared" si="229"/>
        <v>59.738955596585342</v>
      </c>
      <c r="I1422" s="90">
        <f>'Gearing and Output'!$G$38</f>
        <v>631.72977665344956</v>
      </c>
      <c r="J1422" s="90">
        <f t="shared" si="230"/>
        <v>0.37870369618049587</v>
      </c>
      <c r="K1422" s="92">
        <f t="shared" si="228"/>
        <v>2.6405868495230767</v>
      </c>
      <c r="L1422" s="92">
        <f>IF(A1422&lt;'Gearing and Output'!$H$5,1,IF(A1422&lt;'Gearing and Output'!$H$6,2,IF(A1422&gt;'Gearing and Output'!$H$6,3)))</f>
        <v>3</v>
      </c>
      <c r="M1422" s="92">
        <f>IF(L1422=1,_xlfn.XLOOKUP(A1422,'Dyno Graph'!$E$2:$E$77,'Dyno Graph'!$A$2:$A$77,,1),IF(L1422=2,_xlfn.XLOOKUP(A1422,'Dyno Graph'!$F$2:$F$77,'Dyno Graph'!$A$2:$A$77,,1),IF(L1422=3,_xlfn.XLOOKUP(A1422,'Dyno Graph'!$G$2:$G$77,'Dyno Graph'!$A$2:$A$77,,1))))</f>
        <v>7500</v>
      </c>
      <c r="N1422" s="92">
        <f>IF(L1422=1,_xlfn.XLOOKUP(A1422,'Dyno Graph'!$E$2:$E$77,'Dyno Graph'!$D$2:$D$77,,-1),IF(L1422=2,_xlfn.XLOOKUP(A1422,'Dyno Graph'!$F$2:$F$77,'Dyno Graph'!$D$2:$D$77,,-1),IF(L1422=3,_xlfn.XLOOKUP(A1422,'Dyno Graph'!$G$2:$G$77,'Dyno Graph'!$D$2:$D$77,,-1))))</f>
        <v>14.254</v>
      </c>
      <c r="O1422" s="92">
        <f>IF(L1422=1,_xlfn.XLOOKUP(A1422,'Dyno Graph'!$E$2:$E$77,'Dyno Graph'!$H$2:$H$77,,-1),IF(Forces!L1422=2,_xlfn.XLOOKUP(Forces!A1422,'Dyno Graph'!$F$2:$F$77,'Dyno Graph'!$H$2:$H$77,,-1),IF(Forces!L1422=3,_xlfn.XLOOKUP(Forces!A1422,'Dyno Graph'!$G$2:$G$77,'Dyno Graph'!$H$2:$H$77,,-1))))</f>
        <v>11.185500000000001</v>
      </c>
      <c r="P1422" s="92" cm="1">
        <f t="array" ref="P1422">_xlfn.XLOOKUP(N1422,BSFC!$B$3:$B$25,_xlfn.XLOOKUP(M1422,BSFC!$C$2:$P$2,BSFC!$C$3:$P$25,,-1),,-1)</f>
        <v>475.44294525000004</v>
      </c>
      <c r="Q1422" s="92">
        <f t="shared" si="231"/>
        <v>1.4772408511371877</v>
      </c>
      <c r="R1422" s="92">
        <f t="shared" si="232"/>
        <v>2.2593044861247781E-4</v>
      </c>
      <c r="S1422" s="92">
        <f t="shared" si="227"/>
        <v>0.10741703790997023</v>
      </c>
      <c r="T1422" s="92">
        <f t="shared" si="235"/>
        <v>182.50281935037606</v>
      </c>
      <c r="U1422" s="92">
        <f t="shared" si="233"/>
        <v>1.4322271721329364E-4</v>
      </c>
      <c r="V1422" s="92">
        <f t="shared" si="236"/>
        <v>0.24333709246716057</v>
      </c>
    </row>
    <row r="1423" spans="1:22" x14ac:dyDescent="0.45">
      <c r="A1423" s="88">
        <f>MIN('Gearing and Output'!$H$7,(SQRT((A1422^2)+2*K1422*1)))</f>
        <v>13.752388632941413</v>
      </c>
      <c r="B1423" s="90">
        <f t="shared" si="234"/>
        <v>118.79724027318989</v>
      </c>
      <c r="C1423" s="90">
        <f>0.5*'Gearing and Output'!$G$15*'Gearing and Output'!$G$16*'Gearing and Output'!$G$14*(A1423)^2</f>
        <v>111.2073775495362</v>
      </c>
      <c r="D1423" s="90">
        <f>'Gearing and Output'!$G$26</f>
        <v>133.66125</v>
      </c>
      <c r="E1423" s="90">
        <f>'Gearing and Output'!$C$14-C1423-D1423</f>
        <v>239.23840140594046</v>
      </c>
      <c r="F1423" s="90">
        <f>0.5*'Gearing and Output'!$J$27*A1423^2</f>
        <v>53594.201722958889</v>
      </c>
      <c r="G1423" s="90">
        <f>A1423/('Gearing and Output'!$J$35/1000)</f>
        <v>47.081097682100008</v>
      </c>
      <c r="H1423" s="90">
        <f t="shared" si="229"/>
        <v>59.738955596585342</v>
      </c>
      <c r="I1423" s="90">
        <f>'Gearing and Output'!$G$38</f>
        <v>631.72977665344956</v>
      </c>
      <c r="J1423" s="90">
        <f t="shared" si="230"/>
        <v>0.37870369618049587</v>
      </c>
      <c r="K1423" s="92">
        <f t="shared" si="228"/>
        <v>2.6405868495230767</v>
      </c>
      <c r="L1423" s="92">
        <f>IF(A1423&lt;'Gearing and Output'!$H$5,1,IF(A1423&lt;'Gearing and Output'!$H$6,2,IF(A1423&gt;'Gearing and Output'!$H$6,3)))</f>
        <v>3</v>
      </c>
      <c r="M1423" s="92">
        <f>IF(L1423=1,_xlfn.XLOOKUP(A1423,'Dyno Graph'!$E$2:$E$77,'Dyno Graph'!$A$2:$A$77,,1),IF(L1423=2,_xlfn.XLOOKUP(A1423,'Dyno Graph'!$F$2:$F$77,'Dyno Graph'!$A$2:$A$77,,1),IF(L1423=3,_xlfn.XLOOKUP(A1423,'Dyno Graph'!$G$2:$G$77,'Dyno Graph'!$A$2:$A$77,,1))))</f>
        <v>7500</v>
      </c>
      <c r="N1423" s="92">
        <f>IF(L1423=1,_xlfn.XLOOKUP(A1423,'Dyno Graph'!$E$2:$E$77,'Dyno Graph'!$D$2:$D$77,,-1),IF(L1423=2,_xlfn.XLOOKUP(A1423,'Dyno Graph'!$F$2:$F$77,'Dyno Graph'!$D$2:$D$77,,-1),IF(L1423=3,_xlfn.XLOOKUP(A1423,'Dyno Graph'!$G$2:$G$77,'Dyno Graph'!$D$2:$D$77,,-1))))</f>
        <v>14.254</v>
      </c>
      <c r="O1423" s="92">
        <f>IF(L1423=1,_xlfn.XLOOKUP(A1423,'Dyno Graph'!$E$2:$E$77,'Dyno Graph'!$H$2:$H$77,,-1),IF(Forces!L1423=2,_xlfn.XLOOKUP(Forces!A1423,'Dyno Graph'!$F$2:$F$77,'Dyno Graph'!$H$2:$H$77,,-1),IF(Forces!L1423=3,_xlfn.XLOOKUP(Forces!A1423,'Dyno Graph'!$G$2:$G$77,'Dyno Graph'!$H$2:$H$77,,-1))))</f>
        <v>11.185500000000001</v>
      </c>
      <c r="P1423" s="92" cm="1">
        <f t="array" ref="P1423">_xlfn.XLOOKUP(N1423,BSFC!$B$3:$B$25,_xlfn.XLOOKUP(M1423,BSFC!$C$2:$P$2,BSFC!$C$3:$P$25,,-1),,-1)</f>
        <v>475.44294525000004</v>
      </c>
      <c r="Q1423" s="92">
        <f t="shared" si="231"/>
        <v>1.4772408511371877</v>
      </c>
      <c r="R1423" s="92">
        <f t="shared" si="232"/>
        <v>2.2593044861247781E-4</v>
      </c>
      <c r="S1423" s="92">
        <f t="shared" si="227"/>
        <v>0.10741703790997023</v>
      </c>
      <c r="T1423" s="92">
        <f t="shared" si="235"/>
        <v>182.61023638828604</v>
      </c>
      <c r="U1423" s="92">
        <f t="shared" si="233"/>
        <v>1.4322271721329364E-4</v>
      </c>
      <c r="V1423" s="92">
        <f t="shared" si="236"/>
        <v>0.24348031518437385</v>
      </c>
    </row>
    <row r="1424" spans="1:22" x14ac:dyDescent="0.45">
      <c r="A1424" s="88">
        <f>MIN('Gearing and Output'!$H$7,(SQRT((A1423^2)+2*K1423*1)))</f>
        <v>13.752388632941413</v>
      </c>
      <c r="B1424" s="90">
        <f t="shared" si="234"/>
        <v>118.86995491401997</v>
      </c>
      <c r="C1424" s="90">
        <f>0.5*'Gearing and Output'!$G$15*'Gearing and Output'!$G$16*'Gearing and Output'!$G$14*(A1424)^2</f>
        <v>111.2073775495362</v>
      </c>
      <c r="D1424" s="90">
        <f>'Gearing and Output'!$G$26</f>
        <v>133.66125</v>
      </c>
      <c r="E1424" s="90">
        <f>'Gearing and Output'!$C$14-C1424-D1424</f>
        <v>239.23840140594046</v>
      </c>
      <c r="F1424" s="90">
        <f>0.5*'Gearing and Output'!$J$27*A1424^2</f>
        <v>53594.201722958889</v>
      </c>
      <c r="G1424" s="90">
        <f>A1424/('Gearing and Output'!$J$35/1000)</f>
        <v>47.081097682100008</v>
      </c>
      <c r="H1424" s="90">
        <f t="shared" si="229"/>
        <v>59.738955596585342</v>
      </c>
      <c r="I1424" s="90">
        <f>'Gearing and Output'!$G$38</f>
        <v>631.72977665344956</v>
      </c>
      <c r="J1424" s="90">
        <f t="shared" si="230"/>
        <v>0.37870369618049587</v>
      </c>
      <c r="K1424" s="92">
        <f t="shared" si="228"/>
        <v>2.6405868495230767</v>
      </c>
      <c r="L1424" s="92">
        <f>IF(A1424&lt;'Gearing and Output'!$H$5,1,IF(A1424&lt;'Gearing and Output'!$H$6,2,IF(A1424&gt;'Gearing and Output'!$H$6,3)))</f>
        <v>3</v>
      </c>
      <c r="M1424" s="92">
        <f>IF(L1424=1,_xlfn.XLOOKUP(A1424,'Dyno Graph'!$E$2:$E$77,'Dyno Graph'!$A$2:$A$77,,1),IF(L1424=2,_xlfn.XLOOKUP(A1424,'Dyno Graph'!$F$2:$F$77,'Dyno Graph'!$A$2:$A$77,,1),IF(L1424=3,_xlfn.XLOOKUP(A1424,'Dyno Graph'!$G$2:$G$77,'Dyno Graph'!$A$2:$A$77,,1))))</f>
        <v>7500</v>
      </c>
      <c r="N1424" s="92">
        <f>IF(L1424=1,_xlfn.XLOOKUP(A1424,'Dyno Graph'!$E$2:$E$77,'Dyno Graph'!$D$2:$D$77,,-1),IF(L1424=2,_xlfn.XLOOKUP(A1424,'Dyno Graph'!$F$2:$F$77,'Dyno Graph'!$D$2:$D$77,,-1),IF(L1424=3,_xlfn.XLOOKUP(A1424,'Dyno Graph'!$G$2:$G$77,'Dyno Graph'!$D$2:$D$77,,-1))))</f>
        <v>14.254</v>
      </c>
      <c r="O1424" s="92">
        <f>IF(L1424=1,_xlfn.XLOOKUP(A1424,'Dyno Graph'!$E$2:$E$77,'Dyno Graph'!$H$2:$H$77,,-1),IF(Forces!L1424=2,_xlfn.XLOOKUP(Forces!A1424,'Dyno Graph'!$F$2:$F$77,'Dyno Graph'!$H$2:$H$77,,-1),IF(Forces!L1424=3,_xlfn.XLOOKUP(Forces!A1424,'Dyno Graph'!$G$2:$G$77,'Dyno Graph'!$H$2:$H$77,,-1))))</f>
        <v>11.185500000000001</v>
      </c>
      <c r="P1424" s="92" cm="1">
        <f t="array" ref="P1424">_xlfn.XLOOKUP(N1424,BSFC!$B$3:$B$25,_xlfn.XLOOKUP(M1424,BSFC!$C$2:$P$2,BSFC!$C$3:$P$25,,-1),,-1)</f>
        <v>475.44294525000004</v>
      </c>
      <c r="Q1424" s="92">
        <f t="shared" si="231"/>
        <v>1.4772408511371877</v>
      </c>
      <c r="R1424" s="92">
        <f t="shared" si="232"/>
        <v>2.2593044861247781E-4</v>
      </c>
      <c r="S1424" s="92">
        <f t="shared" si="227"/>
        <v>0.10741703790997023</v>
      </c>
      <c r="T1424" s="92">
        <f t="shared" si="235"/>
        <v>182.71765342619602</v>
      </c>
      <c r="U1424" s="92">
        <f t="shared" si="233"/>
        <v>1.4322271721329364E-4</v>
      </c>
      <c r="V1424" s="92">
        <f t="shared" si="236"/>
        <v>0.24362353790158714</v>
      </c>
    </row>
    <row r="1425" spans="1:22" x14ac:dyDescent="0.45">
      <c r="A1425" s="88">
        <f>MIN('Gearing and Output'!$H$7,(SQRT((A1424^2)+2*K1424*1)))</f>
        <v>13.752388632941413</v>
      </c>
      <c r="B1425" s="90">
        <f t="shared" si="234"/>
        <v>118.94266955485006</v>
      </c>
      <c r="C1425" s="90">
        <f>0.5*'Gearing and Output'!$G$15*'Gearing and Output'!$G$16*'Gearing and Output'!$G$14*(A1425)^2</f>
        <v>111.2073775495362</v>
      </c>
      <c r="D1425" s="90">
        <f>'Gearing and Output'!$G$26</f>
        <v>133.66125</v>
      </c>
      <c r="E1425" s="90">
        <f>'Gearing and Output'!$C$14-C1425-D1425</f>
        <v>239.23840140594046</v>
      </c>
      <c r="F1425" s="90">
        <f>0.5*'Gearing and Output'!$J$27*A1425^2</f>
        <v>53594.201722958889</v>
      </c>
      <c r="G1425" s="90">
        <f>A1425/('Gearing and Output'!$J$35/1000)</f>
        <v>47.081097682100008</v>
      </c>
      <c r="H1425" s="90">
        <f t="shared" si="229"/>
        <v>59.738955596585342</v>
      </c>
      <c r="I1425" s="90">
        <f>'Gearing and Output'!$G$38</f>
        <v>631.72977665344956</v>
      </c>
      <c r="J1425" s="90">
        <f t="shared" si="230"/>
        <v>0.37870369618049587</v>
      </c>
      <c r="K1425" s="92">
        <f t="shared" si="228"/>
        <v>2.6405868495230767</v>
      </c>
      <c r="L1425" s="92">
        <f>IF(A1425&lt;'Gearing and Output'!$H$5,1,IF(A1425&lt;'Gearing and Output'!$H$6,2,IF(A1425&gt;'Gearing and Output'!$H$6,3)))</f>
        <v>3</v>
      </c>
      <c r="M1425" s="92">
        <f>IF(L1425=1,_xlfn.XLOOKUP(A1425,'Dyno Graph'!$E$2:$E$77,'Dyno Graph'!$A$2:$A$77,,1),IF(L1425=2,_xlfn.XLOOKUP(A1425,'Dyno Graph'!$F$2:$F$77,'Dyno Graph'!$A$2:$A$77,,1),IF(L1425=3,_xlfn.XLOOKUP(A1425,'Dyno Graph'!$G$2:$G$77,'Dyno Graph'!$A$2:$A$77,,1))))</f>
        <v>7500</v>
      </c>
      <c r="N1425" s="92">
        <f>IF(L1425=1,_xlfn.XLOOKUP(A1425,'Dyno Graph'!$E$2:$E$77,'Dyno Graph'!$D$2:$D$77,,-1),IF(L1425=2,_xlfn.XLOOKUP(A1425,'Dyno Graph'!$F$2:$F$77,'Dyno Graph'!$D$2:$D$77,,-1),IF(L1425=3,_xlfn.XLOOKUP(A1425,'Dyno Graph'!$G$2:$G$77,'Dyno Graph'!$D$2:$D$77,,-1))))</f>
        <v>14.254</v>
      </c>
      <c r="O1425" s="92">
        <f>IF(L1425=1,_xlfn.XLOOKUP(A1425,'Dyno Graph'!$E$2:$E$77,'Dyno Graph'!$H$2:$H$77,,-1),IF(Forces!L1425=2,_xlfn.XLOOKUP(Forces!A1425,'Dyno Graph'!$F$2:$F$77,'Dyno Graph'!$H$2:$H$77,,-1),IF(Forces!L1425=3,_xlfn.XLOOKUP(Forces!A1425,'Dyno Graph'!$G$2:$G$77,'Dyno Graph'!$H$2:$H$77,,-1))))</f>
        <v>11.185500000000001</v>
      </c>
      <c r="P1425" s="92" cm="1">
        <f t="array" ref="P1425">_xlfn.XLOOKUP(N1425,BSFC!$B$3:$B$25,_xlfn.XLOOKUP(M1425,BSFC!$C$2:$P$2,BSFC!$C$3:$P$25,,-1),,-1)</f>
        <v>475.44294525000004</v>
      </c>
      <c r="Q1425" s="92">
        <f t="shared" si="231"/>
        <v>1.4772408511371877</v>
      </c>
      <c r="R1425" s="92">
        <f t="shared" si="232"/>
        <v>2.2593044861247781E-4</v>
      </c>
      <c r="S1425" s="92">
        <f t="shared" si="227"/>
        <v>0.10741703790997023</v>
      </c>
      <c r="T1425" s="92">
        <f t="shared" si="235"/>
        <v>182.82507046410601</v>
      </c>
      <c r="U1425" s="92">
        <f t="shared" si="233"/>
        <v>1.4322271721329364E-4</v>
      </c>
      <c r="V1425" s="92">
        <f t="shared" si="236"/>
        <v>0.24376676061880043</v>
      </c>
    </row>
    <row r="1426" spans="1:22" x14ac:dyDescent="0.45">
      <c r="A1426" s="88">
        <f>MIN('Gearing and Output'!$H$7,(SQRT((A1425^2)+2*K1425*1)))</f>
        <v>13.752388632941413</v>
      </c>
      <c r="B1426" s="90">
        <f t="shared" si="234"/>
        <v>119.01538419568014</v>
      </c>
      <c r="C1426" s="90">
        <f>0.5*'Gearing and Output'!$G$15*'Gearing and Output'!$G$16*'Gearing and Output'!$G$14*(A1426)^2</f>
        <v>111.2073775495362</v>
      </c>
      <c r="D1426" s="90">
        <f>'Gearing and Output'!$G$26</f>
        <v>133.66125</v>
      </c>
      <c r="E1426" s="90">
        <f>'Gearing and Output'!$C$14-C1426-D1426</f>
        <v>239.23840140594046</v>
      </c>
      <c r="F1426" s="90">
        <f>0.5*'Gearing and Output'!$J$27*A1426^2</f>
        <v>53594.201722958889</v>
      </c>
      <c r="G1426" s="90">
        <f>A1426/('Gearing and Output'!$J$35/1000)</f>
        <v>47.081097682100008</v>
      </c>
      <c r="H1426" s="90">
        <f t="shared" si="229"/>
        <v>59.738955596585342</v>
      </c>
      <c r="I1426" s="90">
        <f>'Gearing and Output'!$G$38</f>
        <v>631.72977665344956</v>
      </c>
      <c r="J1426" s="90">
        <f t="shared" si="230"/>
        <v>0.37870369618049587</v>
      </c>
      <c r="K1426" s="92">
        <f t="shared" si="228"/>
        <v>2.6405868495230767</v>
      </c>
      <c r="L1426" s="92">
        <f>IF(A1426&lt;'Gearing and Output'!$H$5,1,IF(A1426&lt;'Gearing and Output'!$H$6,2,IF(A1426&gt;'Gearing and Output'!$H$6,3)))</f>
        <v>3</v>
      </c>
      <c r="M1426" s="92">
        <f>IF(L1426=1,_xlfn.XLOOKUP(A1426,'Dyno Graph'!$E$2:$E$77,'Dyno Graph'!$A$2:$A$77,,1),IF(L1426=2,_xlfn.XLOOKUP(A1426,'Dyno Graph'!$F$2:$F$77,'Dyno Graph'!$A$2:$A$77,,1),IF(L1426=3,_xlfn.XLOOKUP(A1426,'Dyno Graph'!$G$2:$G$77,'Dyno Graph'!$A$2:$A$77,,1))))</f>
        <v>7500</v>
      </c>
      <c r="N1426" s="92">
        <f>IF(L1426=1,_xlfn.XLOOKUP(A1426,'Dyno Graph'!$E$2:$E$77,'Dyno Graph'!$D$2:$D$77,,-1),IF(L1426=2,_xlfn.XLOOKUP(A1426,'Dyno Graph'!$F$2:$F$77,'Dyno Graph'!$D$2:$D$77,,-1),IF(L1426=3,_xlfn.XLOOKUP(A1426,'Dyno Graph'!$G$2:$G$77,'Dyno Graph'!$D$2:$D$77,,-1))))</f>
        <v>14.254</v>
      </c>
      <c r="O1426" s="92">
        <f>IF(L1426=1,_xlfn.XLOOKUP(A1426,'Dyno Graph'!$E$2:$E$77,'Dyno Graph'!$H$2:$H$77,,-1),IF(Forces!L1426=2,_xlfn.XLOOKUP(Forces!A1426,'Dyno Graph'!$F$2:$F$77,'Dyno Graph'!$H$2:$H$77,,-1),IF(Forces!L1426=3,_xlfn.XLOOKUP(Forces!A1426,'Dyno Graph'!$G$2:$G$77,'Dyno Graph'!$H$2:$H$77,,-1))))</f>
        <v>11.185500000000001</v>
      </c>
      <c r="P1426" s="92" cm="1">
        <f t="array" ref="P1426">_xlfn.XLOOKUP(N1426,BSFC!$B$3:$B$25,_xlfn.XLOOKUP(M1426,BSFC!$C$2:$P$2,BSFC!$C$3:$P$25,,-1),,-1)</f>
        <v>475.44294525000004</v>
      </c>
      <c r="Q1426" s="92">
        <f t="shared" si="231"/>
        <v>1.4772408511371877</v>
      </c>
      <c r="R1426" s="92">
        <f t="shared" si="232"/>
        <v>2.2593044861247781E-4</v>
      </c>
      <c r="S1426" s="92">
        <f t="shared" si="227"/>
        <v>0.10741703790997023</v>
      </c>
      <c r="T1426" s="92">
        <f t="shared" si="235"/>
        <v>182.93248750201599</v>
      </c>
      <c r="U1426" s="92">
        <f t="shared" si="233"/>
        <v>1.4322271721329364E-4</v>
      </c>
      <c r="V1426" s="92">
        <f t="shared" si="236"/>
        <v>0.24390998333601371</v>
      </c>
    </row>
    <row r="1427" spans="1:22" x14ac:dyDescent="0.45">
      <c r="A1427" s="88">
        <f>MIN('Gearing and Output'!$H$7,(SQRT((A1426^2)+2*K1426*1)))</f>
        <v>13.752388632941413</v>
      </c>
      <c r="B1427" s="90">
        <f t="shared" si="234"/>
        <v>119.08809883651023</v>
      </c>
      <c r="C1427" s="90">
        <f>0.5*'Gearing and Output'!$G$15*'Gearing and Output'!$G$16*'Gearing and Output'!$G$14*(A1427)^2</f>
        <v>111.2073775495362</v>
      </c>
      <c r="D1427" s="90">
        <f>'Gearing and Output'!$G$26</f>
        <v>133.66125</v>
      </c>
      <c r="E1427" s="90">
        <f>'Gearing and Output'!$C$14-C1427-D1427</f>
        <v>239.23840140594046</v>
      </c>
      <c r="F1427" s="90">
        <f>0.5*'Gearing and Output'!$J$27*A1427^2</f>
        <v>53594.201722958889</v>
      </c>
      <c r="G1427" s="90">
        <f>A1427/('Gearing and Output'!$J$35/1000)</f>
        <v>47.081097682100008</v>
      </c>
      <c r="H1427" s="90">
        <f t="shared" si="229"/>
        <v>59.738955596585342</v>
      </c>
      <c r="I1427" s="90">
        <f>'Gearing and Output'!$G$38</f>
        <v>631.72977665344956</v>
      </c>
      <c r="J1427" s="90">
        <f t="shared" si="230"/>
        <v>0.37870369618049587</v>
      </c>
      <c r="K1427" s="92">
        <f t="shared" si="228"/>
        <v>2.6405868495230767</v>
      </c>
      <c r="L1427" s="92">
        <f>IF(A1427&lt;'Gearing and Output'!$H$5,1,IF(A1427&lt;'Gearing and Output'!$H$6,2,IF(A1427&gt;'Gearing and Output'!$H$6,3)))</f>
        <v>3</v>
      </c>
      <c r="M1427" s="92">
        <f>IF(L1427=1,_xlfn.XLOOKUP(A1427,'Dyno Graph'!$E$2:$E$77,'Dyno Graph'!$A$2:$A$77,,1),IF(L1427=2,_xlfn.XLOOKUP(A1427,'Dyno Graph'!$F$2:$F$77,'Dyno Graph'!$A$2:$A$77,,1),IF(L1427=3,_xlfn.XLOOKUP(A1427,'Dyno Graph'!$G$2:$G$77,'Dyno Graph'!$A$2:$A$77,,1))))</f>
        <v>7500</v>
      </c>
      <c r="N1427" s="92">
        <f>IF(L1427=1,_xlfn.XLOOKUP(A1427,'Dyno Graph'!$E$2:$E$77,'Dyno Graph'!$D$2:$D$77,,-1),IF(L1427=2,_xlfn.XLOOKUP(A1427,'Dyno Graph'!$F$2:$F$77,'Dyno Graph'!$D$2:$D$77,,-1),IF(L1427=3,_xlfn.XLOOKUP(A1427,'Dyno Graph'!$G$2:$G$77,'Dyno Graph'!$D$2:$D$77,,-1))))</f>
        <v>14.254</v>
      </c>
      <c r="O1427" s="92">
        <f>IF(L1427=1,_xlfn.XLOOKUP(A1427,'Dyno Graph'!$E$2:$E$77,'Dyno Graph'!$H$2:$H$77,,-1),IF(Forces!L1427=2,_xlfn.XLOOKUP(Forces!A1427,'Dyno Graph'!$F$2:$F$77,'Dyno Graph'!$H$2:$H$77,,-1),IF(Forces!L1427=3,_xlfn.XLOOKUP(Forces!A1427,'Dyno Graph'!$G$2:$G$77,'Dyno Graph'!$H$2:$H$77,,-1))))</f>
        <v>11.185500000000001</v>
      </c>
      <c r="P1427" s="92" cm="1">
        <f t="array" ref="P1427">_xlfn.XLOOKUP(N1427,BSFC!$B$3:$B$25,_xlfn.XLOOKUP(M1427,BSFC!$C$2:$P$2,BSFC!$C$3:$P$25,,-1),,-1)</f>
        <v>475.44294525000004</v>
      </c>
      <c r="Q1427" s="92">
        <f t="shared" si="231"/>
        <v>1.4772408511371877</v>
      </c>
      <c r="R1427" s="92">
        <f t="shared" si="232"/>
        <v>2.2593044861247781E-4</v>
      </c>
      <c r="S1427" s="92">
        <f t="shared" ref="S1427:S1484" si="237">R1427*P1427</f>
        <v>0.10741703790997023</v>
      </c>
      <c r="T1427" s="92">
        <f t="shared" si="235"/>
        <v>183.03990453992597</v>
      </c>
      <c r="U1427" s="92">
        <f t="shared" si="233"/>
        <v>1.4322271721329364E-4</v>
      </c>
      <c r="V1427" s="92">
        <f t="shared" si="236"/>
        <v>0.244053206053227</v>
      </c>
    </row>
    <row r="1428" spans="1:22" x14ac:dyDescent="0.45">
      <c r="A1428" s="88">
        <f>MIN('Gearing and Output'!$H$7,(SQRT((A1427^2)+2*K1427*1)))</f>
        <v>13.752388632941413</v>
      </c>
      <c r="B1428" s="90">
        <f t="shared" si="234"/>
        <v>119.16081347734031</v>
      </c>
      <c r="C1428" s="90">
        <f>0.5*'Gearing and Output'!$G$15*'Gearing and Output'!$G$16*'Gearing and Output'!$G$14*(A1428)^2</f>
        <v>111.2073775495362</v>
      </c>
      <c r="D1428" s="90">
        <f>'Gearing and Output'!$G$26</f>
        <v>133.66125</v>
      </c>
      <c r="E1428" s="90">
        <f>'Gearing and Output'!$C$14-C1428-D1428</f>
        <v>239.23840140594046</v>
      </c>
      <c r="F1428" s="90">
        <f>0.5*'Gearing and Output'!$J$27*A1428^2</f>
        <v>53594.201722958889</v>
      </c>
      <c r="G1428" s="90">
        <f>A1428/('Gearing and Output'!$J$35/1000)</f>
        <v>47.081097682100008</v>
      </c>
      <c r="H1428" s="90">
        <f t="shared" si="229"/>
        <v>59.738955596585342</v>
      </c>
      <c r="I1428" s="90">
        <f>'Gearing and Output'!$G$38</f>
        <v>631.72977665344956</v>
      </c>
      <c r="J1428" s="90">
        <f t="shared" si="230"/>
        <v>0.37870369618049587</v>
      </c>
      <c r="K1428" s="92">
        <f t="shared" si="228"/>
        <v>2.6405868495230767</v>
      </c>
      <c r="L1428" s="92">
        <f>IF(A1428&lt;'Gearing and Output'!$H$5,1,IF(A1428&lt;'Gearing and Output'!$H$6,2,IF(A1428&gt;'Gearing and Output'!$H$6,3)))</f>
        <v>3</v>
      </c>
      <c r="M1428" s="92">
        <f>IF(L1428=1,_xlfn.XLOOKUP(A1428,'Dyno Graph'!$E$2:$E$77,'Dyno Graph'!$A$2:$A$77,,1),IF(L1428=2,_xlfn.XLOOKUP(A1428,'Dyno Graph'!$F$2:$F$77,'Dyno Graph'!$A$2:$A$77,,1),IF(L1428=3,_xlfn.XLOOKUP(A1428,'Dyno Graph'!$G$2:$G$77,'Dyno Graph'!$A$2:$A$77,,1))))</f>
        <v>7500</v>
      </c>
      <c r="N1428" s="92">
        <f>IF(L1428=1,_xlfn.XLOOKUP(A1428,'Dyno Graph'!$E$2:$E$77,'Dyno Graph'!$D$2:$D$77,,-1),IF(L1428=2,_xlfn.XLOOKUP(A1428,'Dyno Graph'!$F$2:$F$77,'Dyno Graph'!$D$2:$D$77,,-1),IF(L1428=3,_xlfn.XLOOKUP(A1428,'Dyno Graph'!$G$2:$G$77,'Dyno Graph'!$D$2:$D$77,,-1))))</f>
        <v>14.254</v>
      </c>
      <c r="O1428" s="92">
        <f>IF(L1428=1,_xlfn.XLOOKUP(A1428,'Dyno Graph'!$E$2:$E$77,'Dyno Graph'!$H$2:$H$77,,-1),IF(Forces!L1428=2,_xlfn.XLOOKUP(Forces!A1428,'Dyno Graph'!$F$2:$F$77,'Dyno Graph'!$H$2:$H$77,,-1),IF(Forces!L1428=3,_xlfn.XLOOKUP(Forces!A1428,'Dyno Graph'!$G$2:$G$77,'Dyno Graph'!$H$2:$H$77,,-1))))</f>
        <v>11.185500000000001</v>
      </c>
      <c r="P1428" s="92" cm="1">
        <f t="array" ref="P1428">_xlfn.XLOOKUP(N1428,BSFC!$B$3:$B$25,_xlfn.XLOOKUP(M1428,BSFC!$C$2:$P$2,BSFC!$C$3:$P$25,,-1),,-1)</f>
        <v>475.44294525000004</v>
      </c>
      <c r="Q1428" s="92">
        <f t="shared" si="231"/>
        <v>1.4772408511371877</v>
      </c>
      <c r="R1428" s="92">
        <f t="shared" si="232"/>
        <v>2.2593044861247781E-4</v>
      </c>
      <c r="S1428" s="92">
        <f t="shared" si="237"/>
        <v>0.10741703790997023</v>
      </c>
      <c r="T1428" s="92">
        <f t="shared" si="235"/>
        <v>183.14732157783595</v>
      </c>
      <c r="U1428" s="92">
        <f t="shared" si="233"/>
        <v>1.4322271721329364E-4</v>
      </c>
      <c r="V1428" s="92">
        <f t="shared" si="236"/>
        <v>0.24419642877044029</v>
      </c>
    </row>
    <row r="1429" spans="1:22" x14ac:dyDescent="0.45">
      <c r="A1429" s="88">
        <f>MIN('Gearing and Output'!$H$7,(SQRT((A1428^2)+2*K1428*1)))</f>
        <v>13.752388632941413</v>
      </c>
      <c r="B1429" s="90">
        <f t="shared" si="234"/>
        <v>119.2335281181704</v>
      </c>
      <c r="C1429" s="90">
        <f>0.5*'Gearing and Output'!$G$15*'Gearing and Output'!$G$16*'Gearing and Output'!$G$14*(A1429)^2</f>
        <v>111.2073775495362</v>
      </c>
      <c r="D1429" s="90">
        <f>'Gearing and Output'!$G$26</f>
        <v>133.66125</v>
      </c>
      <c r="E1429" s="90">
        <f>'Gearing and Output'!$C$14-C1429-D1429</f>
        <v>239.23840140594046</v>
      </c>
      <c r="F1429" s="90">
        <f>0.5*'Gearing and Output'!$J$27*A1429^2</f>
        <v>53594.201722958889</v>
      </c>
      <c r="G1429" s="90">
        <f>A1429/('Gearing and Output'!$J$35/1000)</f>
        <v>47.081097682100008</v>
      </c>
      <c r="H1429" s="90">
        <f t="shared" si="229"/>
        <v>59.738955596585342</v>
      </c>
      <c r="I1429" s="90">
        <f>'Gearing and Output'!$G$38</f>
        <v>631.72977665344956</v>
      </c>
      <c r="J1429" s="90">
        <f t="shared" si="230"/>
        <v>0.37870369618049587</v>
      </c>
      <c r="K1429" s="92">
        <f t="shared" si="228"/>
        <v>2.6405868495230767</v>
      </c>
      <c r="L1429" s="92">
        <f>IF(A1429&lt;'Gearing and Output'!$H$5,1,IF(A1429&lt;'Gearing and Output'!$H$6,2,IF(A1429&gt;'Gearing and Output'!$H$6,3)))</f>
        <v>3</v>
      </c>
      <c r="M1429" s="92">
        <f>IF(L1429=1,_xlfn.XLOOKUP(A1429,'Dyno Graph'!$E$2:$E$77,'Dyno Graph'!$A$2:$A$77,,1),IF(L1429=2,_xlfn.XLOOKUP(A1429,'Dyno Graph'!$F$2:$F$77,'Dyno Graph'!$A$2:$A$77,,1),IF(L1429=3,_xlfn.XLOOKUP(A1429,'Dyno Graph'!$G$2:$G$77,'Dyno Graph'!$A$2:$A$77,,1))))</f>
        <v>7500</v>
      </c>
      <c r="N1429" s="92">
        <f>IF(L1429=1,_xlfn.XLOOKUP(A1429,'Dyno Graph'!$E$2:$E$77,'Dyno Graph'!$D$2:$D$77,,-1),IF(L1429=2,_xlfn.XLOOKUP(A1429,'Dyno Graph'!$F$2:$F$77,'Dyno Graph'!$D$2:$D$77,,-1),IF(L1429=3,_xlfn.XLOOKUP(A1429,'Dyno Graph'!$G$2:$G$77,'Dyno Graph'!$D$2:$D$77,,-1))))</f>
        <v>14.254</v>
      </c>
      <c r="O1429" s="92">
        <f>IF(L1429=1,_xlfn.XLOOKUP(A1429,'Dyno Graph'!$E$2:$E$77,'Dyno Graph'!$H$2:$H$77,,-1),IF(Forces!L1429=2,_xlfn.XLOOKUP(Forces!A1429,'Dyno Graph'!$F$2:$F$77,'Dyno Graph'!$H$2:$H$77,,-1),IF(Forces!L1429=3,_xlfn.XLOOKUP(Forces!A1429,'Dyno Graph'!$G$2:$G$77,'Dyno Graph'!$H$2:$H$77,,-1))))</f>
        <v>11.185500000000001</v>
      </c>
      <c r="P1429" s="92" cm="1">
        <f t="array" ref="P1429">_xlfn.XLOOKUP(N1429,BSFC!$B$3:$B$25,_xlfn.XLOOKUP(M1429,BSFC!$C$2:$P$2,BSFC!$C$3:$P$25,,-1),,-1)</f>
        <v>475.44294525000004</v>
      </c>
      <c r="Q1429" s="92">
        <f t="shared" si="231"/>
        <v>1.4772408511371877</v>
      </c>
      <c r="R1429" s="92">
        <f t="shared" si="232"/>
        <v>2.2593044861247781E-4</v>
      </c>
      <c r="S1429" s="92">
        <f t="shared" si="237"/>
        <v>0.10741703790997023</v>
      </c>
      <c r="T1429" s="92">
        <f t="shared" si="235"/>
        <v>183.25473861574594</v>
      </c>
      <c r="U1429" s="92">
        <f t="shared" si="233"/>
        <v>1.4322271721329364E-4</v>
      </c>
      <c r="V1429" s="92">
        <f t="shared" si="236"/>
        <v>0.24433965148765358</v>
      </c>
    </row>
    <row r="1430" spans="1:22" x14ac:dyDescent="0.45">
      <c r="A1430" s="88">
        <f>MIN('Gearing and Output'!$H$7,(SQRT((A1429^2)+2*K1429*1)))</f>
        <v>13.752388632941413</v>
      </c>
      <c r="B1430" s="90">
        <f t="shared" si="234"/>
        <v>119.30624275900048</v>
      </c>
      <c r="C1430" s="90">
        <f>0.5*'Gearing and Output'!$G$15*'Gearing and Output'!$G$16*'Gearing and Output'!$G$14*(A1430)^2</f>
        <v>111.2073775495362</v>
      </c>
      <c r="D1430" s="90">
        <f>'Gearing and Output'!$G$26</f>
        <v>133.66125</v>
      </c>
      <c r="E1430" s="90">
        <f>'Gearing and Output'!$C$14-C1430-D1430</f>
        <v>239.23840140594046</v>
      </c>
      <c r="F1430" s="90">
        <f>0.5*'Gearing and Output'!$J$27*A1430^2</f>
        <v>53594.201722958889</v>
      </c>
      <c r="G1430" s="90">
        <f>A1430/('Gearing and Output'!$J$35/1000)</f>
        <v>47.081097682100008</v>
      </c>
      <c r="H1430" s="90">
        <f t="shared" si="229"/>
        <v>59.738955596585342</v>
      </c>
      <c r="I1430" s="90">
        <f>'Gearing and Output'!$G$38</f>
        <v>631.72977665344956</v>
      </c>
      <c r="J1430" s="90">
        <f t="shared" si="230"/>
        <v>0.37870369618049587</v>
      </c>
      <c r="K1430" s="92">
        <f t="shared" si="228"/>
        <v>2.6405868495230767</v>
      </c>
      <c r="L1430" s="92">
        <f>IF(A1430&lt;'Gearing and Output'!$H$5,1,IF(A1430&lt;'Gearing and Output'!$H$6,2,IF(A1430&gt;'Gearing and Output'!$H$6,3)))</f>
        <v>3</v>
      </c>
      <c r="M1430" s="92">
        <f>IF(L1430=1,_xlfn.XLOOKUP(A1430,'Dyno Graph'!$E$2:$E$77,'Dyno Graph'!$A$2:$A$77,,1),IF(L1430=2,_xlfn.XLOOKUP(A1430,'Dyno Graph'!$F$2:$F$77,'Dyno Graph'!$A$2:$A$77,,1),IF(L1430=3,_xlfn.XLOOKUP(A1430,'Dyno Graph'!$G$2:$G$77,'Dyno Graph'!$A$2:$A$77,,1))))</f>
        <v>7500</v>
      </c>
      <c r="N1430" s="92">
        <f>IF(L1430=1,_xlfn.XLOOKUP(A1430,'Dyno Graph'!$E$2:$E$77,'Dyno Graph'!$D$2:$D$77,,-1),IF(L1430=2,_xlfn.XLOOKUP(A1430,'Dyno Graph'!$F$2:$F$77,'Dyno Graph'!$D$2:$D$77,,-1),IF(L1430=3,_xlfn.XLOOKUP(A1430,'Dyno Graph'!$G$2:$G$77,'Dyno Graph'!$D$2:$D$77,,-1))))</f>
        <v>14.254</v>
      </c>
      <c r="O1430" s="92">
        <f>IF(L1430=1,_xlfn.XLOOKUP(A1430,'Dyno Graph'!$E$2:$E$77,'Dyno Graph'!$H$2:$H$77,,-1),IF(Forces!L1430=2,_xlfn.XLOOKUP(Forces!A1430,'Dyno Graph'!$F$2:$F$77,'Dyno Graph'!$H$2:$H$77,,-1),IF(Forces!L1430=3,_xlfn.XLOOKUP(Forces!A1430,'Dyno Graph'!$G$2:$G$77,'Dyno Graph'!$H$2:$H$77,,-1))))</f>
        <v>11.185500000000001</v>
      </c>
      <c r="P1430" s="92" cm="1">
        <f t="array" ref="P1430">_xlfn.XLOOKUP(N1430,BSFC!$B$3:$B$25,_xlfn.XLOOKUP(M1430,BSFC!$C$2:$P$2,BSFC!$C$3:$P$25,,-1),,-1)</f>
        <v>475.44294525000004</v>
      </c>
      <c r="Q1430" s="92">
        <f t="shared" si="231"/>
        <v>1.4772408511371877</v>
      </c>
      <c r="R1430" s="92">
        <f t="shared" si="232"/>
        <v>2.2593044861247781E-4</v>
      </c>
      <c r="S1430" s="92">
        <f t="shared" si="237"/>
        <v>0.10741703790997023</v>
      </c>
      <c r="T1430" s="92">
        <f t="shared" si="235"/>
        <v>183.36215565365592</v>
      </c>
      <c r="U1430" s="92">
        <f t="shared" si="233"/>
        <v>1.4322271721329364E-4</v>
      </c>
      <c r="V1430" s="92">
        <f t="shared" si="236"/>
        <v>0.24448287420486686</v>
      </c>
    </row>
    <row r="1431" spans="1:22" x14ac:dyDescent="0.45">
      <c r="A1431" s="88">
        <f>MIN('Gearing and Output'!$H$7,(SQRT((A1430^2)+2*K1430*1)))</f>
        <v>13.752388632941413</v>
      </c>
      <c r="B1431" s="90">
        <f t="shared" si="234"/>
        <v>119.37895739983057</v>
      </c>
      <c r="C1431" s="90">
        <f>0.5*'Gearing and Output'!$G$15*'Gearing and Output'!$G$16*'Gearing and Output'!$G$14*(A1431)^2</f>
        <v>111.2073775495362</v>
      </c>
      <c r="D1431" s="90">
        <f>'Gearing and Output'!$G$26</f>
        <v>133.66125</v>
      </c>
      <c r="E1431" s="90">
        <f>'Gearing and Output'!$C$14-C1431-D1431</f>
        <v>239.23840140594046</v>
      </c>
      <c r="F1431" s="90">
        <f>0.5*'Gearing and Output'!$J$27*A1431^2</f>
        <v>53594.201722958889</v>
      </c>
      <c r="G1431" s="90">
        <f>A1431/('Gearing and Output'!$J$35/1000)</f>
        <v>47.081097682100008</v>
      </c>
      <c r="H1431" s="90">
        <f t="shared" si="229"/>
        <v>59.738955596585342</v>
      </c>
      <c r="I1431" s="90">
        <f>'Gearing and Output'!$G$38</f>
        <v>631.72977665344956</v>
      </c>
      <c r="J1431" s="90">
        <f t="shared" si="230"/>
        <v>0.37870369618049587</v>
      </c>
      <c r="K1431" s="92">
        <f t="shared" si="228"/>
        <v>2.6405868495230767</v>
      </c>
      <c r="L1431" s="92">
        <f>IF(A1431&lt;'Gearing and Output'!$H$5,1,IF(A1431&lt;'Gearing and Output'!$H$6,2,IF(A1431&gt;'Gearing and Output'!$H$6,3)))</f>
        <v>3</v>
      </c>
      <c r="M1431" s="92">
        <f>IF(L1431=1,_xlfn.XLOOKUP(A1431,'Dyno Graph'!$E$2:$E$77,'Dyno Graph'!$A$2:$A$77,,1),IF(L1431=2,_xlfn.XLOOKUP(A1431,'Dyno Graph'!$F$2:$F$77,'Dyno Graph'!$A$2:$A$77,,1),IF(L1431=3,_xlfn.XLOOKUP(A1431,'Dyno Graph'!$G$2:$G$77,'Dyno Graph'!$A$2:$A$77,,1))))</f>
        <v>7500</v>
      </c>
      <c r="N1431" s="92">
        <f>IF(L1431=1,_xlfn.XLOOKUP(A1431,'Dyno Graph'!$E$2:$E$77,'Dyno Graph'!$D$2:$D$77,,-1),IF(L1431=2,_xlfn.XLOOKUP(A1431,'Dyno Graph'!$F$2:$F$77,'Dyno Graph'!$D$2:$D$77,,-1),IF(L1431=3,_xlfn.XLOOKUP(A1431,'Dyno Graph'!$G$2:$G$77,'Dyno Graph'!$D$2:$D$77,,-1))))</f>
        <v>14.254</v>
      </c>
      <c r="O1431" s="92">
        <f>IF(L1431=1,_xlfn.XLOOKUP(A1431,'Dyno Graph'!$E$2:$E$77,'Dyno Graph'!$H$2:$H$77,,-1),IF(Forces!L1431=2,_xlfn.XLOOKUP(Forces!A1431,'Dyno Graph'!$F$2:$F$77,'Dyno Graph'!$H$2:$H$77,,-1),IF(Forces!L1431=3,_xlfn.XLOOKUP(Forces!A1431,'Dyno Graph'!$G$2:$G$77,'Dyno Graph'!$H$2:$H$77,,-1))))</f>
        <v>11.185500000000001</v>
      </c>
      <c r="P1431" s="92" cm="1">
        <f t="array" ref="P1431">_xlfn.XLOOKUP(N1431,BSFC!$B$3:$B$25,_xlfn.XLOOKUP(M1431,BSFC!$C$2:$P$2,BSFC!$C$3:$P$25,,-1),,-1)</f>
        <v>475.44294525000004</v>
      </c>
      <c r="Q1431" s="92">
        <f t="shared" si="231"/>
        <v>1.4772408511371877</v>
      </c>
      <c r="R1431" s="92">
        <f t="shared" si="232"/>
        <v>2.2593044861247781E-4</v>
      </c>
      <c r="S1431" s="92">
        <f t="shared" si="237"/>
        <v>0.10741703790997023</v>
      </c>
      <c r="T1431" s="92">
        <f t="shared" si="235"/>
        <v>183.4695726915659</v>
      </c>
      <c r="U1431" s="92">
        <f t="shared" si="233"/>
        <v>1.4322271721329364E-4</v>
      </c>
      <c r="V1431" s="92">
        <f t="shared" si="236"/>
        <v>0.24462609692208015</v>
      </c>
    </row>
    <row r="1432" spans="1:22" x14ac:dyDescent="0.45">
      <c r="A1432" s="88">
        <f>MIN('Gearing and Output'!$H$7,(SQRT((A1431^2)+2*K1431*1)))</f>
        <v>13.752388632941413</v>
      </c>
      <c r="B1432" s="90">
        <f t="shared" si="234"/>
        <v>119.45167204066065</v>
      </c>
      <c r="C1432" s="90">
        <f>0.5*'Gearing and Output'!$G$15*'Gearing and Output'!$G$16*'Gearing and Output'!$G$14*(A1432)^2</f>
        <v>111.2073775495362</v>
      </c>
      <c r="D1432" s="90">
        <f>'Gearing and Output'!$G$26</f>
        <v>133.66125</v>
      </c>
      <c r="E1432" s="90">
        <f>'Gearing and Output'!$C$14-C1432-D1432</f>
        <v>239.23840140594046</v>
      </c>
      <c r="F1432" s="90">
        <f>0.5*'Gearing and Output'!$J$27*A1432^2</f>
        <v>53594.201722958889</v>
      </c>
      <c r="G1432" s="90">
        <f>A1432/('Gearing and Output'!$J$35/1000)</f>
        <v>47.081097682100008</v>
      </c>
      <c r="H1432" s="90">
        <f t="shared" si="229"/>
        <v>59.738955596585342</v>
      </c>
      <c r="I1432" s="90">
        <f>'Gearing and Output'!$G$38</f>
        <v>631.72977665344956</v>
      </c>
      <c r="J1432" s="90">
        <f t="shared" si="230"/>
        <v>0.37870369618049587</v>
      </c>
      <c r="K1432" s="92">
        <f t="shared" si="228"/>
        <v>2.6405868495230767</v>
      </c>
      <c r="L1432" s="92">
        <f>IF(A1432&lt;'Gearing and Output'!$H$5,1,IF(A1432&lt;'Gearing and Output'!$H$6,2,IF(A1432&gt;'Gearing and Output'!$H$6,3)))</f>
        <v>3</v>
      </c>
      <c r="M1432" s="92">
        <f>IF(L1432=1,_xlfn.XLOOKUP(A1432,'Dyno Graph'!$E$2:$E$77,'Dyno Graph'!$A$2:$A$77,,1),IF(L1432=2,_xlfn.XLOOKUP(A1432,'Dyno Graph'!$F$2:$F$77,'Dyno Graph'!$A$2:$A$77,,1),IF(L1432=3,_xlfn.XLOOKUP(A1432,'Dyno Graph'!$G$2:$G$77,'Dyno Graph'!$A$2:$A$77,,1))))</f>
        <v>7500</v>
      </c>
      <c r="N1432" s="92">
        <f>IF(L1432=1,_xlfn.XLOOKUP(A1432,'Dyno Graph'!$E$2:$E$77,'Dyno Graph'!$D$2:$D$77,,-1),IF(L1432=2,_xlfn.XLOOKUP(A1432,'Dyno Graph'!$F$2:$F$77,'Dyno Graph'!$D$2:$D$77,,-1),IF(L1432=3,_xlfn.XLOOKUP(A1432,'Dyno Graph'!$G$2:$G$77,'Dyno Graph'!$D$2:$D$77,,-1))))</f>
        <v>14.254</v>
      </c>
      <c r="O1432" s="92">
        <f>IF(L1432=1,_xlfn.XLOOKUP(A1432,'Dyno Graph'!$E$2:$E$77,'Dyno Graph'!$H$2:$H$77,,-1),IF(Forces!L1432=2,_xlfn.XLOOKUP(Forces!A1432,'Dyno Graph'!$F$2:$F$77,'Dyno Graph'!$H$2:$H$77,,-1),IF(Forces!L1432=3,_xlfn.XLOOKUP(Forces!A1432,'Dyno Graph'!$G$2:$G$77,'Dyno Graph'!$H$2:$H$77,,-1))))</f>
        <v>11.185500000000001</v>
      </c>
      <c r="P1432" s="92" cm="1">
        <f t="array" ref="P1432">_xlfn.XLOOKUP(N1432,BSFC!$B$3:$B$25,_xlfn.XLOOKUP(M1432,BSFC!$C$2:$P$2,BSFC!$C$3:$P$25,,-1),,-1)</f>
        <v>475.44294525000004</v>
      </c>
      <c r="Q1432" s="92">
        <f t="shared" si="231"/>
        <v>1.4772408511371877</v>
      </c>
      <c r="R1432" s="92">
        <f t="shared" si="232"/>
        <v>2.2593044861247781E-4</v>
      </c>
      <c r="S1432" s="92">
        <f t="shared" si="237"/>
        <v>0.10741703790997023</v>
      </c>
      <c r="T1432" s="92">
        <f t="shared" si="235"/>
        <v>183.57698972947588</v>
      </c>
      <c r="U1432" s="92">
        <f t="shared" si="233"/>
        <v>1.4322271721329364E-4</v>
      </c>
      <c r="V1432" s="92">
        <f t="shared" si="236"/>
        <v>0.24476931963929344</v>
      </c>
    </row>
    <row r="1433" spans="1:22" x14ac:dyDescent="0.45">
      <c r="A1433" s="88">
        <f>MIN('Gearing and Output'!$H$7,(SQRT((A1432^2)+2*K1432*1)))</f>
        <v>13.752388632941413</v>
      </c>
      <c r="B1433" s="90">
        <f t="shared" si="234"/>
        <v>119.52438668149074</v>
      </c>
      <c r="C1433" s="90">
        <f>0.5*'Gearing and Output'!$G$15*'Gearing and Output'!$G$16*'Gearing and Output'!$G$14*(A1433)^2</f>
        <v>111.2073775495362</v>
      </c>
      <c r="D1433" s="90">
        <f>'Gearing and Output'!$G$26</f>
        <v>133.66125</v>
      </c>
      <c r="E1433" s="90">
        <f>'Gearing and Output'!$C$14-C1433-D1433</f>
        <v>239.23840140594046</v>
      </c>
      <c r="F1433" s="90">
        <f>0.5*'Gearing and Output'!$J$27*A1433^2</f>
        <v>53594.201722958889</v>
      </c>
      <c r="G1433" s="90">
        <f>A1433/('Gearing and Output'!$J$35/1000)</f>
        <v>47.081097682100008</v>
      </c>
      <c r="H1433" s="90">
        <f t="shared" si="229"/>
        <v>59.738955596585342</v>
      </c>
      <c r="I1433" s="90">
        <f>'Gearing and Output'!$G$38</f>
        <v>631.72977665344956</v>
      </c>
      <c r="J1433" s="90">
        <f t="shared" si="230"/>
        <v>0.37870369618049587</v>
      </c>
      <c r="K1433" s="92">
        <f t="shared" si="228"/>
        <v>2.6405868495230767</v>
      </c>
      <c r="L1433" s="92">
        <f>IF(A1433&lt;'Gearing and Output'!$H$5,1,IF(A1433&lt;'Gearing and Output'!$H$6,2,IF(A1433&gt;'Gearing and Output'!$H$6,3)))</f>
        <v>3</v>
      </c>
      <c r="M1433" s="92">
        <f>IF(L1433=1,_xlfn.XLOOKUP(A1433,'Dyno Graph'!$E$2:$E$77,'Dyno Graph'!$A$2:$A$77,,1),IF(L1433=2,_xlfn.XLOOKUP(A1433,'Dyno Graph'!$F$2:$F$77,'Dyno Graph'!$A$2:$A$77,,1),IF(L1433=3,_xlfn.XLOOKUP(A1433,'Dyno Graph'!$G$2:$G$77,'Dyno Graph'!$A$2:$A$77,,1))))</f>
        <v>7500</v>
      </c>
      <c r="N1433" s="92">
        <f>IF(L1433=1,_xlfn.XLOOKUP(A1433,'Dyno Graph'!$E$2:$E$77,'Dyno Graph'!$D$2:$D$77,,-1),IF(L1433=2,_xlfn.XLOOKUP(A1433,'Dyno Graph'!$F$2:$F$77,'Dyno Graph'!$D$2:$D$77,,-1),IF(L1433=3,_xlfn.XLOOKUP(A1433,'Dyno Graph'!$G$2:$G$77,'Dyno Graph'!$D$2:$D$77,,-1))))</f>
        <v>14.254</v>
      </c>
      <c r="O1433" s="92">
        <f>IF(L1433=1,_xlfn.XLOOKUP(A1433,'Dyno Graph'!$E$2:$E$77,'Dyno Graph'!$H$2:$H$77,,-1),IF(Forces!L1433=2,_xlfn.XLOOKUP(Forces!A1433,'Dyno Graph'!$F$2:$F$77,'Dyno Graph'!$H$2:$H$77,,-1),IF(Forces!L1433=3,_xlfn.XLOOKUP(Forces!A1433,'Dyno Graph'!$G$2:$G$77,'Dyno Graph'!$H$2:$H$77,,-1))))</f>
        <v>11.185500000000001</v>
      </c>
      <c r="P1433" s="92" cm="1">
        <f t="array" ref="P1433">_xlfn.XLOOKUP(N1433,BSFC!$B$3:$B$25,_xlfn.XLOOKUP(M1433,BSFC!$C$2:$P$2,BSFC!$C$3:$P$25,,-1),,-1)</f>
        <v>475.44294525000004</v>
      </c>
      <c r="Q1433" s="92">
        <f t="shared" si="231"/>
        <v>1.4772408511371877</v>
      </c>
      <c r="R1433" s="92">
        <f t="shared" si="232"/>
        <v>2.2593044861247781E-4</v>
      </c>
      <c r="S1433" s="92">
        <f t="shared" si="237"/>
        <v>0.10741703790997023</v>
      </c>
      <c r="T1433" s="92">
        <f t="shared" si="235"/>
        <v>183.68440676738587</v>
      </c>
      <c r="U1433" s="92">
        <f t="shared" si="233"/>
        <v>1.4322271721329364E-4</v>
      </c>
      <c r="V1433" s="92">
        <f t="shared" si="236"/>
        <v>0.24491254235650672</v>
      </c>
    </row>
    <row r="1434" spans="1:22" x14ac:dyDescent="0.45">
      <c r="A1434" s="88">
        <f>MIN('Gearing and Output'!$H$7,(SQRT((A1433^2)+2*K1433*1)))</f>
        <v>13.752388632941413</v>
      </c>
      <c r="B1434" s="90">
        <f t="shared" si="234"/>
        <v>119.59710132232082</v>
      </c>
      <c r="C1434" s="90">
        <f>0.5*'Gearing and Output'!$G$15*'Gearing and Output'!$G$16*'Gearing and Output'!$G$14*(A1434)^2</f>
        <v>111.2073775495362</v>
      </c>
      <c r="D1434" s="90">
        <f>'Gearing and Output'!$G$26</f>
        <v>133.66125</v>
      </c>
      <c r="E1434" s="90">
        <f>'Gearing and Output'!$C$14-C1434-D1434</f>
        <v>239.23840140594046</v>
      </c>
      <c r="F1434" s="90">
        <f>0.5*'Gearing and Output'!$J$27*A1434^2</f>
        <v>53594.201722958889</v>
      </c>
      <c r="G1434" s="90">
        <f>A1434/('Gearing and Output'!$J$35/1000)</f>
        <v>47.081097682100008</v>
      </c>
      <c r="H1434" s="90">
        <f t="shared" si="229"/>
        <v>59.738955596585342</v>
      </c>
      <c r="I1434" s="90">
        <f>'Gearing and Output'!$G$38</f>
        <v>631.72977665344956</v>
      </c>
      <c r="J1434" s="90">
        <f t="shared" si="230"/>
        <v>0.37870369618049587</v>
      </c>
      <c r="K1434" s="92">
        <f t="shared" ref="K1434:K1484" si="238">(I1434/E1434)</f>
        <v>2.6405868495230767</v>
      </c>
      <c r="L1434" s="92">
        <f>IF(A1434&lt;'Gearing and Output'!$H$5,1,IF(A1434&lt;'Gearing and Output'!$H$6,2,IF(A1434&gt;'Gearing and Output'!$H$6,3)))</f>
        <v>3</v>
      </c>
      <c r="M1434" s="92">
        <f>IF(L1434=1,_xlfn.XLOOKUP(A1434,'Dyno Graph'!$E$2:$E$77,'Dyno Graph'!$A$2:$A$77,,1),IF(L1434=2,_xlfn.XLOOKUP(A1434,'Dyno Graph'!$F$2:$F$77,'Dyno Graph'!$A$2:$A$77,,1),IF(L1434=3,_xlfn.XLOOKUP(A1434,'Dyno Graph'!$G$2:$G$77,'Dyno Graph'!$A$2:$A$77,,1))))</f>
        <v>7500</v>
      </c>
      <c r="N1434" s="92">
        <f>IF(L1434=1,_xlfn.XLOOKUP(A1434,'Dyno Graph'!$E$2:$E$77,'Dyno Graph'!$D$2:$D$77,,-1),IF(L1434=2,_xlfn.XLOOKUP(A1434,'Dyno Graph'!$F$2:$F$77,'Dyno Graph'!$D$2:$D$77,,-1),IF(L1434=3,_xlfn.XLOOKUP(A1434,'Dyno Graph'!$G$2:$G$77,'Dyno Graph'!$D$2:$D$77,,-1))))</f>
        <v>14.254</v>
      </c>
      <c r="O1434" s="92">
        <f>IF(L1434=1,_xlfn.XLOOKUP(A1434,'Dyno Graph'!$E$2:$E$77,'Dyno Graph'!$H$2:$H$77,,-1),IF(Forces!L1434=2,_xlfn.XLOOKUP(Forces!A1434,'Dyno Graph'!$F$2:$F$77,'Dyno Graph'!$H$2:$H$77,,-1),IF(Forces!L1434=3,_xlfn.XLOOKUP(Forces!A1434,'Dyno Graph'!$G$2:$G$77,'Dyno Graph'!$H$2:$H$77,,-1))))</f>
        <v>11.185500000000001</v>
      </c>
      <c r="P1434" s="92" cm="1">
        <f t="array" ref="P1434">_xlfn.XLOOKUP(N1434,BSFC!$B$3:$B$25,_xlfn.XLOOKUP(M1434,BSFC!$C$2:$P$2,BSFC!$C$3:$P$25,,-1),,-1)</f>
        <v>475.44294525000004</v>
      </c>
      <c r="Q1434" s="92">
        <f t="shared" si="231"/>
        <v>1.4772408511371877</v>
      </c>
      <c r="R1434" s="92">
        <f t="shared" si="232"/>
        <v>2.2593044861247781E-4</v>
      </c>
      <c r="S1434" s="92">
        <f t="shared" si="237"/>
        <v>0.10741703790997023</v>
      </c>
      <c r="T1434" s="92">
        <f t="shared" si="235"/>
        <v>183.79182380529585</v>
      </c>
      <c r="U1434" s="92">
        <f t="shared" si="233"/>
        <v>1.4322271721329364E-4</v>
      </c>
      <c r="V1434" s="92">
        <f t="shared" si="236"/>
        <v>0.24505576507372001</v>
      </c>
    </row>
    <row r="1435" spans="1:22" x14ac:dyDescent="0.45">
      <c r="A1435" s="88">
        <f>MIN('Gearing and Output'!$H$7,(SQRT((A1434^2)+2*K1434*1)))</f>
        <v>13.752388632941413</v>
      </c>
      <c r="B1435" s="90">
        <f t="shared" si="234"/>
        <v>119.66981596315091</v>
      </c>
      <c r="C1435" s="90">
        <f>0.5*'Gearing and Output'!$G$15*'Gearing and Output'!$G$16*'Gearing and Output'!$G$14*(A1435)^2</f>
        <v>111.2073775495362</v>
      </c>
      <c r="D1435" s="90">
        <f>'Gearing and Output'!$G$26</f>
        <v>133.66125</v>
      </c>
      <c r="E1435" s="90">
        <f>'Gearing and Output'!$C$14-C1435-D1435</f>
        <v>239.23840140594046</v>
      </c>
      <c r="F1435" s="90">
        <f>0.5*'Gearing and Output'!$J$27*A1435^2</f>
        <v>53594.201722958889</v>
      </c>
      <c r="G1435" s="90">
        <f>A1435/('Gearing and Output'!$J$35/1000)</f>
        <v>47.081097682100008</v>
      </c>
      <c r="H1435" s="90">
        <f t="shared" si="229"/>
        <v>59.738955596585342</v>
      </c>
      <c r="I1435" s="90">
        <f>'Gearing and Output'!$G$38</f>
        <v>631.72977665344956</v>
      </c>
      <c r="J1435" s="90">
        <f t="shared" si="230"/>
        <v>0.37870369618049587</v>
      </c>
      <c r="K1435" s="92">
        <f t="shared" si="238"/>
        <v>2.6405868495230767</v>
      </c>
      <c r="L1435" s="92">
        <f>IF(A1435&lt;'Gearing and Output'!$H$5,1,IF(A1435&lt;'Gearing and Output'!$H$6,2,IF(A1435&gt;'Gearing and Output'!$H$6,3)))</f>
        <v>3</v>
      </c>
      <c r="M1435" s="92">
        <f>IF(L1435=1,_xlfn.XLOOKUP(A1435,'Dyno Graph'!$E$2:$E$77,'Dyno Graph'!$A$2:$A$77,,1),IF(L1435=2,_xlfn.XLOOKUP(A1435,'Dyno Graph'!$F$2:$F$77,'Dyno Graph'!$A$2:$A$77,,1),IF(L1435=3,_xlfn.XLOOKUP(A1435,'Dyno Graph'!$G$2:$G$77,'Dyno Graph'!$A$2:$A$77,,1))))</f>
        <v>7500</v>
      </c>
      <c r="N1435" s="92">
        <f>IF(L1435=1,_xlfn.XLOOKUP(A1435,'Dyno Graph'!$E$2:$E$77,'Dyno Graph'!$D$2:$D$77,,-1),IF(L1435=2,_xlfn.XLOOKUP(A1435,'Dyno Graph'!$F$2:$F$77,'Dyno Graph'!$D$2:$D$77,,-1),IF(L1435=3,_xlfn.XLOOKUP(A1435,'Dyno Graph'!$G$2:$G$77,'Dyno Graph'!$D$2:$D$77,,-1))))</f>
        <v>14.254</v>
      </c>
      <c r="O1435" s="92">
        <f>IF(L1435=1,_xlfn.XLOOKUP(A1435,'Dyno Graph'!$E$2:$E$77,'Dyno Graph'!$H$2:$H$77,,-1),IF(Forces!L1435=2,_xlfn.XLOOKUP(Forces!A1435,'Dyno Graph'!$F$2:$F$77,'Dyno Graph'!$H$2:$H$77,,-1),IF(Forces!L1435=3,_xlfn.XLOOKUP(Forces!A1435,'Dyno Graph'!$G$2:$G$77,'Dyno Graph'!$H$2:$H$77,,-1))))</f>
        <v>11.185500000000001</v>
      </c>
      <c r="P1435" s="92" cm="1">
        <f t="array" ref="P1435">_xlfn.XLOOKUP(N1435,BSFC!$B$3:$B$25,_xlfn.XLOOKUP(M1435,BSFC!$C$2:$P$2,BSFC!$C$3:$P$25,,-1),,-1)</f>
        <v>475.44294525000004</v>
      </c>
      <c r="Q1435" s="92">
        <f t="shared" si="231"/>
        <v>1.4772408511371877</v>
      </c>
      <c r="R1435" s="92">
        <f t="shared" si="232"/>
        <v>2.2593044861247781E-4</v>
      </c>
      <c r="S1435" s="92">
        <f t="shared" si="237"/>
        <v>0.10741703790997023</v>
      </c>
      <c r="T1435" s="92">
        <f t="shared" si="235"/>
        <v>183.89924084320583</v>
      </c>
      <c r="U1435" s="92">
        <f t="shared" si="233"/>
        <v>1.4322271721329364E-4</v>
      </c>
      <c r="V1435" s="92">
        <f t="shared" si="236"/>
        <v>0.2451989877909333</v>
      </c>
    </row>
    <row r="1436" spans="1:22" ht="14.65" thickBot="1" x14ac:dyDescent="0.5">
      <c r="A1436" s="88">
        <f>MIN('Gearing and Output'!$H$7,(SQRT((A1435^2)+2*K1435*1)))</f>
        <v>13.752388632941413</v>
      </c>
      <c r="B1436" s="91">
        <f t="shared" si="234"/>
        <v>119.742530603981</v>
      </c>
      <c r="C1436" s="90">
        <f>0.5*'Gearing and Output'!$G$15*'Gearing and Output'!$G$16*'Gearing and Output'!$G$14*(A1436)^2</f>
        <v>111.2073775495362</v>
      </c>
      <c r="D1436" s="91">
        <f>'Gearing and Output'!$G$26</f>
        <v>133.66125</v>
      </c>
      <c r="E1436" s="90">
        <f>'Gearing and Output'!$C$14-C1436-D1436</f>
        <v>239.23840140594046</v>
      </c>
      <c r="F1436" s="90">
        <f>0.5*'Gearing and Output'!$J$27*A1436^2</f>
        <v>53594.201722958889</v>
      </c>
      <c r="G1436" s="90">
        <f>A1436/('Gearing and Output'!$J$35/1000)</f>
        <v>47.081097682100008</v>
      </c>
      <c r="H1436" s="90">
        <f t="shared" si="229"/>
        <v>59.738955596585342</v>
      </c>
      <c r="I1436" s="91">
        <f>'Gearing and Output'!$G$38</f>
        <v>631.72977665344956</v>
      </c>
      <c r="J1436" s="90">
        <f t="shared" si="230"/>
        <v>0.37870369618049587</v>
      </c>
      <c r="K1436" s="92">
        <f t="shared" si="238"/>
        <v>2.6405868495230767</v>
      </c>
      <c r="L1436" s="92">
        <f>IF(A1436&lt;'Gearing and Output'!$H$5,1,IF(A1436&lt;'Gearing and Output'!$H$6,2,IF(A1436&gt;'Gearing and Output'!$H$6,3)))</f>
        <v>3</v>
      </c>
      <c r="M1436" s="93">
        <f>IF(L1436=1,_xlfn.XLOOKUP(A1436,'Dyno Graph'!$E$2:$E$77,'Dyno Graph'!$A$2:$A$77,,1),IF(L1436=2,_xlfn.XLOOKUP(A1436,'Dyno Graph'!$F$2:$F$77,'Dyno Graph'!$A$2:$A$77,,1),IF(L1436=3,_xlfn.XLOOKUP(A1436,'Dyno Graph'!$G$2:$G$77,'Dyno Graph'!$A$2:$A$77,,1))))</f>
        <v>7500</v>
      </c>
      <c r="N1436" s="93">
        <f>IF(L1436=1,_xlfn.XLOOKUP(A1436,'Dyno Graph'!$E$2:$E$77,'Dyno Graph'!$D$2:$D$77,,-1),IF(L1436=2,_xlfn.XLOOKUP(A1436,'Dyno Graph'!$F$2:$F$77,'Dyno Graph'!$D$2:$D$77,,-1),IF(L1436=3,_xlfn.XLOOKUP(A1436,'Dyno Graph'!$G$2:$G$77,'Dyno Graph'!$D$2:$D$77,,-1))))</f>
        <v>14.254</v>
      </c>
      <c r="O1436" s="93">
        <f>IF(L1436=1,_xlfn.XLOOKUP(A1436,'Dyno Graph'!$E$2:$E$77,'Dyno Graph'!$H$2:$H$77,,-1),IF(Forces!L1436=2,_xlfn.XLOOKUP(Forces!A1436,'Dyno Graph'!$F$2:$F$77,'Dyno Graph'!$H$2:$H$77,,-1),IF(Forces!L1436=3,_xlfn.XLOOKUP(Forces!A1436,'Dyno Graph'!$G$2:$G$77,'Dyno Graph'!$H$2:$H$77,,-1))))</f>
        <v>11.185500000000001</v>
      </c>
      <c r="P1436" s="93" cm="1">
        <f t="array" ref="P1436">_xlfn.XLOOKUP(N1436,BSFC!$B$3:$B$25,_xlfn.XLOOKUP(M1436,BSFC!$C$2:$P$2,BSFC!$C$3:$P$25,,-1),,-1)</f>
        <v>475.44294525000004</v>
      </c>
      <c r="Q1436" s="92">
        <f t="shared" si="231"/>
        <v>1.4772408511371877</v>
      </c>
      <c r="R1436" s="93">
        <f t="shared" si="232"/>
        <v>2.2593044861247781E-4</v>
      </c>
      <c r="S1436" s="93">
        <f t="shared" si="237"/>
        <v>0.10741703790997023</v>
      </c>
      <c r="T1436" s="93">
        <f t="shared" si="235"/>
        <v>184.00665788111581</v>
      </c>
      <c r="U1436" s="93">
        <f t="shared" si="233"/>
        <v>1.4322271721329364E-4</v>
      </c>
      <c r="V1436" s="93">
        <f t="shared" si="236"/>
        <v>0.24534221050814659</v>
      </c>
    </row>
    <row r="1437" spans="1:22" ht="12.75" customHeight="1" thickBot="1" x14ac:dyDescent="0.5">
      <c r="A1437" s="88">
        <f>MIN('Gearing and Output'!$H$7,(SQRT((A1436^2)+2*K1436*1)))</f>
        <v>13.752388632941413</v>
      </c>
      <c r="B1437" s="81">
        <f t="shared" si="234"/>
        <v>119.81524524481108</v>
      </c>
      <c r="C1437" s="90">
        <f>0.5*'Gearing and Output'!$G$15*'Gearing and Output'!$G$16*'Gearing and Output'!$G$14*(A1437)^2</f>
        <v>111.2073775495362</v>
      </c>
      <c r="D1437" s="91">
        <f>'Gearing and Output'!$G$26</f>
        <v>133.66125</v>
      </c>
      <c r="E1437" s="90">
        <f>'Gearing and Output'!$C$14-C1437-D1437</f>
        <v>239.23840140594046</v>
      </c>
      <c r="F1437" s="90">
        <f>0.5*'Gearing and Output'!$J$27*A1437^2</f>
        <v>53594.201722958889</v>
      </c>
      <c r="G1437" s="90">
        <f>A1437/('Gearing and Output'!$J$35/1000)</f>
        <v>47.081097682100008</v>
      </c>
      <c r="H1437" s="90">
        <f t="shared" si="229"/>
        <v>59.738955596585342</v>
      </c>
      <c r="I1437" s="91">
        <f>'Gearing and Output'!$G$38</f>
        <v>631.72977665344956</v>
      </c>
      <c r="J1437" s="90">
        <f t="shared" si="230"/>
        <v>0.37870369618049587</v>
      </c>
      <c r="K1437" s="92">
        <f t="shared" si="238"/>
        <v>2.6405868495230767</v>
      </c>
      <c r="L1437" s="92">
        <f>IF(A1437&lt;'Gearing and Output'!$H$5,1,IF(A1437&lt;'Gearing and Output'!$H$6,2,IF(A1437&gt;'Gearing and Output'!$H$6,3)))</f>
        <v>3</v>
      </c>
      <c r="M1437" s="93">
        <f>IF(L1437=1,_xlfn.XLOOKUP(A1437,'Dyno Graph'!$E$2:$E$77,'Dyno Graph'!$A$2:$A$77,,1),IF(L1437=2,_xlfn.XLOOKUP(A1437,'Dyno Graph'!$F$2:$F$77,'Dyno Graph'!$A$2:$A$77,,1),IF(L1437=3,_xlfn.XLOOKUP(A1437,'Dyno Graph'!$G$2:$G$77,'Dyno Graph'!$A$2:$A$77,,1))))</f>
        <v>7500</v>
      </c>
      <c r="N1437" s="93">
        <f>IF(L1437=1,_xlfn.XLOOKUP(A1437,'Dyno Graph'!$E$2:$E$77,'Dyno Graph'!$D$2:$D$77,,-1),IF(L1437=2,_xlfn.XLOOKUP(A1437,'Dyno Graph'!$F$2:$F$77,'Dyno Graph'!$D$2:$D$77,,-1),IF(L1437=3,_xlfn.XLOOKUP(A1437,'Dyno Graph'!$G$2:$G$77,'Dyno Graph'!$D$2:$D$77,,-1))))</f>
        <v>14.254</v>
      </c>
      <c r="O1437" s="93">
        <f>IF(L1437=1,_xlfn.XLOOKUP(A1437,'Dyno Graph'!$E$2:$E$77,'Dyno Graph'!$H$2:$H$77,,-1),IF(Forces!L1437=2,_xlfn.XLOOKUP(Forces!A1437,'Dyno Graph'!$F$2:$F$77,'Dyno Graph'!$H$2:$H$77,,-1),IF(Forces!L1437=3,_xlfn.XLOOKUP(Forces!A1437,'Dyno Graph'!$G$2:$G$77,'Dyno Graph'!$H$2:$H$77,,-1))))</f>
        <v>11.185500000000001</v>
      </c>
      <c r="P1437" s="93" cm="1">
        <f t="array" ref="P1437">_xlfn.XLOOKUP(N1437,BSFC!$B$3:$B$25,_xlfn.XLOOKUP(M1437,BSFC!$C$2:$P$2,BSFC!$C$3:$P$25,,-1),,-1)</f>
        <v>475.44294525000004</v>
      </c>
      <c r="Q1437" s="92">
        <f t="shared" si="231"/>
        <v>1.4772408511371877</v>
      </c>
      <c r="R1437" s="93">
        <f t="shared" si="232"/>
        <v>2.2593044861247781E-4</v>
      </c>
      <c r="S1437" s="93">
        <f t="shared" si="237"/>
        <v>0.10741703790997023</v>
      </c>
      <c r="T1437" s="93">
        <f t="shared" si="235"/>
        <v>184.1140749190258</v>
      </c>
      <c r="U1437" s="93">
        <f t="shared" si="233"/>
        <v>1.4322271721329364E-4</v>
      </c>
      <c r="V1437" s="93">
        <f t="shared" si="236"/>
        <v>0.24548543322535987</v>
      </c>
    </row>
    <row r="1438" spans="1:22" ht="14.65" thickBot="1" x14ac:dyDescent="0.5">
      <c r="A1438" s="88">
        <f>MIN('Gearing and Output'!$H$7,(SQRT((A1437^2)+2*K1437*1)))</f>
        <v>13.752388632941413</v>
      </c>
      <c r="B1438" s="81">
        <f t="shared" si="234"/>
        <v>119.88795988564117</v>
      </c>
      <c r="C1438" s="90">
        <f>0.5*'Gearing and Output'!$G$15*'Gearing and Output'!$G$16*'Gearing and Output'!$G$14*(A1438)^2</f>
        <v>111.2073775495362</v>
      </c>
      <c r="D1438" s="91">
        <f>'Gearing and Output'!$G$26</f>
        <v>133.66125</v>
      </c>
      <c r="E1438" s="90">
        <f>'Gearing and Output'!$C$14-C1438-D1438</f>
        <v>239.23840140594046</v>
      </c>
      <c r="F1438" s="90">
        <f>0.5*'Gearing and Output'!$J$27*A1438^2</f>
        <v>53594.201722958889</v>
      </c>
      <c r="G1438" s="90">
        <f>A1438/('Gearing and Output'!$J$35/1000)</f>
        <v>47.081097682100008</v>
      </c>
      <c r="H1438" s="90">
        <f t="shared" si="229"/>
        <v>59.738955596585342</v>
      </c>
      <c r="I1438" s="91">
        <f>'Gearing and Output'!$G$38</f>
        <v>631.72977665344956</v>
      </c>
      <c r="J1438" s="90">
        <f t="shared" si="230"/>
        <v>0.37870369618049587</v>
      </c>
      <c r="K1438" s="92">
        <f t="shared" si="238"/>
        <v>2.6405868495230767</v>
      </c>
      <c r="L1438" s="92">
        <f>IF(A1438&lt;'Gearing and Output'!$H$5,1,IF(A1438&lt;'Gearing and Output'!$H$6,2,IF(A1438&gt;'Gearing and Output'!$H$6,3)))</f>
        <v>3</v>
      </c>
      <c r="M1438" s="93">
        <f>IF(L1438=1,_xlfn.XLOOKUP(A1438,'Dyno Graph'!$E$2:$E$77,'Dyno Graph'!$A$2:$A$77,,1),IF(L1438=2,_xlfn.XLOOKUP(A1438,'Dyno Graph'!$F$2:$F$77,'Dyno Graph'!$A$2:$A$77,,1),IF(L1438=3,_xlfn.XLOOKUP(A1438,'Dyno Graph'!$G$2:$G$77,'Dyno Graph'!$A$2:$A$77,,1))))</f>
        <v>7500</v>
      </c>
      <c r="N1438" s="93">
        <f>IF(L1438=1,_xlfn.XLOOKUP(A1438,'Dyno Graph'!$E$2:$E$77,'Dyno Graph'!$D$2:$D$77,,-1),IF(L1438=2,_xlfn.XLOOKUP(A1438,'Dyno Graph'!$F$2:$F$77,'Dyno Graph'!$D$2:$D$77,,-1),IF(L1438=3,_xlfn.XLOOKUP(A1438,'Dyno Graph'!$G$2:$G$77,'Dyno Graph'!$D$2:$D$77,,-1))))</f>
        <v>14.254</v>
      </c>
      <c r="O1438" s="93">
        <f>IF(L1438=1,_xlfn.XLOOKUP(A1438,'Dyno Graph'!$E$2:$E$77,'Dyno Graph'!$H$2:$H$77,,-1),IF(Forces!L1438=2,_xlfn.XLOOKUP(Forces!A1438,'Dyno Graph'!$F$2:$F$77,'Dyno Graph'!$H$2:$H$77,,-1),IF(Forces!L1438=3,_xlfn.XLOOKUP(Forces!A1438,'Dyno Graph'!$G$2:$G$77,'Dyno Graph'!$H$2:$H$77,,-1))))</f>
        <v>11.185500000000001</v>
      </c>
      <c r="P1438" s="93" cm="1">
        <f t="array" ref="P1438">_xlfn.XLOOKUP(N1438,BSFC!$B$3:$B$25,_xlfn.XLOOKUP(M1438,BSFC!$C$2:$P$2,BSFC!$C$3:$P$25,,-1),,-1)</f>
        <v>475.44294525000004</v>
      </c>
      <c r="Q1438" s="92">
        <f t="shared" si="231"/>
        <v>1.4772408511371877</v>
      </c>
      <c r="R1438" s="93">
        <f t="shared" si="232"/>
        <v>2.2593044861247781E-4</v>
      </c>
      <c r="S1438" s="93">
        <f t="shared" si="237"/>
        <v>0.10741703790997023</v>
      </c>
      <c r="T1438" s="93">
        <f t="shared" si="235"/>
        <v>184.22149195693578</v>
      </c>
      <c r="U1438" s="93">
        <f t="shared" si="233"/>
        <v>1.4322271721329364E-4</v>
      </c>
      <c r="V1438" s="93">
        <f t="shared" si="236"/>
        <v>0.24562865594257316</v>
      </c>
    </row>
    <row r="1439" spans="1:22" ht="14.65" thickBot="1" x14ac:dyDescent="0.5">
      <c r="A1439" s="88">
        <f>MIN('Gearing and Output'!$H$7,(SQRT((A1438^2)+2*K1438*1)))</f>
        <v>13.752388632941413</v>
      </c>
      <c r="B1439" s="81">
        <f t="shared" si="234"/>
        <v>119.96067452647125</v>
      </c>
      <c r="C1439" s="90">
        <f>0.5*'Gearing and Output'!$G$15*'Gearing and Output'!$G$16*'Gearing and Output'!$G$14*(A1439)^2</f>
        <v>111.2073775495362</v>
      </c>
      <c r="D1439" s="91">
        <f>'Gearing and Output'!$G$26</f>
        <v>133.66125</v>
      </c>
      <c r="E1439" s="90">
        <f>'Gearing and Output'!$C$14-C1439-D1439</f>
        <v>239.23840140594046</v>
      </c>
      <c r="F1439" s="90">
        <f>0.5*'Gearing and Output'!$J$27*A1439^2</f>
        <v>53594.201722958889</v>
      </c>
      <c r="G1439" s="90">
        <f>A1439/('Gearing and Output'!$J$35/1000)</f>
        <v>47.081097682100008</v>
      </c>
      <c r="H1439" s="90">
        <f t="shared" si="229"/>
        <v>59.738955596585342</v>
      </c>
      <c r="I1439" s="91">
        <f>'Gearing and Output'!$G$38</f>
        <v>631.72977665344956</v>
      </c>
      <c r="J1439" s="90">
        <f t="shared" si="230"/>
        <v>0.37870369618049587</v>
      </c>
      <c r="K1439" s="92">
        <f t="shared" si="238"/>
        <v>2.6405868495230767</v>
      </c>
      <c r="L1439" s="92">
        <f>IF(A1439&lt;'Gearing and Output'!$H$5,1,IF(A1439&lt;'Gearing and Output'!$H$6,2,IF(A1439&gt;'Gearing and Output'!$H$6,3)))</f>
        <v>3</v>
      </c>
      <c r="M1439" s="93">
        <f>IF(L1439=1,_xlfn.XLOOKUP(A1439,'Dyno Graph'!$E$2:$E$77,'Dyno Graph'!$A$2:$A$77,,1),IF(L1439=2,_xlfn.XLOOKUP(A1439,'Dyno Graph'!$F$2:$F$77,'Dyno Graph'!$A$2:$A$77,,1),IF(L1439=3,_xlfn.XLOOKUP(A1439,'Dyno Graph'!$G$2:$G$77,'Dyno Graph'!$A$2:$A$77,,1))))</f>
        <v>7500</v>
      </c>
      <c r="N1439" s="93">
        <f>IF(L1439=1,_xlfn.XLOOKUP(A1439,'Dyno Graph'!$E$2:$E$77,'Dyno Graph'!$D$2:$D$77,,-1),IF(L1439=2,_xlfn.XLOOKUP(A1439,'Dyno Graph'!$F$2:$F$77,'Dyno Graph'!$D$2:$D$77,,-1),IF(L1439=3,_xlfn.XLOOKUP(A1439,'Dyno Graph'!$G$2:$G$77,'Dyno Graph'!$D$2:$D$77,,-1))))</f>
        <v>14.254</v>
      </c>
      <c r="O1439" s="93">
        <f>IF(L1439=1,_xlfn.XLOOKUP(A1439,'Dyno Graph'!$E$2:$E$77,'Dyno Graph'!$H$2:$H$77,,-1),IF(Forces!L1439=2,_xlfn.XLOOKUP(Forces!A1439,'Dyno Graph'!$F$2:$F$77,'Dyno Graph'!$H$2:$H$77,,-1),IF(Forces!L1439=3,_xlfn.XLOOKUP(Forces!A1439,'Dyno Graph'!$G$2:$G$77,'Dyno Graph'!$H$2:$H$77,,-1))))</f>
        <v>11.185500000000001</v>
      </c>
      <c r="P1439" s="93" cm="1">
        <f t="array" ref="P1439">_xlfn.XLOOKUP(N1439,BSFC!$B$3:$B$25,_xlfn.XLOOKUP(M1439,BSFC!$C$2:$P$2,BSFC!$C$3:$P$25,,-1),,-1)</f>
        <v>475.44294525000004</v>
      </c>
      <c r="Q1439" s="92">
        <f t="shared" si="231"/>
        <v>1.4772408511371877</v>
      </c>
      <c r="R1439" s="93">
        <f t="shared" si="232"/>
        <v>2.2593044861247781E-4</v>
      </c>
      <c r="S1439" s="93">
        <f t="shared" si="237"/>
        <v>0.10741703790997023</v>
      </c>
      <c r="T1439" s="93">
        <f t="shared" si="235"/>
        <v>184.32890899484576</v>
      </c>
      <c r="U1439" s="93">
        <f t="shared" si="233"/>
        <v>1.4322271721329364E-4</v>
      </c>
      <c r="V1439" s="93">
        <f t="shared" si="236"/>
        <v>0.24577187865978645</v>
      </c>
    </row>
    <row r="1440" spans="1:22" ht="14.65" thickBot="1" x14ac:dyDescent="0.5">
      <c r="A1440" s="88">
        <f>MIN('Gearing and Output'!$H$7,(SQRT((A1439^2)+2*K1439*1)))</f>
        <v>13.752388632941413</v>
      </c>
      <c r="B1440" s="81">
        <f t="shared" si="234"/>
        <v>120.03338916730134</v>
      </c>
      <c r="C1440" s="90">
        <f>0.5*'Gearing and Output'!$G$15*'Gearing and Output'!$G$16*'Gearing and Output'!$G$14*(A1440)^2</f>
        <v>111.2073775495362</v>
      </c>
      <c r="D1440" s="91">
        <f>'Gearing and Output'!$G$26</f>
        <v>133.66125</v>
      </c>
      <c r="E1440" s="90">
        <f>'Gearing and Output'!$C$14-C1440-D1440</f>
        <v>239.23840140594046</v>
      </c>
      <c r="F1440" s="90">
        <f>0.5*'Gearing and Output'!$J$27*A1440^2</f>
        <v>53594.201722958889</v>
      </c>
      <c r="G1440" s="90">
        <f>A1440/('Gearing and Output'!$J$35/1000)</f>
        <v>47.081097682100008</v>
      </c>
      <c r="H1440" s="90">
        <f t="shared" si="229"/>
        <v>59.738955596585342</v>
      </c>
      <c r="I1440" s="91">
        <f>'Gearing and Output'!$G$38</f>
        <v>631.72977665344956</v>
      </c>
      <c r="J1440" s="90">
        <f t="shared" si="230"/>
        <v>0.37870369618049587</v>
      </c>
      <c r="K1440" s="92">
        <f t="shared" si="238"/>
        <v>2.6405868495230767</v>
      </c>
      <c r="L1440" s="92">
        <f>IF(A1440&lt;'Gearing and Output'!$H$5,1,IF(A1440&lt;'Gearing and Output'!$H$6,2,IF(A1440&gt;'Gearing and Output'!$H$6,3)))</f>
        <v>3</v>
      </c>
      <c r="M1440" s="93">
        <f>IF(L1440=1,_xlfn.XLOOKUP(A1440,'Dyno Graph'!$E$2:$E$77,'Dyno Graph'!$A$2:$A$77,,1),IF(L1440=2,_xlfn.XLOOKUP(A1440,'Dyno Graph'!$F$2:$F$77,'Dyno Graph'!$A$2:$A$77,,1),IF(L1440=3,_xlfn.XLOOKUP(A1440,'Dyno Graph'!$G$2:$G$77,'Dyno Graph'!$A$2:$A$77,,1))))</f>
        <v>7500</v>
      </c>
      <c r="N1440" s="93">
        <f>IF(L1440=1,_xlfn.XLOOKUP(A1440,'Dyno Graph'!$E$2:$E$77,'Dyno Graph'!$D$2:$D$77,,-1),IF(L1440=2,_xlfn.XLOOKUP(A1440,'Dyno Graph'!$F$2:$F$77,'Dyno Graph'!$D$2:$D$77,,-1),IF(L1440=3,_xlfn.XLOOKUP(A1440,'Dyno Graph'!$G$2:$G$77,'Dyno Graph'!$D$2:$D$77,,-1))))</f>
        <v>14.254</v>
      </c>
      <c r="O1440" s="93">
        <f>IF(L1440=1,_xlfn.XLOOKUP(A1440,'Dyno Graph'!$E$2:$E$77,'Dyno Graph'!$H$2:$H$77,,-1),IF(Forces!L1440=2,_xlfn.XLOOKUP(Forces!A1440,'Dyno Graph'!$F$2:$F$77,'Dyno Graph'!$H$2:$H$77,,-1),IF(Forces!L1440=3,_xlfn.XLOOKUP(Forces!A1440,'Dyno Graph'!$G$2:$G$77,'Dyno Graph'!$H$2:$H$77,,-1))))</f>
        <v>11.185500000000001</v>
      </c>
      <c r="P1440" s="93" cm="1">
        <f t="array" ref="P1440">_xlfn.XLOOKUP(N1440,BSFC!$B$3:$B$25,_xlfn.XLOOKUP(M1440,BSFC!$C$2:$P$2,BSFC!$C$3:$P$25,,-1),,-1)</f>
        <v>475.44294525000004</v>
      </c>
      <c r="Q1440" s="92">
        <f t="shared" si="231"/>
        <v>1.4772408511371877</v>
      </c>
      <c r="R1440" s="93">
        <f t="shared" si="232"/>
        <v>2.2593044861247781E-4</v>
      </c>
      <c r="S1440" s="93">
        <f t="shared" si="237"/>
        <v>0.10741703790997023</v>
      </c>
      <c r="T1440" s="93">
        <f t="shared" si="235"/>
        <v>184.43632603275574</v>
      </c>
      <c r="U1440" s="93">
        <f t="shared" si="233"/>
        <v>1.4322271721329364E-4</v>
      </c>
      <c r="V1440" s="93">
        <f t="shared" si="236"/>
        <v>0.24591510137699973</v>
      </c>
    </row>
    <row r="1441" spans="1:22" ht="14.65" thickBot="1" x14ac:dyDescent="0.5">
      <c r="A1441" s="88">
        <f>MIN('Gearing and Output'!$H$7,(SQRT((A1440^2)+2*K1440*1)))</f>
        <v>13.752388632941413</v>
      </c>
      <c r="B1441" s="81">
        <f t="shared" si="234"/>
        <v>120.10610380813142</v>
      </c>
      <c r="C1441" s="90">
        <f>0.5*'Gearing and Output'!$G$15*'Gearing and Output'!$G$16*'Gearing and Output'!$G$14*(A1441)^2</f>
        <v>111.2073775495362</v>
      </c>
      <c r="D1441" s="91">
        <f>'Gearing and Output'!$G$26</f>
        <v>133.66125</v>
      </c>
      <c r="E1441" s="90">
        <f>'Gearing and Output'!$C$14-C1441-D1441</f>
        <v>239.23840140594046</v>
      </c>
      <c r="F1441" s="90">
        <f>0.5*'Gearing and Output'!$J$27*A1441^2</f>
        <v>53594.201722958889</v>
      </c>
      <c r="G1441" s="90">
        <f>A1441/('Gearing and Output'!$J$35/1000)</f>
        <v>47.081097682100008</v>
      </c>
      <c r="H1441" s="90">
        <f t="shared" si="229"/>
        <v>59.738955596585342</v>
      </c>
      <c r="I1441" s="91">
        <f>'Gearing and Output'!$G$38</f>
        <v>631.72977665344956</v>
      </c>
      <c r="J1441" s="90">
        <f t="shared" si="230"/>
        <v>0.37870369618049587</v>
      </c>
      <c r="K1441" s="92">
        <f t="shared" si="238"/>
        <v>2.6405868495230767</v>
      </c>
      <c r="L1441" s="92">
        <f>IF(A1441&lt;'Gearing and Output'!$H$5,1,IF(A1441&lt;'Gearing and Output'!$H$6,2,IF(A1441&gt;'Gearing and Output'!$H$6,3)))</f>
        <v>3</v>
      </c>
      <c r="M1441" s="93">
        <f>IF(L1441=1,_xlfn.XLOOKUP(A1441,'Dyno Graph'!$E$2:$E$77,'Dyno Graph'!$A$2:$A$77,,1),IF(L1441=2,_xlfn.XLOOKUP(A1441,'Dyno Graph'!$F$2:$F$77,'Dyno Graph'!$A$2:$A$77,,1),IF(L1441=3,_xlfn.XLOOKUP(A1441,'Dyno Graph'!$G$2:$G$77,'Dyno Graph'!$A$2:$A$77,,1))))</f>
        <v>7500</v>
      </c>
      <c r="N1441" s="93">
        <f>IF(L1441=1,_xlfn.XLOOKUP(A1441,'Dyno Graph'!$E$2:$E$77,'Dyno Graph'!$D$2:$D$77,,-1),IF(L1441=2,_xlfn.XLOOKUP(A1441,'Dyno Graph'!$F$2:$F$77,'Dyno Graph'!$D$2:$D$77,,-1),IF(L1441=3,_xlfn.XLOOKUP(A1441,'Dyno Graph'!$G$2:$G$77,'Dyno Graph'!$D$2:$D$77,,-1))))</f>
        <v>14.254</v>
      </c>
      <c r="O1441" s="93">
        <f>IF(L1441=1,_xlfn.XLOOKUP(A1441,'Dyno Graph'!$E$2:$E$77,'Dyno Graph'!$H$2:$H$77,,-1),IF(Forces!L1441=2,_xlfn.XLOOKUP(Forces!A1441,'Dyno Graph'!$F$2:$F$77,'Dyno Graph'!$H$2:$H$77,,-1),IF(Forces!L1441=3,_xlfn.XLOOKUP(Forces!A1441,'Dyno Graph'!$G$2:$G$77,'Dyno Graph'!$H$2:$H$77,,-1))))</f>
        <v>11.185500000000001</v>
      </c>
      <c r="P1441" s="93" cm="1">
        <f t="array" ref="P1441">_xlfn.XLOOKUP(N1441,BSFC!$B$3:$B$25,_xlfn.XLOOKUP(M1441,BSFC!$C$2:$P$2,BSFC!$C$3:$P$25,,-1),,-1)</f>
        <v>475.44294525000004</v>
      </c>
      <c r="Q1441" s="92">
        <f t="shared" si="231"/>
        <v>1.4772408511371877</v>
      </c>
      <c r="R1441" s="93">
        <f t="shared" si="232"/>
        <v>2.2593044861247781E-4</v>
      </c>
      <c r="S1441" s="93">
        <f t="shared" si="237"/>
        <v>0.10741703790997023</v>
      </c>
      <c r="T1441" s="93">
        <f t="shared" si="235"/>
        <v>184.54374307066573</v>
      </c>
      <c r="U1441" s="93">
        <f t="shared" si="233"/>
        <v>1.4322271721329364E-4</v>
      </c>
      <c r="V1441" s="93">
        <f t="shared" si="236"/>
        <v>0.24605832409421302</v>
      </c>
    </row>
    <row r="1442" spans="1:22" ht="14.65" thickBot="1" x14ac:dyDescent="0.5">
      <c r="A1442" s="88">
        <f>MIN('Gearing and Output'!$H$7,(SQRT((A1441^2)+2*K1441*1)))</f>
        <v>13.752388632941413</v>
      </c>
      <c r="B1442" s="81">
        <f t="shared" si="234"/>
        <v>120.17881844896151</v>
      </c>
      <c r="C1442" s="90">
        <f>0.5*'Gearing and Output'!$G$15*'Gearing and Output'!$G$16*'Gearing and Output'!$G$14*(A1442)^2</f>
        <v>111.2073775495362</v>
      </c>
      <c r="D1442" s="91">
        <f>'Gearing and Output'!$G$26</f>
        <v>133.66125</v>
      </c>
      <c r="E1442" s="90">
        <f>'Gearing and Output'!$C$14-C1442-D1442</f>
        <v>239.23840140594046</v>
      </c>
      <c r="F1442" s="90">
        <f>0.5*'Gearing and Output'!$J$27*A1442^2</f>
        <v>53594.201722958889</v>
      </c>
      <c r="G1442" s="90">
        <f>A1442/('Gearing and Output'!$J$35/1000)</f>
        <v>47.081097682100008</v>
      </c>
      <c r="H1442" s="90">
        <f t="shared" si="229"/>
        <v>59.738955596585342</v>
      </c>
      <c r="I1442" s="91">
        <f>'Gearing and Output'!$G$38</f>
        <v>631.72977665344956</v>
      </c>
      <c r="J1442" s="90">
        <f t="shared" si="230"/>
        <v>0.37870369618049587</v>
      </c>
      <c r="K1442" s="92">
        <f t="shared" si="238"/>
        <v>2.6405868495230767</v>
      </c>
      <c r="L1442" s="92">
        <f>IF(A1442&lt;'Gearing and Output'!$H$5,1,IF(A1442&lt;'Gearing and Output'!$H$6,2,IF(A1442&gt;'Gearing and Output'!$H$6,3)))</f>
        <v>3</v>
      </c>
      <c r="M1442" s="93">
        <f>IF(L1442=1,_xlfn.XLOOKUP(A1442,'Dyno Graph'!$E$2:$E$77,'Dyno Graph'!$A$2:$A$77,,1),IF(L1442=2,_xlfn.XLOOKUP(A1442,'Dyno Graph'!$F$2:$F$77,'Dyno Graph'!$A$2:$A$77,,1),IF(L1442=3,_xlfn.XLOOKUP(A1442,'Dyno Graph'!$G$2:$G$77,'Dyno Graph'!$A$2:$A$77,,1))))</f>
        <v>7500</v>
      </c>
      <c r="N1442" s="93">
        <f>IF(L1442=1,_xlfn.XLOOKUP(A1442,'Dyno Graph'!$E$2:$E$77,'Dyno Graph'!$D$2:$D$77,,-1),IF(L1442=2,_xlfn.XLOOKUP(A1442,'Dyno Graph'!$F$2:$F$77,'Dyno Graph'!$D$2:$D$77,,-1),IF(L1442=3,_xlfn.XLOOKUP(A1442,'Dyno Graph'!$G$2:$G$77,'Dyno Graph'!$D$2:$D$77,,-1))))</f>
        <v>14.254</v>
      </c>
      <c r="O1442" s="93">
        <f>IF(L1442=1,_xlfn.XLOOKUP(A1442,'Dyno Graph'!$E$2:$E$77,'Dyno Graph'!$H$2:$H$77,,-1),IF(Forces!L1442=2,_xlfn.XLOOKUP(Forces!A1442,'Dyno Graph'!$F$2:$F$77,'Dyno Graph'!$H$2:$H$77,,-1),IF(Forces!L1442=3,_xlfn.XLOOKUP(Forces!A1442,'Dyno Graph'!$G$2:$G$77,'Dyno Graph'!$H$2:$H$77,,-1))))</f>
        <v>11.185500000000001</v>
      </c>
      <c r="P1442" s="93" cm="1">
        <f t="array" ref="P1442">_xlfn.XLOOKUP(N1442,BSFC!$B$3:$B$25,_xlfn.XLOOKUP(M1442,BSFC!$C$2:$P$2,BSFC!$C$3:$P$25,,-1),,-1)</f>
        <v>475.44294525000004</v>
      </c>
      <c r="Q1442" s="92">
        <f t="shared" si="231"/>
        <v>1.4772408511371877</v>
      </c>
      <c r="R1442" s="93">
        <f t="shared" si="232"/>
        <v>2.2593044861247781E-4</v>
      </c>
      <c r="S1442" s="93">
        <f t="shared" si="237"/>
        <v>0.10741703790997023</v>
      </c>
      <c r="T1442" s="93">
        <f t="shared" si="235"/>
        <v>184.65116010857571</v>
      </c>
      <c r="U1442" s="93">
        <f t="shared" si="233"/>
        <v>1.4322271721329364E-4</v>
      </c>
      <c r="V1442" s="93">
        <f t="shared" si="236"/>
        <v>0.24620154681142631</v>
      </c>
    </row>
    <row r="1443" spans="1:22" ht="14.65" thickBot="1" x14ac:dyDescent="0.5">
      <c r="A1443" s="88">
        <f>MIN('Gearing and Output'!$H$7,(SQRT((A1442^2)+2*K1442*1)))</f>
        <v>13.752388632941413</v>
      </c>
      <c r="B1443" s="81">
        <f t="shared" si="234"/>
        <v>120.25153308979159</v>
      </c>
      <c r="C1443" s="90">
        <f>0.5*'Gearing and Output'!$G$15*'Gearing and Output'!$G$16*'Gearing and Output'!$G$14*(A1443)^2</f>
        <v>111.2073775495362</v>
      </c>
      <c r="D1443" s="91">
        <f>'Gearing and Output'!$G$26</f>
        <v>133.66125</v>
      </c>
      <c r="E1443" s="90">
        <f>'Gearing and Output'!$C$14-C1443-D1443</f>
        <v>239.23840140594046</v>
      </c>
      <c r="F1443" s="90">
        <f>0.5*'Gearing and Output'!$J$27*A1443^2</f>
        <v>53594.201722958889</v>
      </c>
      <c r="G1443" s="90">
        <f>A1443/('Gearing and Output'!$J$35/1000)</f>
        <v>47.081097682100008</v>
      </c>
      <c r="H1443" s="90">
        <f t="shared" si="229"/>
        <v>59.738955596585342</v>
      </c>
      <c r="I1443" s="91">
        <f>'Gearing and Output'!$G$38</f>
        <v>631.72977665344956</v>
      </c>
      <c r="J1443" s="90">
        <f t="shared" si="230"/>
        <v>0.37870369618049587</v>
      </c>
      <c r="K1443" s="92">
        <f t="shared" si="238"/>
        <v>2.6405868495230767</v>
      </c>
      <c r="L1443" s="92">
        <f>IF(A1443&lt;'Gearing and Output'!$H$5,1,IF(A1443&lt;'Gearing and Output'!$H$6,2,IF(A1443&gt;'Gearing and Output'!$H$6,3)))</f>
        <v>3</v>
      </c>
      <c r="M1443" s="93">
        <f>IF(L1443=1,_xlfn.XLOOKUP(A1443,'Dyno Graph'!$E$2:$E$77,'Dyno Graph'!$A$2:$A$77,,1),IF(L1443=2,_xlfn.XLOOKUP(A1443,'Dyno Graph'!$F$2:$F$77,'Dyno Graph'!$A$2:$A$77,,1),IF(L1443=3,_xlfn.XLOOKUP(A1443,'Dyno Graph'!$G$2:$G$77,'Dyno Graph'!$A$2:$A$77,,1))))</f>
        <v>7500</v>
      </c>
      <c r="N1443" s="93">
        <f>IF(L1443=1,_xlfn.XLOOKUP(A1443,'Dyno Graph'!$E$2:$E$77,'Dyno Graph'!$D$2:$D$77,,-1),IF(L1443=2,_xlfn.XLOOKUP(A1443,'Dyno Graph'!$F$2:$F$77,'Dyno Graph'!$D$2:$D$77,,-1),IF(L1443=3,_xlfn.XLOOKUP(A1443,'Dyno Graph'!$G$2:$G$77,'Dyno Graph'!$D$2:$D$77,,-1))))</f>
        <v>14.254</v>
      </c>
      <c r="O1443" s="93">
        <f>IF(L1443=1,_xlfn.XLOOKUP(A1443,'Dyno Graph'!$E$2:$E$77,'Dyno Graph'!$H$2:$H$77,,-1),IF(Forces!L1443=2,_xlfn.XLOOKUP(Forces!A1443,'Dyno Graph'!$F$2:$F$77,'Dyno Graph'!$H$2:$H$77,,-1),IF(Forces!L1443=3,_xlfn.XLOOKUP(Forces!A1443,'Dyno Graph'!$G$2:$G$77,'Dyno Graph'!$H$2:$H$77,,-1))))</f>
        <v>11.185500000000001</v>
      </c>
      <c r="P1443" s="93" cm="1">
        <f t="array" ref="P1443">_xlfn.XLOOKUP(N1443,BSFC!$B$3:$B$25,_xlfn.XLOOKUP(M1443,BSFC!$C$2:$P$2,BSFC!$C$3:$P$25,,-1),,-1)</f>
        <v>475.44294525000004</v>
      </c>
      <c r="Q1443" s="92">
        <f t="shared" si="231"/>
        <v>1.4772408511371877</v>
      </c>
      <c r="R1443" s="93">
        <f t="shared" si="232"/>
        <v>2.2593044861247781E-4</v>
      </c>
      <c r="S1443" s="93">
        <f t="shared" si="237"/>
        <v>0.10741703790997023</v>
      </c>
      <c r="T1443" s="93">
        <f t="shared" si="235"/>
        <v>184.75857714648569</v>
      </c>
      <c r="U1443" s="93">
        <f t="shared" si="233"/>
        <v>1.4322271721329364E-4</v>
      </c>
      <c r="V1443" s="93">
        <f t="shared" si="236"/>
        <v>0.2463447695286396</v>
      </c>
    </row>
    <row r="1444" spans="1:22" ht="14.65" thickBot="1" x14ac:dyDescent="0.5">
      <c r="A1444" s="88">
        <f>MIN('Gearing and Output'!$H$7,(SQRT((A1443^2)+2*K1443*1)))</f>
        <v>13.752388632941413</v>
      </c>
      <c r="B1444" s="81">
        <f t="shared" si="234"/>
        <v>120.32424773062168</v>
      </c>
      <c r="C1444" s="90">
        <f>0.5*'Gearing and Output'!$G$15*'Gearing and Output'!$G$16*'Gearing and Output'!$G$14*(A1444)^2</f>
        <v>111.2073775495362</v>
      </c>
      <c r="D1444" s="91">
        <f>'Gearing and Output'!$G$26</f>
        <v>133.66125</v>
      </c>
      <c r="E1444" s="90">
        <f>'Gearing and Output'!$C$14-C1444-D1444</f>
        <v>239.23840140594046</v>
      </c>
      <c r="F1444" s="90">
        <f>0.5*'Gearing and Output'!$J$27*A1444^2</f>
        <v>53594.201722958889</v>
      </c>
      <c r="G1444" s="90">
        <f>A1444/('Gearing and Output'!$J$35/1000)</f>
        <v>47.081097682100008</v>
      </c>
      <c r="H1444" s="90">
        <f t="shared" si="229"/>
        <v>59.738955596585342</v>
      </c>
      <c r="I1444" s="91">
        <f>'Gearing and Output'!$G$38</f>
        <v>631.72977665344956</v>
      </c>
      <c r="J1444" s="90">
        <f t="shared" si="230"/>
        <v>0.37870369618049587</v>
      </c>
      <c r="K1444" s="92">
        <f t="shared" si="238"/>
        <v>2.6405868495230767</v>
      </c>
      <c r="L1444" s="92">
        <f>IF(A1444&lt;'Gearing and Output'!$H$5,1,IF(A1444&lt;'Gearing and Output'!$H$6,2,IF(A1444&gt;'Gearing and Output'!$H$6,3)))</f>
        <v>3</v>
      </c>
      <c r="M1444" s="93">
        <f>IF(L1444=1,_xlfn.XLOOKUP(A1444,'Dyno Graph'!$E$2:$E$77,'Dyno Graph'!$A$2:$A$77,,1),IF(L1444=2,_xlfn.XLOOKUP(A1444,'Dyno Graph'!$F$2:$F$77,'Dyno Graph'!$A$2:$A$77,,1),IF(L1444=3,_xlfn.XLOOKUP(A1444,'Dyno Graph'!$G$2:$G$77,'Dyno Graph'!$A$2:$A$77,,1))))</f>
        <v>7500</v>
      </c>
      <c r="N1444" s="93">
        <f>IF(L1444=1,_xlfn.XLOOKUP(A1444,'Dyno Graph'!$E$2:$E$77,'Dyno Graph'!$D$2:$D$77,,-1),IF(L1444=2,_xlfn.XLOOKUP(A1444,'Dyno Graph'!$F$2:$F$77,'Dyno Graph'!$D$2:$D$77,,-1),IF(L1444=3,_xlfn.XLOOKUP(A1444,'Dyno Graph'!$G$2:$G$77,'Dyno Graph'!$D$2:$D$77,,-1))))</f>
        <v>14.254</v>
      </c>
      <c r="O1444" s="93">
        <f>IF(L1444=1,_xlfn.XLOOKUP(A1444,'Dyno Graph'!$E$2:$E$77,'Dyno Graph'!$H$2:$H$77,,-1),IF(Forces!L1444=2,_xlfn.XLOOKUP(Forces!A1444,'Dyno Graph'!$F$2:$F$77,'Dyno Graph'!$H$2:$H$77,,-1),IF(Forces!L1444=3,_xlfn.XLOOKUP(Forces!A1444,'Dyno Graph'!$G$2:$G$77,'Dyno Graph'!$H$2:$H$77,,-1))))</f>
        <v>11.185500000000001</v>
      </c>
      <c r="P1444" s="93" cm="1">
        <f t="array" ref="P1444">_xlfn.XLOOKUP(N1444,BSFC!$B$3:$B$25,_xlfn.XLOOKUP(M1444,BSFC!$C$2:$P$2,BSFC!$C$3:$P$25,,-1),,-1)</f>
        <v>475.44294525000004</v>
      </c>
      <c r="Q1444" s="92">
        <f t="shared" si="231"/>
        <v>1.4772408511371877</v>
      </c>
      <c r="R1444" s="93">
        <f t="shared" si="232"/>
        <v>2.2593044861247781E-4</v>
      </c>
      <c r="S1444" s="93">
        <f t="shared" si="237"/>
        <v>0.10741703790997023</v>
      </c>
      <c r="T1444" s="93">
        <f t="shared" si="235"/>
        <v>184.86599418439567</v>
      </c>
      <c r="U1444" s="93">
        <f t="shared" si="233"/>
        <v>1.4322271721329364E-4</v>
      </c>
      <c r="V1444" s="93">
        <f t="shared" si="236"/>
        <v>0.24648799224585288</v>
      </c>
    </row>
    <row r="1445" spans="1:22" ht="14.65" thickBot="1" x14ac:dyDescent="0.5">
      <c r="A1445" s="88">
        <f>MIN('Gearing and Output'!$H$7,(SQRT((A1444^2)+2*K1444*1)))</f>
        <v>13.752388632941413</v>
      </c>
      <c r="B1445" s="81">
        <f t="shared" si="234"/>
        <v>120.39696237145176</v>
      </c>
      <c r="C1445" s="90">
        <f>0.5*'Gearing and Output'!$G$15*'Gearing and Output'!$G$16*'Gearing and Output'!$G$14*(A1445)^2</f>
        <v>111.2073775495362</v>
      </c>
      <c r="D1445" s="91">
        <f>'Gearing and Output'!$G$26</f>
        <v>133.66125</v>
      </c>
      <c r="E1445" s="90">
        <f>'Gearing and Output'!$C$14-C1445-D1445</f>
        <v>239.23840140594046</v>
      </c>
      <c r="F1445" s="90">
        <f>0.5*'Gearing and Output'!$J$27*A1445^2</f>
        <v>53594.201722958889</v>
      </c>
      <c r="G1445" s="90">
        <f>A1445/('Gearing and Output'!$J$35/1000)</f>
        <v>47.081097682100008</v>
      </c>
      <c r="H1445" s="90">
        <f t="shared" si="229"/>
        <v>59.738955596585342</v>
      </c>
      <c r="I1445" s="91">
        <f>'Gearing and Output'!$G$38</f>
        <v>631.72977665344956</v>
      </c>
      <c r="J1445" s="90">
        <f t="shared" si="230"/>
        <v>0.37870369618049587</v>
      </c>
      <c r="K1445" s="92">
        <f t="shared" si="238"/>
        <v>2.6405868495230767</v>
      </c>
      <c r="L1445" s="92">
        <f>IF(A1445&lt;'Gearing and Output'!$H$5,1,IF(A1445&lt;'Gearing and Output'!$H$6,2,IF(A1445&gt;'Gearing and Output'!$H$6,3)))</f>
        <v>3</v>
      </c>
      <c r="M1445" s="93">
        <f>IF(L1445=1,_xlfn.XLOOKUP(A1445,'Dyno Graph'!$E$2:$E$77,'Dyno Graph'!$A$2:$A$77,,1),IF(L1445=2,_xlfn.XLOOKUP(A1445,'Dyno Graph'!$F$2:$F$77,'Dyno Graph'!$A$2:$A$77,,1),IF(L1445=3,_xlfn.XLOOKUP(A1445,'Dyno Graph'!$G$2:$G$77,'Dyno Graph'!$A$2:$A$77,,1))))</f>
        <v>7500</v>
      </c>
      <c r="N1445" s="93">
        <f>IF(L1445=1,_xlfn.XLOOKUP(A1445,'Dyno Graph'!$E$2:$E$77,'Dyno Graph'!$D$2:$D$77,,-1),IF(L1445=2,_xlfn.XLOOKUP(A1445,'Dyno Graph'!$F$2:$F$77,'Dyno Graph'!$D$2:$D$77,,-1),IF(L1445=3,_xlfn.XLOOKUP(A1445,'Dyno Graph'!$G$2:$G$77,'Dyno Graph'!$D$2:$D$77,,-1))))</f>
        <v>14.254</v>
      </c>
      <c r="O1445" s="93">
        <f>IF(L1445=1,_xlfn.XLOOKUP(A1445,'Dyno Graph'!$E$2:$E$77,'Dyno Graph'!$H$2:$H$77,,-1),IF(Forces!L1445=2,_xlfn.XLOOKUP(Forces!A1445,'Dyno Graph'!$F$2:$F$77,'Dyno Graph'!$H$2:$H$77,,-1),IF(Forces!L1445=3,_xlfn.XLOOKUP(Forces!A1445,'Dyno Graph'!$G$2:$G$77,'Dyno Graph'!$H$2:$H$77,,-1))))</f>
        <v>11.185500000000001</v>
      </c>
      <c r="P1445" s="93" cm="1">
        <f t="array" ref="P1445">_xlfn.XLOOKUP(N1445,BSFC!$B$3:$B$25,_xlfn.XLOOKUP(M1445,BSFC!$C$2:$P$2,BSFC!$C$3:$P$25,,-1),,-1)</f>
        <v>475.44294525000004</v>
      </c>
      <c r="Q1445" s="92">
        <f t="shared" si="231"/>
        <v>1.4772408511371877</v>
      </c>
      <c r="R1445" s="93">
        <f t="shared" si="232"/>
        <v>2.2593044861247781E-4</v>
      </c>
      <c r="S1445" s="93">
        <f t="shared" si="237"/>
        <v>0.10741703790997023</v>
      </c>
      <c r="T1445" s="93">
        <f t="shared" si="235"/>
        <v>184.97341122230566</v>
      </c>
      <c r="U1445" s="93">
        <f t="shared" si="233"/>
        <v>1.4322271721329364E-4</v>
      </c>
      <c r="V1445" s="93">
        <f t="shared" si="236"/>
        <v>0.24663121496306617</v>
      </c>
    </row>
    <row r="1446" spans="1:22" ht="14.65" thickBot="1" x14ac:dyDescent="0.5">
      <c r="A1446" s="88">
        <f>MIN('Gearing and Output'!$H$7,(SQRT((A1445^2)+2*K1445*1)))</f>
        <v>13.752388632941413</v>
      </c>
      <c r="B1446" s="81">
        <f t="shared" si="234"/>
        <v>120.46967701228185</v>
      </c>
      <c r="C1446" s="90">
        <f>0.5*'Gearing and Output'!$G$15*'Gearing and Output'!$G$16*'Gearing and Output'!$G$14*(A1446)^2</f>
        <v>111.2073775495362</v>
      </c>
      <c r="D1446" s="91">
        <f>'Gearing and Output'!$G$26</f>
        <v>133.66125</v>
      </c>
      <c r="E1446" s="90">
        <f>'Gearing and Output'!$C$14-C1446-D1446</f>
        <v>239.23840140594046</v>
      </c>
      <c r="F1446" s="90">
        <f>0.5*'Gearing and Output'!$J$27*A1446^2</f>
        <v>53594.201722958889</v>
      </c>
      <c r="G1446" s="90">
        <f>A1446/('Gearing and Output'!$J$35/1000)</f>
        <v>47.081097682100008</v>
      </c>
      <c r="H1446" s="90">
        <f t="shared" si="229"/>
        <v>59.738955596585342</v>
      </c>
      <c r="I1446" s="91">
        <f>'Gearing and Output'!$G$38</f>
        <v>631.72977665344956</v>
      </c>
      <c r="J1446" s="90">
        <f t="shared" si="230"/>
        <v>0.37870369618049587</v>
      </c>
      <c r="K1446" s="92">
        <f t="shared" si="238"/>
        <v>2.6405868495230767</v>
      </c>
      <c r="L1446" s="92">
        <f>IF(A1446&lt;'Gearing and Output'!$H$5,1,IF(A1446&lt;'Gearing and Output'!$H$6,2,IF(A1446&gt;'Gearing and Output'!$H$6,3)))</f>
        <v>3</v>
      </c>
      <c r="M1446" s="93">
        <f>IF(L1446=1,_xlfn.XLOOKUP(A1446,'Dyno Graph'!$E$2:$E$77,'Dyno Graph'!$A$2:$A$77,,1),IF(L1446=2,_xlfn.XLOOKUP(A1446,'Dyno Graph'!$F$2:$F$77,'Dyno Graph'!$A$2:$A$77,,1),IF(L1446=3,_xlfn.XLOOKUP(A1446,'Dyno Graph'!$G$2:$G$77,'Dyno Graph'!$A$2:$A$77,,1))))</f>
        <v>7500</v>
      </c>
      <c r="N1446" s="93">
        <f>IF(L1446=1,_xlfn.XLOOKUP(A1446,'Dyno Graph'!$E$2:$E$77,'Dyno Graph'!$D$2:$D$77,,-1),IF(L1446=2,_xlfn.XLOOKUP(A1446,'Dyno Graph'!$F$2:$F$77,'Dyno Graph'!$D$2:$D$77,,-1),IF(L1446=3,_xlfn.XLOOKUP(A1446,'Dyno Graph'!$G$2:$G$77,'Dyno Graph'!$D$2:$D$77,,-1))))</f>
        <v>14.254</v>
      </c>
      <c r="O1446" s="93">
        <f>IF(L1446=1,_xlfn.XLOOKUP(A1446,'Dyno Graph'!$E$2:$E$77,'Dyno Graph'!$H$2:$H$77,,-1),IF(Forces!L1446=2,_xlfn.XLOOKUP(Forces!A1446,'Dyno Graph'!$F$2:$F$77,'Dyno Graph'!$H$2:$H$77,,-1),IF(Forces!L1446=3,_xlfn.XLOOKUP(Forces!A1446,'Dyno Graph'!$G$2:$G$77,'Dyno Graph'!$H$2:$H$77,,-1))))</f>
        <v>11.185500000000001</v>
      </c>
      <c r="P1446" s="93" cm="1">
        <f t="array" ref="P1446">_xlfn.XLOOKUP(N1446,BSFC!$B$3:$B$25,_xlfn.XLOOKUP(M1446,BSFC!$C$2:$P$2,BSFC!$C$3:$P$25,,-1),,-1)</f>
        <v>475.44294525000004</v>
      </c>
      <c r="Q1446" s="92">
        <f t="shared" si="231"/>
        <v>1.4772408511371877</v>
      </c>
      <c r="R1446" s="93">
        <f t="shared" si="232"/>
        <v>2.2593044861247781E-4</v>
      </c>
      <c r="S1446" s="93">
        <f t="shared" si="237"/>
        <v>0.10741703790997023</v>
      </c>
      <c r="T1446" s="93">
        <f t="shared" si="235"/>
        <v>185.08082826021564</v>
      </c>
      <c r="U1446" s="93">
        <f t="shared" si="233"/>
        <v>1.4322271721329364E-4</v>
      </c>
      <c r="V1446" s="93">
        <f t="shared" si="236"/>
        <v>0.24677443768027946</v>
      </c>
    </row>
    <row r="1447" spans="1:22" ht="14.65" thickBot="1" x14ac:dyDescent="0.5">
      <c r="A1447" s="88">
        <f>MIN('Gearing and Output'!$H$7,(SQRT((A1446^2)+2*K1446*1)))</f>
        <v>13.752388632941413</v>
      </c>
      <c r="B1447" s="81">
        <f t="shared" si="234"/>
        <v>120.54239165311193</v>
      </c>
      <c r="C1447" s="90">
        <f>0.5*'Gearing and Output'!$G$15*'Gearing and Output'!$G$16*'Gearing and Output'!$G$14*(A1447)^2</f>
        <v>111.2073775495362</v>
      </c>
      <c r="D1447" s="91">
        <f>'Gearing and Output'!$G$26</f>
        <v>133.66125</v>
      </c>
      <c r="E1447" s="90">
        <f>'Gearing and Output'!$C$14-C1447-D1447</f>
        <v>239.23840140594046</v>
      </c>
      <c r="F1447" s="90">
        <f>0.5*'Gearing and Output'!$J$27*A1447^2</f>
        <v>53594.201722958889</v>
      </c>
      <c r="G1447" s="90">
        <f>A1447/('Gearing and Output'!$J$35/1000)</f>
        <v>47.081097682100008</v>
      </c>
      <c r="H1447" s="90">
        <f t="shared" si="229"/>
        <v>59.738955596585342</v>
      </c>
      <c r="I1447" s="91">
        <f>'Gearing and Output'!$G$38</f>
        <v>631.72977665344956</v>
      </c>
      <c r="J1447" s="90">
        <f t="shared" si="230"/>
        <v>0.37870369618049587</v>
      </c>
      <c r="K1447" s="92">
        <f t="shared" si="238"/>
        <v>2.6405868495230767</v>
      </c>
      <c r="L1447" s="92">
        <f>IF(A1447&lt;'Gearing and Output'!$H$5,1,IF(A1447&lt;'Gearing and Output'!$H$6,2,IF(A1447&gt;'Gearing and Output'!$H$6,3)))</f>
        <v>3</v>
      </c>
      <c r="M1447" s="93">
        <f>IF(L1447=1,_xlfn.XLOOKUP(A1447,'Dyno Graph'!$E$2:$E$77,'Dyno Graph'!$A$2:$A$77,,1),IF(L1447=2,_xlfn.XLOOKUP(A1447,'Dyno Graph'!$F$2:$F$77,'Dyno Graph'!$A$2:$A$77,,1),IF(L1447=3,_xlfn.XLOOKUP(A1447,'Dyno Graph'!$G$2:$G$77,'Dyno Graph'!$A$2:$A$77,,1))))</f>
        <v>7500</v>
      </c>
      <c r="N1447" s="93">
        <f>IF(L1447=1,_xlfn.XLOOKUP(A1447,'Dyno Graph'!$E$2:$E$77,'Dyno Graph'!$D$2:$D$77,,-1),IF(L1447=2,_xlfn.XLOOKUP(A1447,'Dyno Graph'!$F$2:$F$77,'Dyno Graph'!$D$2:$D$77,,-1),IF(L1447=3,_xlfn.XLOOKUP(A1447,'Dyno Graph'!$G$2:$G$77,'Dyno Graph'!$D$2:$D$77,,-1))))</f>
        <v>14.254</v>
      </c>
      <c r="O1447" s="93">
        <f>IF(L1447=1,_xlfn.XLOOKUP(A1447,'Dyno Graph'!$E$2:$E$77,'Dyno Graph'!$H$2:$H$77,,-1),IF(Forces!L1447=2,_xlfn.XLOOKUP(Forces!A1447,'Dyno Graph'!$F$2:$F$77,'Dyno Graph'!$H$2:$H$77,,-1),IF(Forces!L1447=3,_xlfn.XLOOKUP(Forces!A1447,'Dyno Graph'!$G$2:$G$77,'Dyno Graph'!$H$2:$H$77,,-1))))</f>
        <v>11.185500000000001</v>
      </c>
      <c r="P1447" s="93" cm="1">
        <f t="array" ref="P1447">_xlfn.XLOOKUP(N1447,BSFC!$B$3:$B$25,_xlfn.XLOOKUP(M1447,BSFC!$C$2:$P$2,BSFC!$C$3:$P$25,,-1),,-1)</f>
        <v>475.44294525000004</v>
      </c>
      <c r="Q1447" s="92">
        <f t="shared" si="231"/>
        <v>1.4772408511371877</v>
      </c>
      <c r="R1447" s="93">
        <f t="shared" si="232"/>
        <v>2.2593044861247781E-4</v>
      </c>
      <c r="S1447" s="93">
        <f t="shared" si="237"/>
        <v>0.10741703790997023</v>
      </c>
      <c r="T1447" s="93">
        <f t="shared" si="235"/>
        <v>185.18824529812562</v>
      </c>
      <c r="U1447" s="93">
        <f t="shared" si="233"/>
        <v>1.4322271721329364E-4</v>
      </c>
      <c r="V1447" s="93">
        <f t="shared" si="236"/>
        <v>0.24691766039749274</v>
      </c>
    </row>
    <row r="1448" spans="1:22" ht="14.65" thickBot="1" x14ac:dyDescent="0.5">
      <c r="A1448" s="88">
        <f>MIN('Gearing and Output'!$H$7,(SQRT((A1447^2)+2*K1447*1)))</f>
        <v>13.752388632941413</v>
      </c>
      <c r="B1448" s="81">
        <f t="shared" si="234"/>
        <v>120.61510629394202</v>
      </c>
      <c r="C1448" s="90">
        <f>0.5*'Gearing and Output'!$G$15*'Gearing and Output'!$G$16*'Gearing and Output'!$G$14*(A1448)^2</f>
        <v>111.2073775495362</v>
      </c>
      <c r="D1448" s="91">
        <f>'Gearing and Output'!$G$26</f>
        <v>133.66125</v>
      </c>
      <c r="E1448" s="90">
        <f>'Gearing and Output'!$C$14-C1448-D1448</f>
        <v>239.23840140594046</v>
      </c>
      <c r="F1448" s="90">
        <f>0.5*'Gearing and Output'!$J$27*A1448^2</f>
        <v>53594.201722958889</v>
      </c>
      <c r="G1448" s="90">
        <f>A1448/('Gearing and Output'!$J$35/1000)</f>
        <v>47.081097682100008</v>
      </c>
      <c r="H1448" s="90">
        <f t="shared" si="229"/>
        <v>59.738955596585342</v>
      </c>
      <c r="I1448" s="91">
        <f>'Gearing and Output'!$G$38</f>
        <v>631.72977665344956</v>
      </c>
      <c r="J1448" s="90">
        <f t="shared" si="230"/>
        <v>0.37870369618049587</v>
      </c>
      <c r="K1448" s="92">
        <f t="shared" si="238"/>
        <v>2.6405868495230767</v>
      </c>
      <c r="L1448" s="92">
        <f>IF(A1448&lt;'Gearing and Output'!$H$5,1,IF(A1448&lt;'Gearing and Output'!$H$6,2,IF(A1448&gt;'Gearing and Output'!$H$6,3)))</f>
        <v>3</v>
      </c>
      <c r="M1448" s="93">
        <f>IF(L1448=1,_xlfn.XLOOKUP(A1448,'Dyno Graph'!$E$2:$E$77,'Dyno Graph'!$A$2:$A$77,,1),IF(L1448=2,_xlfn.XLOOKUP(A1448,'Dyno Graph'!$F$2:$F$77,'Dyno Graph'!$A$2:$A$77,,1),IF(L1448=3,_xlfn.XLOOKUP(A1448,'Dyno Graph'!$G$2:$G$77,'Dyno Graph'!$A$2:$A$77,,1))))</f>
        <v>7500</v>
      </c>
      <c r="N1448" s="93">
        <f>IF(L1448=1,_xlfn.XLOOKUP(A1448,'Dyno Graph'!$E$2:$E$77,'Dyno Graph'!$D$2:$D$77,,-1),IF(L1448=2,_xlfn.XLOOKUP(A1448,'Dyno Graph'!$F$2:$F$77,'Dyno Graph'!$D$2:$D$77,,-1),IF(L1448=3,_xlfn.XLOOKUP(A1448,'Dyno Graph'!$G$2:$G$77,'Dyno Graph'!$D$2:$D$77,,-1))))</f>
        <v>14.254</v>
      </c>
      <c r="O1448" s="93">
        <f>IF(L1448=1,_xlfn.XLOOKUP(A1448,'Dyno Graph'!$E$2:$E$77,'Dyno Graph'!$H$2:$H$77,,-1),IF(Forces!L1448=2,_xlfn.XLOOKUP(Forces!A1448,'Dyno Graph'!$F$2:$F$77,'Dyno Graph'!$H$2:$H$77,,-1),IF(Forces!L1448=3,_xlfn.XLOOKUP(Forces!A1448,'Dyno Graph'!$G$2:$G$77,'Dyno Graph'!$H$2:$H$77,,-1))))</f>
        <v>11.185500000000001</v>
      </c>
      <c r="P1448" s="93" cm="1">
        <f t="array" ref="P1448">_xlfn.XLOOKUP(N1448,BSFC!$B$3:$B$25,_xlfn.XLOOKUP(M1448,BSFC!$C$2:$P$2,BSFC!$C$3:$P$25,,-1),,-1)</f>
        <v>475.44294525000004</v>
      </c>
      <c r="Q1448" s="92">
        <f t="shared" si="231"/>
        <v>1.4772408511371877</v>
      </c>
      <c r="R1448" s="93">
        <f t="shared" si="232"/>
        <v>2.2593044861247781E-4</v>
      </c>
      <c r="S1448" s="93">
        <f t="shared" si="237"/>
        <v>0.10741703790997023</v>
      </c>
      <c r="T1448" s="93">
        <f t="shared" si="235"/>
        <v>185.2956623360356</v>
      </c>
      <c r="U1448" s="93">
        <f t="shared" si="233"/>
        <v>1.4322271721329364E-4</v>
      </c>
      <c r="V1448" s="93">
        <f t="shared" si="236"/>
        <v>0.24706088311470603</v>
      </c>
    </row>
    <row r="1449" spans="1:22" ht="14.65" thickBot="1" x14ac:dyDescent="0.5">
      <c r="A1449" s="88">
        <f>MIN('Gearing and Output'!$H$7,(SQRT((A1448^2)+2*K1448*1)))</f>
        <v>13.752388632941413</v>
      </c>
      <c r="B1449" s="81">
        <f t="shared" si="234"/>
        <v>120.68782093477211</v>
      </c>
      <c r="C1449" s="90">
        <f>0.5*'Gearing and Output'!$G$15*'Gearing and Output'!$G$16*'Gearing and Output'!$G$14*(A1449)^2</f>
        <v>111.2073775495362</v>
      </c>
      <c r="D1449" s="91">
        <f>'Gearing and Output'!$G$26</f>
        <v>133.66125</v>
      </c>
      <c r="E1449" s="90">
        <f>'Gearing and Output'!$C$14-C1449-D1449</f>
        <v>239.23840140594046</v>
      </c>
      <c r="F1449" s="90">
        <f>0.5*'Gearing and Output'!$J$27*A1449^2</f>
        <v>53594.201722958889</v>
      </c>
      <c r="G1449" s="90">
        <f>A1449/('Gearing and Output'!$J$35/1000)</f>
        <v>47.081097682100008</v>
      </c>
      <c r="H1449" s="90">
        <f t="shared" si="229"/>
        <v>59.738955596585342</v>
      </c>
      <c r="I1449" s="91">
        <f>'Gearing and Output'!$G$38</f>
        <v>631.72977665344956</v>
      </c>
      <c r="J1449" s="90">
        <f t="shared" si="230"/>
        <v>0.37870369618049587</v>
      </c>
      <c r="K1449" s="92">
        <f t="shared" si="238"/>
        <v>2.6405868495230767</v>
      </c>
      <c r="L1449" s="92">
        <f>IF(A1449&lt;'Gearing and Output'!$H$5,1,IF(A1449&lt;'Gearing and Output'!$H$6,2,IF(A1449&gt;'Gearing and Output'!$H$6,3)))</f>
        <v>3</v>
      </c>
      <c r="M1449" s="93">
        <f>IF(L1449=1,_xlfn.XLOOKUP(A1449,'Dyno Graph'!$E$2:$E$77,'Dyno Graph'!$A$2:$A$77,,1),IF(L1449=2,_xlfn.XLOOKUP(A1449,'Dyno Graph'!$F$2:$F$77,'Dyno Graph'!$A$2:$A$77,,1),IF(L1449=3,_xlfn.XLOOKUP(A1449,'Dyno Graph'!$G$2:$G$77,'Dyno Graph'!$A$2:$A$77,,1))))</f>
        <v>7500</v>
      </c>
      <c r="N1449" s="93">
        <f>IF(L1449=1,_xlfn.XLOOKUP(A1449,'Dyno Graph'!$E$2:$E$77,'Dyno Graph'!$D$2:$D$77,,-1),IF(L1449=2,_xlfn.XLOOKUP(A1449,'Dyno Graph'!$F$2:$F$77,'Dyno Graph'!$D$2:$D$77,,-1),IF(L1449=3,_xlfn.XLOOKUP(A1449,'Dyno Graph'!$G$2:$G$77,'Dyno Graph'!$D$2:$D$77,,-1))))</f>
        <v>14.254</v>
      </c>
      <c r="O1449" s="93">
        <f>IF(L1449=1,_xlfn.XLOOKUP(A1449,'Dyno Graph'!$E$2:$E$77,'Dyno Graph'!$H$2:$H$77,,-1),IF(Forces!L1449=2,_xlfn.XLOOKUP(Forces!A1449,'Dyno Graph'!$F$2:$F$77,'Dyno Graph'!$H$2:$H$77,,-1),IF(Forces!L1449=3,_xlfn.XLOOKUP(Forces!A1449,'Dyno Graph'!$G$2:$G$77,'Dyno Graph'!$H$2:$H$77,,-1))))</f>
        <v>11.185500000000001</v>
      </c>
      <c r="P1449" s="93" cm="1">
        <f t="array" ref="P1449">_xlfn.XLOOKUP(N1449,BSFC!$B$3:$B$25,_xlfn.XLOOKUP(M1449,BSFC!$C$2:$P$2,BSFC!$C$3:$P$25,,-1),,-1)</f>
        <v>475.44294525000004</v>
      </c>
      <c r="Q1449" s="92">
        <f t="shared" si="231"/>
        <v>1.4772408511371877</v>
      </c>
      <c r="R1449" s="93">
        <f t="shared" si="232"/>
        <v>2.2593044861247781E-4</v>
      </c>
      <c r="S1449" s="93">
        <f t="shared" si="237"/>
        <v>0.10741703790997023</v>
      </c>
      <c r="T1449" s="93">
        <f t="shared" si="235"/>
        <v>185.40307937394559</v>
      </c>
      <c r="U1449" s="93">
        <f t="shared" si="233"/>
        <v>1.4322271721329364E-4</v>
      </c>
      <c r="V1449" s="93">
        <f t="shared" si="236"/>
        <v>0.24720410583191932</v>
      </c>
    </row>
    <row r="1450" spans="1:22" ht="14.65" thickBot="1" x14ac:dyDescent="0.5">
      <c r="A1450" s="88">
        <f>MIN('Gearing and Output'!$H$7,(SQRT((A1449^2)+2*K1449*1)))</f>
        <v>13.752388632941413</v>
      </c>
      <c r="B1450" s="81">
        <f t="shared" si="234"/>
        <v>120.76053557560219</v>
      </c>
      <c r="C1450" s="90">
        <f>0.5*'Gearing and Output'!$G$15*'Gearing and Output'!$G$16*'Gearing and Output'!$G$14*(A1450)^2</f>
        <v>111.2073775495362</v>
      </c>
      <c r="D1450" s="91">
        <f>'Gearing and Output'!$G$26</f>
        <v>133.66125</v>
      </c>
      <c r="E1450" s="90">
        <f>'Gearing and Output'!$C$14-C1450-D1450</f>
        <v>239.23840140594046</v>
      </c>
      <c r="F1450" s="90">
        <f>0.5*'Gearing and Output'!$J$27*A1450^2</f>
        <v>53594.201722958889</v>
      </c>
      <c r="G1450" s="90">
        <f>A1450/('Gearing and Output'!$J$35/1000)</f>
        <v>47.081097682100008</v>
      </c>
      <c r="H1450" s="90">
        <f t="shared" si="229"/>
        <v>59.738955596585342</v>
      </c>
      <c r="I1450" s="91">
        <f>'Gearing and Output'!$G$38</f>
        <v>631.72977665344956</v>
      </c>
      <c r="J1450" s="90">
        <f t="shared" si="230"/>
        <v>0.37870369618049587</v>
      </c>
      <c r="K1450" s="92">
        <f t="shared" si="238"/>
        <v>2.6405868495230767</v>
      </c>
      <c r="L1450" s="92">
        <f>IF(A1450&lt;'Gearing and Output'!$H$5,1,IF(A1450&lt;'Gearing and Output'!$H$6,2,IF(A1450&gt;'Gearing and Output'!$H$6,3)))</f>
        <v>3</v>
      </c>
      <c r="M1450" s="93">
        <f>IF(L1450=1,_xlfn.XLOOKUP(A1450,'Dyno Graph'!$E$2:$E$77,'Dyno Graph'!$A$2:$A$77,,1),IF(L1450=2,_xlfn.XLOOKUP(A1450,'Dyno Graph'!$F$2:$F$77,'Dyno Graph'!$A$2:$A$77,,1),IF(L1450=3,_xlfn.XLOOKUP(A1450,'Dyno Graph'!$G$2:$G$77,'Dyno Graph'!$A$2:$A$77,,1))))</f>
        <v>7500</v>
      </c>
      <c r="N1450" s="93">
        <f>IF(L1450=1,_xlfn.XLOOKUP(A1450,'Dyno Graph'!$E$2:$E$77,'Dyno Graph'!$D$2:$D$77,,-1),IF(L1450=2,_xlfn.XLOOKUP(A1450,'Dyno Graph'!$F$2:$F$77,'Dyno Graph'!$D$2:$D$77,,-1),IF(L1450=3,_xlfn.XLOOKUP(A1450,'Dyno Graph'!$G$2:$G$77,'Dyno Graph'!$D$2:$D$77,,-1))))</f>
        <v>14.254</v>
      </c>
      <c r="O1450" s="93">
        <f>IF(L1450=1,_xlfn.XLOOKUP(A1450,'Dyno Graph'!$E$2:$E$77,'Dyno Graph'!$H$2:$H$77,,-1),IF(Forces!L1450=2,_xlfn.XLOOKUP(Forces!A1450,'Dyno Graph'!$F$2:$F$77,'Dyno Graph'!$H$2:$H$77,,-1),IF(Forces!L1450=3,_xlfn.XLOOKUP(Forces!A1450,'Dyno Graph'!$G$2:$G$77,'Dyno Graph'!$H$2:$H$77,,-1))))</f>
        <v>11.185500000000001</v>
      </c>
      <c r="P1450" s="93" cm="1">
        <f t="array" ref="P1450">_xlfn.XLOOKUP(N1450,BSFC!$B$3:$B$25,_xlfn.XLOOKUP(M1450,BSFC!$C$2:$P$2,BSFC!$C$3:$P$25,,-1),,-1)</f>
        <v>475.44294525000004</v>
      </c>
      <c r="Q1450" s="92">
        <f t="shared" si="231"/>
        <v>1.4772408511371877</v>
      </c>
      <c r="R1450" s="93">
        <f t="shared" si="232"/>
        <v>2.2593044861247781E-4</v>
      </c>
      <c r="S1450" s="93">
        <f t="shared" si="237"/>
        <v>0.10741703790997023</v>
      </c>
      <c r="T1450" s="93">
        <f t="shared" si="235"/>
        <v>185.51049641185557</v>
      </c>
      <c r="U1450" s="93">
        <f t="shared" si="233"/>
        <v>1.4322271721329364E-4</v>
      </c>
      <c r="V1450" s="93">
        <f t="shared" si="236"/>
        <v>0.24734732854913261</v>
      </c>
    </row>
    <row r="1451" spans="1:22" ht="14.65" thickBot="1" x14ac:dyDescent="0.5">
      <c r="A1451" s="88">
        <f>MIN('Gearing and Output'!$H$7,(SQRT((A1450^2)+2*K1450*1)))</f>
        <v>13.752388632941413</v>
      </c>
      <c r="B1451" s="81">
        <f t="shared" si="234"/>
        <v>120.83325021643228</v>
      </c>
      <c r="C1451" s="90">
        <f>0.5*'Gearing and Output'!$G$15*'Gearing and Output'!$G$16*'Gearing and Output'!$G$14*(A1451)^2</f>
        <v>111.2073775495362</v>
      </c>
      <c r="D1451" s="91">
        <f>'Gearing and Output'!$G$26</f>
        <v>133.66125</v>
      </c>
      <c r="E1451" s="90">
        <f>'Gearing and Output'!$C$14-C1451-D1451</f>
        <v>239.23840140594046</v>
      </c>
      <c r="F1451" s="90">
        <f>0.5*'Gearing and Output'!$J$27*A1451^2</f>
        <v>53594.201722958889</v>
      </c>
      <c r="G1451" s="90">
        <f>A1451/('Gearing and Output'!$J$35/1000)</f>
        <v>47.081097682100008</v>
      </c>
      <c r="H1451" s="90">
        <f t="shared" si="229"/>
        <v>59.738955596585342</v>
      </c>
      <c r="I1451" s="91">
        <f>'Gearing and Output'!$G$38</f>
        <v>631.72977665344956</v>
      </c>
      <c r="J1451" s="90">
        <f t="shared" si="230"/>
        <v>0.37870369618049587</v>
      </c>
      <c r="K1451" s="92">
        <f t="shared" si="238"/>
        <v>2.6405868495230767</v>
      </c>
      <c r="L1451" s="92">
        <f>IF(A1451&lt;'Gearing and Output'!$H$5,1,IF(A1451&lt;'Gearing and Output'!$H$6,2,IF(A1451&gt;'Gearing and Output'!$H$6,3)))</f>
        <v>3</v>
      </c>
      <c r="M1451" s="93">
        <f>IF(L1451=1,_xlfn.XLOOKUP(A1451,'Dyno Graph'!$E$2:$E$77,'Dyno Graph'!$A$2:$A$77,,1),IF(L1451=2,_xlfn.XLOOKUP(A1451,'Dyno Graph'!$F$2:$F$77,'Dyno Graph'!$A$2:$A$77,,1),IF(L1451=3,_xlfn.XLOOKUP(A1451,'Dyno Graph'!$G$2:$G$77,'Dyno Graph'!$A$2:$A$77,,1))))</f>
        <v>7500</v>
      </c>
      <c r="N1451" s="93">
        <f>IF(L1451=1,_xlfn.XLOOKUP(A1451,'Dyno Graph'!$E$2:$E$77,'Dyno Graph'!$D$2:$D$77,,-1),IF(L1451=2,_xlfn.XLOOKUP(A1451,'Dyno Graph'!$F$2:$F$77,'Dyno Graph'!$D$2:$D$77,,-1),IF(L1451=3,_xlfn.XLOOKUP(A1451,'Dyno Graph'!$G$2:$G$77,'Dyno Graph'!$D$2:$D$77,,-1))))</f>
        <v>14.254</v>
      </c>
      <c r="O1451" s="93">
        <f>IF(L1451=1,_xlfn.XLOOKUP(A1451,'Dyno Graph'!$E$2:$E$77,'Dyno Graph'!$H$2:$H$77,,-1),IF(Forces!L1451=2,_xlfn.XLOOKUP(Forces!A1451,'Dyno Graph'!$F$2:$F$77,'Dyno Graph'!$H$2:$H$77,,-1),IF(Forces!L1451=3,_xlfn.XLOOKUP(Forces!A1451,'Dyno Graph'!$G$2:$G$77,'Dyno Graph'!$H$2:$H$77,,-1))))</f>
        <v>11.185500000000001</v>
      </c>
      <c r="P1451" s="93" cm="1">
        <f t="array" ref="P1451">_xlfn.XLOOKUP(N1451,BSFC!$B$3:$B$25,_xlfn.XLOOKUP(M1451,BSFC!$C$2:$P$2,BSFC!$C$3:$P$25,,-1),,-1)</f>
        <v>475.44294525000004</v>
      </c>
      <c r="Q1451" s="92">
        <f t="shared" si="231"/>
        <v>1.4772408511371877</v>
      </c>
      <c r="R1451" s="93">
        <f t="shared" si="232"/>
        <v>2.2593044861247781E-4</v>
      </c>
      <c r="S1451" s="93">
        <f t="shared" si="237"/>
        <v>0.10741703790997023</v>
      </c>
      <c r="T1451" s="93">
        <f t="shared" si="235"/>
        <v>185.61791344976555</v>
      </c>
      <c r="U1451" s="93">
        <f t="shared" si="233"/>
        <v>1.4322271721329364E-4</v>
      </c>
      <c r="V1451" s="93">
        <f t="shared" si="236"/>
        <v>0.24749055126634589</v>
      </c>
    </row>
    <row r="1452" spans="1:22" ht="14.65" thickBot="1" x14ac:dyDescent="0.5">
      <c r="A1452" s="88">
        <f>MIN('Gearing and Output'!$H$7,(SQRT((A1451^2)+2*K1451*1)))</f>
        <v>13.752388632941413</v>
      </c>
      <c r="B1452" s="81">
        <f t="shared" si="234"/>
        <v>120.90596485726236</v>
      </c>
      <c r="C1452" s="90">
        <f>0.5*'Gearing and Output'!$G$15*'Gearing and Output'!$G$16*'Gearing and Output'!$G$14*(A1452)^2</f>
        <v>111.2073775495362</v>
      </c>
      <c r="D1452" s="91">
        <f>'Gearing and Output'!$G$26</f>
        <v>133.66125</v>
      </c>
      <c r="E1452" s="90">
        <f>'Gearing and Output'!$C$14-C1452-D1452</f>
        <v>239.23840140594046</v>
      </c>
      <c r="F1452" s="90">
        <f>0.5*'Gearing and Output'!$J$27*A1452^2</f>
        <v>53594.201722958889</v>
      </c>
      <c r="G1452" s="90">
        <f>A1452/('Gearing and Output'!$J$35/1000)</f>
        <v>47.081097682100008</v>
      </c>
      <c r="H1452" s="90">
        <f t="shared" si="229"/>
        <v>59.738955596585342</v>
      </c>
      <c r="I1452" s="91">
        <f>'Gearing and Output'!$G$38</f>
        <v>631.72977665344956</v>
      </c>
      <c r="J1452" s="90">
        <f t="shared" si="230"/>
        <v>0.37870369618049587</v>
      </c>
      <c r="K1452" s="92">
        <f t="shared" si="238"/>
        <v>2.6405868495230767</v>
      </c>
      <c r="L1452" s="92">
        <f>IF(A1452&lt;'Gearing and Output'!$H$5,1,IF(A1452&lt;'Gearing and Output'!$H$6,2,IF(A1452&gt;'Gearing and Output'!$H$6,3)))</f>
        <v>3</v>
      </c>
      <c r="M1452" s="93">
        <f>IF(L1452=1,_xlfn.XLOOKUP(A1452,'Dyno Graph'!$E$2:$E$77,'Dyno Graph'!$A$2:$A$77,,1),IF(L1452=2,_xlfn.XLOOKUP(A1452,'Dyno Graph'!$F$2:$F$77,'Dyno Graph'!$A$2:$A$77,,1),IF(L1452=3,_xlfn.XLOOKUP(A1452,'Dyno Graph'!$G$2:$G$77,'Dyno Graph'!$A$2:$A$77,,1))))</f>
        <v>7500</v>
      </c>
      <c r="N1452" s="93">
        <f>IF(L1452=1,_xlfn.XLOOKUP(A1452,'Dyno Graph'!$E$2:$E$77,'Dyno Graph'!$D$2:$D$77,,-1),IF(L1452=2,_xlfn.XLOOKUP(A1452,'Dyno Graph'!$F$2:$F$77,'Dyno Graph'!$D$2:$D$77,,-1),IF(L1452=3,_xlfn.XLOOKUP(A1452,'Dyno Graph'!$G$2:$G$77,'Dyno Graph'!$D$2:$D$77,,-1))))</f>
        <v>14.254</v>
      </c>
      <c r="O1452" s="93">
        <f>IF(L1452=1,_xlfn.XLOOKUP(A1452,'Dyno Graph'!$E$2:$E$77,'Dyno Graph'!$H$2:$H$77,,-1),IF(Forces!L1452=2,_xlfn.XLOOKUP(Forces!A1452,'Dyno Graph'!$F$2:$F$77,'Dyno Graph'!$H$2:$H$77,,-1),IF(Forces!L1452=3,_xlfn.XLOOKUP(Forces!A1452,'Dyno Graph'!$G$2:$G$77,'Dyno Graph'!$H$2:$H$77,,-1))))</f>
        <v>11.185500000000001</v>
      </c>
      <c r="P1452" s="93" cm="1">
        <f t="array" ref="P1452">_xlfn.XLOOKUP(N1452,BSFC!$B$3:$B$25,_xlfn.XLOOKUP(M1452,BSFC!$C$2:$P$2,BSFC!$C$3:$P$25,,-1),,-1)</f>
        <v>475.44294525000004</v>
      </c>
      <c r="Q1452" s="92">
        <f t="shared" si="231"/>
        <v>1.4772408511371877</v>
      </c>
      <c r="R1452" s="93">
        <f t="shared" si="232"/>
        <v>2.2593044861247781E-4</v>
      </c>
      <c r="S1452" s="93">
        <f t="shared" si="237"/>
        <v>0.10741703790997023</v>
      </c>
      <c r="T1452" s="93">
        <f t="shared" si="235"/>
        <v>185.72533048767554</v>
      </c>
      <c r="U1452" s="93">
        <f t="shared" si="233"/>
        <v>1.4322271721329364E-4</v>
      </c>
      <c r="V1452" s="93">
        <f t="shared" si="236"/>
        <v>0.24763377398355918</v>
      </c>
    </row>
    <row r="1453" spans="1:22" ht="14.65" thickBot="1" x14ac:dyDescent="0.5">
      <c r="A1453" s="88">
        <f>MIN('Gearing and Output'!$H$7,(SQRT((A1452^2)+2*K1452*1)))</f>
        <v>13.752388632941413</v>
      </c>
      <c r="B1453" s="81">
        <f t="shared" si="234"/>
        <v>120.97867949809245</v>
      </c>
      <c r="C1453" s="90">
        <f>0.5*'Gearing and Output'!$G$15*'Gearing and Output'!$G$16*'Gearing and Output'!$G$14*(A1453)^2</f>
        <v>111.2073775495362</v>
      </c>
      <c r="D1453" s="91">
        <f>'Gearing and Output'!$G$26</f>
        <v>133.66125</v>
      </c>
      <c r="E1453" s="90">
        <f>'Gearing and Output'!$C$14-C1453-D1453</f>
        <v>239.23840140594046</v>
      </c>
      <c r="F1453" s="90">
        <f>0.5*'Gearing and Output'!$J$27*A1453^2</f>
        <v>53594.201722958889</v>
      </c>
      <c r="G1453" s="90">
        <f>A1453/('Gearing and Output'!$J$35/1000)</f>
        <v>47.081097682100008</v>
      </c>
      <c r="H1453" s="90">
        <f t="shared" si="229"/>
        <v>59.738955596585342</v>
      </c>
      <c r="I1453" s="91">
        <f>'Gearing and Output'!$G$38</f>
        <v>631.72977665344956</v>
      </c>
      <c r="J1453" s="90">
        <f t="shared" si="230"/>
        <v>0.37870369618049587</v>
      </c>
      <c r="K1453" s="92">
        <f t="shared" si="238"/>
        <v>2.6405868495230767</v>
      </c>
      <c r="L1453" s="92">
        <f>IF(A1453&lt;'Gearing and Output'!$H$5,1,IF(A1453&lt;'Gearing and Output'!$H$6,2,IF(A1453&gt;'Gearing and Output'!$H$6,3)))</f>
        <v>3</v>
      </c>
      <c r="M1453" s="93">
        <f>IF(L1453=1,_xlfn.XLOOKUP(A1453,'Dyno Graph'!$E$2:$E$77,'Dyno Graph'!$A$2:$A$77,,1),IF(L1453=2,_xlfn.XLOOKUP(A1453,'Dyno Graph'!$F$2:$F$77,'Dyno Graph'!$A$2:$A$77,,1),IF(L1453=3,_xlfn.XLOOKUP(A1453,'Dyno Graph'!$G$2:$G$77,'Dyno Graph'!$A$2:$A$77,,1))))</f>
        <v>7500</v>
      </c>
      <c r="N1453" s="93">
        <f>IF(L1453=1,_xlfn.XLOOKUP(A1453,'Dyno Graph'!$E$2:$E$77,'Dyno Graph'!$D$2:$D$77,,-1),IF(L1453=2,_xlfn.XLOOKUP(A1453,'Dyno Graph'!$F$2:$F$77,'Dyno Graph'!$D$2:$D$77,,-1),IF(L1453=3,_xlfn.XLOOKUP(A1453,'Dyno Graph'!$G$2:$G$77,'Dyno Graph'!$D$2:$D$77,,-1))))</f>
        <v>14.254</v>
      </c>
      <c r="O1453" s="93">
        <f>IF(L1453=1,_xlfn.XLOOKUP(A1453,'Dyno Graph'!$E$2:$E$77,'Dyno Graph'!$H$2:$H$77,,-1),IF(Forces!L1453=2,_xlfn.XLOOKUP(Forces!A1453,'Dyno Graph'!$F$2:$F$77,'Dyno Graph'!$H$2:$H$77,,-1),IF(Forces!L1453=3,_xlfn.XLOOKUP(Forces!A1453,'Dyno Graph'!$G$2:$G$77,'Dyno Graph'!$H$2:$H$77,,-1))))</f>
        <v>11.185500000000001</v>
      </c>
      <c r="P1453" s="93" cm="1">
        <f t="array" ref="P1453">_xlfn.XLOOKUP(N1453,BSFC!$B$3:$B$25,_xlfn.XLOOKUP(M1453,BSFC!$C$2:$P$2,BSFC!$C$3:$P$25,,-1),,-1)</f>
        <v>475.44294525000004</v>
      </c>
      <c r="Q1453" s="92">
        <f t="shared" si="231"/>
        <v>1.4772408511371877</v>
      </c>
      <c r="R1453" s="93">
        <f t="shared" si="232"/>
        <v>2.2593044861247781E-4</v>
      </c>
      <c r="S1453" s="93">
        <f t="shared" si="237"/>
        <v>0.10741703790997023</v>
      </c>
      <c r="T1453" s="93">
        <f t="shared" si="235"/>
        <v>185.83274752558552</v>
      </c>
      <c r="U1453" s="93">
        <f t="shared" si="233"/>
        <v>1.4322271721329364E-4</v>
      </c>
      <c r="V1453" s="93">
        <f t="shared" si="236"/>
        <v>0.24777699670077247</v>
      </c>
    </row>
    <row r="1454" spans="1:22" ht="14.65" thickBot="1" x14ac:dyDescent="0.5">
      <c r="A1454" s="88">
        <f>MIN('Gearing and Output'!$H$7,(SQRT((A1453^2)+2*K1453*1)))</f>
        <v>13.752388632941413</v>
      </c>
      <c r="B1454" s="81">
        <f t="shared" si="234"/>
        <v>121.05139413892253</v>
      </c>
      <c r="C1454" s="90">
        <f>0.5*'Gearing and Output'!$G$15*'Gearing and Output'!$G$16*'Gearing and Output'!$G$14*(A1454)^2</f>
        <v>111.2073775495362</v>
      </c>
      <c r="D1454" s="91">
        <f>'Gearing and Output'!$G$26</f>
        <v>133.66125</v>
      </c>
      <c r="E1454" s="90">
        <f>'Gearing and Output'!$C$14-C1454-D1454</f>
        <v>239.23840140594046</v>
      </c>
      <c r="F1454" s="90">
        <f>0.5*'Gearing and Output'!$J$27*A1454^2</f>
        <v>53594.201722958889</v>
      </c>
      <c r="G1454" s="90">
        <f>A1454/('Gearing and Output'!$J$35/1000)</f>
        <v>47.081097682100008</v>
      </c>
      <c r="H1454" s="90">
        <f t="shared" si="229"/>
        <v>59.738955596585342</v>
      </c>
      <c r="I1454" s="91">
        <f>'Gearing and Output'!$G$38</f>
        <v>631.72977665344956</v>
      </c>
      <c r="J1454" s="90">
        <f t="shared" si="230"/>
        <v>0.37870369618049587</v>
      </c>
      <c r="K1454" s="92">
        <f t="shared" si="238"/>
        <v>2.6405868495230767</v>
      </c>
      <c r="L1454" s="92">
        <f>IF(A1454&lt;'Gearing and Output'!$H$5,1,IF(A1454&lt;'Gearing and Output'!$H$6,2,IF(A1454&gt;'Gearing and Output'!$H$6,3)))</f>
        <v>3</v>
      </c>
      <c r="M1454" s="93">
        <f>IF(L1454=1,_xlfn.XLOOKUP(A1454,'Dyno Graph'!$E$2:$E$77,'Dyno Graph'!$A$2:$A$77,,1),IF(L1454=2,_xlfn.XLOOKUP(A1454,'Dyno Graph'!$F$2:$F$77,'Dyno Graph'!$A$2:$A$77,,1),IF(L1454=3,_xlfn.XLOOKUP(A1454,'Dyno Graph'!$G$2:$G$77,'Dyno Graph'!$A$2:$A$77,,1))))</f>
        <v>7500</v>
      </c>
      <c r="N1454" s="93">
        <f>IF(L1454=1,_xlfn.XLOOKUP(A1454,'Dyno Graph'!$E$2:$E$77,'Dyno Graph'!$D$2:$D$77,,-1),IF(L1454=2,_xlfn.XLOOKUP(A1454,'Dyno Graph'!$F$2:$F$77,'Dyno Graph'!$D$2:$D$77,,-1),IF(L1454=3,_xlfn.XLOOKUP(A1454,'Dyno Graph'!$G$2:$G$77,'Dyno Graph'!$D$2:$D$77,,-1))))</f>
        <v>14.254</v>
      </c>
      <c r="O1454" s="93">
        <f>IF(L1454=1,_xlfn.XLOOKUP(A1454,'Dyno Graph'!$E$2:$E$77,'Dyno Graph'!$H$2:$H$77,,-1),IF(Forces!L1454=2,_xlfn.XLOOKUP(Forces!A1454,'Dyno Graph'!$F$2:$F$77,'Dyno Graph'!$H$2:$H$77,,-1),IF(Forces!L1454=3,_xlfn.XLOOKUP(Forces!A1454,'Dyno Graph'!$G$2:$G$77,'Dyno Graph'!$H$2:$H$77,,-1))))</f>
        <v>11.185500000000001</v>
      </c>
      <c r="P1454" s="93" cm="1">
        <f t="array" ref="P1454">_xlfn.XLOOKUP(N1454,BSFC!$B$3:$B$25,_xlfn.XLOOKUP(M1454,BSFC!$C$2:$P$2,BSFC!$C$3:$P$25,,-1),,-1)</f>
        <v>475.44294525000004</v>
      </c>
      <c r="Q1454" s="92">
        <f t="shared" si="231"/>
        <v>1.4772408511371877</v>
      </c>
      <c r="R1454" s="93">
        <f t="shared" si="232"/>
        <v>2.2593044861247781E-4</v>
      </c>
      <c r="S1454" s="93">
        <f t="shared" si="237"/>
        <v>0.10741703790997023</v>
      </c>
      <c r="T1454" s="93">
        <f t="shared" si="235"/>
        <v>185.9401645634955</v>
      </c>
      <c r="U1454" s="93">
        <f t="shared" si="233"/>
        <v>1.4322271721329364E-4</v>
      </c>
      <c r="V1454" s="93">
        <f t="shared" si="236"/>
        <v>0.24792021941798575</v>
      </c>
    </row>
    <row r="1455" spans="1:22" ht="14.65" thickBot="1" x14ac:dyDescent="0.5">
      <c r="A1455" s="88">
        <f>MIN('Gearing and Output'!$H$7,(SQRT((A1454^2)+2*K1454*1)))</f>
        <v>13.752388632941413</v>
      </c>
      <c r="B1455" s="81">
        <f t="shared" si="234"/>
        <v>121.12410877975262</v>
      </c>
      <c r="C1455" s="90">
        <f>0.5*'Gearing and Output'!$G$15*'Gearing and Output'!$G$16*'Gearing and Output'!$G$14*(A1455)^2</f>
        <v>111.2073775495362</v>
      </c>
      <c r="D1455" s="91">
        <f>'Gearing and Output'!$G$26</f>
        <v>133.66125</v>
      </c>
      <c r="E1455" s="90">
        <f>'Gearing and Output'!$C$14-C1455-D1455</f>
        <v>239.23840140594046</v>
      </c>
      <c r="F1455" s="90">
        <f>0.5*'Gearing and Output'!$J$27*A1455^2</f>
        <v>53594.201722958889</v>
      </c>
      <c r="G1455" s="90">
        <f>A1455/('Gearing and Output'!$J$35/1000)</f>
        <v>47.081097682100008</v>
      </c>
      <c r="H1455" s="90">
        <f t="shared" si="229"/>
        <v>59.738955596585342</v>
      </c>
      <c r="I1455" s="91">
        <f>'Gearing and Output'!$G$38</f>
        <v>631.72977665344956</v>
      </c>
      <c r="J1455" s="90">
        <f t="shared" si="230"/>
        <v>0.37870369618049587</v>
      </c>
      <c r="K1455" s="92">
        <f t="shared" si="238"/>
        <v>2.6405868495230767</v>
      </c>
      <c r="L1455" s="92">
        <f>IF(A1455&lt;'Gearing and Output'!$H$5,1,IF(A1455&lt;'Gearing and Output'!$H$6,2,IF(A1455&gt;'Gearing and Output'!$H$6,3)))</f>
        <v>3</v>
      </c>
      <c r="M1455" s="93">
        <f>IF(L1455=1,_xlfn.XLOOKUP(A1455,'Dyno Graph'!$E$2:$E$77,'Dyno Graph'!$A$2:$A$77,,1),IF(L1455=2,_xlfn.XLOOKUP(A1455,'Dyno Graph'!$F$2:$F$77,'Dyno Graph'!$A$2:$A$77,,1),IF(L1455=3,_xlfn.XLOOKUP(A1455,'Dyno Graph'!$G$2:$G$77,'Dyno Graph'!$A$2:$A$77,,1))))</f>
        <v>7500</v>
      </c>
      <c r="N1455" s="93">
        <f>IF(L1455=1,_xlfn.XLOOKUP(A1455,'Dyno Graph'!$E$2:$E$77,'Dyno Graph'!$D$2:$D$77,,-1),IF(L1455=2,_xlfn.XLOOKUP(A1455,'Dyno Graph'!$F$2:$F$77,'Dyno Graph'!$D$2:$D$77,,-1),IF(L1455=3,_xlfn.XLOOKUP(A1455,'Dyno Graph'!$G$2:$G$77,'Dyno Graph'!$D$2:$D$77,,-1))))</f>
        <v>14.254</v>
      </c>
      <c r="O1455" s="93">
        <f>IF(L1455=1,_xlfn.XLOOKUP(A1455,'Dyno Graph'!$E$2:$E$77,'Dyno Graph'!$H$2:$H$77,,-1),IF(Forces!L1455=2,_xlfn.XLOOKUP(Forces!A1455,'Dyno Graph'!$F$2:$F$77,'Dyno Graph'!$H$2:$H$77,,-1),IF(Forces!L1455=3,_xlfn.XLOOKUP(Forces!A1455,'Dyno Graph'!$G$2:$G$77,'Dyno Graph'!$H$2:$H$77,,-1))))</f>
        <v>11.185500000000001</v>
      </c>
      <c r="P1455" s="93" cm="1">
        <f t="array" ref="P1455">_xlfn.XLOOKUP(N1455,BSFC!$B$3:$B$25,_xlfn.XLOOKUP(M1455,BSFC!$C$2:$P$2,BSFC!$C$3:$P$25,,-1),,-1)</f>
        <v>475.44294525000004</v>
      </c>
      <c r="Q1455" s="92">
        <f t="shared" si="231"/>
        <v>1.4772408511371877</v>
      </c>
      <c r="R1455" s="93">
        <f t="shared" si="232"/>
        <v>2.2593044861247781E-4</v>
      </c>
      <c r="S1455" s="93">
        <f t="shared" si="237"/>
        <v>0.10741703790997023</v>
      </c>
      <c r="T1455" s="93">
        <f t="shared" si="235"/>
        <v>186.04758160140548</v>
      </c>
      <c r="U1455" s="93">
        <f t="shared" si="233"/>
        <v>1.4322271721329364E-4</v>
      </c>
      <c r="V1455" s="93">
        <f t="shared" si="236"/>
        <v>0.24806344213519904</v>
      </c>
    </row>
    <row r="1456" spans="1:22" ht="14.65" thickBot="1" x14ac:dyDescent="0.5">
      <c r="A1456" s="88">
        <f>MIN('Gearing and Output'!$H$7,(SQRT((A1455^2)+2*K1455*1)))</f>
        <v>13.752388632941413</v>
      </c>
      <c r="B1456" s="81">
        <f t="shared" si="234"/>
        <v>121.1968234205827</v>
      </c>
      <c r="C1456" s="90">
        <f>0.5*'Gearing and Output'!$G$15*'Gearing and Output'!$G$16*'Gearing and Output'!$G$14*(A1456)^2</f>
        <v>111.2073775495362</v>
      </c>
      <c r="D1456" s="91">
        <f>'Gearing and Output'!$G$26</f>
        <v>133.66125</v>
      </c>
      <c r="E1456" s="90">
        <f>'Gearing and Output'!$C$14-C1456-D1456</f>
        <v>239.23840140594046</v>
      </c>
      <c r="F1456" s="90">
        <f>0.5*'Gearing and Output'!$J$27*A1456^2</f>
        <v>53594.201722958889</v>
      </c>
      <c r="G1456" s="90">
        <f>A1456/('Gearing and Output'!$J$35/1000)</f>
        <v>47.081097682100008</v>
      </c>
      <c r="H1456" s="90">
        <f t="shared" si="229"/>
        <v>59.738955596585342</v>
      </c>
      <c r="I1456" s="91">
        <f>'Gearing and Output'!$G$38</f>
        <v>631.72977665344956</v>
      </c>
      <c r="J1456" s="90">
        <f t="shared" si="230"/>
        <v>0.37870369618049587</v>
      </c>
      <c r="K1456" s="92">
        <f t="shared" si="238"/>
        <v>2.6405868495230767</v>
      </c>
      <c r="L1456" s="92">
        <f>IF(A1456&lt;'Gearing and Output'!$H$5,1,IF(A1456&lt;'Gearing and Output'!$H$6,2,IF(A1456&gt;'Gearing and Output'!$H$6,3)))</f>
        <v>3</v>
      </c>
      <c r="M1456" s="93">
        <f>IF(L1456=1,_xlfn.XLOOKUP(A1456,'Dyno Graph'!$E$2:$E$77,'Dyno Graph'!$A$2:$A$77,,1),IF(L1456=2,_xlfn.XLOOKUP(A1456,'Dyno Graph'!$F$2:$F$77,'Dyno Graph'!$A$2:$A$77,,1),IF(L1456=3,_xlfn.XLOOKUP(A1456,'Dyno Graph'!$G$2:$G$77,'Dyno Graph'!$A$2:$A$77,,1))))</f>
        <v>7500</v>
      </c>
      <c r="N1456" s="93">
        <f>IF(L1456=1,_xlfn.XLOOKUP(A1456,'Dyno Graph'!$E$2:$E$77,'Dyno Graph'!$D$2:$D$77,,-1),IF(L1456=2,_xlfn.XLOOKUP(A1456,'Dyno Graph'!$F$2:$F$77,'Dyno Graph'!$D$2:$D$77,,-1),IF(L1456=3,_xlfn.XLOOKUP(A1456,'Dyno Graph'!$G$2:$G$77,'Dyno Graph'!$D$2:$D$77,,-1))))</f>
        <v>14.254</v>
      </c>
      <c r="O1456" s="93">
        <f>IF(L1456=1,_xlfn.XLOOKUP(A1456,'Dyno Graph'!$E$2:$E$77,'Dyno Graph'!$H$2:$H$77,,-1),IF(Forces!L1456=2,_xlfn.XLOOKUP(Forces!A1456,'Dyno Graph'!$F$2:$F$77,'Dyno Graph'!$H$2:$H$77,,-1),IF(Forces!L1456=3,_xlfn.XLOOKUP(Forces!A1456,'Dyno Graph'!$G$2:$G$77,'Dyno Graph'!$H$2:$H$77,,-1))))</f>
        <v>11.185500000000001</v>
      </c>
      <c r="P1456" s="93" cm="1">
        <f t="array" ref="P1456">_xlfn.XLOOKUP(N1456,BSFC!$B$3:$B$25,_xlfn.XLOOKUP(M1456,BSFC!$C$2:$P$2,BSFC!$C$3:$P$25,,-1),,-1)</f>
        <v>475.44294525000004</v>
      </c>
      <c r="Q1456" s="92">
        <f t="shared" si="231"/>
        <v>1.4772408511371877</v>
      </c>
      <c r="R1456" s="93">
        <f t="shared" si="232"/>
        <v>2.2593044861247781E-4</v>
      </c>
      <c r="S1456" s="93">
        <f t="shared" si="237"/>
        <v>0.10741703790997023</v>
      </c>
      <c r="T1456" s="93">
        <f t="shared" si="235"/>
        <v>186.15499863931547</v>
      </c>
      <c r="U1456" s="93">
        <f t="shared" si="233"/>
        <v>1.4322271721329364E-4</v>
      </c>
      <c r="V1456" s="93">
        <f t="shared" si="236"/>
        <v>0.24820666485241233</v>
      </c>
    </row>
    <row r="1457" spans="1:22" ht="14.65" thickBot="1" x14ac:dyDescent="0.5">
      <c r="A1457" s="88">
        <f>MIN('Gearing and Output'!$H$7,(SQRT((A1456^2)+2*K1456*1)))</f>
        <v>13.752388632941413</v>
      </c>
      <c r="B1457" s="81">
        <f t="shared" si="234"/>
        <v>121.26953806141279</v>
      </c>
      <c r="C1457" s="90">
        <f>0.5*'Gearing and Output'!$G$15*'Gearing and Output'!$G$16*'Gearing and Output'!$G$14*(A1457)^2</f>
        <v>111.2073775495362</v>
      </c>
      <c r="D1457" s="91">
        <f>'Gearing and Output'!$G$26</f>
        <v>133.66125</v>
      </c>
      <c r="E1457" s="90">
        <f>'Gearing and Output'!$C$14-C1457-D1457</f>
        <v>239.23840140594046</v>
      </c>
      <c r="F1457" s="90">
        <f>0.5*'Gearing and Output'!$J$27*A1457^2</f>
        <v>53594.201722958889</v>
      </c>
      <c r="G1457" s="90">
        <f>A1457/('Gearing and Output'!$J$35/1000)</f>
        <v>47.081097682100008</v>
      </c>
      <c r="H1457" s="90">
        <f t="shared" si="229"/>
        <v>59.738955596585342</v>
      </c>
      <c r="I1457" s="91">
        <f>'Gearing and Output'!$G$38</f>
        <v>631.72977665344956</v>
      </c>
      <c r="J1457" s="90">
        <f t="shared" si="230"/>
        <v>0.37870369618049587</v>
      </c>
      <c r="K1457" s="92">
        <f t="shared" si="238"/>
        <v>2.6405868495230767</v>
      </c>
      <c r="L1457" s="92">
        <f>IF(A1457&lt;'Gearing and Output'!$H$5,1,IF(A1457&lt;'Gearing and Output'!$H$6,2,IF(A1457&gt;'Gearing and Output'!$H$6,3)))</f>
        <v>3</v>
      </c>
      <c r="M1457" s="93">
        <f>IF(L1457=1,_xlfn.XLOOKUP(A1457,'Dyno Graph'!$E$2:$E$77,'Dyno Graph'!$A$2:$A$77,,1),IF(L1457=2,_xlfn.XLOOKUP(A1457,'Dyno Graph'!$F$2:$F$77,'Dyno Graph'!$A$2:$A$77,,1),IF(L1457=3,_xlfn.XLOOKUP(A1457,'Dyno Graph'!$G$2:$G$77,'Dyno Graph'!$A$2:$A$77,,1))))</f>
        <v>7500</v>
      </c>
      <c r="N1457" s="93">
        <f>IF(L1457=1,_xlfn.XLOOKUP(A1457,'Dyno Graph'!$E$2:$E$77,'Dyno Graph'!$D$2:$D$77,,-1),IF(L1457=2,_xlfn.XLOOKUP(A1457,'Dyno Graph'!$F$2:$F$77,'Dyno Graph'!$D$2:$D$77,,-1),IF(L1457=3,_xlfn.XLOOKUP(A1457,'Dyno Graph'!$G$2:$G$77,'Dyno Graph'!$D$2:$D$77,,-1))))</f>
        <v>14.254</v>
      </c>
      <c r="O1457" s="93">
        <f>IF(L1457=1,_xlfn.XLOOKUP(A1457,'Dyno Graph'!$E$2:$E$77,'Dyno Graph'!$H$2:$H$77,,-1),IF(Forces!L1457=2,_xlfn.XLOOKUP(Forces!A1457,'Dyno Graph'!$F$2:$F$77,'Dyno Graph'!$H$2:$H$77,,-1),IF(Forces!L1457=3,_xlfn.XLOOKUP(Forces!A1457,'Dyno Graph'!$G$2:$G$77,'Dyno Graph'!$H$2:$H$77,,-1))))</f>
        <v>11.185500000000001</v>
      </c>
      <c r="P1457" s="93" cm="1">
        <f t="array" ref="P1457">_xlfn.XLOOKUP(N1457,BSFC!$B$3:$B$25,_xlfn.XLOOKUP(M1457,BSFC!$C$2:$P$2,BSFC!$C$3:$P$25,,-1),,-1)</f>
        <v>475.44294525000004</v>
      </c>
      <c r="Q1457" s="92">
        <f t="shared" si="231"/>
        <v>1.4772408511371877</v>
      </c>
      <c r="R1457" s="93">
        <f t="shared" si="232"/>
        <v>2.2593044861247781E-4</v>
      </c>
      <c r="S1457" s="93">
        <f t="shared" si="237"/>
        <v>0.10741703790997023</v>
      </c>
      <c r="T1457" s="93">
        <f t="shared" si="235"/>
        <v>186.26241567722545</v>
      </c>
      <c r="U1457" s="93">
        <f t="shared" si="233"/>
        <v>1.4322271721329364E-4</v>
      </c>
      <c r="V1457" s="93">
        <f t="shared" si="236"/>
        <v>0.24834988756962562</v>
      </c>
    </row>
    <row r="1458" spans="1:22" ht="14.65" thickBot="1" x14ac:dyDescent="0.5">
      <c r="A1458" s="88">
        <f>MIN('Gearing and Output'!$H$7,(SQRT((A1457^2)+2*K1457*1)))</f>
        <v>13.752388632941413</v>
      </c>
      <c r="B1458" s="81">
        <f t="shared" si="234"/>
        <v>121.34225270224287</v>
      </c>
      <c r="C1458" s="90">
        <f>0.5*'Gearing and Output'!$G$15*'Gearing and Output'!$G$16*'Gearing and Output'!$G$14*(A1458)^2</f>
        <v>111.2073775495362</v>
      </c>
      <c r="D1458" s="91">
        <f>'Gearing and Output'!$G$26</f>
        <v>133.66125</v>
      </c>
      <c r="E1458" s="90">
        <f>'Gearing and Output'!$C$14-C1458-D1458</f>
        <v>239.23840140594046</v>
      </c>
      <c r="F1458" s="90">
        <f>0.5*'Gearing and Output'!$J$27*A1458^2</f>
        <v>53594.201722958889</v>
      </c>
      <c r="G1458" s="90">
        <f>A1458/('Gearing and Output'!$J$35/1000)</f>
        <v>47.081097682100008</v>
      </c>
      <c r="H1458" s="90">
        <f t="shared" si="229"/>
        <v>59.738955596585342</v>
      </c>
      <c r="I1458" s="91">
        <f>'Gearing and Output'!$G$38</f>
        <v>631.72977665344956</v>
      </c>
      <c r="J1458" s="90">
        <f t="shared" si="230"/>
        <v>0.37870369618049587</v>
      </c>
      <c r="K1458" s="92">
        <f t="shared" si="238"/>
        <v>2.6405868495230767</v>
      </c>
      <c r="L1458" s="92">
        <f>IF(A1458&lt;'Gearing and Output'!$H$5,1,IF(A1458&lt;'Gearing and Output'!$H$6,2,IF(A1458&gt;'Gearing and Output'!$H$6,3)))</f>
        <v>3</v>
      </c>
      <c r="M1458" s="93">
        <f>IF(L1458=1,_xlfn.XLOOKUP(A1458,'Dyno Graph'!$E$2:$E$77,'Dyno Graph'!$A$2:$A$77,,1),IF(L1458=2,_xlfn.XLOOKUP(A1458,'Dyno Graph'!$F$2:$F$77,'Dyno Graph'!$A$2:$A$77,,1),IF(L1458=3,_xlfn.XLOOKUP(A1458,'Dyno Graph'!$G$2:$G$77,'Dyno Graph'!$A$2:$A$77,,1))))</f>
        <v>7500</v>
      </c>
      <c r="N1458" s="93">
        <f>IF(L1458=1,_xlfn.XLOOKUP(A1458,'Dyno Graph'!$E$2:$E$77,'Dyno Graph'!$D$2:$D$77,,-1),IF(L1458=2,_xlfn.XLOOKUP(A1458,'Dyno Graph'!$F$2:$F$77,'Dyno Graph'!$D$2:$D$77,,-1),IF(L1458=3,_xlfn.XLOOKUP(A1458,'Dyno Graph'!$G$2:$G$77,'Dyno Graph'!$D$2:$D$77,,-1))))</f>
        <v>14.254</v>
      </c>
      <c r="O1458" s="93">
        <f>IF(L1458=1,_xlfn.XLOOKUP(A1458,'Dyno Graph'!$E$2:$E$77,'Dyno Graph'!$H$2:$H$77,,-1),IF(Forces!L1458=2,_xlfn.XLOOKUP(Forces!A1458,'Dyno Graph'!$F$2:$F$77,'Dyno Graph'!$H$2:$H$77,,-1),IF(Forces!L1458=3,_xlfn.XLOOKUP(Forces!A1458,'Dyno Graph'!$G$2:$G$77,'Dyno Graph'!$H$2:$H$77,,-1))))</f>
        <v>11.185500000000001</v>
      </c>
      <c r="P1458" s="93" cm="1">
        <f t="array" ref="P1458">_xlfn.XLOOKUP(N1458,BSFC!$B$3:$B$25,_xlfn.XLOOKUP(M1458,BSFC!$C$2:$P$2,BSFC!$C$3:$P$25,,-1),,-1)</f>
        <v>475.44294525000004</v>
      </c>
      <c r="Q1458" s="92">
        <f t="shared" si="231"/>
        <v>1.4772408511371877</v>
      </c>
      <c r="R1458" s="93">
        <f t="shared" si="232"/>
        <v>2.2593044861247781E-4</v>
      </c>
      <c r="S1458" s="93">
        <f t="shared" si="237"/>
        <v>0.10741703790997023</v>
      </c>
      <c r="T1458" s="93">
        <f t="shared" si="235"/>
        <v>186.36983271513543</v>
      </c>
      <c r="U1458" s="93">
        <f t="shared" si="233"/>
        <v>1.4322271721329364E-4</v>
      </c>
      <c r="V1458" s="93">
        <f t="shared" si="236"/>
        <v>0.2484931102868389</v>
      </c>
    </row>
    <row r="1459" spans="1:22" ht="14.65" thickBot="1" x14ac:dyDescent="0.5">
      <c r="A1459" s="88">
        <f>MIN('Gearing and Output'!$H$7,(SQRT((A1458^2)+2*K1458*1)))</f>
        <v>13.752388632941413</v>
      </c>
      <c r="B1459" s="81">
        <f t="shared" si="234"/>
        <v>121.41496734307296</v>
      </c>
      <c r="C1459" s="90">
        <f>0.5*'Gearing and Output'!$G$15*'Gearing and Output'!$G$16*'Gearing and Output'!$G$14*(A1459)^2</f>
        <v>111.2073775495362</v>
      </c>
      <c r="D1459" s="91">
        <f>'Gearing and Output'!$G$26</f>
        <v>133.66125</v>
      </c>
      <c r="E1459" s="90">
        <f>'Gearing and Output'!$C$14-C1459-D1459</f>
        <v>239.23840140594046</v>
      </c>
      <c r="F1459" s="90">
        <f>0.5*'Gearing and Output'!$J$27*A1459^2</f>
        <v>53594.201722958889</v>
      </c>
      <c r="G1459" s="90">
        <f>A1459/('Gearing and Output'!$J$35/1000)</f>
        <v>47.081097682100008</v>
      </c>
      <c r="H1459" s="90">
        <f t="shared" si="229"/>
        <v>59.738955596585342</v>
      </c>
      <c r="I1459" s="91">
        <f>'Gearing and Output'!$G$38</f>
        <v>631.72977665344956</v>
      </c>
      <c r="J1459" s="90">
        <f t="shared" si="230"/>
        <v>0.37870369618049587</v>
      </c>
      <c r="K1459" s="92">
        <f t="shared" si="238"/>
        <v>2.6405868495230767</v>
      </c>
      <c r="L1459" s="92">
        <f>IF(A1459&lt;'Gearing and Output'!$H$5,1,IF(A1459&lt;'Gearing and Output'!$H$6,2,IF(A1459&gt;'Gearing and Output'!$H$6,3)))</f>
        <v>3</v>
      </c>
      <c r="M1459" s="93">
        <f>IF(L1459=1,_xlfn.XLOOKUP(A1459,'Dyno Graph'!$E$2:$E$77,'Dyno Graph'!$A$2:$A$77,,1),IF(L1459=2,_xlfn.XLOOKUP(A1459,'Dyno Graph'!$F$2:$F$77,'Dyno Graph'!$A$2:$A$77,,1),IF(L1459=3,_xlfn.XLOOKUP(A1459,'Dyno Graph'!$G$2:$G$77,'Dyno Graph'!$A$2:$A$77,,1))))</f>
        <v>7500</v>
      </c>
      <c r="N1459" s="93">
        <f>IF(L1459=1,_xlfn.XLOOKUP(A1459,'Dyno Graph'!$E$2:$E$77,'Dyno Graph'!$D$2:$D$77,,-1),IF(L1459=2,_xlfn.XLOOKUP(A1459,'Dyno Graph'!$F$2:$F$77,'Dyno Graph'!$D$2:$D$77,,-1),IF(L1459=3,_xlfn.XLOOKUP(A1459,'Dyno Graph'!$G$2:$G$77,'Dyno Graph'!$D$2:$D$77,,-1))))</f>
        <v>14.254</v>
      </c>
      <c r="O1459" s="93">
        <f>IF(L1459=1,_xlfn.XLOOKUP(A1459,'Dyno Graph'!$E$2:$E$77,'Dyno Graph'!$H$2:$H$77,,-1),IF(Forces!L1459=2,_xlfn.XLOOKUP(Forces!A1459,'Dyno Graph'!$F$2:$F$77,'Dyno Graph'!$H$2:$H$77,,-1),IF(Forces!L1459=3,_xlfn.XLOOKUP(Forces!A1459,'Dyno Graph'!$G$2:$G$77,'Dyno Graph'!$H$2:$H$77,,-1))))</f>
        <v>11.185500000000001</v>
      </c>
      <c r="P1459" s="93" cm="1">
        <f t="array" ref="P1459">_xlfn.XLOOKUP(N1459,BSFC!$B$3:$B$25,_xlfn.XLOOKUP(M1459,BSFC!$C$2:$P$2,BSFC!$C$3:$P$25,,-1),,-1)</f>
        <v>475.44294525000004</v>
      </c>
      <c r="Q1459" s="92">
        <f t="shared" si="231"/>
        <v>1.4772408511371877</v>
      </c>
      <c r="R1459" s="93">
        <f t="shared" si="232"/>
        <v>2.2593044861247781E-4</v>
      </c>
      <c r="S1459" s="93">
        <f t="shared" si="237"/>
        <v>0.10741703790997023</v>
      </c>
      <c r="T1459" s="93">
        <f t="shared" si="235"/>
        <v>186.47724975304541</v>
      </c>
      <c r="U1459" s="93">
        <f t="shared" si="233"/>
        <v>1.4322271721329364E-4</v>
      </c>
      <c r="V1459" s="93">
        <f t="shared" si="236"/>
        <v>0.24863633300405219</v>
      </c>
    </row>
    <row r="1460" spans="1:22" ht="14.65" thickBot="1" x14ac:dyDescent="0.5">
      <c r="A1460" s="88">
        <f>MIN('Gearing and Output'!$H$7,(SQRT((A1459^2)+2*K1459*1)))</f>
        <v>13.752388632941413</v>
      </c>
      <c r="B1460" s="81">
        <f t="shared" si="234"/>
        <v>121.48768198390304</v>
      </c>
      <c r="C1460" s="90">
        <f>0.5*'Gearing and Output'!$G$15*'Gearing and Output'!$G$16*'Gearing and Output'!$G$14*(A1460)^2</f>
        <v>111.2073775495362</v>
      </c>
      <c r="D1460" s="91">
        <f>'Gearing and Output'!$G$26</f>
        <v>133.66125</v>
      </c>
      <c r="E1460" s="90">
        <f>'Gearing and Output'!$C$14-C1460-D1460</f>
        <v>239.23840140594046</v>
      </c>
      <c r="F1460" s="90">
        <f>0.5*'Gearing and Output'!$J$27*A1460^2</f>
        <v>53594.201722958889</v>
      </c>
      <c r="G1460" s="90">
        <f>A1460/('Gearing and Output'!$J$35/1000)</f>
        <v>47.081097682100008</v>
      </c>
      <c r="H1460" s="90">
        <f t="shared" si="229"/>
        <v>59.738955596585342</v>
      </c>
      <c r="I1460" s="91">
        <f>'Gearing and Output'!$G$38</f>
        <v>631.72977665344956</v>
      </c>
      <c r="J1460" s="90">
        <f t="shared" si="230"/>
        <v>0.37870369618049587</v>
      </c>
      <c r="K1460" s="92">
        <f t="shared" si="238"/>
        <v>2.6405868495230767</v>
      </c>
      <c r="L1460" s="92">
        <f>IF(A1460&lt;'Gearing and Output'!$H$5,1,IF(A1460&lt;'Gearing and Output'!$H$6,2,IF(A1460&gt;'Gearing and Output'!$H$6,3)))</f>
        <v>3</v>
      </c>
      <c r="M1460" s="93">
        <f>IF(L1460=1,_xlfn.XLOOKUP(A1460,'Dyno Graph'!$E$2:$E$77,'Dyno Graph'!$A$2:$A$77,,1),IF(L1460=2,_xlfn.XLOOKUP(A1460,'Dyno Graph'!$F$2:$F$77,'Dyno Graph'!$A$2:$A$77,,1),IF(L1460=3,_xlfn.XLOOKUP(A1460,'Dyno Graph'!$G$2:$G$77,'Dyno Graph'!$A$2:$A$77,,1))))</f>
        <v>7500</v>
      </c>
      <c r="N1460" s="93">
        <f>IF(L1460=1,_xlfn.XLOOKUP(A1460,'Dyno Graph'!$E$2:$E$77,'Dyno Graph'!$D$2:$D$77,,-1),IF(L1460=2,_xlfn.XLOOKUP(A1460,'Dyno Graph'!$F$2:$F$77,'Dyno Graph'!$D$2:$D$77,,-1),IF(L1460=3,_xlfn.XLOOKUP(A1460,'Dyno Graph'!$G$2:$G$77,'Dyno Graph'!$D$2:$D$77,,-1))))</f>
        <v>14.254</v>
      </c>
      <c r="O1460" s="93">
        <f>IF(L1460=1,_xlfn.XLOOKUP(A1460,'Dyno Graph'!$E$2:$E$77,'Dyno Graph'!$H$2:$H$77,,-1),IF(Forces!L1460=2,_xlfn.XLOOKUP(Forces!A1460,'Dyno Graph'!$F$2:$F$77,'Dyno Graph'!$H$2:$H$77,,-1),IF(Forces!L1460=3,_xlfn.XLOOKUP(Forces!A1460,'Dyno Graph'!$G$2:$G$77,'Dyno Graph'!$H$2:$H$77,,-1))))</f>
        <v>11.185500000000001</v>
      </c>
      <c r="P1460" s="93" cm="1">
        <f t="array" ref="P1460">_xlfn.XLOOKUP(N1460,BSFC!$B$3:$B$25,_xlfn.XLOOKUP(M1460,BSFC!$C$2:$P$2,BSFC!$C$3:$P$25,,-1),,-1)</f>
        <v>475.44294525000004</v>
      </c>
      <c r="Q1460" s="92">
        <f t="shared" si="231"/>
        <v>1.4772408511371877</v>
      </c>
      <c r="R1460" s="93">
        <f t="shared" si="232"/>
        <v>2.2593044861247781E-4</v>
      </c>
      <c r="S1460" s="93">
        <f t="shared" si="237"/>
        <v>0.10741703790997023</v>
      </c>
      <c r="T1460" s="93">
        <f t="shared" si="235"/>
        <v>186.5846667909554</v>
      </c>
      <c r="U1460" s="93">
        <f t="shared" si="233"/>
        <v>1.4322271721329364E-4</v>
      </c>
      <c r="V1460" s="93">
        <f t="shared" si="236"/>
        <v>0.24877955572126548</v>
      </c>
    </row>
    <row r="1461" spans="1:22" ht="14.65" thickBot="1" x14ac:dyDescent="0.5">
      <c r="A1461" s="88">
        <f>MIN('Gearing and Output'!$H$7,(SQRT((A1460^2)+2*K1460*1)))</f>
        <v>13.752388632941413</v>
      </c>
      <c r="B1461" s="81">
        <f t="shared" si="234"/>
        <v>121.56039662473313</v>
      </c>
      <c r="C1461" s="90">
        <f>0.5*'Gearing and Output'!$G$15*'Gearing and Output'!$G$16*'Gearing and Output'!$G$14*(A1461)^2</f>
        <v>111.2073775495362</v>
      </c>
      <c r="D1461" s="91">
        <f>'Gearing and Output'!$G$26</f>
        <v>133.66125</v>
      </c>
      <c r="E1461" s="90">
        <f>'Gearing and Output'!$C$14-C1461-D1461</f>
        <v>239.23840140594046</v>
      </c>
      <c r="F1461" s="90">
        <f>0.5*'Gearing and Output'!$J$27*A1461^2</f>
        <v>53594.201722958889</v>
      </c>
      <c r="G1461" s="90">
        <f>A1461/('Gearing and Output'!$J$35/1000)</f>
        <v>47.081097682100008</v>
      </c>
      <c r="H1461" s="90">
        <f t="shared" si="229"/>
        <v>59.738955596585342</v>
      </c>
      <c r="I1461" s="91">
        <f>'Gearing and Output'!$G$38</f>
        <v>631.72977665344956</v>
      </c>
      <c r="J1461" s="90">
        <f t="shared" si="230"/>
        <v>0.37870369618049587</v>
      </c>
      <c r="K1461" s="92">
        <f t="shared" si="238"/>
        <v>2.6405868495230767</v>
      </c>
      <c r="L1461" s="92">
        <f>IF(A1461&lt;'Gearing and Output'!$H$5,1,IF(A1461&lt;'Gearing and Output'!$H$6,2,IF(A1461&gt;'Gearing and Output'!$H$6,3)))</f>
        <v>3</v>
      </c>
      <c r="M1461" s="93">
        <f>IF(L1461=1,_xlfn.XLOOKUP(A1461,'Dyno Graph'!$E$2:$E$77,'Dyno Graph'!$A$2:$A$77,,1),IF(L1461=2,_xlfn.XLOOKUP(A1461,'Dyno Graph'!$F$2:$F$77,'Dyno Graph'!$A$2:$A$77,,1),IF(L1461=3,_xlfn.XLOOKUP(A1461,'Dyno Graph'!$G$2:$G$77,'Dyno Graph'!$A$2:$A$77,,1))))</f>
        <v>7500</v>
      </c>
      <c r="N1461" s="93">
        <f>IF(L1461=1,_xlfn.XLOOKUP(A1461,'Dyno Graph'!$E$2:$E$77,'Dyno Graph'!$D$2:$D$77,,-1),IF(L1461=2,_xlfn.XLOOKUP(A1461,'Dyno Graph'!$F$2:$F$77,'Dyno Graph'!$D$2:$D$77,,-1),IF(L1461=3,_xlfn.XLOOKUP(A1461,'Dyno Graph'!$G$2:$G$77,'Dyno Graph'!$D$2:$D$77,,-1))))</f>
        <v>14.254</v>
      </c>
      <c r="O1461" s="93">
        <f>IF(L1461=1,_xlfn.XLOOKUP(A1461,'Dyno Graph'!$E$2:$E$77,'Dyno Graph'!$H$2:$H$77,,-1),IF(Forces!L1461=2,_xlfn.XLOOKUP(Forces!A1461,'Dyno Graph'!$F$2:$F$77,'Dyno Graph'!$H$2:$H$77,,-1),IF(Forces!L1461=3,_xlfn.XLOOKUP(Forces!A1461,'Dyno Graph'!$G$2:$G$77,'Dyno Graph'!$H$2:$H$77,,-1))))</f>
        <v>11.185500000000001</v>
      </c>
      <c r="P1461" s="93" cm="1">
        <f t="array" ref="P1461">_xlfn.XLOOKUP(N1461,BSFC!$B$3:$B$25,_xlfn.XLOOKUP(M1461,BSFC!$C$2:$P$2,BSFC!$C$3:$P$25,,-1),,-1)</f>
        <v>475.44294525000004</v>
      </c>
      <c r="Q1461" s="92">
        <f t="shared" si="231"/>
        <v>1.4772408511371877</v>
      </c>
      <c r="R1461" s="93">
        <f t="shared" si="232"/>
        <v>2.2593044861247781E-4</v>
      </c>
      <c r="S1461" s="93">
        <f t="shared" si="237"/>
        <v>0.10741703790997023</v>
      </c>
      <c r="T1461" s="93">
        <f t="shared" si="235"/>
        <v>186.69208382886538</v>
      </c>
      <c r="U1461" s="93">
        <f t="shared" si="233"/>
        <v>1.4322271721329364E-4</v>
      </c>
      <c r="V1461" s="93">
        <f t="shared" si="236"/>
        <v>0.24892277843847876</v>
      </c>
    </row>
    <row r="1462" spans="1:22" ht="14.65" thickBot="1" x14ac:dyDescent="0.5">
      <c r="A1462" s="88">
        <f>MIN('Gearing and Output'!$H$7,(SQRT((A1461^2)+2*K1461*1)))</f>
        <v>13.752388632941413</v>
      </c>
      <c r="B1462" s="81">
        <f t="shared" si="234"/>
        <v>121.63311126556322</v>
      </c>
      <c r="C1462" s="90">
        <f>0.5*'Gearing and Output'!$G$15*'Gearing and Output'!$G$16*'Gearing and Output'!$G$14*(A1462)^2</f>
        <v>111.2073775495362</v>
      </c>
      <c r="D1462" s="91">
        <f>'Gearing and Output'!$G$26</f>
        <v>133.66125</v>
      </c>
      <c r="E1462" s="90">
        <f>'Gearing and Output'!$C$14-C1462-D1462</f>
        <v>239.23840140594046</v>
      </c>
      <c r="F1462" s="90">
        <f>0.5*'Gearing and Output'!$J$27*A1462^2</f>
        <v>53594.201722958889</v>
      </c>
      <c r="G1462" s="90">
        <f>A1462/('Gearing and Output'!$J$35/1000)</f>
        <v>47.081097682100008</v>
      </c>
      <c r="H1462" s="90">
        <f t="shared" si="229"/>
        <v>59.738955596585342</v>
      </c>
      <c r="I1462" s="91">
        <f>'Gearing and Output'!$G$38</f>
        <v>631.72977665344956</v>
      </c>
      <c r="J1462" s="90">
        <f t="shared" si="230"/>
        <v>0.37870369618049587</v>
      </c>
      <c r="K1462" s="92">
        <f t="shared" si="238"/>
        <v>2.6405868495230767</v>
      </c>
      <c r="L1462" s="92">
        <f>IF(A1462&lt;'Gearing and Output'!$H$5,1,IF(A1462&lt;'Gearing and Output'!$H$6,2,IF(A1462&gt;'Gearing and Output'!$H$6,3)))</f>
        <v>3</v>
      </c>
      <c r="M1462" s="93">
        <f>IF(L1462=1,_xlfn.XLOOKUP(A1462,'Dyno Graph'!$E$2:$E$77,'Dyno Graph'!$A$2:$A$77,,1),IF(L1462=2,_xlfn.XLOOKUP(A1462,'Dyno Graph'!$F$2:$F$77,'Dyno Graph'!$A$2:$A$77,,1),IF(L1462=3,_xlfn.XLOOKUP(A1462,'Dyno Graph'!$G$2:$G$77,'Dyno Graph'!$A$2:$A$77,,1))))</f>
        <v>7500</v>
      </c>
      <c r="N1462" s="93">
        <f>IF(L1462=1,_xlfn.XLOOKUP(A1462,'Dyno Graph'!$E$2:$E$77,'Dyno Graph'!$D$2:$D$77,,-1),IF(L1462=2,_xlfn.XLOOKUP(A1462,'Dyno Graph'!$F$2:$F$77,'Dyno Graph'!$D$2:$D$77,,-1),IF(L1462=3,_xlfn.XLOOKUP(A1462,'Dyno Graph'!$G$2:$G$77,'Dyno Graph'!$D$2:$D$77,,-1))))</f>
        <v>14.254</v>
      </c>
      <c r="O1462" s="93">
        <f>IF(L1462=1,_xlfn.XLOOKUP(A1462,'Dyno Graph'!$E$2:$E$77,'Dyno Graph'!$H$2:$H$77,,-1),IF(Forces!L1462=2,_xlfn.XLOOKUP(Forces!A1462,'Dyno Graph'!$F$2:$F$77,'Dyno Graph'!$H$2:$H$77,,-1),IF(Forces!L1462=3,_xlfn.XLOOKUP(Forces!A1462,'Dyno Graph'!$G$2:$G$77,'Dyno Graph'!$H$2:$H$77,,-1))))</f>
        <v>11.185500000000001</v>
      </c>
      <c r="P1462" s="93" cm="1">
        <f t="array" ref="P1462">_xlfn.XLOOKUP(N1462,BSFC!$B$3:$B$25,_xlfn.XLOOKUP(M1462,BSFC!$C$2:$P$2,BSFC!$C$3:$P$25,,-1),,-1)</f>
        <v>475.44294525000004</v>
      </c>
      <c r="Q1462" s="92">
        <f t="shared" si="231"/>
        <v>1.4772408511371877</v>
      </c>
      <c r="R1462" s="93">
        <f t="shared" si="232"/>
        <v>2.2593044861247781E-4</v>
      </c>
      <c r="S1462" s="93">
        <f t="shared" si="237"/>
        <v>0.10741703790997023</v>
      </c>
      <c r="T1462" s="93">
        <f t="shared" si="235"/>
        <v>186.79950086677536</v>
      </c>
      <c r="U1462" s="93">
        <f t="shared" si="233"/>
        <v>1.4322271721329364E-4</v>
      </c>
      <c r="V1462" s="93">
        <f t="shared" si="236"/>
        <v>0.24906600115569205</v>
      </c>
    </row>
    <row r="1463" spans="1:22" ht="14.65" thickBot="1" x14ac:dyDescent="0.5">
      <c r="A1463" s="88">
        <f>MIN('Gearing and Output'!$H$7,(SQRT((A1462^2)+2*K1462*1)))</f>
        <v>13.752388632941413</v>
      </c>
      <c r="B1463" s="81">
        <f t="shared" si="234"/>
        <v>121.7058259063933</v>
      </c>
      <c r="C1463" s="90">
        <f>0.5*'Gearing and Output'!$G$15*'Gearing and Output'!$G$16*'Gearing and Output'!$G$14*(A1463)^2</f>
        <v>111.2073775495362</v>
      </c>
      <c r="D1463" s="91">
        <f>'Gearing and Output'!$G$26</f>
        <v>133.66125</v>
      </c>
      <c r="E1463" s="90">
        <f>'Gearing and Output'!$C$14-C1463-D1463</f>
        <v>239.23840140594046</v>
      </c>
      <c r="F1463" s="90">
        <f>0.5*'Gearing and Output'!$J$27*A1463^2</f>
        <v>53594.201722958889</v>
      </c>
      <c r="G1463" s="90">
        <f>A1463/('Gearing and Output'!$J$35/1000)</f>
        <v>47.081097682100008</v>
      </c>
      <c r="H1463" s="90">
        <f t="shared" si="229"/>
        <v>59.738955596585342</v>
      </c>
      <c r="I1463" s="91">
        <f>'Gearing and Output'!$G$38</f>
        <v>631.72977665344956</v>
      </c>
      <c r="J1463" s="90">
        <f t="shared" si="230"/>
        <v>0.37870369618049587</v>
      </c>
      <c r="K1463" s="92">
        <f t="shared" si="238"/>
        <v>2.6405868495230767</v>
      </c>
      <c r="L1463" s="92">
        <f>IF(A1463&lt;'Gearing and Output'!$H$5,1,IF(A1463&lt;'Gearing and Output'!$H$6,2,IF(A1463&gt;'Gearing and Output'!$H$6,3)))</f>
        <v>3</v>
      </c>
      <c r="M1463" s="93">
        <f>IF(L1463=1,_xlfn.XLOOKUP(A1463,'Dyno Graph'!$E$2:$E$77,'Dyno Graph'!$A$2:$A$77,,1),IF(L1463=2,_xlfn.XLOOKUP(A1463,'Dyno Graph'!$F$2:$F$77,'Dyno Graph'!$A$2:$A$77,,1),IF(L1463=3,_xlfn.XLOOKUP(A1463,'Dyno Graph'!$G$2:$G$77,'Dyno Graph'!$A$2:$A$77,,1))))</f>
        <v>7500</v>
      </c>
      <c r="N1463" s="93">
        <f>IF(L1463=1,_xlfn.XLOOKUP(A1463,'Dyno Graph'!$E$2:$E$77,'Dyno Graph'!$D$2:$D$77,,-1),IF(L1463=2,_xlfn.XLOOKUP(A1463,'Dyno Graph'!$F$2:$F$77,'Dyno Graph'!$D$2:$D$77,,-1),IF(L1463=3,_xlfn.XLOOKUP(A1463,'Dyno Graph'!$G$2:$G$77,'Dyno Graph'!$D$2:$D$77,,-1))))</f>
        <v>14.254</v>
      </c>
      <c r="O1463" s="93">
        <f>IF(L1463=1,_xlfn.XLOOKUP(A1463,'Dyno Graph'!$E$2:$E$77,'Dyno Graph'!$H$2:$H$77,,-1),IF(Forces!L1463=2,_xlfn.XLOOKUP(Forces!A1463,'Dyno Graph'!$F$2:$F$77,'Dyno Graph'!$H$2:$H$77,,-1),IF(Forces!L1463=3,_xlfn.XLOOKUP(Forces!A1463,'Dyno Graph'!$G$2:$G$77,'Dyno Graph'!$H$2:$H$77,,-1))))</f>
        <v>11.185500000000001</v>
      </c>
      <c r="P1463" s="93" cm="1">
        <f t="array" ref="P1463">_xlfn.XLOOKUP(N1463,BSFC!$B$3:$B$25,_xlfn.XLOOKUP(M1463,BSFC!$C$2:$P$2,BSFC!$C$3:$P$25,,-1),,-1)</f>
        <v>475.44294525000004</v>
      </c>
      <c r="Q1463" s="92">
        <f t="shared" si="231"/>
        <v>1.4772408511371877</v>
      </c>
      <c r="R1463" s="93">
        <f t="shared" si="232"/>
        <v>2.2593044861247781E-4</v>
      </c>
      <c r="S1463" s="93">
        <f t="shared" si="237"/>
        <v>0.10741703790997023</v>
      </c>
      <c r="T1463" s="93">
        <f t="shared" si="235"/>
        <v>186.90691790468534</v>
      </c>
      <c r="U1463" s="93">
        <f t="shared" si="233"/>
        <v>1.4322271721329364E-4</v>
      </c>
      <c r="V1463" s="93">
        <f t="shared" si="236"/>
        <v>0.24920922387290534</v>
      </c>
    </row>
    <row r="1464" spans="1:22" ht="14.65" thickBot="1" x14ac:dyDescent="0.5">
      <c r="A1464" s="88">
        <f>MIN('Gearing and Output'!$H$7,(SQRT((A1463^2)+2*K1463*1)))</f>
        <v>13.752388632941413</v>
      </c>
      <c r="B1464" s="81">
        <f t="shared" si="234"/>
        <v>121.77854054722339</v>
      </c>
      <c r="C1464" s="90">
        <f>0.5*'Gearing and Output'!$G$15*'Gearing and Output'!$G$16*'Gearing and Output'!$G$14*(A1464)^2</f>
        <v>111.2073775495362</v>
      </c>
      <c r="D1464" s="91">
        <f>'Gearing and Output'!$G$26</f>
        <v>133.66125</v>
      </c>
      <c r="E1464" s="90">
        <f>'Gearing and Output'!$C$14-C1464-D1464</f>
        <v>239.23840140594046</v>
      </c>
      <c r="F1464" s="90">
        <f>0.5*'Gearing and Output'!$J$27*A1464^2</f>
        <v>53594.201722958889</v>
      </c>
      <c r="G1464" s="90">
        <f>A1464/('Gearing and Output'!$J$35/1000)</f>
        <v>47.081097682100008</v>
      </c>
      <c r="H1464" s="90">
        <f t="shared" si="229"/>
        <v>59.738955596585342</v>
      </c>
      <c r="I1464" s="91">
        <f>'Gearing and Output'!$G$38</f>
        <v>631.72977665344956</v>
      </c>
      <c r="J1464" s="90">
        <f t="shared" si="230"/>
        <v>0.37870369618049587</v>
      </c>
      <c r="K1464" s="92">
        <f t="shared" si="238"/>
        <v>2.6405868495230767</v>
      </c>
      <c r="L1464" s="92">
        <f>IF(A1464&lt;'Gearing and Output'!$H$5,1,IF(A1464&lt;'Gearing and Output'!$H$6,2,IF(A1464&gt;'Gearing and Output'!$H$6,3)))</f>
        <v>3</v>
      </c>
      <c r="M1464" s="93">
        <f>IF(L1464=1,_xlfn.XLOOKUP(A1464,'Dyno Graph'!$E$2:$E$77,'Dyno Graph'!$A$2:$A$77,,1),IF(L1464=2,_xlfn.XLOOKUP(A1464,'Dyno Graph'!$F$2:$F$77,'Dyno Graph'!$A$2:$A$77,,1),IF(L1464=3,_xlfn.XLOOKUP(A1464,'Dyno Graph'!$G$2:$G$77,'Dyno Graph'!$A$2:$A$77,,1))))</f>
        <v>7500</v>
      </c>
      <c r="N1464" s="93">
        <f>IF(L1464=1,_xlfn.XLOOKUP(A1464,'Dyno Graph'!$E$2:$E$77,'Dyno Graph'!$D$2:$D$77,,-1),IF(L1464=2,_xlfn.XLOOKUP(A1464,'Dyno Graph'!$F$2:$F$77,'Dyno Graph'!$D$2:$D$77,,-1),IF(L1464=3,_xlfn.XLOOKUP(A1464,'Dyno Graph'!$G$2:$G$77,'Dyno Graph'!$D$2:$D$77,,-1))))</f>
        <v>14.254</v>
      </c>
      <c r="O1464" s="93">
        <f>IF(L1464=1,_xlfn.XLOOKUP(A1464,'Dyno Graph'!$E$2:$E$77,'Dyno Graph'!$H$2:$H$77,,-1),IF(Forces!L1464=2,_xlfn.XLOOKUP(Forces!A1464,'Dyno Graph'!$F$2:$F$77,'Dyno Graph'!$H$2:$H$77,,-1),IF(Forces!L1464=3,_xlfn.XLOOKUP(Forces!A1464,'Dyno Graph'!$G$2:$G$77,'Dyno Graph'!$H$2:$H$77,,-1))))</f>
        <v>11.185500000000001</v>
      </c>
      <c r="P1464" s="93" cm="1">
        <f t="array" ref="P1464">_xlfn.XLOOKUP(N1464,BSFC!$B$3:$B$25,_xlfn.XLOOKUP(M1464,BSFC!$C$2:$P$2,BSFC!$C$3:$P$25,,-1),,-1)</f>
        <v>475.44294525000004</v>
      </c>
      <c r="Q1464" s="92">
        <f t="shared" si="231"/>
        <v>1.4772408511371877</v>
      </c>
      <c r="R1464" s="93">
        <f t="shared" si="232"/>
        <v>2.2593044861247781E-4</v>
      </c>
      <c r="S1464" s="93">
        <f t="shared" si="237"/>
        <v>0.10741703790997023</v>
      </c>
      <c r="T1464" s="93">
        <f t="shared" si="235"/>
        <v>187.01433494259533</v>
      </c>
      <c r="U1464" s="93">
        <f t="shared" si="233"/>
        <v>1.4322271721329364E-4</v>
      </c>
      <c r="V1464" s="93">
        <f t="shared" si="236"/>
        <v>0.24935244659011863</v>
      </c>
    </row>
    <row r="1465" spans="1:22" ht="14.65" thickBot="1" x14ac:dyDescent="0.5">
      <c r="A1465" s="88">
        <f>MIN('Gearing and Output'!$H$7,(SQRT((A1464^2)+2*K1464*1)))</f>
        <v>13.752388632941413</v>
      </c>
      <c r="B1465" s="81">
        <f t="shared" si="234"/>
        <v>121.85125518805347</v>
      </c>
      <c r="C1465" s="90">
        <f>0.5*'Gearing and Output'!$G$15*'Gearing and Output'!$G$16*'Gearing and Output'!$G$14*(A1465)^2</f>
        <v>111.2073775495362</v>
      </c>
      <c r="D1465" s="91">
        <f>'Gearing and Output'!$G$26</f>
        <v>133.66125</v>
      </c>
      <c r="E1465" s="90">
        <f>'Gearing and Output'!$C$14-C1465-D1465</f>
        <v>239.23840140594046</v>
      </c>
      <c r="F1465" s="90">
        <f>0.5*'Gearing and Output'!$J$27*A1465^2</f>
        <v>53594.201722958889</v>
      </c>
      <c r="G1465" s="90">
        <f>A1465/('Gearing and Output'!$J$35/1000)</f>
        <v>47.081097682100008</v>
      </c>
      <c r="H1465" s="90">
        <f t="shared" si="229"/>
        <v>59.738955596585342</v>
      </c>
      <c r="I1465" s="91">
        <f>'Gearing and Output'!$G$38</f>
        <v>631.72977665344956</v>
      </c>
      <c r="J1465" s="90">
        <f t="shared" si="230"/>
        <v>0.37870369618049587</v>
      </c>
      <c r="K1465" s="92">
        <f t="shared" si="238"/>
        <v>2.6405868495230767</v>
      </c>
      <c r="L1465" s="92">
        <f>IF(A1465&lt;'Gearing and Output'!$H$5,1,IF(A1465&lt;'Gearing and Output'!$H$6,2,IF(A1465&gt;'Gearing and Output'!$H$6,3)))</f>
        <v>3</v>
      </c>
      <c r="M1465" s="93">
        <f>IF(L1465=1,_xlfn.XLOOKUP(A1465,'Dyno Graph'!$E$2:$E$77,'Dyno Graph'!$A$2:$A$77,,1),IF(L1465=2,_xlfn.XLOOKUP(A1465,'Dyno Graph'!$F$2:$F$77,'Dyno Graph'!$A$2:$A$77,,1),IF(L1465=3,_xlfn.XLOOKUP(A1465,'Dyno Graph'!$G$2:$G$77,'Dyno Graph'!$A$2:$A$77,,1))))</f>
        <v>7500</v>
      </c>
      <c r="N1465" s="93">
        <f>IF(L1465=1,_xlfn.XLOOKUP(A1465,'Dyno Graph'!$E$2:$E$77,'Dyno Graph'!$D$2:$D$77,,-1),IF(L1465=2,_xlfn.XLOOKUP(A1465,'Dyno Graph'!$F$2:$F$77,'Dyno Graph'!$D$2:$D$77,,-1),IF(L1465=3,_xlfn.XLOOKUP(A1465,'Dyno Graph'!$G$2:$G$77,'Dyno Graph'!$D$2:$D$77,,-1))))</f>
        <v>14.254</v>
      </c>
      <c r="O1465" s="93">
        <f>IF(L1465=1,_xlfn.XLOOKUP(A1465,'Dyno Graph'!$E$2:$E$77,'Dyno Graph'!$H$2:$H$77,,-1),IF(Forces!L1465=2,_xlfn.XLOOKUP(Forces!A1465,'Dyno Graph'!$F$2:$F$77,'Dyno Graph'!$H$2:$H$77,,-1),IF(Forces!L1465=3,_xlfn.XLOOKUP(Forces!A1465,'Dyno Graph'!$G$2:$G$77,'Dyno Graph'!$H$2:$H$77,,-1))))</f>
        <v>11.185500000000001</v>
      </c>
      <c r="P1465" s="93" cm="1">
        <f t="array" ref="P1465">_xlfn.XLOOKUP(N1465,BSFC!$B$3:$B$25,_xlfn.XLOOKUP(M1465,BSFC!$C$2:$P$2,BSFC!$C$3:$P$25,,-1),,-1)</f>
        <v>475.44294525000004</v>
      </c>
      <c r="Q1465" s="92">
        <f t="shared" si="231"/>
        <v>1.4772408511371877</v>
      </c>
      <c r="R1465" s="93">
        <f t="shared" si="232"/>
        <v>2.2593044861247781E-4</v>
      </c>
      <c r="S1465" s="93">
        <f t="shared" si="237"/>
        <v>0.10741703790997023</v>
      </c>
      <c r="T1465" s="93">
        <f t="shared" si="235"/>
        <v>187.12175198050531</v>
      </c>
      <c r="U1465" s="93">
        <f t="shared" si="233"/>
        <v>1.4322271721329364E-4</v>
      </c>
      <c r="V1465" s="93">
        <f t="shared" si="236"/>
        <v>0.24949566930733191</v>
      </c>
    </row>
    <row r="1466" spans="1:22" ht="14.65" thickBot="1" x14ac:dyDescent="0.5">
      <c r="A1466" s="88">
        <f>MIN('Gearing and Output'!$H$7,(SQRT((A1465^2)+2*K1465*1)))</f>
        <v>13.752388632941413</v>
      </c>
      <c r="B1466" s="81">
        <f t="shared" si="234"/>
        <v>121.92396982888356</v>
      </c>
      <c r="C1466" s="90">
        <f>0.5*'Gearing and Output'!$G$15*'Gearing and Output'!$G$16*'Gearing and Output'!$G$14*(A1466)^2</f>
        <v>111.2073775495362</v>
      </c>
      <c r="D1466" s="91">
        <f>'Gearing and Output'!$G$26</f>
        <v>133.66125</v>
      </c>
      <c r="E1466" s="90">
        <f>'Gearing and Output'!$C$14-C1466-D1466</f>
        <v>239.23840140594046</v>
      </c>
      <c r="F1466" s="90">
        <f>0.5*'Gearing and Output'!$J$27*A1466^2</f>
        <v>53594.201722958889</v>
      </c>
      <c r="G1466" s="90">
        <f>A1466/('Gearing and Output'!$J$35/1000)</f>
        <v>47.081097682100008</v>
      </c>
      <c r="H1466" s="90">
        <f t="shared" si="229"/>
        <v>59.738955596585342</v>
      </c>
      <c r="I1466" s="91">
        <f>'Gearing and Output'!$G$38</f>
        <v>631.72977665344956</v>
      </c>
      <c r="J1466" s="90">
        <f t="shared" si="230"/>
        <v>0.37870369618049587</v>
      </c>
      <c r="K1466" s="92">
        <f t="shared" si="238"/>
        <v>2.6405868495230767</v>
      </c>
      <c r="L1466" s="92">
        <f>IF(A1466&lt;'Gearing and Output'!$H$5,1,IF(A1466&lt;'Gearing and Output'!$H$6,2,IF(A1466&gt;'Gearing and Output'!$H$6,3)))</f>
        <v>3</v>
      </c>
      <c r="M1466" s="93">
        <f>IF(L1466=1,_xlfn.XLOOKUP(A1466,'Dyno Graph'!$E$2:$E$77,'Dyno Graph'!$A$2:$A$77,,1),IF(L1466=2,_xlfn.XLOOKUP(A1466,'Dyno Graph'!$F$2:$F$77,'Dyno Graph'!$A$2:$A$77,,1),IF(L1466=3,_xlfn.XLOOKUP(A1466,'Dyno Graph'!$G$2:$G$77,'Dyno Graph'!$A$2:$A$77,,1))))</f>
        <v>7500</v>
      </c>
      <c r="N1466" s="93">
        <f>IF(L1466=1,_xlfn.XLOOKUP(A1466,'Dyno Graph'!$E$2:$E$77,'Dyno Graph'!$D$2:$D$77,,-1),IF(L1466=2,_xlfn.XLOOKUP(A1466,'Dyno Graph'!$F$2:$F$77,'Dyno Graph'!$D$2:$D$77,,-1),IF(L1466=3,_xlfn.XLOOKUP(A1466,'Dyno Graph'!$G$2:$G$77,'Dyno Graph'!$D$2:$D$77,,-1))))</f>
        <v>14.254</v>
      </c>
      <c r="O1466" s="93">
        <f>IF(L1466=1,_xlfn.XLOOKUP(A1466,'Dyno Graph'!$E$2:$E$77,'Dyno Graph'!$H$2:$H$77,,-1),IF(Forces!L1466=2,_xlfn.XLOOKUP(Forces!A1466,'Dyno Graph'!$F$2:$F$77,'Dyno Graph'!$H$2:$H$77,,-1),IF(Forces!L1466=3,_xlfn.XLOOKUP(Forces!A1466,'Dyno Graph'!$G$2:$G$77,'Dyno Graph'!$H$2:$H$77,,-1))))</f>
        <v>11.185500000000001</v>
      </c>
      <c r="P1466" s="93" cm="1">
        <f t="array" ref="P1466">_xlfn.XLOOKUP(N1466,BSFC!$B$3:$B$25,_xlfn.XLOOKUP(M1466,BSFC!$C$2:$P$2,BSFC!$C$3:$P$25,,-1),,-1)</f>
        <v>475.44294525000004</v>
      </c>
      <c r="Q1466" s="92">
        <f t="shared" si="231"/>
        <v>1.4772408511371877</v>
      </c>
      <c r="R1466" s="93">
        <f t="shared" si="232"/>
        <v>2.2593044861247781E-4</v>
      </c>
      <c r="S1466" s="93">
        <f t="shared" si="237"/>
        <v>0.10741703790997023</v>
      </c>
      <c r="T1466" s="93">
        <f t="shared" si="235"/>
        <v>187.22916901841529</v>
      </c>
      <c r="U1466" s="93">
        <f t="shared" si="233"/>
        <v>1.4322271721329364E-4</v>
      </c>
      <c r="V1466" s="93">
        <f t="shared" si="236"/>
        <v>0.2496388920245452</v>
      </c>
    </row>
    <row r="1467" spans="1:22" ht="14.65" thickBot="1" x14ac:dyDescent="0.5">
      <c r="A1467" s="88">
        <f>MIN('Gearing and Output'!$H$7,(SQRT((A1466^2)+2*K1466*1)))</f>
        <v>13.752388632941413</v>
      </c>
      <c r="B1467" s="81">
        <f t="shared" si="234"/>
        <v>121.99668446971364</v>
      </c>
      <c r="C1467" s="90">
        <f>0.5*'Gearing and Output'!$G$15*'Gearing and Output'!$G$16*'Gearing and Output'!$G$14*(A1467)^2</f>
        <v>111.2073775495362</v>
      </c>
      <c r="D1467" s="91">
        <f>'Gearing and Output'!$G$26</f>
        <v>133.66125</v>
      </c>
      <c r="E1467" s="90">
        <f>'Gearing and Output'!$C$14-C1467-D1467</f>
        <v>239.23840140594046</v>
      </c>
      <c r="F1467" s="90">
        <f>0.5*'Gearing and Output'!$J$27*A1467^2</f>
        <v>53594.201722958889</v>
      </c>
      <c r="G1467" s="90">
        <f>A1467/('Gearing and Output'!$J$35/1000)</f>
        <v>47.081097682100008</v>
      </c>
      <c r="H1467" s="90">
        <f t="shared" si="229"/>
        <v>59.738955596585342</v>
      </c>
      <c r="I1467" s="91">
        <f>'Gearing and Output'!$G$38</f>
        <v>631.72977665344956</v>
      </c>
      <c r="J1467" s="90">
        <f t="shared" si="230"/>
        <v>0.37870369618049587</v>
      </c>
      <c r="K1467" s="92">
        <f t="shared" si="238"/>
        <v>2.6405868495230767</v>
      </c>
      <c r="L1467" s="92">
        <f>IF(A1467&lt;'Gearing and Output'!$H$5,1,IF(A1467&lt;'Gearing and Output'!$H$6,2,IF(A1467&gt;'Gearing and Output'!$H$6,3)))</f>
        <v>3</v>
      </c>
      <c r="M1467" s="93">
        <f>IF(L1467=1,_xlfn.XLOOKUP(A1467,'Dyno Graph'!$E$2:$E$77,'Dyno Graph'!$A$2:$A$77,,1),IF(L1467=2,_xlfn.XLOOKUP(A1467,'Dyno Graph'!$F$2:$F$77,'Dyno Graph'!$A$2:$A$77,,1),IF(L1467=3,_xlfn.XLOOKUP(A1467,'Dyno Graph'!$G$2:$G$77,'Dyno Graph'!$A$2:$A$77,,1))))</f>
        <v>7500</v>
      </c>
      <c r="N1467" s="93">
        <f>IF(L1467=1,_xlfn.XLOOKUP(A1467,'Dyno Graph'!$E$2:$E$77,'Dyno Graph'!$D$2:$D$77,,-1),IF(L1467=2,_xlfn.XLOOKUP(A1467,'Dyno Graph'!$F$2:$F$77,'Dyno Graph'!$D$2:$D$77,,-1),IF(L1467=3,_xlfn.XLOOKUP(A1467,'Dyno Graph'!$G$2:$G$77,'Dyno Graph'!$D$2:$D$77,,-1))))</f>
        <v>14.254</v>
      </c>
      <c r="O1467" s="93">
        <f>IF(L1467=1,_xlfn.XLOOKUP(A1467,'Dyno Graph'!$E$2:$E$77,'Dyno Graph'!$H$2:$H$77,,-1),IF(Forces!L1467=2,_xlfn.XLOOKUP(Forces!A1467,'Dyno Graph'!$F$2:$F$77,'Dyno Graph'!$H$2:$H$77,,-1),IF(Forces!L1467=3,_xlfn.XLOOKUP(Forces!A1467,'Dyno Graph'!$G$2:$G$77,'Dyno Graph'!$H$2:$H$77,,-1))))</f>
        <v>11.185500000000001</v>
      </c>
      <c r="P1467" s="93" cm="1">
        <f t="array" ref="P1467">_xlfn.XLOOKUP(N1467,BSFC!$B$3:$B$25,_xlfn.XLOOKUP(M1467,BSFC!$C$2:$P$2,BSFC!$C$3:$P$25,,-1),,-1)</f>
        <v>475.44294525000004</v>
      </c>
      <c r="Q1467" s="92">
        <f t="shared" si="231"/>
        <v>1.4772408511371877</v>
      </c>
      <c r="R1467" s="93">
        <f t="shared" si="232"/>
        <v>2.2593044861247781E-4</v>
      </c>
      <c r="S1467" s="93">
        <f t="shared" si="237"/>
        <v>0.10741703790997023</v>
      </c>
      <c r="T1467" s="93">
        <f t="shared" si="235"/>
        <v>187.33658605632527</v>
      </c>
      <c r="U1467" s="93">
        <f t="shared" si="233"/>
        <v>1.4322271721329364E-4</v>
      </c>
      <c r="V1467" s="93">
        <f t="shared" si="236"/>
        <v>0.24978211474175849</v>
      </c>
    </row>
    <row r="1468" spans="1:22" ht="14.65" thickBot="1" x14ac:dyDescent="0.5">
      <c r="A1468" s="88">
        <f>MIN('Gearing and Output'!$H$7,(SQRT((A1467^2)+2*K1467*1)))</f>
        <v>13.752388632941413</v>
      </c>
      <c r="B1468" s="81">
        <f t="shared" si="234"/>
        <v>122.06939911054373</v>
      </c>
      <c r="C1468" s="90">
        <f>0.5*'Gearing and Output'!$G$15*'Gearing and Output'!$G$16*'Gearing and Output'!$G$14*(A1468)^2</f>
        <v>111.2073775495362</v>
      </c>
      <c r="D1468" s="91">
        <f>'Gearing and Output'!$G$26</f>
        <v>133.66125</v>
      </c>
      <c r="E1468" s="90">
        <f>'Gearing and Output'!$C$14-C1468-D1468</f>
        <v>239.23840140594046</v>
      </c>
      <c r="F1468" s="90">
        <f>0.5*'Gearing and Output'!$J$27*A1468^2</f>
        <v>53594.201722958889</v>
      </c>
      <c r="G1468" s="90">
        <f>A1468/('Gearing and Output'!$J$35/1000)</f>
        <v>47.081097682100008</v>
      </c>
      <c r="H1468" s="90">
        <f t="shared" si="229"/>
        <v>59.738955596585342</v>
      </c>
      <c r="I1468" s="91">
        <f>'Gearing and Output'!$G$38</f>
        <v>631.72977665344956</v>
      </c>
      <c r="J1468" s="90">
        <f t="shared" si="230"/>
        <v>0.37870369618049587</v>
      </c>
      <c r="K1468" s="92">
        <f t="shared" si="238"/>
        <v>2.6405868495230767</v>
      </c>
      <c r="L1468" s="92">
        <f>IF(A1468&lt;'Gearing and Output'!$H$5,1,IF(A1468&lt;'Gearing and Output'!$H$6,2,IF(A1468&gt;'Gearing and Output'!$H$6,3)))</f>
        <v>3</v>
      </c>
      <c r="M1468" s="93">
        <f>IF(L1468=1,_xlfn.XLOOKUP(A1468,'Dyno Graph'!$E$2:$E$77,'Dyno Graph'!$A$2:$A$77,,1),IF(L1468=2,_xlfn.XLOOKUP(A1468,'Dyno Graph'!$F$2:$F$77,'Dyno Graph'!$A$2:$A$77,,1),IF(L1468=3,_xlfn.XLOOKUP(A1468,'Dyno Graph'!$G$2:$G$77,'Dyno Graph'!$A$2:$A$77,,1))))</f>
        <v>7500</v>
      </c>
      <c r="N1468" s="93">
        <f>IF(L1468=1,_xlfn.XLOOKUP(A1468,'Dyno Graph'!$E$2:$E$77,'Dyno Graph'!$D$2:$D$77,,-1),IF(L1468=2,_xlfn.XLOOKUP(A1468,'Dyno Graph'!$F$2:$F$77,'Dyno Graph'!$D$2:$D$77,,-1),IF(L1468=3,_xlfn.XLOOKUP(A1468,'Dyno Graph'!$G$2:$G$77,'Dyno Graph'!$D$2:$D$77,,-1))))</f>
        <v>14.254</v>
      </c>
      <c r="O1468" s="93">
        <f>IF(L1468=1,_xlfn.XLOOKUP(A1468,'Dyno Graph'!$E$2:$E$77,'Dyno Graph'!$H$2:$H$77,,-1),IF(Forces!L1468=2,_xlfn.XLOOKUP(Forces!A1468,'Dyno Graph'!$F$2:$F$77,'Dyno Graph'!$H$2:$H$77,,-1),IF(Forces!L1468=3,_xlfn.XLOOKUP(Forces!A1468,'Dyno Graph'!$G$2:$G$77,'Dyno Graph'!$H$2:$H$77,,-1))))</f>
        <v>11.185500000000001</v>
      </c>
      <c r="P1468" s="93" cm="1">
        <f t="array" ref="P1468">_xlfn.XLOOKUP(N1468,BSFC!$B$3:$B$25,_xlfn.XLOOKUP(M1468,BSFC!$C$2:$P$2,BSFC!$C$3:$P$25,,-1),,-1)</f>
        <v>475.44294525000004</v>
      </c>
      <c r="Q1468" s="92">
        <f t="shared" si="231"/>
        <v>1.4772408511371877</v>
      </c>
      <c r="R1468" s="93">
        <f t="shared" si="232"/>
        <v>2.2593044861247781E-4</v>
      </c>
      <c r="S1468" s="93">
        <f t="shared" si="237"/>
        <v>0.10741703790997023</v>
      </c>
      <c r="T1468" s="93">
        <f t="shared" si="235"/>
        <v>187.44400309423526</v>
      </c>
      <c r="U1468" s="93">
        <f t="shared" si="233"/>
        <v>1.4322271721329364E-4</v>
      </c>
      <c r="V1468" s="93">
        <f t="shared" si="236"/>
        <v>0.24992533745897177</v>
      </c>
    </row>
    <row r="1469" spans="1:22" ht="14.65" thickBot="1" x14ac:dyDescent="0.5">
      <c r="A1469" s="88">
        <f>MIN('Gearing and Output'!$H$7,(SQRT((A1468^2)+2*K1468*1)))</f>
        <v>13.752388632941413</v>
      </c>
      <c r="B1469" s="81">
        <f t="shared" si="234"/>
        <v>122.14211375137381</v>
      </c>
      <c r="C1469" s="90">
        <f>0.5*'Gearing and Output'!$G$15*'Gearing and Output'!$G$16*'Gearing and Output'!$G$14*(A1469)^2</f>
        <v>111.2073775495362</v>
      </c>
      <c r="D1469" s="91">
        <f>'Gearing and Output'!$G$26</f>
        <v>133.66125</v>
      </c>
      <c r="E1469" s="90">
        <f>'Gearing and Output'!$C$14-C1469-D1469</f>
        <v>239.23840140594046</v>
      </c>
      <c r="F1469" s="90">
        <f>0.5*'Gearing and Output'!$J$27*A1469^2</f>
        <v>53594.201722958889</v>
      </c>
      <c r="G1469" s="90">
        <f>A1469/('Gearing and Output'!$J$35/1000)</f>
        <v>47.081097682100008</v>
      </c>
      <c r="H1469" s="90">
        <f t="shared" si="229"/>
        <v>59.738955596585342</v>
      </c>
      <c r="I1469" s="91">
        <f>'Gearing and Output'!$G$38</f>
        <v>631.72977665344956</v>
      </c>
      <c r="J1469" s="90">
        <f t="shared" si="230"/>
        <v>0.37870369618049587</v>
      </c>
      <c r="K1469" s="92">
        <f t="shared" si="238"/>
        <v>2.6405868495230767</v>
      </c>
      <c r="L1469" s="92">
        <f>IF(A1469&lt;'Gearing and Output'!$H$5,1,IF(A1469&lt;'Gearing and Output'!$H$6,2,IF(A1469&gt;'Gearing and Output'!$H$6,3)))</f>
        <v>3</v>
      </c>
      <c r="M1469" s="93">
        <f>IF(L1469=1,_xlfn.XLOOKUP(A1469,'Dyno Graph'!$E$2:$E$77,'Dyno Graph'!$A$2:$A$77,,1),IF(L1469=2,_xlfn.XLOOKUP(A1469,'Dyno Graph'!$F$2:$F$77,'Dyno Graph'!$A$2:$A$77,,1),IF(L1469=3,_xlfn.XLOOKUP(A1469,'Dyno Graph'!$G$2:$G$77,'Dyno Graph'!$A$2:$A$77,,1))))</f>
        <v>7500</v>
      </c>
      <c r="N1469" s="93">
        <f>IF(L1469=1,_xlfn.XLOOKUP(A1469,'Dyno Graph'!$E$2:$E$77,'Dyno Graph'!$D$2:$D$77,,-1),IF(L1469=2,_xlfn.XLOOKUP(A1469,'Dyno Graph'!$F$2:$F$77,'Dyno Graph'!$D$2:$D$77,,-1),IF(L1469=3,_xlfn.XLOOKUP(A1469,'Dyno Graph'!$G$2:$G$77,'Dyno Graph'!$D$2:$D$77,,-1))))</f>
        <v>14.254</v>
      </c>
      <c r="O1469" s="93">
        <f>IF(L1469=1,_xlfn.XLOOKUP(A1469,'Dyno Graph'!$E$2:$E$77,'Dyno Graph'!$H$2:$H$77,,-1),IF(Forces!L1469=2,_xlfn.XLOOKUP(Forces!A1469,'Dyno Graph'!$F$2:$F$77,'Dyno Graph'!$H$2:$H$77,,-1),IF(Forces!L1469=3,_xlfn.XLOOKUP(Forces!A1469,'Dyno Graph'!$G$2:$G$77,'Dyno Graph'!$H$2:$H$77,,-1))))</f>
        <v>11.185500000000001</v>
      </c>
      <c r="P1469" s="93" cm="1">
        <f t="array" ref="P1469">_xlfn.XLOOKUP(N1469,BSFC!$B$3:$B$25,_xlfn.XLOOKUP(M1469,BSFC!$C$2:$P$2,BSFC!$C$3:$P$25,,-1),,-1)</f>
        <v>475.44294525000004</v>
      </c>
      <c r="Q1469" s="92">
        <f t="shared" si="231"/>
        <v>1.4772408511371877</v>
      </c>
      <c r="R1469" s="93">
        <f t="shared" si="232"/>
        <v>2.2593044861247781E-4</v>
      </c>
      <c r="S1469" s="93">
        <f t="shared" si="237"/>
        <v>0.10741703790997023</v>
      </c>
      <c r="T1469" s="93">
        <f t="shared" si="235"/>
        <v>187.55142013214524</v>
      </c>
      <c r="U1469" s="93">
        <f t="shared" si="233"/>
        <v>1.4322271721329364E-4</v>
      </c>
      <c r="V1469" s="93">
        <f t="shared" si="236"/>
        <v>0.25006856017618506</v>
      </c>
    </row>
    <row r="1470" spans="1:22" ht="14.65" thickBot="1" x14ac:dyDescent="0.5">
      <c r="A1470" s="88">
        <f>MIN('Gearing and Output'!$H$7,(SQRT((A1469^2)+2*K1469*1)))</f>
        <v>13.752388632941413</v>
      </c>
      <c r="B1470" s="81">
        <f t="shared" si="234"/>
        <v>122.2148283922039</v>
      </c>
      <c r="C1470" s="90">
        <f>0.5*'Gearing and Output'!$G$15*'Gearing and Output'!$G$16*'Gearing and Output'!$G$14*(A1470)^2</f>
        <v>111.2073775495362</v>
      </c>
      <c r="D1470" s="91">
        <f>'Gearing and Output'!$G$26</f>
        <v>133.66125</v>
      </c>
      <c r="E1470" s="90">
        <f>'Gearing and Output'!$C$14-C1470-D1470</f>
        <v>239.23840140594046</v>
      </c>
      <c r="F1470" s="90">
        <f>0.5*'Gearing and Output'!$J$27*A1470^2</f>
        <v>53594.201722958889</v>
      </c>
      <c r="G1470" s="90">
        <f>A1470/('Gearing and Output'!$J$35/1000)</f>
        <v>47.081097682100008</v>
      </c>
      <c r="H1470" s="90">
        <f t="shared" si="229"/>
        <v>59.738955596585342</v>
      </c>
      <c r="I1470" s="91">
        <f>'Gearing and Output'!$G$38</f>
        <v>631.72977665344956</v>
      </c>
      <c r="J1470" s="90">
        <f t="shared" si="230"/>
        <v>0.37870369618049587</v>
      </c>
      <c r="K1470" s="92">
        <f t="shared" si="238"/>
        <v>2.6405868495230767</v>
      </c>
      <c r="L1470" s="92">
        <f>IF(A1470&lt;'Gearing and Output'!$H$5,1,IF(A1470&lt;'Gearing and Output'!$H$6,2,IF(A1470&gt;'Gearing and Output'!$H$6,3)))</f>
        <v>3</v>
      </c>
      <c r="M1470" s="93">
        <f>IF(L1470=1,_xlfn.XLOOKUP(A1470,'Dyno Graph'!$E$2:$E$77,'Dyno Graph'!$A$2:$A$77,,1),IF(L1470=2,_xlfn.XLOOKUP(A1470,'Dyno Graph'!$F$2:$F$77,'Dyno Graph'!$A$2:$A$77,,1),IF(L1470=3,_xlfn.XLOOKUP(A1470,'Dyno Graph'!$G$2:$G$77,'Dyno Graph'!$A$2:$A$77,,1))))</f>
        <v>7500</v>
      </c>
      <c r="N1470" s="93">
        <f>IF(L1470=1,_xlfn.XLOOKUP(A1470,'Dyno Graph'!$E$2:$E$77,'Dyno Graph'!$D$2:$D$77,,-1),IF(L1470=2,_xlfn.XLOOKUP(A1470,'Dyno Graph'!$F$2:$F$77,'Dyno Graph'!$D$2:$D$77,,-1),IF(L1470=3,_xlfn.XLOOKUP(A1470,'Dyno Graph'!$G$2:$G$77,'Dyno Graph'!$D$2:$D$77,,-1))))</f>
        <v>14.254</v>
      </c>
      <c r="O1470" s="93">
        <f>IF(L1470=1,_xlfn.XLOOKUP(A1470,'Dyno Graph'!$E$2:$E$77,'Dyno Graph'!$H$2:$H$77,,-1),IF(Forces!L1470=2,_xlfn.XLOOKUP(Forces!A1470,'Dyno Graph'!$F$2:$F$77,'Dyno Graph'!$H$2:$H$77,,-1),IF(Forces!L1470=3,_xlfn.XLOOKUP(Forces!A1470,'Dyno Graph'!$G$2:$G$77,'Dyno Graph'!$H$2:$H$77,,-1))))</f>
        <v>11.185500000000001</v>
      </c>
      <c r="P1470" s="93" cm="1">
        <f t="array" ref="P1470">_xlfn.XLOOKUP(N1470,BSFC!$B$3:$B$25,_xlfn.XLOOKUP(M1470,BSFC!$C$2:$P$2,BSFC!$C$3:$P$25,,-1),,-1)</f>
        <v>475.44294525000004</v>
      </c>
      <c r="Q1470" s="92">
        <f t="shared" si="231"/>
        <v>1.4772408511371877</v>
      </c>
      <c r="R1470" s="93">
        <f t="shared" si="232"/>
        <v>2.2593044861247781E-4</v>
      </c>
      <c r="S1470" s="93">
        <f t="shared" si="237"/>
        <v>0.10741703790997023</v>
      </c>
      <c r="T1470" s="93">
        <f t="shared" si="235"/>
        <v>187.65883717005522</v>
      </c>
      <c r="U1470" s="93">
        <f t="shared" si="233"/>
        <v>1.4322271721329364E-4</v>
      </c>
      <c r="V1470" s="93">
        <f t="shared" si="236"/>
        <v>0.25021178289339835</v>
      </c>
    </row>
    <row r="1471" spans="1:22" ht="14.65" thickBot="1" x14ac:dyDescent="0.5">
      <c r="A1471" s="88">
        <f>MIN('Gearing and Output'!$H$7,(SQRT((A1470^2)+2*K1470*1)))</f>
        <v>13.752388632941413</v>
      </c>
      <c r="B1471" s="81">
        <f t="shared" si="234"/>
        <v>122.28754303303398</v>
      </c>
      <c r="C1471" s="90">
        <f>0.5*'Gearing and Output'!$G$15*'Gearing and Output'!$G$16*'Gearing and Output'!$G$14*(A1471)^2</f>
        <v>111.2073775495362</v>
      </c>
      <c r="D1471" s="91">
        <f>'Gearing and Output'!$G$26</f>
        <v>133.66125</v>
      </c>
      <c r="E1471" s="90">
        <f>'Gearing and Output'!$C$14-C1471-D1471</f>
        <v>239.23840140594046</v>
      </c>
      <c r="F1471" s="90">
        <f>0.5*'Gearing and Output'!$J$27*A1471^2</f>
        <v>53594.201722958889</v>
      </c>
      <c r="G1471" s="90">
        <f>A1471/('Gearing and Output'!$J$35/1000)</f>
        <v>47.081097682100008</v>
      </c>
      <c r="H1471" s="90">
        <f t="shared" si="229"/>
        <v>59.738955596585342</v>
      </c>
      <c r="I1471" s="91">
        <f>'Gearing and Output'!$G$38</f>
        <v>631.72977665344956</v>
      </c>
      <c r="J1471" s="90">
        <f t="shared" si="230"/>
        <v>0.37870369618049587</v>
      </c>
      <c r="K1471" s="92">
        <f t="shared" si="238"/>
        <v>2.6405868495230767</v>
      </c>
      <c r="L1471" s="92">
        <f>IF(A1471&lt;'Gearing and Output'!$H$5,1,IF(A1471&lt;'Gearing and Output'!$H$6,2,IF(A1471&gt;'Gearing and Output'!$H$6,3)))</f>
        <v>3</v>
      </c>
      <c r="M1471" s="93">
        <f>IF(L1471=1,_xlfn.XLOOKUP(A1471,'Dyno Graph'!$E$2:$E$77,'Dyno Graph'!$A$2:$A$77,,1),IF(L1471=2,_xlfn.XLOOKUP(A1471,'Dyno Graph'!$F$2:$F$77,'Dyno Graph'!$A$2:$A$77,,1),IF(L1471=3,_xlfn.XLOOKUP(A1471,'Dyno Graph'!$G$2:$G$77,'Dyno Graph'!$A$2:$A$77,,1))))</f>
        <v>7500</v>
      </c>
      <c r="N1471" s="93">
        <f>IF(L1471=1,_xlfn.XLOOKUP(A1471,'Dyno Graph'!$E$2:$E$77,'Dyno Graph'!$D$2:$D$77,,-1),IF(L1471=2,_xlfn.XLOOKUP(A1471,'Dyno Graph'!$F$2:$F$77,'Dyno Graph'!$D$2:$D$77,,-1),IF(L1471=3,_xlfn.XLOOKUP(A1471,'Dyno Graph'!$G$2:$G$77,'Dyno Graph'!$D$2:$D$77,,-1))))</f>
        <v>14.254</v>
      </c>
      <c r="O1471" s="93">
        <f>IF(L1471=1,_xlfn.XLOOKUP(A1471,'Dyno Graph'!$E$2:$E$77,'Dyno Graph'!$H$2:$H$77,,-1),IF(Forces!L1471=2,_xlfn.XLOOKUP(Forces!A1471,'Dyno Graph'!$F$2:$F$77,'Dyno Graph'!$H$2:$H$77,,-1),IF(Forces!L1471=3,_xlfn.XLOOKUP(Forces!A1471,'Dyno Graph'!$G$2:$G$77,'Dyno Graph'!$H$2:$H$77,,-1))))</f>
        <v>11.185500000000001</v>
      </c>
      <c r="P1471" s="93" cm="1">
        <f t="array" ref="P1471">_xlfn.XLOOKUP(N1471,BSFC!$B$3:$B$25,_xlfn.XLOOKUP(M1471,BSFC!$C$2:$P$2,BSFC!$C$3:$P$25,,-1),,-1)</f>
        <v>475.44294525000004</v>
      </c>
      <c r="Q1471" s="92">
        <f t="shared" si="231"/>
        <v>1.4772408511371877</v>
      </c>
      <c r="R1471" s="93">
        <f t="shared" si="232"/>
        <v>2.2593044861247781E-4</v>
      </c>
      <c r="S1471" s="93">
        <f t="shared" si="237"/>
        <v>0.10741703790997023</v>
      </c>
      <c r="T1471" s="93">
        <f t="shared" si="235"/>
        <v>187.7662542079652</v>
      </c>
      <c r="U1471" s="93">
        <f t="shared" si="233"/>
        <v>1.4322271721329364E-4</v>
      </c>
      <c r="V1471" s="93">
        <f t="shared" si="236"/>
        <v>0.25035500561061164</v>
      </c>
    </row>
    <row r="1472" spans="1:22" ht="14.65" thickBot="1" x14ac:dyDescent="0.5">
      <c r="A1472" s="88">
        <f>MIN('Gearing and Output'!$H$7,(SQRT((A1471^2)+2*K1471*1)))</f>
        <v>13.752388632941413</v>
      </c>
      <c r="B1472" s="81">
        <f t="shared" si="234"/>
        <v>122.36025767386407</v>
      </c>
      <c r="C1472" s="90">
        <f>0.5*'Gearing and Output'!$G$15*'Gearing and Output'!$G$16*'Gearing and Output'!$G$14*(A1472)^2</f>
        <v>111.2073775495362</v>
      </c>
      <c r="D1472" s="91">
        <f>'Gearing and Output'!$G$26</f>
        <v>133.66125</v>
      </c>
      <c r="E1472" s="90">
        <f>'Gearing and Output'!$C$14-C1472-D1472</f>
        <v>239.23840140594046</v>
      </c>
      <c r="F1472" s="90">
        <f>0.5*'Gearing and Output'!$J$27*A1472^2</f>
        <v>53594.201722958889</v>
      </c>
      <c r="G1472" s="90">
        <f>A1472/('Gearing and Output'!$J$35/1000)</f>
        <v>47.081097682100008</v>
      </c>
      <c r="H1472" s="90">
        <f t="shared" si="229"/>
        <v>59.738955596585342</v>
      </c>
      <c r="I1472" s="91">
        <f>'Gearing and Output'!$G$38</f>
        <v>631.72977665344956</v>
      </c>
      <c r="J1472" s="90">
        <f t="shared" si="230"/>
        <v>0.37870369618049587</v>
      </c>
      <c r="K1472" s="92">
        <f t="shared" si="238"/>
        <v>2.6405868495230767</v>
      </c>
      <c r="L1472" s="92">
        <f>IF(A1472&lt;'Gearing and Output'!$H$5,1,IF(A1472&lt;'Gearing and Output'!$H$6,2,IF(A1472&gt;'Gearing and Output'!$H$6,3)))</f>
        <v>3</v>
      </c>
      <c r="M1472" s="93">
        <f>IF(L1472=1,_xlfn.XLOOKUP(A1472,'Dyno Graph'!$E$2:$E$77,'Dyno Graph'!$A$2:$A$77,,1),IF(L1472=2,_xlfn.XLOOKUP(A1472,'Dyno Graph'!$F$2:$F$77,'Dyno Graph'!$A$2:$A$77,,1),IF(L1472=3,_xlfn.XLOOKUP(A1472,'Dyno Graph'!$G$2:$G$77,'Dyno Graph'!$A$2:$A$77,,1))))</f>
        <v>7500</v>
      </c>
      <c r="N1472" s="93">
        <f>IF(L1472=1,_xlfn.XLOOKUP(A1472,'Dyno Graph'!$E$2:$E$77,'Dyno Graph'!$D$2:$D$77,,-1),IF(L1472=2,_xlfn.XLOOKUP(A1472,'Dyno Graph'!$F$2:$F$77,'Dyno Graph'!$D$2:$D$77,,-1),IF(L1472=3,_xlfn.XLOOKUP(A1472,'Dyno Graph'!$G$2:$G$77,'Dyno Graph'!$D$2:$D$77,,-1))))</f>
        <v>14.254</v>
      </c>
      <c r="O1472" s="93">
        <f>IF(L1472=1,_xlfn.XLOOKUP(A1472,'Dyno Graph'!$E$2:$E$77,'Dyno Graph'!$H$2:$H$77,,-1),IF(Forces!L1472=2,_xlfn.XLOOKUP(Forces!A1472,'Dyno Graph'!$F$2:$F$77,'Dyno Graph'!$H$2:$H$77,,-1),IF(Forces!L1472=3,_xlfn.XLOOKUP(Forces!A1472,'Dyno Graph'!$G$2:$G$77,'Dyno Graph'!$H$2:$H$77,,-1))))</f>
        <v>11.185500000000001</v>
      </c>
      <c r="P1472" s="93" cm="1">
        <f t="array" ref="P1472">_xlfn.XLOOKUP(N1472,BSFC!$B$3:$B$25,_xlfn.XLOOKUP(M1472,BSFC!$C$2:$P$2,BSFC!$C$3:$P$25,,-1),,-1)</f>
        <v>475.44294525000004</v>
      </c>
      <c r="Q1472" s="92">
        <f t="shared" si="231"/>
        <v>1.4772408511371877</v>
      </c>
      <c r="R1472" s="93">
        <f t="shared" si="232"/>
        <v>2.2593044861247781E-4</v>
      </c>
      <c r="S1472" s="93">
        <f t="shared" si="237"/>
        <v>0.10741703790997023</v>
      </c>
      <c r="T1472" s="93">
        <f t="shared" si="235"/>
        <v>187.87367124587519</v>
      </c>
      <c r="U1472" s="93">
        <f t="shared" si="233"/>
        <v>1.4322271721329364E-4</v>
      </c>
      <c r="V1472" s="93">
        <f t="shared" si="236"/>
        <v>0.25049822832782492</v>
      </c>
    </row>
    <row r="1473" spans="1:22" ht="14.65" thickBot="1" x14ac:dyDescent="0.5">
      <c r="A1473" s="88">
        <f>MIN('Gearing and Output'!$H$7,(SQRT((A1472^2)+2*K1472*1)))</f>
        <v>13.752388632941413</v>
      </c>
      <c r="B1473" s="81">
        <f t="shared" si="234"/>
        <v>122.43297231469415</v>
      </c>
      <c r="C1473" s="90">
        <f>0.5*'Gearing and Output'!$G$15*'Gearing and Output'!$G$16*'Gearing and Output'!$G$14*(A1473)^2</f>
        <v>111.2073775495362</v>
      </c>
      <c r="D1473" s="91">
        <f>'Gearing and Output'!$G$26</f>
        <v>133.66125</v>
      </c>
      <c r="E1473" s="90">
        <f>'Gearing and Output'!$C$14-C1473-D1473</f>
        <v>239.23840140594046</v>
      </c>
      <c r="F1473" s="90">
        <f>0.5*'Gearing and Output'!$J$27*A1473^2</f>
        <v>53594.201722958889</v>
      </c>
      <c r="G1473" s="90">
        <f>A1473/('Gearing and Output'!$J$35/1000)</f>
        <v>47.081097682100008</v>
      </c>
      <c r="H1473" s="90">
        <f t="shared" si="229"/>
        <v>59.738955596585342</v>
      </c>
      <c r="I1473" s="91">
        <f>'Gearing and Output'!$G$38</f>
        <v>631.72977665344956</v>
      </c>
      <c r="J1473" s="90">
        <f t="shared" si="230"/>
        <v>0.37870369618049587</v>
      </c>
      <c r="K1473" s="92">
        <f t="shared" si="238"/>
        <v>2.6405868495230767</v>
      </c>
      <c r="L1473" s="92">
        <f>IF(A1473&lt;'Gearing and Output'!$H$5,1,IF(A1473&lt;'Gearing and Output'!$H$6,2,IF(A1473&gt;'Gearing and Output'!$H$6,3)))</f>
        <v>3</v>
      </c>
      <c r="M1473" s="93">
        <f>IF(L1473=1,_xlfn.XLOOKUP(A1473,'Dyno Graph'!$E$2:$E$77,'Dyno Graph'!$A$2:$A$77,,1),IF(L1473=2,_xlfn.XLOOKUP(A1473,'Dyno Graph'!$F$2:$F$77,'Dyno Graph'!$A$2:$A$77,,1),IF(L1473=3,_xlfn.XLOOKUP(A1473,'Dyno Graph'!$G$2:$G$77,'Dyno Graph'!$A$2:$A$77,,1))))</f>
        <v>7500</v>
      </c>
      <c r="N1473" s="93">
        <f>IF(L1473=1,_xlfn.XLOOKUP(A1473,'Dyno Graph'!$E$2:$E$77,'Dyno Graph'!$D$2:$D$77,,-1),IF(L1473=2,_xlfn.XLOOKUP(A1473,'Dyno Graph'!$F$2:$F$77,'Dyno Graph'!$D$2:$D$77,,-1),IF(L1473=3,_xlfn.XLOOKUP(A1473,'Dyno Graph'!$G$2:$G$77,'Dyno Graph'!$D$2:$D$77,,-1))))</f>
        <v>14.254</v>
      </c>
      <c r="O1473" s="93">
        <f>IF(L1473=1,_xlfn.XLOOKUP(A1473,'Dyno Graph'!$E$2:$E$77,'Dyno Graph'!$H$2:$H$77,,-1),IF(Forces!L1473=2,_xlfn.XLOOKUP(Forces!A1473,'Dyno Graph'!$F$2:$F$77,'Dyno Graph'!$H$2:$H$77,,-1),IF(Forces!L1473=3,_xlfn.XLOOKUP(Forces!A1473,'Dyno Graph'!$G$2:$G$77,'Dyno Graph'!$H$2:$H$77,,-1))))</f>
        <v>11.185500000000001</v>
      </c>
      <c r="P1473" s="93" cm="1">
        <f t="array" ref="P1473">_xlfn.XLOOKUP(N1473,BSFC!$B$3:$B$25,_xlfn.XLOOKUP(M1473,BSFC!$C$2:$P$2,BSFC!$C$3:$P$25,,-1),,-1)</f>
        <v>475.44294525000004</v>
      </c>
      <c r="Q1473" s="92">
        <f t="shared" si="231"/>
        <v>1.4772408511371877</v>
      </c>
      <c r="R1473" s="93">
        <f t="shared" si="232"/>
        <v>2.2593044861247781E-4</v>
      </c>
      <c r="S1473" s="93">
        <f t="shared" si="237"/>
        <v>0.10741703790997023</v>
      </c>
      <c r="T1473" s="93">
        <f t="shared" si="235"/>
        <v>187.98108828378517</v>
      </c>
      <c r="U1473" s="93">
        <f t="shared" si="233"/>
        <v>1.4322271721329364E-4</v>
      </c>
      <c r="V1473" s="93">
        <f t="shared" si="236"/>
        <v>0.25064145104503821</v>
      </c>
    </row>
    <row r="1474" spans="1:22" ht="14.65" thickBot="1" x14ac:dyDescent="0.5">
      <c r="A1474" s="88">
        <f>MIN('Gearing and Output'!$H$7,(SQRT((A1473^2)+2*K1473*1)))</f>
        <v>13.752388632941413</v>
      </c>
      <c r="B1474" s="81">
        <f t="shared" si="234"/>
        <v>122.50568695552424</v>
      </c>
      <c r="C1474" s="90">
        <f>0.5*'Gearing and Output'!$G$15*'Gearing and Output'!$G$16*'Gearing and Output'!$G$14*(A1474)^2</f>
        <v>111.2073775495362</v>
      </c>
      <c r="D1474" s="91">
        <f>'Gearing and Output'!$G$26</f>
        <v>133.66125</v>
      </c>
      <c r="E1474" s="90">
        <f>'Gearing and Output'!$C$14-C1474-D1474</f>
        <v>239.23840140594046</v>
      </c>
      <c r="F1474" s="90">
        <f>0.5*'Gearing and Output'!$J$27*A1474^2</f>
        <v>53594.201722958889</v>
      </c>
      <c r="G1474" s="90">
        <f>A1474/('Gearing and Output'!$J$35/1000)</f>
        <v>47.081097682100008</v>
      </c>
      <c r="H1474" s="90">
        <f t="shared" ref="H1474:H1537" si="239">(0.5*I1474*A1474^2)/1000</f>
        <v>59.738955596585342</v>
      </c>
      <c r="I1474" s="91">
        <f>'Gearing and Output'!$G$38</f>
        <v>631.72977665344956</v>
      </c>
      <c r="J1474" s="90">
        <f t="shared" ref="J1474:J1537" si="240">E1474/I1474</f>
        <v>0.37870369618049587</v>
      </c>
      <c r="K1474" s="92">
        <f t="shared" si="238"/>
        <v>2.6405868495230767</v>
      </c>
      <c r="L1474" s="92">
        <f>IF(A1474&lt;'Gearing and Output'!$H$5,1,IF(A1474&lt;'Gearing and Output'!$H$6,2,IF(A1474&gt;'Gearing and Output'!$H$6,3)))</f>
        <v>3</v>
      </c>
      <c r="M1474" s="93">
        <f>IF(L1474=1,_xlfn.XLOOKUP(A1474,'Dyno Graph'!$E$2:$E$77,'Dyno Graph'!$A$2:$A$77,,1),IF(L1474=2,_xlfn.XLOOKUP(A1474,'Dyno Graph'!$F$2:$F$77,'Dyno Graph'!$A$2:$A$77,,1),IF(L1474=3,_xlfn.XLOOKUP(A1474,'Dyno Graph'!$G$2:$G$77,'Dyno Graph'!$A$2:$A$77,,1))))</f>
        <v>7500</v>
      </c>
      <c r="N1474" s="93">
        <f>IF(L1474=1,_xlfn.XLOOKUP(A1474,'Dyno Graph'!$E$2:$E$77,'Dyno Graph'!$D$2:$D$77,,-1),IF(L1474=2,_xlfn.XLOOKUP(A1474,'Dyno Graph'!$F$2:$F$77,'Dyno Graph'!$D$2:$D$77,,-1),IF(L1474=3,_xlfn.XLOOKUP(A1474,'Dyno Graph'!$G$2:$G$77,'Dyno Graph'!$D$2:$D$77,,-1))))</f>
        <v>14.254</v>
      </c>
      <c r="O1474" s="93">
        <f>IF(L1474=1,_xlfn.XLOOKUP(A1474,'Dyno Graph'!$E$2:$E$77,'Dyno Graph'!$H$2:$H$77,,-1),IF(Forces!L1474=2,_xlfn.XLOOKUP(Forces!A1474,'Dyno Graph'!$F$2:$F$77,'Dyno Graph'!$H$2:$H$77,,-1),IF(Forces!L1474=3,_xlfn.XLOOKUP(Forces!A1474,'Dyno Graph'!$G$2:$G$77,'Dyno Graph'!$H$2:$H$77,,-1))))</f>
        <v>11.185500000000001</v>
      </c>
      <c r="P1474" s="93" cm="1">
        <f t="array" ref="P1474">_xlfn.XLOOKUP(N1474,BSFC!$B$3:$B$25,_xlfn.XLOOKUP(M1474,BSFC!$C$2:$P$2,BSFC!$C$3:$P$25,,-1),,-1)</f>
        <v>475.44294525000004</v>
      </c>
      <c r="Q1474" s="92">
        <f t="shared" si="231"/>
        <v>1.4772408511371877</v>
      </c>
      <c r="R1474" s="93">
        <f t="shared" si="232"/>
        <v>2.2593044861247781E-4</v>
      </c>
      <c r="S1474" s="93">
        <f t="shared" si="237"/>
        <v>0.10741703790997023</v>
      </c>
      <c r="T1474" s="93">
        <f t="shared" si="235"/>
        <v>188.08850532169515</v>
      </c>
      <c r="U1474" s="93">
        <f t="shared" si="233"/>
        <v>1.4322271721329364E-4</v>
      </c>
      <c r="V1474" s="93">
        <f t="shared" si="236"/>
        <v>0.2507846737622515</v>
      </c>
    </row>
    <row r="1475" spans="1:22" ht="14.65" thickBot="1" x14ac:dyDescent="0.5">
      <c r="A1475" s="88">
        <f>MIN('Gearing and Output'!$H$7,(SQRT((A1474^2)+2*K1474*1)))</f>
        <v>13.752388632941413</v>
      </c>
      <c r="B1475" s="81">
        <f t="shared" si="234"/>
        <v>122.57840159635433</v>
      </c>
      <c r="C1475" s="90">
        <f>0.5*'Gearing and Output'!$G$15*'Gearing and Output'!$G$16*'Gearing and Output'!$G$14*(A1475)^2</f>
        <v>111.2073775495362</v>
      </c>
      <c r="D1475" s="91">
        <f>'Gearing and Output'!$G$26</f>
        <v>133.66125</v>
      </c>
      <c r="E1475" s="90">
        <f>'Gearing and Output'!$C$14-C1475-D1475</f>
        <v>239.23840140594046</v>
      </c>
      <c r="F1475" s="90">
        <f>0.5*'Gearing and Output'!$J$27*A1475^2</f>
        <v>53594.201722958889</v>
      </c>
      <c r="G1475" s="90">
        <f>A1475/('Gearing and Output'!$J$35/1000)</f>
        <v>47.081097682100008</v>
      </c>
      <c r="H1475" s="90">
        <f t="shared" si="239"/>
        <v>59.738955596585342</v>
      </c>
      <c r="I1475" s="91">
        <f>'Gearing and Output'!$G$38</f>
        <v>631.72977665344956</v>
      </c>
      <c r="J1475" s="90">
        <f t="shared" si="240"/>
        <v>0.37870369618049587</v>
      </c>
      <c r="K1475" s="92">
        <f t="shared" si="238"/>
        <v>2.6405868495230767</v>
      </c>
      <c r="L1475" s="92">
        <f>IF(A1475&lt;'Gearing and Output'!$H$5,1,IF(A1475&lt;'Gearing and Output'!$H$6,2,IF(A1475&gt;'Gearing and Output'!$H$6,3)))</f>
        <v>3</v>
      </c>
      <c r="M1475" s="93">
        <f>IF(L1475=1,_xlfn.XLOOKUP(A1475,'Dyno Graph'!$E$2:$E$77,'Dyno Graph'!$A$2:$A$77,,1),IF(L1475=2,_xlfn.XLOOKUP(A1475,'Dyno Graph'!$F$2:$F$77,'Dyno Graph'!$A$2:$A$77,,1),IF(L1475=3,_xlfn.XLOOKUP(A1475,'Dyno Graph'!$G$2:$G$77,'Dyno Graph'!$A$2:$A$77,,1))))</f>
        <v>7500</v>
      </c>
      <c r="N1475" s="93">
        <f>IF(L1475=1,_xlfn.XLOOKUP(A1475,'Dyno Graph'!$E$2:$E$77,'Dyno Graph'!$D$2:$D$77,,-1),IF(L1475=2,_xlfn.XLOOKUP(A1475,'Dyno Graph'!$F$2:$F$77,'Dyno Graph'!$D$2:$D$77,,-1),IF(L1475=3,_xlfn.XLOOKUP(A1475,'Dyno Graph'!$G$2:$G$77,'Dyno Graph'!$D$2:$D$77,,-1))))</f>
        <v>14.254</v>
      </c>
      <c r="O1475" s="93">
        <f>IF(L1475=1,_xlfn.XLOOKUP(A1475,'Dyno Graph'!$E$2:$E$77,'Dyno Graph'!$H$2:$H$77,,-1),IF(Forces!L1475=2,_xlfn.XLOOKUP(Forces!A1475,'Dyno Graph'!$F$2:$F$77,'Dyno Graph'!$H$2:$H$77,,-1),IF(Forces!L1475=3,_xlfn.XLOOKUP(Forces!A1475,'Dyno Graph'!$G$2:$G$77,'Dyno Graph'!$H$2:$H$77,,-1))))</f>
        <v>11.185500000000001</v>
      </c>
      <c r="P1475" s="93" cm="1">
        <f t="array" ref="P1475">_xlfn.XLOOKUP(N1475,BSFC!$B$3:$B$25,_xlfn.XLOOKUP(M1475,BSFC!$C$2:$P$2,BSFC!$C$3:$P$25,,-1),,-1)</f>
        <v>475.44294525000004</v>
      </c>
      <c r="Q1475" s="92">
        <f t="shared" ref="Q1475:Q1484" si="241">(O1475*P1475)/(60*60)</f>
        <v>1.4772408511371877</v>
      </c>
      <c r="R1475" s="93">
        <f t="shared" ref="R1475:R1484" si="242">((B1476-B1475)/3600)*O1475</f>
        <v>2.2593044861247781E-4</v>
      </c>
      <c r="S1475" s="93">
        <f t="shared" si="237"/>
        <v>0.10741703790997023</v>
      </c>
      <c r="T1475" s="93">
        <f t="shared" si="235"/>
        <v>188.19592235960513</v>
      </c>
      <c r="U1475" s="93">
        <f t="shared" ref="U1475:U1484" si="243">((R1475*P1475)/1000)/0.75</f>
        <v>1.4322271721329364E-4</v>
      </c>
      <c r="V1475" s="93">
        <f t="shared" si="236"/>
        <v>0.25092789647946478</v>
      </c>
    </row>
    <row r="1476" spans="1:22" ht="14.65" thickBot="1" x14ac:dyDescent="0.5">
      <c r="A1476" s="88">
        <f>MIN('Gearing and Output'!$H$7,(SQRT((A1475^2)+2*K1475*1)))</f>
        <v>13.752388632941413</v>
      </c>
      <c r="B1476" s="81">
        <f t="shared" si="234"/>
        <v>122.65111623718441</v>
      </c>
      <c r="C1476" s="90">
        <f>0.5*'Gearing and Output'!$G$15*'Gearing and Output'!$G$16*'Gearing and Output'!$G$14*(A1476)^2</f>
        <v>111.2073775495362</v>
      </c>
      <c r="D1476" s="91">
        <f>'Gearing and Output'!$G$26</f>
        <v>133.66125</v>
      </c>
      <c r="E1476" s="90">
        <f>'Gearing and Output'!$C$14-C1476-D1476</f>
        <v>239.23840140594046</v>
      </c>
      <c r="F1476" s="90">
        <f>0.5*'Gearing and Output'!$J$27*A1476^2</f>
        <v>53594.201722958889</v>
      </c>
      <c r="G1476" s="90">
        <f>A1476/('Gearing and Output'!$J$35/1000)</f>
        <v>47.081097682100008</v>
      </c>
      <c r="H1476" s="90">
        <f t="shared" si="239"/>
        <v>59.738955596585342</v>
      </c>
      <c r="I1476" s="91">
        <f>'Gearing and Output'!$G$38</f>
        <v>631.72977665344956</v>
      </c>
      <c r="J1476" s="90">
        <f t="shared" si="240"/>
        <v>0.37870369618049587</v>
      </c>
      <c r="K1476" s="92">
        <f t="shared" si="238"/>
        <v>2.6405868495230767</v>
      </c>
      <c r="L1476" s="92">
        <f>IF(A1476&lt;'Gearing and Output'!$H$5,1,IF(A1476&lt;'Gearing and Output'!$H$6,2,IF(A1476&gt;'Gearing and Output'!$H$6,3)))</f>
        <v>3</v>
      </c>
      <c r="M1476" s="93">
        <f>IF(L1476=1,_xlfn.XLOOKUP(A1476,'Dyno Graph'!$E$2:$E$77,'Dyno Graph'!$A$2:$A$77,,1),IF(L1476=2,_xlfn.XLOOKUP(A1476,'Dyno Graph'!$F$2:$F$77,'Dyno Graph'!$A$2:$A$77,,1),IF(L1476=3,_xlfn.XLOOKUP(A1476,'Dyno Graph'!$G$2:$G$77,'Dyno Graph'!$A$2:$A$77,,1))))</f>
        <v>7500</v>
      </c>
      <c r="N1476" s="93">
        <f>IF(L1476=1,_xlfn.XLOOKUP(A1476,'Dyno Graph'!$E$2:$E$77,'Dyno Graph'!$D$2:$D$77,,-1),IF(L1476=2,_xlfn.XLOOKUP(A1476,'Dyno Graph'!$F$2:$F$77,'Dyno Graph'!$D$2:$D$77,,-1),IF(L1476=3,_xlfn.XLOOKUP(A1476,'Dyno Graph'!$G$2:$G$77,'Dyno Graph'!$D$2:$D$77,,-1))))</f>
        <v>14.254</v>
      </c>
      <c r="O1476" s="93">
        <f>IF(L1476=1,_xlfn.XLOOKUP(A1476,'Dyno Graph'!$E$2:$E$77,'Dyno Graph'!$H$2:$H$77,,-1),IF(Forces!L1476=2,_xlfn.XLOOKUP(Forces!A1476,'Dyno Graph'!$F$2:$F$77,'Dyno Graph'!$H$2:$H$77,,-1),IF(Forces!L1476=3,_xlfn.XLOOKUP(Forces!A1476,'Dyno Graph'!$G$2:$G$77,'Dyno Graph'!$H$2:$H$77,,-1))))</f>
        <v>11.185500000000001</v>
      </c>
      <c r="P1476" s="93" cm="1">
        <f t="array" ref="P1476">_xlfn.XLOOKUP(N1476,BSFC!$B$3:$B$25,_xlfn.XLOOKUP(M1476,BSFC!$C$2:$P$2,BSFC!$C$3:$P$25,,-1),,-1)</f>
        <v>475.44294525000004</v>
      </c>
      <c r="Q1476" s="92">
        <f t="shared" si="241"/>
        <v>1.4772408511371877</v>
      </c>
      <c r="R1476" s="93">
        <f t="shared" si="242"/>
        <v>2.2593044861247781E-4</v>
      </c>
      <c r="S1476" s="93">
        <f t="shared" si="237"/>
        <v>0.10741703790997023</v>
      </c>
      <c r="T1476" s="93">
        <f t="shared" si="235"/>
        <v>188.30333939751512</v>
      </c>
      <c r="U1476" s="93">
        <f t="shared" si="243"/>
        <v>1.4322271721329364E-4</v>
      </c>
      <c r="V1476" s="93">
        <f t="shared" si="236"/>
        <v>0.25107111919667807</v>
      </c>
    </row>
    <row r="1477" spans="1:22" ht="14.65" thickBot="1" x14ac:dyDescent="0.5">
      <c r="A1477" s="88">
        <f>MIN('Gearing and Output'!$H$7,(SQRT((A1476^2)+2*K1476*1)))</f>
        <v>13.752388632941413</v>
      </c>
      <c r="B1477" s="81">
        <f t="shared" ref="B1477:B1484" si="244">(1/A1477)+B1476</f>
        <v>122.7238308780145</v>
      </c>
      <c r="C1477" s="90">
        <f>0.5*'Gearing and Output'!$G$15*'Gearing and Output'!$G$16*'Gearing and Output'!$G$14*(A1477)^2</f>
        <v>111.2073775495362</v>
      </c>
      <c r="D1477" s="91">
        <f>'Gearing and Output'!$G$26</f>
        <v>133.66125</v>
      </c>
      <c r="E1477" s="90">
        <f>'Gearing and Output'!$C$14-C1477-D1477</f>
        <v>239.23840140594046</v>
      </c>
      <c r="F1477" s="90">
        <f>0.5*'Gearing and Output'!$J$27*A1477^2</f>
        <v>53594.201722958889</v>
      </c>
      <c r="G1477" s="90">
        <f>A1477/('Gearing and Output'!$J$35/1000)</f>
        <v>47.081097682100008</v>
      </c>
      <c r="H1477" s="90">
        <f t="shared" si="239"/>
        <v>59.738955596585342</v>
      </c>
      <c r="I1477" s="91">
        <f>'Gearing and Output'!$G$38</f>
        <v>631.72977665344956</v>
      </c>
      <c r="J1477" s="90">
        <f t="shared" si="240"/>
        <v>0.37870369618049587</v>
      </c>
      <c r="K1477" s="92">
        <f t="shared" si="238"/>
        <v>2.6405868495230767</v>
      </c>
      <c r="L1477" s="92">
        <f>IF(A1477&lt;'Gearing and Output'!$H$5,1,IF(A1477&lt;'Gearing and Output'!$H$6,2,IF(A1477&gt;'Gearing and Output'!$H$6,3)))</f>
        <v>3</v>
      </c>
      <c r="M1477" s="93">
        <f>IF(L1477=1,_xlfn.XLOOKUP(A1477,'Dyno Graph'!$E$2:$E$77,'Dyno Graph'!$A$2:$A$77,,1),IF(L1477=2,_xlfn.XLOOKUP(A1477,'Dyno Graph'!$F$2:$F$77,'Dyno Graph'!$A$2:$A$77,,1),IF(L1477=3,_xlfn.XLOOKUP(A1477,'Dyno Graph'!$G$2:$G$77,'Dyno Graph'!$A$2:$A$77,,1))))</f>
        <v>7500</v>
      </c>
      <c r="N1477" s="93">
        <f>IF(L1477=1,_xlfn.XLOOKUP(A1477,'Dyno Graph'!$E$2:$E$77,'Dyno Graph'!$D$2:$D$77,,-1),IF(L1477=2,_xlfn.XLOOKUP(A1477,'Dyno Graph'!$F$2:$F$77,'Dyno Graph'!$D$2:$D$77,,-1),IF(L1477=3,_xlfn.XLOOKUP(A1477,'Dyno Graph'!$G$2:$G$77,'Dyno Graph'!$D$2:$D$77,,-1))))</f>
        <v>14.254</v>
      </c>
      <c r="O1477" s="93">
        <f>IF(L1477=1,_xlfn.XLOOKUP(A1477,'Dyno Graph'!$E$2:$E$77,'Dyno Graph'!$H$2:$H$77,,-1),IF(Forces!L1477=2,_xlfn.XLOOKUP(Forces!A1477,'Dyno Graph'!$F$2:$F$77,'Dyno Graph'!$H$2:$H$77,,-1),IF(Forces!L1477=3,_xlfn.XLOOKUP(Forces!A1477,'Dyno Graph'!$G$2:$G$77,'Dyno Graph'!$H$2:$H$77,,-1))))</f>
        <v>11.185500000000001</v>
      </c>
      <c r="P1477" s="93" cm="1">
        <f t="array" ref="P1477">_xlfn.XLOOKUP(N1477,BSFC!$B$3:$B$25,_xlfn.XLOOKUP(M1477,BSFC!$C$2:$P$2,BSFC!$C$3:$P$25,,-1),,-1)</f>
        <v>475.44294525000004</v>
      </c>
      <c r="Q1477" s="92">
        <f t="shared" si="241"/>
        <v>1.4772408511371877</v>
      </c>
      <c r="R1477" s="93">
        <f t="shared" si="242"/>
        <v>2.2593044861247781E-4</v>
      </c>
      <c r="S1477" s="93">
        <f t="shared" si="237"/>
        <v>0.10741703790997023</v>
      </c>
      <c r="T1477" s="93">
        <f t="shared" ref="T1477:T1484" si="245">S1477+T1476</f>
        <v>188.4107564354251</v>
      </c>
      <c r="U1477" s="93">
        <f t="shared" si="243"/>
        <v>1.4322271721329364E-4</v>
      </c>
      <c r="V1477" s="93">
        <f t="shared" ref="V1477:V1484" si="246">U1477+V1476</f>
        <v>0.25121434191389136</v>
      </c>
    </row>
    <row r="1478" spans="1:22" ht="14.65" thickBot="1" x14ac:dyDescent="0.5">
      <c r="A1478" s="88">
        <f>MIN('Gearing and Output'!$H$7,(SQRT((A1477^2)+2*K1477*1)))</f>
        <v>13.752388632941413</v>
      </c>
      <c r="B1478" s="81">
        <f t="shared" si="244"/>
        <v>122.79654551884458</v>
      </c>
      <c r="C1478" s="90">
        <f>0.5*'Gearing and Output'!$G$15*'Gearing and Output'!$G$16*'Gearing and Output'!$G$14*(A1478)^2</f>
        <v>111.2073775495362</v>
      </c>
      <c r="D1478" s="91">
        <f>'Gearing and Output'!$G$26</f>
        <v>133.66125</v>
      </c>
      <c r="E1478" s="90">
        <f>'Gearing and Output'!$C$14-C1478-D1478</f>
        <v>239.23840140594046</v>
      </c>
      <c r="F1478" s="90">
        <f>0.5*'Gearing and Output'!$J$27*A1478^2</f>
        <v>53594.201722958889</v>
      </c>
      <c r="G1478" s="90">
        <f>A1478/('Gearing and Output'!$J$35/1000)</f>
        <v>47.081097682100008</v>
      </c>
      <c r="H1478" s="90">
        <f t="shared" si="239"/>
        <v>59.738955596585342</v>
      </c>
      <c r="I1478" s="91">
        <f>'Gearing and Output'!$G$38</f>
        <v>631.72977665344956</v>
      </c>
      <c r="J1478" s="90">
        <f t="shared" si="240"/>
        <v>0.37870369618049587</v>
      </c>
      <c r="K1478" s="92">
        <f t="shared" si="238"/>
        <v>2.6405868495230767</v>
      </c>
      <c r="L1478" s="92">
        <f>IF(A1478&lt;'Gearing and Output'!$H$5,1,IF(A1478&lt;'Gearing and Output'!$H$6,2,IF(A1478&gt;'Gearing and Output'!$H$6,3)))</f>
        <v>3</v>
      </c>
      <c r="M1478" s="93">
        <f>IF(L1478=1,_xlfn.XLOOKUP(A1478,'Dyno Graph'!$E$2:$E$77,'Dyno Graph'!$A$2:$A$77,,1),IF(L1478=2,_xlfn.XLOOKUP(A1478,'Dyno Graph'!$F$2:$F$77,'Dyno Graph'!$A$2:$A$77,,1),IF(L1478=3,_xlfn.XLOOKUP(A1478,'Dyno Graph'!$G$2:$G$77,'Dyno Graph'!$A$2:$A$77,,1))))</f>
        <v>7500</v>
      </c>
      <c r="N1478" s="93">
        <f>IF(L1478=1,_xlfn.XLOOKUP(A1478,'Dyno Graph'!$E$2:$E$77,'Dyno Graph'!$D$2:$D$77,,-1),IF(L1478=2,_xlfn.XLOOKUP(A1478,'Dyno Graph'!$F$2:$F$77,'Dyno Graph'!$D$2:$D$77,,-1),IF(L1478=3,_xlfn.XLOOKUP(A1478,'Dyno Graph'!$G$2:$G$77,'Dyno Graph'!$D$2:$D$77,,-1))))</f>
        <v>14.254</v>
      </c>
      <c r="O1478" s="93">
        <f>IF(L1478=1,_xlfn.XLOOKUP(A1478,'Dyno Graph'!$E$2:$E$77,'Dyno Graph'!$H$2:$H$77,,-1),IF(Forces!L1478=2,_xlfn.XLOOKUP(Forces!A1478,'Dyno Graph'!$F$2:$F$77,'Dyno Graph'!$H$2:$H$77,,-1),IF(Forces!L1478=3,_xlfn.XLOOKUP(Forces!A1478,'Dyno Graph'!$G$2:$G$77,'Dyno Graph'!$H$2:$H$77,,-1))))</f>
        <v>11.185500000000001</v>
      </c>
      <c r="P1478" s="93" cm="1">
        <f t="array" ref="P1478">_xlfn.XLOOKUP(N1478,BSFC!$B$3:$B$25,_xlfn.XLOOKUP(M1478,BSFC!$C$2:$P$2,BSFC!$C$3:$P$25,,-1),,-1)</f>
        <v>475.44294525000004</v>
      </c>
      <c r="Q1478" s="92">
        <f t="shared" si="241"/>
        <v>1.4772408511371877</v>
      </c>
      <c r="R1478" s="93">
        <f t="shared" si="242"/>
        <v>2.2593044861247781E-4</v>
      </c>
      <c r="S1478" s="93">
        <f t="shared" si="237"/>
        <v>0.10741703790997023</v>
      </c>
      <c r="T1478" s="93">
        <f t="shared" si="245"/>
        <v>188.51817347333508</v>
      </c>
      <c r="U1478" s="93">
        <f t="shared" si="243"/>
        <v>1.4322271721329364E-4</v>
      </c>
      <c r="V1478" s="93">
        <f t="shared" si="246"/>
        <v>0.25135756463110465</v>
      </c>
    </row>
    <row r="1479" spans="1:22" ht="14.65" thickBot="1" x14ac:dyDescent="0.5">
      <c r="A1479" s="88">
        <f>MIN('Gearing and Output'!$H$7,(SQRT((A1478^2)+2*K1478*1)))</f>
        <v>13.752388632941413</v>
      </c>
      <c r="B1479" s="81">
        <f t="shared" si="244"/>
        <v>122.86926015967467</v>
      </c>
      <c r="C1479" s="90">
        <f>0.5*'Gearing and Output'!$G$15*'Gearing and Output'!$G$16*'Gearing and Output'!$G$14*(A1479)^2</f>
        <v>111.2073775495362</v>
      </c>
      <c r="D1479" s="91">
        <f>'Gearing and Output'!$G$26</f>
        <v>133.66125</v>
      </c>
      <c r="E1479" s="90">
        <f>'Gearing and Output'!$C$14-C1479-D1479</f>
        <v>239.23840140594046</v>
      </c>
      <c r="F1479" s="90">
        <f>0.5*'Gearing and Output'!$J$27*A1479^2</f>
        <v>53594.201722958889</v>
      </c>
      <c r="G1479" s="90">
        <f>A1479/('Gearing and Output'!$J$35/1000)</f>
        <v>47.081097682100008</v>
      </c>
      <c r="H1479" s="90">
        <f t="shared" si="239"/>
        <v>59.738955596585342</v>
      </c>
      <c r="I1479" s="91">
        <f>'Gearing and Output'!$G$38</f>
        <v>631.72977665344956</v>
      </c>
      <c r="J1479" s="90">
        <f t="shared" si="240"/>
        <v>0.37870369618049587</v>
      </c>
      <c r="K1479" s="92">
        <f t="shared" si="238"/>
        <v>2.6405868495230767</v>
      </c>
      <c r="L1479" s="92">
        <f>IF(A1479&lt;'Gearing and Output'!$H$5,1,IF(A1479&lt;'Gearing and Output'!$H$6,2,IF(A1479&gt;'Gearing and Output'!$H$6,3)))</f>
        <v>3</v>
      </c>
      <c r="M1479" s="93">
        <f>IF(L1479=1,_xlfn.XLOOKUP(A1479,'Dyno Graph'!$E$2:$E$77,'Dyno Graph'!$A$2:$A$77,,1),IF(L1479=2,_xlfn.XLOOKUP(A1479,'Dyno Graph'!$F$2:$F$77,'Dyno Graph'!$A$2:$A$77,,1),IF(L1479=3,_xlfn.XLOOKUP(A1479,'Dyno Graph'!$G$2:$G$77,'Dyno Graph'!$A$2:$A$77,,1))))</f>
        <v>7500</v>
      </c>
      <c r="N1479" s="93">
        <f>IF(L1479=1,_xlfn.XLOOKUP(A1479,'Dyno Graph'!$E$2:$E$77,'Dyno Graph'!$D$2:$D$77,,-1),IF(L1479=2,_xlfn.XLOOKUP(A1479,'Dyno Graph'!$F$2:$F$77,'Dyno Graph'!$D$2:$D$77,,-1),IF(L1479=3,_xlfn.XLOOKUP(A1479,'Dyno Graph'!$G$2:$G$77,'Dyno Graph'!$D$2:$D$77,,-1))))</f>
        <v>14.254</v>
      </c>
      <c r="O1479" s="93">
        <f>IF(L1479=1,_xlfn.XLOOKUP(A1479,'Dyno Graph'!$E$2:$E$77,'Dyno Graph'!$H$2:$H$77,,-1),IF(Forces!L1479=2,_xlfn.XLOOKUP(Forces!A1479,'Dyno Graph'!$F$2:$F$77,'Dyno Graph'!$H$2:$H$77,,-1),IF(Forces!L1479=3,_xlfn.XLOOKUP(Forces!A1479,'Dyno Graph'!$G$2:$G$77,'Dyno Graph'!$H$2:$H$77,,-1))))</f>
        <v>11.185500000000001</v>
      </c>
      <c r="P1479" s="93" cm="1">
        <f t="array" ref="P1479">_xlfn.XLOOKUP(N1479,BSFC!$B$3:$B$25,_xlfn.XLOOKUP(M1479,BSFC!$C$2:$P$2,BSFC!$C$3:$P$25,,-1),,-1)</f>
        <v>475.44294525000004</v>
      </c>
      <c r="Q1479" s="92">
        <f t="shared" si="241"/>
        <v>1.4772408511371877</v>
      </c>
      <c r="R1479" s="93">
        <f t="shared" si="242"/>
        <v>2.2593044861247781E-4</v>
      </c>
      <c r="S1479" s="93">
        <f t="shared" si="237"/>
        <v>0.10741703790997023</v>
      </c>
      <c r="T1479" s="93">
        <f t="shared" si="245"/>
        <v>188.62559051124506</v>
      </c>
      <c r="U1479" s="93">
        <f t="shared" si="243"/>
        <v>1.4322271721329364E-4</v>
      </c>
      <c r="V1479" s="93">
        <f t="shared" si="246"/>
        <v>0.25150078734831793</v>
      </c>
    </row>
    <row r="1480" spans="1:22" ht="14.65" thickBot="1" x14ac:dyDescent="0.5">
      <c r="A1480" s="88">
        <f>MIN('Gearing and Output'!$H$7,(SQRT((A1479^2)+2*K1479*1)))</f>
        <v>13.752388632941413</v>
      </c>
      <c r="B1480" s="81">
        <f t="shared" si="244"/>
        <v>122.94197480050475</v>
      </c>
      <c r="C1480" s="90">
        <f>0.5*'Gearing and Output'!$G$15*'Gearing and Output'!$G$16*'Gearing and Output'!$G$14*(A1480)^2</f>
        <v>111.2073775495362</v>
      </c>
      <c r="D1480" s="91">
        <f>'Gearing and Output'!$G$26</f>
        <v>133.66125</v>
      </c>
      <c r="E1480" s="90">
        <f>'Gearing and Output'!$C$14-C1480-D1480</f>
        <v>239.23840140594046</v>
      </c>
      <c r="F1480" s="90">
        <f>0.5*'Gearing and Output'!$J$27*A1480^2</f>
        <v>53594.201722958889</v>
      </c>
      <c r="G1480" s="90">
        <f>A1480/('Gearing and Output'!$J$35/1000)</f>
        <v>47.081097682100008</v>
      </c>
      <c r="H1480" s="90">
        <f t="shared" si="239"/>
        <v>59.738955596585342</v>
      </c>
      <c r="I1480" s="91">
        <f>'Gearing and Output'!$G$38</f>
        <v>631.72977665344956</v>
      </c>
      <c r="J1480" s="90">
        <f t="shared" si="240"/>
        <v>0.37870369618049587</v>
      </c>
      <c r="K1480" s="92">
        <f t="shared" si="238"/>
        <v>2.6405868495230767</v>
      </c>
      <c r="L1480" s="92">
        <f>IF(A1480&lt;'Gearing and Output'!$H$5,1,IF(A1480&lt;'Gearing and Output'!$H$6,2,IF(A1480&gt;'Gearing and Output'!$H$6,3)))</f>
        <v>3</v>
      </c>
      <c r="M1480" s="93">
        <f>IF(L1480=1,_xlfn.XLOOKUP(A1480,'Dyno Graph'!$E$2:$E$77,'Dyno Graph'!$A$2:$A$77,,1),IF(L1480=2,_xlfn.XLOOKUP(A1480,'Dyno Graph'!$F$2:$F$77,'Dyno Graph'!$A$2:$A$77,,1),IF(L1480=3,_xlfn.XLOOKUP(A1480,'Dyno Graph'!$G$2:$G$77,'Dyno Graph'!$A$2:$A$77,,1))))</f>
        <v>7500</v>
      </c>
      <c r="N1480" s="93">
        <f>IF(L1480=1,_xlfn.XLOOKUP(A1480,'Dyno Graph'!$E$2:$E$77,'Dyno Graph'!$D$2:$D$77,,-1),IF(L1480=2,_xlfn.XLOOKUP(A1480,'Dyno Graph'!$F$2:$F$77,'Dyno Graph'!$D$2:$D$77,,-1),IF(L1480=3,_xlfn.XLOOKUP(A1480,'Dyno Graph'!$G$2:$G$77,'Dyno Graph'!$D$2:$D$77,,-1))))</f>
        <v>14.254</v>
      </c>
      <c r="O1480" s="93">
        <f>IF(L1480=1,_xlfn.XLOOKUP(A1480,'Dyno Graph'!$E$2:$E$77,'Dyno Graph'!$H$2:$H$77,,-1),IF(Forces!L1480=2,_xlfn.XLOOKUP(Forces!A1480,'Dyno Graph'!$F$2:$F$77,'Dyno Graph'!$H$2:$H$77,,-1),IF(Forces!L1480=3,_xlfn.XLOOKUP(Forces!A1480,'Dyno Graph'!$G$2:$G$77,'Dyno Graph'!$H$2:$H$77,,-1))))</f>
        <v>11.185500000000001</v>
      </c>
      <c r="P1480" s="93" cm="1">
        <f t="array" ref="P1480">_xlfn.XLOOKUP(N1480,BSFC!$B$3:$B$25,_xlfn.XLOOKUP(M1480,BSFC!$C$2:$P$2,BSFC!$C$3:$P$25,,-1),,-1)</f>
        <v>475.44294525000004</v>
      </c>
      <c r="Q1480" s="92">
        <f t="shared" si="241"/>
        <v>1.4772408511371877</v>
      </c>
      <c r="R1480" s="93">
        <f t="shared" si="242"/>
        <v>2.2593044861247781E-4</v>
      </c>
      <c r="S1480" s="93">
        <f t="shared" si="237"/>
        <v>0.10741703790997023</v>
      </c>
      <c r="T1480" s="93">
        <f t="shared" si="245"/>
        <v>188.73300754915505</v>
      </c>
      <c r="U1480" s="93">
        <f t="shared" si="243"/>
        <v>1.4322271721329364E-4</v>
      </c>
      <c r="V1480" s="93">
        <f t="shared" si="246"/>
        <v>0.25164401006553122</v>
      </c>
    </row>
    <row r="1481" spans="1:22" ht="14.65" thickBot="1" x14ac:dyDescent="0.5">
      <c r="A1481" s="88">
        <f>MIN('Gearing and Output'!$H$7,(SQRT((A1480^2)+2*K1480*1)))</f>
        <v>13.752388632941413</v>
      </c>
      <c r="B1481" s="81">
        <f t="shared" si="244"/>
        <v>123.01468944133484</v>
      </c>
      <c r="C1481" s="90">
        <f>0.5*'Gearing and Output'!$G$15*'Gearing and Output'!$G$16*'Gearing and Output'!$G$14*(A1481)^2</f>
        <v>111.2073775495362</v>
      </c>
      <c r="D1481" s="91">
        <f>'Gearing and Output'!$G$26</f>
        <v>133.66125</v>
      </c>
      <c r="E1481" s="90">
        <f>'Gearing and Output'!$C$14-C1481-D1481</f>
        <v>239.23840140594046</v>
      </c>
      <c r="F1481" s="90">
        <f>0.5*'Gearing and Output'!$J$27*A1481^2</f>
        <v>53594.201722958889</v>
      </c>
      <c r="G1481" s="90">
        <f>A1481/('Gearing and Output'!$J$35/1000)</f>
        <v>47.081097682100008</v>
      </c>
      <c r="H1481" s="90">
        <f t="shared" si="239"/>
        <v>59.738955596585342</v>
      </c>
      <c r="I1481" s="91">
        <f>'Gearing and Output'!$G$38</f>
        <v>631.72977665344956</v>
      </c>
      <c r="J1481" s="90">
        <f t="shared" si="240"/>
        <v>0.37870369618049587</v>
      </c>
      <c r="K1481" s="92">
        <f t="shared" si="238"/>
        <v>2.6405868495230767</v>
      </c>
      <c r="L1481" s="92">
        <f>IF(A1481&lt;'Gearing and Output'!$H$5,1,IF(A1481&lt;'Gearing and Output'!$H$6,2,IF(A1481&gt;'Gearing and Output'!$H$6,3)))</f>
        <v>3</v>
      </c>
      <c r="M1481" s="93">
        <f>IF(L1481=1,_xlfn.XLOOKUP(A1481,'Dyno Graph'!$E$2:$E$77,'Dyno Graph'!$A$2:$A$77,,1),IF(L1481=2,_xlfn.XLOOKUP(A1481,'Dyno Graph'!$F$2:$F$77,'Dyno Graph'!$A$2:$A$77,,1),IF(L1481=3,_xlfn.XLOOKUP(A1481,'Dyno Graph'!$G$2:$G$77,'Dyno Graph'!$A$2:$A$77,,1))))</f>
        <v>7500</v>
      </c>
      <c r="N1481" s="93">
        <f>IF(L1481=1,_xlfn.XLOOKUP(A1481,'Dyno Graph'!$E$2:$E$77,'Dyno Graph'!$D$2:$D$77,,-1),IF(L1481=2,_xlfn.XLOOKUP(A1481,'Dyno Graph'!$F$2:$F$77,'Dyno Graph'!$D$2:$D$77,,-1),IF(L1481=3,_xlfn.XLOOKUP(A1481,'Dyno Graph'!$G$2:$G$77,'Dyno Graph'!$D$2:$D$77,,-1))))</f>
        <v>14.254</v>
      </c>
      <c r="O1481" s="93">
        <f>IF(L1481=1,_xlfn.XLOOKUP(A1481,'Dyno Graph'!$E$2:$E$77,'Dyno Graph'!$H$2:$H$77,,-1),IF(Forces!L1481=2,_xlfn.XLOOKUP(Forces!A1481,'Dyno Graph'!$F$2:$F$77,'Dyno Graph'!$H$2:$H$77,,-1),IF(Forces!L1481=3,_xlfn.XLOOKUP(Forces!A1481,'Dyno Graph'!$G$2:$G$77,'Dyno Graph'!$H$2:$H$77,,-1))))</f>
        <v>11.185500000000001</v>
      </c>
      <c r="P1481" s="93" cm="1">
        <f t="array" ref="P1481">_xlfn.XLOOKUP(N1481,BSFC!$B$3:$B$25,_xlfn.XLOOKUP(M1481,BSFC!$C$2:$P$2,BSFC!$C$3:$P$25,,-1),,-1)</f>
        <v>475.44294525000004</v>
      </c>
      <c r="Q1481" s="92">
        <f t="shared" si="241"/>
        <v>1.4772408511371877</v>
      </c>
      <c r="R1481" s="93">
        <f t="shared" si="242"/>
        <v>2.2593044861247781E-4</v>
      </c>
      <c r="S1481" s="93">
        <f t="shared" si="237"/>
        <v>0.10741703790997023</v>
      </c>
      <c r="T1481" s="93">
        <f t="shared" si="245"/>
        <v>188.84042458706503</v>
      </c>
      <c r="U1481" s="93">
        <f t="shared" si="243"/>
        <v>1.4322271721329364E-4</v>
      </c>
      <c r="V1481" s="93">
        <f t="shared" si="246"/>
        <v>0.25178723278274451</v>
      </c>
    </row>
    <row r="1482" spans="1:22" ht="14.65" thickBot="1" x14ac:dyDescent="0.5">
      <c r="A1482" s="88">
        <f>MIN('Gearing and Output'!$H$7,(SQRT((A1481^2)+2*K1481*1)))</f>
        <v>13.752388632941413</v>
      </c>
      <c r="B1482" s="81">
        <f t="shared" si="244"/>
        <v>123.08740408216492</v>
      </c>
      <c r="C1482" s="90">
        <f>0.5*'Gearing and Output'!$G$15*'Gearing and Output'!$G$16*'Gearing and Output'!$G$14*(A1482)^2</f>
        <v>111.2073775495362</v>
      </c>
      <c r="D1482" s="91">
        <f>'Gearing and Output'!$G$26</f>
        <v>133.66125</v>
      </c>
      <c r="E1482" s="90">
        <f>'Gearing and Output'!$C$14-C1482-D1482</f>
        <v>239.23840140594046</v>
      </c>
      <c r="F1482" s="90">
        <f>0.5*'Gearing and Output'!$J$27*A1482^2</f>
        <v>53594.201722958889</v>
      </c>
      <c r="G1482" s="90">
        <f>A1482/('Gearing and Output'!$J$35/1000)</f>
        <v>47.081097682100008</v>
      </c>
      <c r="H1482" s="90">
        <f t="shared" si="239"/>
        <v>59.738955596585342</v>
      </c>
      <c r="I1482" s="91">
        <f>'Gearing and Output'!$G$38</f>
        <v>631.72977665344956</v>
      </c>
      <c r="J1482" s="90">
        <f t="shared" si="240"/>
        <v>0.37870369618049587</v>
      </c>
      <c r="K1482" s="92">
        <f t="shared" si="238"/>
        <v>2.6405868495230767</v>
      </c>
      <c r="L1482" s="92">
        <f>IF(A1482&lt;'Gearing and Output'!$H$5,1,IF(A1482&lt;'Gearing and Output'!$H$6,2,IF(A1482&gt;'Gearing and Output'!$H$6,3)))</f>
        <v>3</v>
      </c>
      <c r="M1482" s="93">
        <f>IF(L1482=1,_xlfn.XLOOKUP(A1482,'Dyno Graph'!$E$2:$E$77,'Dyno Graph'!$A$2:$A$77,,1),IF(L1482=2,_xlfn.XLOOKUP(A1482,'Dyno Graph'!$F$2:$F$77,'Dyno Graph'!$A$2:$A$77,,1),IF(L1482=3,_xlfn.XLOOKUP(A1482,'Dyno Graph'!$G$2:$G$77,'Dyno Graph'!$A$2:$A$77,,1))))</f>
        <v>7500</v>
      </c>
      <c r="N1482" s="93">
        <f>IF(L1482=1,_xlfn.XLOOKUP(A1482,'Dyno Graph'!$E$2:$E$77,'Dyno Graph'!$D$2:$D$77,,-1),IF(L1482=2,_xlfn.XLOOKUP(A1482,'Dyno Graph'!$F$2:$F$77,'Dyno Graph'!$D$2:$D$77,,-1),IF(L1482=3,_xlfn.XLOOKUP(A1482,'Dyno Graph'!$G$2:$G$77,'Dyno Graph'!$D$2:$D$77,,-1))))</f>
        <v>14.254</v>
      </c>
      <c r="O1482" s="93">
        <f>IF(L1482=1,_xlfn.XLOOKUP(A1482,'Dyno Graph'!$E$2:$E$77,'Dyno Graph'!$H$2:$H$77,,-1),IF(Forces!L1482=2,_xlfn.XLOOKUP(Forces!A1482,'Dyno Graph'!$F$2:$F$77,'Dyno Graph'!$H$2:$H$77,,-1),IF(Forces!L1482=3,_xlfn.XLOOKUP(Forces!A1482,'Dyno Graph'!$G$2:$G$77,'Dyno Graph'!$H$2:$H$77,,-1))))</f>
        <v>11.185500000000001</v>
      </c>
      <c r="P1482" s="93" cm="1">
        <f t="array" ref="P1482">_xlfn.XLOOKUP(N1482,BSFC!$B$3:$B$25,_xlfn.XLOOKUP(M1482,BSFC!$C$2:$P$2,BSFC!$C$3:$P$25,,-1),,-1)</f>
        <v>475.44294525000004</v>
      </c>
      <c r="Q1482" s="92">
        <f t="shared" si="241"/>
        <v>1.4772408511371877</v>
      </c>
      <c r="R1482" s="93">
        <f t="shared" si="242"/>
        <v>2.2593044861247781E-4</v>
      </c>
      <c r="S1482" s="93">
        <f t="shared" si="237"/>
        <v>0.10741703790997023</v>
      </c>
      <c r="T1482" s="93">
        <f t="shared" si="245"/>
        <v>188.94784162497501</v>
      </c>
      <c r="U1482" s="93">
        <f t="shared" si="243"/>
        <v>1.4322271721329364E-4</v>
      </c>
      <c r="V1482" s="93">
        <f t="shared" si="246"/>
        <v>0.25193045549995779</v>
      </c>
    </row>
    <row r="1483" spans="1:22" ht="14.65" thickBot="1" x14ac:dyDescent="0.5">
      <c r="A1483" s="88">
        <f>MIN('Gearing and Output'!$H$7,(SQRT((A1482^2)+2*K1482*1)))</f>
        <v>13.752388632941413</v>
      </c>
      <c r="B1483" s="81">
        <f t="shared" si="244"/>
        <v>123.16011872299501</v>
      </c>
      <c r="C1483" s="90">
        <f>0.5*'Gearing and Output'!$G$15*'Gearing and Output'!$G$16*'Gearing and Output'!$G$14*(A1483)^2</f>
        <v>111.2073775495362</v>
      </c>
      <c r="D1483" s="91">
        <f>'Gearing and Output'!$G$26</f>
        <v>133.66125</v>
      </c>
      <c r="E1483" s="90">
        <f>'Gearing and Output'!$C$14-C1483-D1483</f>
        <v>239.23840140594046</v>
      </c>
      <c r="F1483" s="90">
        <f>0.5*'Gearing and Output'!$J$27*A1483^2</f>
        <v>53594.201722958889</v>
      </c>
      <c r="G1483" s="90">
        <f>A1483/('Gearing and Output'!$J$35/1000)</f>
        <v>47.081097682100008</v>
      </c>
      <c r="H1483" s="90">
        <f t="shared" si="239"/>
        <v>59.738955596585342</v>
      </c>
      <c r="I1483" s="91">
        <f>'Gearing and Output'!$G$38</f>
        <v>631.72977665344956</v>
      </c>
      <c r="J1483" s="90">
        <f t="shared" si="240"/>
        <v>0.37870369618049587</v>
      </c>
      <c r="K1483" s="92">
        <f t="shared" si="238"/>
        <v>2.6405868495230767</v>
      </c>
      <c r="L1483" s="92">
        <f>IF(A1483&lt;'Gearing and Output'!$H$5,1,IF(A1483&lt;'Gearing and Output'!$H$6,2,IF(A1483&gt;'Gearing and Output'!$H$6,3)))</f>
        <v>3</v>
      </c>
      <c r="M1483" s="93">
        <f>IF(L1483=1,_xlfn.XLOOKUP(A1483,'Dyno Graph'!$E$2:$E$77,'Dyno Graph'!$A$2:$A$77,,1),IF(L1483=2,_xlfn.XLOOKUP(A1483,'Dyno Graph'!$F$2:$F$77,'Dyno Graph'!$A$2:$A$77,,1),IF(L1483=3,_xlfn.XLOOKUP(A1483,'Dyno Graph'!$G$2:$G$77,'Dyno Graph'!$A$2:$A$77,,1))))</f>
        <v>7500</v>
      </c>
      <c r="N1483" s="93">
        <f>IF(L1483=1,_xlfn.XLOOKUP(A1483,'Dyno Graph'!$E$2:$E$77,'Dyno Graph'!$D$2:$D$77,,-1),IF(L1483=2,_xlfn.XLOOKUP(A1483,'Dyno Graph'!$F$2:$F$77,'Dyno Graph'!$D$2:$D$77,,-1),IF(L1483=3,_xlfn.XLOOKUP(A1483,'Dyno Graph'!$G$2:$G$77,'Dyno Graph'!$D$2:$D$77,,-1))))</f>
        <v>14.254</v>
      </c>
      <c r="O1483" s="93">
        <f>IF(L1483=1,_xlfn.XLOOKUP(A1483,'Dyno Graph'!$E$2:$E$77,'Dyno Graph'!$H$2:$H$77,,-1),IF(Forces!L1483=2,_xlfn.XLOOKUP(Forces!A1483,'Dyno Graph'!$F$2:$F$77,'Dyno Graph'!$H$2:$H$77,,-1),IF(Forces!L1483=3,_xlfn.XLOOKUP(Forces!A1483,'Dyno Graph'!$G$2:$G$77,'Dyno Graph'!$H$2:$H$77,,-1))))</f>
        <v>11.185500000000001</v>
      </c>
      <c r="P1483" s="93" cm="1">
        <f t="array" ref="P1483">_xlfn.XLOOKUP(N1483,BSFC!$B$3:$B$25,_xlfn.XLOOKUP(M1483,BSFC!$C$2:$P$2,BSFC!$C$3:$P$25,,-1),,-1)</f>
        <v>475.44294525000004</v>
      </c>
      <c r="Q1483" s="92">
        <f t="shared" si="241"/>
        <v>1.4772408511371877</v>
      </c>
      <c r="R1483" s="93">
        <f t="shared" si="242"/>
        <v>2.2593044861247781E-4</v>
      </c>
      <c r="S1483" s="93">
        <f t="shared" si="237"/>
        <v>0.10741703790997023</v>
      </c>
      <c r="T1483" s="93">
        <f t="shared" si="245"/>
        <v>189.055258662885</v>
      </c>
      <c r="U1483" s="93">
        <f t="shared" si="243"/>
        <v>1.4322271721329364E-4</v>
      </c>
      <c r="V1483" s="93">
        <f t="shared" si="246"/>
        <v>0.25207367821717108</v>
      </c>
    </row>
    <row r="1484" spans="1:22" ht="14.65" thickBot="1" x14ac:dyDescent="0.5">
      <c r="A1484" s="88">
        <f>MIN('Gearing and Output'!$H$7,(SQRT((A1483^2)+2*K1483*1)))</f>
        <v>13.752388632941413</v>
      </c>
      <c r="B1484" s="81">
        <f t="shared" si="244"/>
        <v>123.23283336382509</v>
      </c>
      <c r="C1484" s="90">
        <f>0.5*'Gearing and Output'!$G$15*'Gearing and Output'!$G$16*'Gearing and Output'!$G$14*(A1484)^2</f>
        <v>111.2073775495362</v>
      </c>
      <c r="D1484" s="91">
        <f>'Gearing and Output'!$G$26</f>
        <v>133.66125</v>
      </c>
      <c r="E1484" s="90">
        <f>'Gearing and Output'!$C$14-C1484-D1484</f>
        <v>239.23840140594046</v>
      </c>
      <c r="F1484" s="90">
        <f>0.5*'Gearing and Output'!$J$27*A1484^2</f>
        <v>53594.201722958889</v>
      </c>
      <c r="G1484" s="90">
        <f>A1484/('Gearing and Output'!$J$35/1000)</f>
        <v>47.081097682100008</v>
      </c>
      <c r="H1484" s="90">
        <f t="shared" si="239"/>
        <v>59.738955596585342</v>
      </c>
      <c r="I1484" s="91">
        <f>'Gearing and Output'!$G$38</f>
        <v>631.72977665344956</v>
      </c>
      <c r="J1484" s="90">
        <f t="shared" si="240"/>
        <v>0.37870369618049587</v>
      </c>
      <c r="K1484" s="92">
        <f t="shared" si="238"/>
        <v>2.6405868495230767</v>
      </c>
      <c r="L1484" s="92">
        <f>IF(A1484&lt;'Gearing and Output'!$H$5,1,IF(A1484&lt;'Gearing and Output'!$H$6,2,IF(A1484&gt;'Gearing and Output'!$H$6,3)))</f>
        <v>3</v>
      </c>
      <c r="M1484" s="93">
        <f>IF(L1484=1,_xlfn.XLOOKUP(A1484,'Dyno Graph'!$E$2:$E$77,'Dyno Graph'!$A$2:$A$77,,1),IF(L1484=2,_xlfn.XLOOKUP(A1484,'Dyno Graph'!$F$2:$F$77,'Dyno Graph'!$A$2:$A$77,,1),IF(L1484=3,_xlfn.XLOOKUP(A1484,'Dyno Graph'!$G$2:$G$77,'Dyno Graph'!$A$2:$A$77,,1))))</f>
        <v>7500</v>
      </c>
      <c r="N1484" s="93">
        <f>IF(L1484=1,_xlfn.XLOOKUP(A1484,'Dyno Graph'!$E$2:$E$77,'Dyno Graph'!$D$2:$D$77,,-1),IF(L1484=2,_xlfn.XLOOKUP(A1484,'Dyno Graph'!$F$2:$F$77,'Dyno Graph'!$D$2:$D$77,,-1),IF(L1484=3,_xlfn.XLOOKUP(A1484,'Dyno Graph'!$G$2:$G$77,'Dyno Graph'!$D$2:$D$77,,-1))))</f>
        <v>14.254</v>
      </c>
      <c r="O1484" s="93">
        <f>IF(L1484=1,_xlfn.XLOOKUP(A1484,'Dyno Graph'!$E$2:$E$77,'Dyno Graph'!$H$2:$H$77,,-1),IF(Forces!L1484=2,_xlfn.XLOOKUP(Forces!A1484,'Dyno Graph'!$F$2:$F$77,'Dyno Graph'!$H$2:$H$77,,-1),IF(Forces!L1484=3,_xlfn.XLOOKUP(Forces!A1484,'Dyno Graph'!$G$2:$G$77,'Dyno Graph'!$H$2:$H$77,,-1))))</f>
        <v>11.185500000000001</v>
      </c>
      <c r="P1484" s="93" cm="1">
        <f t="array" ref="P1484">_xlfn.XLOOKUP(N1484,BSFC!$B$3:$B$25,_xlfn.XLOOKUP(M1484,BSFC!$C$2:$P$2,BSFC!$C$3:$P$25,,-1),,-1)</f>
        <v>475.44294525000004</v>
      </c>
      <c r="Q1484" s="92">
        <f t="shared" si="241"/>
        <v>1.4772408511371877</v>
      </c>
      <c r="R1484" s="93">
        <f t="shared" si="242"/>
        <v>-0.38289468266418492</v>
      </c>
      <c r="S1484" s="93">
        <f t="shared" si="237"/>
        <v>-182.04457564642422</v>
      </c>
      <c r="T1484" s="93">
        <f t="shared" si="245"/>
        <v>7.0106830164607743</v>
      </c>
      <c r="U1484" s="93">
        <f t="shared" si="243"/>
        <v>-0.24272610086189897</v>
      </c>
      <c r="V1484" s="93">
        <f t="shared" si="246"/>
        <v>9.3475773552721131E-3</v>
      </c>
    </row>
    <row r="1485" spans="1:22" x14ac:dyDescent="0.45">
      <c r="A1485" s="82"/>
      <c r="B1485" s="83"/>
      <c r="C1485" s="83"/>
      <c r="D1485" s="83"/>
      <c r="E1485" s="83"/>
      <c r="F1485" s="83"/>
      <c r="G1485" s="83"/>
      <c r="H1485" s="83"/>
      <c r="I1485" s="83"/>
      <c r="J1485" s="83"/>
      <c r="K1485" s="2"/>
      <c r="L1485" s="2"/>
    </row>
    <row r="1486" spans="1:22" x14ac:dyDescent="0.45">
      <c r="A1486" s="82"/>
      <c r="B1486" s="83"/>
      <c r="C1486" s="83"/>
      <c r="D1486" s="83"/>
      <c r="E1486" s="83"/>
      <c r="F1486" s="83"/>
      <c r="G1486" s="83"/>
      <c r="H1486" s="83"/>
      <c r="I1486" s="83"/>
      <c r="J1486" s="83"/>
      <c r="K1486" s="2"/>
      <c r="L1486" s="2"/>
    </row>
    <row r="1487" spans="1:22" x14ac:dyDescent="0.45">
      <c r="A1487" s="82"/>
      <c r="B1487" s="83"/>
      <c r="C1487" s="83"/>
      <c r="D1487" s="83"/>
      <c r="E1487" s="83"/>
      <c r="F1487" s="83"/>
      <c r="G1487" s="83"/>
      <c r="H1487" s="83"/>
      <c r="I1487" s="83"/>
      <c r="J1487" s="83"/>
      <c r="K1487" s="2"/>
      <c r="L1487" s="2"/>
    </row>
    <row r="1488" spans="1:22" x14ac:dyDescent="0.45">
      <c r="A1488" s="82"/>
      <c r="B1488" s="83"/>
      <c r="C1488" s="83"/>
      <c r="D1488" s="83"/>
      <c r="E1488" s="83"/>
      <c r="F1488" s="83"/>
      <c r="G1488" s="83"/>
      <c r="H1488" s="83"/>
      <c r="I1488" s="83"/>
      <c r="J1488" s="83"/>
      <c r="K1488" s="2"/>
      <c r="L1488" s="2"/>
    </row>
    <row r="1489" spans="1:12" x14ac:dyDescent="0.45">
      <c r="A1489" s="82"/>
      <c r="B1489" s="83"/>
      <c r="C1489" s="83"/>
      <c r="D1489" s="83"/>
      <c r="E1489" s="83"/>
      <c r="F1489" s="83"/>
      <c r="G1489" s="83"/>
      <c r="H1489" s="83"/>
      <c r="I1489" s="83"/>
      <c r="J1489" s="83"/>
      <c r="K1489" s="2"/>
      <c r="L1489" s="2"/>
    </row>
    <row r="1490" spans="1:12" x14ac:dyDescent="0.45">
      <c r="A1490" s="82"/>
      <c r="B1490" s="83"/>
      <c r="C1490" s="83"/>
      <c r="D1490" s="83"/>
      <c r="E1490" s="83"/>
      <c r="F1490" s="83"/>
      <c r="G1490" s="83"/>
      <c r="H1490" s="83"/>
      <c r="I1490" s="83"/>
      <c r="J1490" s="83"/>
      <c r="K1490" s="2"/>
      <c r="L1490" s="2"/>
    </row>
    <row r="1491" spans="1:12" x14ac:dyDescent="0.45">
      <c r="A1491" s="82"/>
      <c r="B1491" s="83"/>
      <c r="C1491" s="83"/>
      <c r="D1491" s="83"/>
      <c r="E1491" s="83"/>
      <c r="F1491" s="83"/>
      <c r="G1491" s="83"/>
      <c r="H1491" s="83"/>
      <c r="I1491" s="83"/>
      <c r="J1491" s="83"/>
      <c r="K1491" s="2"/>
      <c r="L1491" s="2"/>
    </row>
    <row r="1492" spans="1:12" x14ac:dyDescent="0.45">
      <c r="A1492" s="82"/>
      <c r="B1492" s="83"/>
      <c r="C1492" s="83"/>
      <c r="D1492" s="83"/>
      <c r="E1492" s="83"/>
      <c r="F1492" s="83"/>
      <c r="G1492" s="83"/>
      <c r="H1492" s="83"/>
      <c r="I1492" s="83"/>
      <c r="J1492" s="83"/>
      <c r="K1492" s="2"/>
      <c r="L1492" s="2"/>
    </row>
    <row r="1493" spans="1:12" x14ac:dyDescent="0.45">
      <c r="A1493" s="82"/>
      <c r="B1493" s="83"/>
      <c r="C1493" s="83"/>
      <c r="D1493" s="83"/>
      <c r="E1493" s="83"/>
      <c r="F1493" s="83"/>
      <c r="G1493" s="83"/>
      <c r="H1493" s="83"/>
      <c r="I1493" s="83"/>
      <c r="J1493" s="83"/>
      <c r="K1493" s="2"/>
      <c r="L1493" s="2"/>
    </row>
    <row r="1494" spans="1:12" x14ac:dyDescent="0.45">
      <c r="A1494" s="82"/>
      <c r="B1494" s="83"/>
      <c r="C1494" s="83"/>
      <c r="D1494" s="83"/>
      <c r="E1494" s="83"/>
      <c r="F1494" s="83"/>
      <c r="G1494" s="83"/>
      <c r="H1494" s="83"/>
      <c r="I1494" s="83"/>
      <c r="J1494" s="83"/>
      <c r="K1494" s="2"/>
      <c r="L1494" s="2"/>
    </row>
    <row r="1495" spans="1:12" x14ac:dyDescent="0.45">
      <c r="A1495" s="82"/>
      <c r="B1495" s="83"/>
      <c r="C1495" s="83"/>
      <c r="D1495" s="83"/>
      <c r="E1495" s="83"/>
      <c r="F1495" s="83"/>
      <c r="G1495" s="83"/>
      <c r="H1495" s="83"/>
      <c r="I1495" s="83"/>
      <c r="J1495" s="83"/>
      <c r="K1495" s="2"/>
      <c r="L1495" s="2"/>
    </row>
    <row r="1496" spans="1:12" x14ac:dyDescent="0.45">
      <c r="A1496" s="82"/>
      <c r="B1496" s="83"/>
      <c r="C1496" s="83"/>
      <c r="D1496" s="83"/>
      <c r="E1496" s="83"/>
      <c r="F1496" s="83"/>
      <c r="G1496" s="83"/>
      <c r="H1496" s="83"/>
      <c r="I1496" s="83"/>
      <c r="J1496" s="83"/>
      <c r="K1496" s="2"/>
      <c r="L1496" s="2"/>
    </row>
    <row r="1497" spans="1:12" x14ac:dyDescent="0.45">
      <c r="A1497" s="82"/>
      <c r="B1497" s="83"/>
      <c r="C1497" s="83"/>
      <c r="D1497" s="83"/>
      <c r="E1497" s="83"/>
      <c r="F1497" s="83"/>
      <c r="G1497" s="83"/>
      <c r="H1497" s="83"/>
      <c r="I1497" s="83"/>
      <c r="J1497" s="83"/>
      <c r="K1497" s="2"/>
      <c r="L1497" s="2"/>
    </row>
    <row r="1498" spans="1:12" x14ac:dyDescent="0.45">
      <c r="A1498" s="82"/>
      <c r="B1498" s="83"/>
      <c r="C1498" s="83"/>
      <c r="D1498" s="83"/>
      <c r="E1498" s="83"/>
      <c r="F1498" s="83"/>
      <c r="G1498" s="83"/>
      <c r="H1498" s="83"/>
      <c r="I1498" s="83"/>
      <c r="J1498" s="83"/>
      <c r="K1498" s="2"/>
      <c r="L1498" s="2"/>
    </row>
    <row r="1499" spans="1:12" x14ac:dyDescent="0.45">
      <c r="A1499" s="82"/>
      <c r="B1499" s="83"/>
      <c r="C1499" s="83"/>
      <c r="D1499" s="83"/>
      <c r="E1499" s="83"/>
      <c r="F1499" s="83"/>
      <c r="G1499" s="83"/>
      <c r="H1499" s="83"/>
      <c r="I1499" s="83"/>
      <c r="J1499" s="83"/>
      <c r="K1499" s="2"/>
      <c r="L1499" s="2"/>
    </row>
    <row r="1500" spans="1:12" x14ac:dyDescent="0.45">
      <c r="A1500" s="82"/>
      <c r="B1500" s="83"/>
      <c r="C1500" s="83"/>
      <c r="D1500" s="83"/>
      <c r="E1500" s="83"/>
      <c r="F1500" s="83"/>
      <c r="G1500" s="83"/>
      <c r="H1500" s="83"/>
      <c r="I1500" s="83"/>
      <c r="J1500" s="83"/>
      <c r="K1500" s="2"/>
      <c r="L1500" s="2"/>
    </row>
    <row r="1501" spans="1:12" x14ac:dyDescent="0.45">
      <c r="A1501" s="82"/>
      <c r="B1501" s="83"/>
      <c r="C1501" s="83"/>
      <c r="D1501" s="83"/>
      <c r="E1501" s="83"/>
      <c r="F1501" s="83"/>
      <c r="G1501" s="83"/>
      <c r="H1501" s="83"/>
      <c r="I1501" s="83"/>
      <c r="J1501" s="83"/>
      <c r="K1501" s="2"/>
      <c r="L1501" s="2"/>
    </row>
    <row r="1502" spans="1:12" hidden="1" x14ac:dyDescent="0.45">
      <c r="A1502" s="82"/>
      <c r="B1502" s="83"/>
      <c r="C1502" s="83"/>
      <c r="D1502" s="83"/>
      <c r="E1502" s="83"/>
      <c r="F1502" s="83"/>
      <c r="G1502" s="83"/>
      <c r="H1502" s="83"/>
      <c r="I1502" s="83"/>
      <c r="J1502" s="83"/>
      <c r="K1502" s="2"/>
      <c r="L1502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E9480-8847-4B38-BCF6-3671B09AEE1C}">
  <sheetPr>
    <tabColor rgb="FF7030A0"/>
  </sheetPr>
  <dimension ref="A1:H72"/>
  <sheetViews>
    <sheetView workbookViewId="0">
      <selection activeCell="B1" sqref="B1:B1048576"/>
    </sheetView>
  </sheetViews>
  <sheetFormatPr defaultColWidth="9.1328125" defaultRowHeight="14.25" x14ac:dyDescent="0.45"/>
  <cols>
    <col min="1" max="1" width="9.1328125" style="1"/>
    <col min="2" max="2" width="0" style="1" hidden="1" customWidth="1"/>
    <col min="3" max="3" width="15.59765625" style="1" customWidth="1"/>
    <col min="4" max="4" width="20" style="1" customWidth="1"/>
    <col min="5" max="16384" width="9.1328125" style="1"/>
  </cols>
  <sheetData>
    <row r="1" spans="1:8" x14ac:dyDescent="0.45">
      <c r="A1" s="78" t="s">
        <v>86</v>
      </c>
      <c r="B1" s="78" t="s">
        <v>87</v>
      </c>
      <c r="C1" s="69" t="s">
        <v>89</v>
      </c>
      <c r="D1" s="79" t="s">
        <v>90</v>
      </c>
      <c r="E1" s="80" t="s">
        <v>91</v>
      </c>
      <c r="F1" s="72" t="s">
        <v>92</v>
      </c>
      <c r="G1" s="71" t="s">
        <v>93</v>
      </c>
      <c r="H1" t="s">
        <v>94</v>
      </c>
    </row>
    <row r="2" spans="1:8" x14ac:dyDescent="0.45">
      <c r="A2" s="78">
        <v>500</v>
      </c>
      <c r="B2" s="78">
        <v>1</v>
      </c>
      <c r="C2" s="69">
        <v>1</v>
      </c>
      <c r="D2" s="79">
        <f>(C2*7127)/A2</f>
        <v>14.254</v>
      </c>
      <c r="E2" s="80">
        <f>((A2)*('Gearing and Output'!$J$35))/((2652.6)*('Gearing and Output'!$F$5))*(1000/3600)</f>
        <v>0.63931921614184839</v>
      </c>
      <c r="F2" s="72">
        <f>((A2)*('Gearing and Output'!$J$35))/((2652.6)*('Gearing and Output'!$F$6))*(1000/3600)</f>
        <v>0.78477279441750714</v>
      </c>
      <c r="G2" s="71">
        <f>((A2)*('Gearing and Output'!$J$35))/((2652.6)*('Gearing and Output'!$F$7))*(1000/3600)</f>
        <v>0.91682590886276094</v>
      </c>
      <c r="H2">
        <f>C2*0.7457</f>
        <v>0.74570000000000003</v>
      </c>
    </row>
    <row r="3" spans="1:8" x14ac:dyDescent="0.45">
      <c r="A3" s="78">
        <f>A2+100</f>
        <v>600</v>
      </c>
      <c r="B3" s="78"/>
      <c r="C3" s="69">
        <v>1.21516888054645</v>
      </c>
      <c r="D3" s="79">
        <f>(C3*7127)/A3</f>
        <v>14.434181019424249</v>
      </c>
      <c r="E3" s="80">
        <f>((A3)*('Gearing and Output'!$J$35))/((2652.6)*('Gearing and Output'!$F$5))*(1000/3600)</f>
        <v>0.76718305937021825</v>
      </c>
      <c r="F3" s="72">
        <f>((A3)*('Gearing and Output'!$J$35))/((2652.6)*('Gearing and Output'!$F$6))*(1000/3600)</f>
        <v>0.94172735330100843</v>
      </c>
      <c r="G3" s="71">
        <f>((A3)*('Gearing and Output'!$J$35))/((2652.6)*('Gearing and Output'!$F$7))*(1000/3600)</f>
        <v>1.100191090635313</v>
      </c>
      <c r="H3">
        <f t="shared" ref="H3:H66" si="0">C3*0.7457</f>
        <v>0.90615143422348776</v>
      </c>
    </row>
    <row r="4" spans="1:8" x14ac:dyDescent="0.45">
      <c r="A4" s="78">
        <f t="shared" ref="A4:A68" si="1">A3+100</f>
        <v>700</v>
      </c>
      <c r="B4" s="78"/>
      <c r="C4" s="69">
        <v>1.42022517406194</v>
      </c>
      <c r="D4" s="79">
        <f>(C4*7127)/A4</f>
        <v>14.459921165056354</v>
      </c>
      <c r="E4" s="80">
        <f>((A4)*('Gearing and Output'!$J$35))/((2652.6)*('Gearing and Output'!$F$5))*(1000/3600)</f>
        <v>0.89504690259858799</v>
      </c>
      <c r="F4" s="72">
        <f>((A4)*('Gearing and Output'!$J$35))/((2652.6)*('Gearing and Output'!$F$6))*(1000/3600)</f>
        <v>1.0986819121845102</v>
      </c>
      <c r="G4" s="71">
        <f>((A4)*('Gearing and Output'!$J$35))/((2652.6)*('Gearing and Output'!$F$7))*(1000/3600)</f>
        <v>1.2835562724078655</v>
      </c>
      <c r="H4">
        <f t="shared" si="0"/>
        <v>1.0590619122979887</v>
      </c>
    </row>
    <row r="5" spans="1:8" x14ac:dyDescent="0.45">
      <c r="A5" s="78">
        <f t="shared" si="1"/>
        <v>800</v>
      </c>
      <c r="B5" s="78"/>
      <c r="C5" s="69">
        <v>1.6176970273042</v>
      </c>
      <c r="D5" s="79">
        <f t="shared" ref="D5:D66" si="2">(C5*7127)/A5</f>
        <v>14.411658391996291</v>
      </c>
      <c r="E5" s="80">
        <f>((A5)*('Gearing and Output'!$J$35))/((2652.6)*('Gearing and Output'!$F$5))*(1000/3600)</f>
        <v>1.0229107458269577</v>
      </c>
      <c r="F5" s="72">
        <f>((A5)*('Gearing and Output'!$J$35))/((2652.6)*('Gearing and Output'!$F$6))*(1000/3600)</f>
        <v>1.2556364710680115</v>
      </c>
      <c r="G5" s="71">
        <f>((A5)*('Gearing and Output'!$J$35))/((2652.6)*('Gearing and Output'!$F$7))*(1000/3600)</f>
        <v>1.4669214541804176</v>
      </c>
      <c r="H5">
        <f t="shared" si="0"/>
        <v>1.206316673260742</v>
      </c>
    </row>
    <row r="6" spans="1:8" x14ac:dyDescent="0.45">
      <c r="A6" s="78">
        <f t="shared" si="1"/>
        <v>900</v>
      </c>
      <c r="B6" s="78"/>
      <c r="C6" s="69">
        <v>1.81011258703097</v>
      </c>
      <c r="D6" s="79">
        <f t="shared" si="2"/>
        <v>14.334080453077471</v>
      </c>
      <c r="E6" s="80">
        <f>((A6)*('Gearing and Output'!$J$35))/((2652.6)*('Gearing and Output'!$F$5))*(1000/3600)</f>
        <v>1.1507745890553271</v>
      </c>
      <c r="F6" s="72">
        <f>((A6)*('Gearing and Output'!$J$35))/((2652.6)*('Gearing and Output'!$F$6))*(1000/3600)</f>
        <v>1.4125910299515128</v>
      </c>
      <c r="G6" s="71">
        <f>((A6)*('Gearing and Output'!$J$35))/((2652.6)*('Gearing and Output'!$F$7))*(1000/3600)</f>
        <v>1.6502866359529695</v>
      </c>
      <c r="H6">
        <f t="shared" si="0"/>
        <v>1.3498009561489943</v>
      </c>
    </row>
    <row r="7" spans="1:8" x14ac:dyDescent="0.45">
      <c r="A7" s="78">
        <f t="shared" si="1"/>
        <v>1000</v>
      </c>
      <c r="B7" s="78">
        <v>2</v>
      </c>
      <c r="C7" s="69">
        <v>2</v>
      </c>
      <c r="D7" s="79">
        <f t="shared" si="2"/>
        <v>14.254</v>
      </c>
      <c r="E7" s="80">
        <f>((A7)*('Gearing and Output'!$J$35))/((2652.6)*('Gearing and Output'!$F$5))*(1000/3600)</f>
        <v>1.2786384322836968</v>
      </c>
      <c r="F7" s="72">
        <f>((A7)*('Gearing and Output'!$J$35))/((2652.6)*('Gearing and Output'!$F$6))*(1000/3600)</f>
        <v>1.5695455888350143</v>
      </c>
      <c r="G7" s="71">
        <f>((A7)*('Gearing and Output'!$J$35))/((2652.6)*('Gearing and Output'!$F$7))*(1000/3600)</f>
        <v>1.8336518177255219</v>
      </c>
      <c r="H7">
        <f t="shared" si="0"/>
        <v>1.4914000000000001</v>
      </c>
    </row>
    <row r="8" spans="1:8" x14ac:dyDescent="0.45">
      <c r="A8" s="78">
        <f t="shared" si="1"/>
        <v>1100</v>
      </c>
      <c r="B8" s="78"/>
      <c r="C8" s="69">
        <v>2.1898874129690298</v>
      </c>
      <c r="D8" s="79">
        <f t="shared" si="2"/>
        <v>14.18847962930025</v>
      </c>
      <c r="E8" s="80">
        <f>((A8)*('Gearing and Output'!$J$35))/((2652.6)*('Gearing and Output'!$F$5))*(1000/3600)</f>
        <v>1.4065022755120666</v>
      </c>
      <c r="F8" s="72">
        <f>((A8)*('Gearing and Output'!$J$35))/((2652.6)*('Gearing and Output'!$F$6))*(1000/3600)</f>
        <v>1.7265001477185156</v>
      </c>
      <c r="G8" s="71">
        <f>((A8)*('Gearing and Output'!$J$35))/((2652.6)*('Gearing and Output'!$F$7))*(1000/3600)</f>
        <v>2.017016999498074</v>
      </c>
      <c r="H8">
        <f t="shared" si="0"/>
        <v>1.6329990438510056</v>
      </c>
    </row>
    <row r="9" spans="1:8" x14ac:dyDescent="0.45">
      <c r="A9" s="78">
        <f t="shared" si="1"/>
        <v>1200</v>
      </c>
      <c r="B9" s="78"/>
      <c r="C9" s="69">
        <v>2.3823029726958098</v>
      </c>
      <c r="D9" s="79">
        <f t="shared" si="2"/>
        <v>14.148894405335865</v>
      </c>
      <c r="E9" s="80">
        <f>((A9)*('Gearing and Output'!$J$35))/((2652.6)*('Gearing and Output'!$F$5))*(1000/3600)</f>
        <v>1.5343661187404365</v>
      </c>
      <c r="F9" s="72">
        <f>((A9)*('Gearing and Output'!$J$35))/((2652.6)*('Gearing and Output'!$F$6))*(1000/3600)</f>
        <v>1.8834547066020169</v>
      </c>
      <c r="G9" s="71">
        <f>((A9)*('Gearing and Output'!$J$35))/((2652.6)*('Gearing and Output'!$F$7))*(1000/3600)</f>
        <v>2.2003821812706259</v>
      </c>
      <c r="H9">
        <f t="shared" si="0"/>
        <v>1.7764833267392655</v>
      </c>
    </row>
    <row r="10" spans="1:8" x14ac:dyDescent="0.45">
      <c r="A10" s="78">
        <f t="shared" si="1"/>
        <v>1300</v>
      </c>
      <c r="B10" s="78"/>
      <c r="C10" s="69">
        <v>2.5797748259380602</v>
      </c>
      <c r="D10" s="79">
        <f t="shared" si="2"/>
        <v>14.143119372661966</v>
      </c>
      <c r="E10" s="80">
        <f>((A10)*('Gearing and Output'!$J$35))/((2652.6)*('Gearing and Output'!$F$5))*(1000/3600)</f>
        <v>1.6622299619688061</v>
      </c>
      <c r="F10" s="72">
        <f>((A10)*('Gearing and Output'!$J$35))/((2652.6)*('Gearing and Output'!$F$6))*(1000/3600)</f>
        <v>2.0404092654855188</v>
      </c>
      <c r="G10" s="71">
        <f>((A10)*('Gearing and Output'!$J$35))/((2652.6)*('Gearing and Output'!$F$7))*(1000/3600)</f>
        <v>2.3837473630431782</v>
      </c>
      <c r="H10">
        <f t="shared" si="0"/>
        <v>1.9237380877020116</v>
      </c>
    </row>
    <row r="11" spans="1:8" x14ac:dyDescent="0.45">
      <c r="A11" s="78">
        <f t="shared" si="1"/>
        <v>1400</v>
      </c>
      <c r="B11" s="78"/>
      <c r="C11" s="69">
        <v>2.7848311194535502</v>
      </c>
      <c r="D11" s="79">
        <f t="shared" si="2"/>
        <v>14.176779563103896</v>
      </c>
      <c r="E11" s="80">
        <f>((A11)*('Gearing and Output'!$J$35))/((2652.6)*('Gearing and Output'!$F$5))*(1000/3600)</f>
        <v>1.790093805197176</v>
      </c>
      <c r="F11" s="72">
        <f>((A11)*('Gearing and Output'!$J$35))/((2652.6)*('Gearing and Output'!$F$6))*(1000/3600)</f>
        <v>2.1973638243690203</v>
      </c>
      <c r="G11" s="71">
        <f>((A11)*('Gearing and Output'!$J$35))/((2652.6)*('Gearing and Output'!$F$7))*(1000/3600)</f>
        <v>2.567112544815731</v>
      </c>
      <c r="H11">
        <f t="shared" si="0"/>
        <v>2.0766485657765124</v>
      </c>
    </row>
    <row r="12" spans="1:8" x14ac:dyDescent="0.45">
      <c r="A12" s="78">
        <f t="shared" si="1"/>
        <v>1500</v>
      </c>
      <c r="B12" s="78">
        <v>3</v>
      </c>
      <c r="C12" s="69">
        <v>3</v>
      </c>
      <c r="D12" s="79">
        <f t="shared" si="2"/>
        <v>14.254</v>
      </c>
      <c r="E12" s="80">
        <f>((A12)*('Gearing and Output'!$J$35))/((2652.6)*('Gearing and Output'!$F$5))*(1000/3600)</f>
        <v>1.9179576484255456</v>
      </c>
      <c r="F12" s="72">
        <f>((A12)*('Gearing and Output'!$J$35))/((2652.6)*('Gearing and Output'!$F$6))*(1000/3600)</f>
        <v>2.3543183832525214</v>
      </c>
      <c r="G12" s="71">
        <f>((A12)*('Gearing and Output'!$J$35))/((2652.6)*('Gearing and Output'!$F$7))*(1000/3600)</f>
        <v>2.7504777265882829</v>
      </c>
      <c r="H12">
        <f t="shared" si="0"/>
        <v>2.2370999999999999</v>
      </c>
    </row>
    <row r="13" spans="1:8" x14ac:dyDescent="0.45">
      <c r="A13" s="78">
        <f t="shared" si="1"/>
        <v>1600</v>
      </c>
      <c r="B13" s="78"/>
      <c r="C13" s="69">
        <v>3.2252814675774202</v>
      </c>
      <c r="D13" s="79">
        <f t="shared" si="2"/>
        <v>14.36661313714017</v>
      </c>
      <c r="E13" s="80">
        <f>((A13)*('Gearing and Output'!$J$35))/((2652.6)*('Gearing and Output'!$F$5))*(1000/3600)</f>
        <v>2.0458214916539155</v>
      </c>
      <c r="F13" s="72">
        <f>((A13)*('Gearing and Output'!$J$35))/((2652.6)*('Gearing and Output'!$F$6))*(1000/3600)</f>
        <v>2.5112729421360229</v>
      </c>
      <c r="G13" s="71">
        <f>((A13)*('Gearing and Output'!$J$35))/((2652.6)*('Gearing and Output'!$F$7))*(1000/3600)</f>
        <v>2.9338429083608353</v>
      </c>
      <c r="H13">
        <f t="shared" si="0"/>
        <v>2.4050923903724821</v>
      </c>
    </row>
    <row r="14" spans="1:8" x14ac:dyDescent="0.45">
      <c r="A14" s="78">
        <f t="shared" si="1"/>
        <v>1700</v>
      </c>
      <c r="B14" s="78"/>
      <c r="C14" s="69">
        <v>3.4505629351548399</v>
      </c>
      <c r="D14" s="79">
        <f t="shared" si="2"/>
        <v>14.465977669910908</v>
      </c>
      <c r="E14" s="80">
        <f>((A14)*('Gearing and Output'!$J$35))/((2652.6)*('Gearing and Output'!$F$5))*(1000/3600)</f>
        <v>2.1736853348822849</v>
      </c>
      <c r="F14" s="72">
        <f>((A14)*('Gearing and Output'!$J$35))/((2652.6)*('Gearing and Output'!$F$6))*(1000/3600)</f>
        <v>2.6682275010195244</v>
      </c>
      <c r="G14" s="71">
        <f>((A14)*('Gearing and Output'!$J$35))/((2652.6)*('Gearing and Output'!$F$7))*(1000/3600)</f>
        <v>3.1172080901333872</v>
      </c>
      <c r="H14">
        <f t="shared" si="0"/>
        <v>2.5730847807449644</v>
      </c>
    </row>
    <row r="15" spans="1:8" x14ac:dyDescent="0.45">
      <c r="A15" s="78">
        <f t="shared" si="1"/>
        <v>1800</v>
      </c>
      <c r="B15" s="78"/>
      <c r="C15" s="69">
        <v>3.6632036689435501</v>
      </c>
      <c r="D15" s="79">
        <f t="shared" si="2"/>
        <v>14.504251415867044</v>
      </c>
      <c r="E15" s="80">
        <f>((A15)*('Gearing and Output'!$J$35))/((2652.6)*('Gearing and Output'!$F$5))*(1000/3600)</f>
        <v>2.3015491781106543</v>
      </c>
      <c r="F15" s="72">
        <f>((A15)*('Gearing and Output'!$J$35))/((2652.6)*('Gearing and Output'!$F$6))*(1000/3600)</f>
        <v>2.8251820599030255</v>
      </c>
      <c r="G15" s="71">
        <f>((A15)*('Gearing and Output'!$J$35))/((2652.6)*('Gearing and Output'!$F$7))*(1000/3600)</f>
        <v>3.3005732719059391</v>
      </c>
      <c r="H15">
        <f t="shared" si="0"/>
        <v>2.7316509759312053</v>
      </c>
    </row>
    <row r="16" spans="1:8" x14ac:dyDescent="0.45">
      <c r="A16" s="78">
        <f t="shared" si="1"/>
        <v>1900</v>
      </c>
      <c r="B16" s="78"/>
      <c r="C16" s="69">
        <v>3.8505629351548398</v>
      </c>
      <c r="D16" s="79">
        <f t="shared" si="2"/>
        <v>14.443664230972917</v>
      </c>
      <c r="E16" s="80">
        <f>((A16)*('Gearing and Output'!$J$35))/((2652.6)*('Gearing and Output'!$F$5))*(1000/3600)</f>
        <v>2.4294130213390241</v>
      </c>
      <c r="F16" s="72">
        <f>((A16)*('Gearing and Output'!$J$35))/((2652.6)*('Gearing and Output'!$F$6))*(1000/3600)</f>
        <v>2.982136618786527</v>
      </c>
      <c r="G16" s="71">
        <f>((A16)*('Gearing and Output'!$J$35))/((2652.6)*('Gearing and Output'!$F$7))*(1000/3600)</f>
        <v>3.483938453678491</v>
      </c>
      <c r="H16">
        <f t="shared" si="0"/>
        <v>2.871364780744964</v>
      </c>
    </row>
    <row r="17" spans="1:8" x14ac:dyDescent="0.45">
      <c r="A17" s="78">
        <f t="shared" si="1"/>
        <v>2000</v>
      </c>
      <c r="B17" s="78">
        <v>4</v>
      </c>
      <c r="C17" s="69">
        <v>4</v>
      </c>
      <c r="D17" s="79">
        <f t="shared" si="2"/>
        <v>14.254</v>
      </c>
      <c r="E17" s="80">
        <f>((A17)*('Gearing and Output'!$J$35))/((2652.6)*('Gearing and Output'!$F$5))*(1000/3600)</f>
        <v>2.5572768645673936</v>
      </c>
      <c r="F17" s="72">
        <f>((A17)*('Gearing and Output'!$J$35))/((2652.6)*('Gearing and Output'!$F$6))*(1000/3600)</f>
        <v>3.1390911776700285</v>
      </c>
      <c r="G17" s="71">
        <f>((A17)*('Gearing and Output'!$J$35))/((2652.6)*('Gearing and Output'!$F$7))*(1000/3600)</f>
        <v>3.6673036354510438</v>
      </c>
      <c r="H17">
        <f t="shared" si="0"/>
        <v>2.9828000000000001</v>
      </c>
    </row>
    <row r="18" spans="1:8" x14ac:dyDescent="0.45">
      <c r="A18" s="78">
        <f t="shared" si="1"/>
        <v>2100</v>
      </c>
      <c r="B18" s="78"/>
      <c r="C18" s="69">
        <v>4.1049867167212799</v>
      </c>
      <c r="D18" s="79">
        <f t="shared" si="2"/>
        <v>13.931543014320269</v>
      </c>
      <c r="E18" s="80">
        <f>((A18)*('Gearing and Output'!$J$35))/((2652.6)*('Gearing and Output'!$F$5))*(1000/3600)</f>
        <v>2.6851407077957639</v>
      </c>
      <c r="F18" s="72">
        <f>((A18)*('Gearing and Output'!$J$35))/((2652.6)*('Gearing and Output'!$F$6))*(1000/3600)</f>
        <v>3.2960457365535296</v>
      </c>
      <c r="G18" s="71">
        <f>((A18)*('Gearing and Output'!$J$35))/((2652.6)*('Gearing and Output'!$F$7))*(1000/3600)</f>
        <v>3.8506688172235957</v>
      </c>
      <c r="H18">
        <f t="shared" si="0"/>
        <v>3.0610885946590587</v>
      </c>
    </row>
    <row r="19" spans="1:8" x14ac:dyDescent="0.45">
      <c r="A19" s="78">
        <f t="shared" si="1"/>
        <v>2200</v>
      </c>
      <c r="B19" s="78"/>
      <c r="C19" s="69">
        <v>4.1834452866848197</v>
      </c>
      <c r="D19" s="79">
        <f t="shared" si="2"/>
        <v>13.552461162819412</v>
      </c>
      <c r="E19" s="80">
        <f>((A19)*('Gearing and Output'!$J$35))/((2652.6)*('Gearing and Output'!$F$5))*(1000/3600)</f>
        <v>2.8130045510241333</v>
      </c>
      <c r="F19" s="72">
        <f>((A19)*('Gearing and Output'!$J$35))/((2652.6)*('Gearing and Output'!$F$6))*(1000/3600)</f>
        <v>3.4530002954370311</v>
      </c>
      <c r="G19" s="71">
        <f>((A19)*('Gearing and Output'!$J$35))/((2652.6)*('Gearing and Output'!$F$7))*(1000/3600)</f>
        <v>4.034033998996148</v>
      </c>
      <c r="H19">
        <f t="shared" si="0"/>
        <v>3.1195951502808703</v>
      </c>
    </row>
    <row r="20" spans="1:8" x14ac:dyDescent="0.45">
      <c r="A20" s="78">
        <f t="shared" si="1"/>
        <v>2300</v>
      </c>
      <c r="B20" s="78"/>
      <c r="C20" s="69">
        <v>4.2594104982877203</v>
      </c>
      <c r="D20" s="79">
        <f t="shared" si="2"/>
        <v>13.198616791868078</v>
      </c>
      <c r="E20" s="80">
        <f>((A20)*('Gearing and Output'!$J$35))/((2652.6)*('Gearing and Output'!$F$5))*(1000/3600)</f>
        <v>2.9408683942525027</v>
      </c>
      <c r="F20" s="72">
        <f>((A20)*('Gearing and Output'!$J$35))/((2652.6)*('Gearing and Output'!$F$6))*(1000/3600)</f>
        <v>3.6099548543205322</v>
      </c>
      <c r="G20" s="71">
        <f>((A20)*('Gearing and Output'!$J$35))/((2652.6)*('Gearing and Output'!$F$7))*(1000/3600)</f>
        <v>4.2173991807686999</v>
      </c>
      <c r="H20">
        <f t="shared" si="0"/>
        <v>3.1762424085731533</v>
      </c>
    </row>
    <row r="21" spans="1:8" x14ac:dyDescent="0.45">
      <c r="A21" s="78">
        <f t="shared" si="1"/>
        <v>2400</v>
      </c>
      <c r="B21" s="78"/>
      <c r="C21" s="69">
        <v>4.3569171399270799</v>
      </c>
      <c r="D21" s="79">
        <f t="shared" si="2"/>
        <v>12.938228523441792</v>
      </c>
      <c r="E21" s="80">
        <f>((A21)*('Gearing and Output'!$J$35))/((2652.6)*('Gearing and Output'!$F$5))*(1000/3600)</f>
        <v>3.068732237480873</v>
      </c>
      <c r="F21" s="72">
        <f>((A21)*('Gearing and Output'!$J$35))/((2652.6)*('Gearing and Output'!$F$6))*(1000/3600)</f>
        <v>3.7669094132040337</v>
      </c>
      <c r="G21" s="71">
        <f>((A21)*('Gearing and Output'!$J$35))/((2652.6)*('Gearing and Output'!$F$7))*(1000/3600)</f>
        <v>4.4007643625412518</v>
      </c>
      <c r="H21">
        <f t="shared" si="0"/>
        <v>3.2489531112436234</v>
      </c>
    </row>
    <row r="22" spans="1:8" x14ac:dyDescent="0.45">
      <c r="A22" s="78">
        <f t="shared" si="1"/>
        <v>2500</v>
      </c>
      <c r="B22" s="78">
        <v>4.5</v>
      </c>
      <c r="C22" s="69">
        <v>4.5</v>
      </c>
      <c r="D22" s="79">
        <f t="shared" si="2"/>
        <v>12.8286</v>
      </c>
      <c r="E22" s="80">
        <f>((A22)*('Gearing and Output'!$J$35))/((2652.6)*('Gearing and Output'!$F$5))*(1000/3600)</f>
        <v>3.1965960807092424</v>
      </c>
      <c r="F22" s="72">
        <f>((A22)*('Gearing and Output'!$J$35))/((2652.6)*('Gearing and Output'!$F$6))*(1000/3600)</f>
        <v>3.9238639720875352</v>
      </c>
      <c r="G22" s="71">
        <f>((A22)*('Gearing and Output'!$J$35))/((2652.6)*('Gearing and Output'!$F$7))*(1000/3600)</f>
        <v>4.5841295443138037</v>
      </c>
      <c r="H22">
        <f t="shared" si="0"/>
        <v>3.3556500000000002</v>
      </c>
    </row>
    <row r="23" spans="1:8" x14ac:dyDescent="0.45">
      <c r="A23" s="78">
        <f t="shared" si="1"/>
        <v>2600</v>
      </c>
      <c r="B23" s="78"/>
      <c r="C23" s="69">
        <v>4.7067716655374499</v>
      </c>
      <c r="D23" s="79">
        <f t="shared" si="2"/>
        <v>12.901985253955925</v>
      </c>
      <c r="E23" s="80">
        <f>((A23)*('Gearing and Output'!$J$35))/((2652.6)*('Gearing and Output'!$F$5))*(1000/3600)</f>
        <v>3.3244599239376122</v>
      </c>
      <c r="F23" s="72">
        <f>((A23)*('Gearing and Output'!$J$35))/((2652.6)*('Gearing and Output'!$F$6))*(1000/3600)</f>
        <v>4.0808185309710376</v>
      </c>
      <c r="G23" s="71">
        <f>((A23)*('Gearing and Output'!$J$35))/((2652.6)*('Gearing and Output'!$F$7))*(1000/3600)</f>
        <v>4.7674947260863565</v>
      </c>
      <c r="H23">
        <f t="shared" si="0"/>
        <v>3.5098396309912765</v>
      </c>
    </row>
    <row r="24" spans="1:8" x14ac:dyDescent="0.45">
      <c r="A24" s="78">
        <f t="shared" si="1"/>
        <v>2700</v>
      </c>
      <c r="B24" s="78"/>
      <c r="C24" s="69">
        <v>4.9716559181058697</v>
      </c>
      <c r="D24" s="79">
        <f t="shared" si="2"/>
        <v>13.123330269755751</v>
      </c>
      <c r="E24" s="80">
        <f>((A24)*('Gearing and Output'!$J$35))/((2652.6)*('Gearing and Output'!$F$5))*(1000/3600)</f>
        <v>3.4523237671659825</v>
      </c>
      <c r="F24" s="72">
        <f>((A24)*('Gearing and Output'!$J$35))/((2652.6)*('Gearing and Output'!$F$6))*(1000/3600)</f>
        <v>4.2377730898545387</v>
      </c>
      <c r="G24" s="71">
        <f>((A24)*('Gearing and Output'!$J$35))/((2652.6)*('Gearing and Output'!$F$7))*(1000/3600)</f>
        <v>4.9508599078589093</v>
      </c>
      <c r="H24">
        <f t="shared" si="0"/>
        <v>3.7073638181315474</v>
      </c>
    </row>
    <row r="25" spans="1:8" x14ac:dyDescent="0.45">
      <c r="A25" s="78">
        <f t="shared" si="1"/>
        <v>2800</v>
      </c>
      <c r="B25" s="78"/>
      <c r="C25" s="69">
        <v>5.2831543379055601</v>
      </c>
      <c r="D25" s="79">
        <f t="shared" si="2"/>
        <v>13.447514630804617</v>
      </c>
      <c r="E25" s="80">
        <f>((A25)*('Gearing and Output'!$J$35))/((2652.6)*('Gearing and Output'!$F$5))*(1000/3600)</f>
        <v>3.580187610394352</v>
      </c>
      <c r="F25" s="72">
        <f>((A25)*('Gearing and Output'!$J$35))/((2652.6)*('Gearing and Output'!$F$6))*(1000/3600)</f>
        <v>4.3947276487380407</v>
      </c>
      <c r="G25" s="71">
        <f>((A25)*('Gearing and Output'!$J$35))/((2652.6)*('Gearing and Output'!$F$7))*(1000/3600)</f>
        <v>5.1342250896314621</v>
      </c>
      <c r="H25">
        <f t="shared" si="0"/>
        <v>3.9396481897761761</v>
      </c>
    </row>
    <row r="26" spans="1:8" x14ac:dyDescent="0.45">
      <c r="A26" s="78">
        <f t="shared" si="1"/>
        <v>2900</v>
      </c>
      <c r="B26" s="78"/>
      <c r="C26" s="69">
        <v>5.6297685051368402</v>
      </c>
      <c r="D26" s="79">
        <f t="shared" si="2"/>
        <v>13.835641426244917</v>
      </c>
      <c r="E26" s="80">
        <f>((A26)*('Gearing and Output'!$J$35))/((2652.6)*('Gearing and Output'!$F$5))*(1000/3600)</f>
        <v>3.7080514536227214</v>
      </c>
      <c r="F26" s="72">
        <f>((A26)*('Gearing and Output'!$J$35))/((2652.6)*('Gearing and Output'!$F$6))*(1000/3600)</f>
        <v>4.5516822076215409</v>
      </c>
      <c r="G26" s="71">
        <f>((A26)*('Gearing and Output'!$J$35))/((2652.6)*('Gearing and Output'!$F$7))*(1000/3600)</f>
        <v>5.3175902714040131</v>
      </c>
      <c r="H26">
        <f t="shared" si="0"/>
        <v>4.1981183742805417</v>
      </c>
    </row>
    <row r="27" spans="1:8" x14ac:dyDescent="0.45">
      <c r="A27" s="78">
        <f t="shared" si="1"/>
        <v>3000</v>
      </c>
      <c r="B27" s="78">
        <v>6</v>
      </c>
      <c r="C27" s="69">
        <v>6</v>
      </c>
      <c r="D27" s="79">
        <f t="shared" si="2"/>
        <v>14.254</v>
      </c>
      <c r="E27" s="80">
        <f>((A27)*('Gearing and Output'!$J$35))/((2652.6)*('Gearing and Output'!$F$5))*(1000/3600)</f>
        <v>3.8359152968510912</v>
      </c>
      <c r="F27" s="72">
        <f>((A27)*('Gearing and Output'!$J$35))/((2652.6)*('Gearing and Output'!$F$6))*(1000/3600)</f>
        <v>4.7086367665050428</v>
      </c>
      <c r="G27" s="71">
        <f>((A27)*('Gearing and Output'!$J$35))/((2652.6)*('Gearing and Output'!$F$7))*(1000/3600)</f>
        <v>5.5009554531765659</v>
      </c>
      <c r="H27">
        <f t="shared" si="0"/>
        <v>4.4741999999999997</v>
      </c>
    </row>
    <row r="28" spans="1:8" x14ac:dyDescent="0.45">
      <c r="A28" s="78">
        <f t="shared" si="1"/>
        <v>3100</v>
      </c>
      <c r="B28" s="78"/>
      <c r="C28" s="69">
        <v>6.3839266211289196</v>
      </c>
      <c r="D28" s="79">
        <f t="shared" si="2"/>
        <v>14.676853235092196</v>
      </c>
      <c r="E28" s="80">
        <f>((A28)*('Gearing and Output'!$J$35))/((2652.6)*('Gearing and Output'!$F$5))*(1000/3600)</f>
        <v>3.9637791400794611</v>
      </c>
      <c r="F28" s="72">
        <f>((A28)*('Gearing and Output'!$J$35))/((2652.6)*('Gearing and Output'!$F$6))*(1000/3600)</f>
        <v>4.8655913253885439</v>
      </c>
      <c r="G28" s="71">
        <f>((A28)*('Gearing and Output'!$J$35))/((2652.6)*('Gearing and Output'!$F$7))*(1000/3600)</f>
        <v>5.6843206349491178</v>
      </c>
      <c r="H28">
        <f t="shared" si="0"/>
        <v>4.7604940813758354</v>
      </c>
    </row>
    <row r="29" spans="1:8" x14ac:dyDescent="0.45">
      <c r="A29" s="78">
        <f t="shared" si="1"/>
        <v>3200</v>
      </c>
      <c r="B29" s="78"/>
      <c r="C29" s="69">
        <v>6.7779310408917004</v>
      </c>
      <c r="D29" s="79">
        <f t="shared" si="2"/>
        <v>15.095723290135984</v>
      </c>
      <c r="E29" s="80">
        <f>((A29)*('Gearing and Output'!$J$35))/((2652.6)*('Gearing and Output'!$F$5))*(1000/3600)</f>
        <v>4.0916429833078309</v>
      </c>
      <c r="F29" s="72">
        <f>((A29)*('Gearing and Output'!$J$35))/((2652.6)*('Gearing and Output'!$F$6))*(1000/3600)</f>
        <v>5.0225458842720458</v>
      </c>
      <c r="G29" s="71">
        <f>((A29)*('Gearing and Output'!$J$35))/((2652.6)*('Gearing and Output'!$F$7))*(1000/3600)</f>
        <v>5.8676858167216706</v>
      </c>
      <c r="H29">
        <f t="shared" si="0"/>
        <v>5.0543031771929412</v>
      </c>
    </row>
    <row r="30" spans="1:8" x14ac:dyDescent="0.45">
      <c r="A30" s="78">
        <f t="shared" si="1"/>
        <v>3300</v>
      </c>
      <c r="B30" s="78"/>
      <c r="C30" s="69">
        <v>7.1799721500900198</v>
      </c>
      <c r="D30" s="79">
        <f t="shared" si="2"/>
        <v>15.506564095058051</v>
      </c>
      <c r="E30" s="80">
        <f>((A30)*('Gearing and Output'!$J$35))/((2652.6)*('Gearing and Output'!$F$5))*(1000/3600)</f>
        <v>4.2195068265362004</v>
      </c>
      <c r="F30" s="72">
        <f>((A30)*('Gearing and Output'!$J$35))/((2652.6)*('Gearing and Output'!$F$6))*(1000/3600)</f>
        <v>5.1795004431555469</v>
      </c>
      <c r="G30" s="71">
        <f>((A30)*('Gearing and Output'!$J$35))/((2652.6)*('Gearing and Output'!$F$7))*(1000/3600)</f>
        <v>6.0510509984942216</v>
      </c>
      <c r="H30">
        <f t="shared" si="0"/>
        <v>5.3541052323221283</v>
      </c>
    </row>
    <row r="31" spans="1:8" x14ac:dyDescent="0.45">
      <c r="A31" s="78">
        <f t="shared" si="1"/>
        <v>3400</v>
      </c>
      <c r="B31" s="78"/>
      <c r="C31" s="69">
        <v>7.5880088395255703</v>
      </c>
      <c r="D31" s="79">
        <f t="shared" si="2"/>
        <v>15.90580558802904</v>
      </c>
      <c r="E31" s="80">
        <f>((A31)*('Gearing and Output'!$J$35))/((2652.6)*('Gearing and Output'!$F$5))*(1000/3600)</f>
        <v>4.3473706697645698</v>
      </c>
      <c r="F31" s="72">
        <f>((A31)*('Gearing and Output'!$J$35))/((2652.6)*('Gearing and Output'!$F$6))*(1000/3600)</f>
        <v>5.3364550020390489</v>
      </c>
      <c r="G31" s="71">
        <f>((A31)*('Gearing and Output'!$J$35))/((2652.6)*('Gearing and Output'!$F$7))*(1000/3600)</f>
        <v>6.2344161802667744</v>
      </c>
      <c r="H31">
        <f t="shared" si="0"/>
        <v>5.6583781916342177</v>
      </c>
    </row>
    <row r="32" spans="1:8" x14ac:dyDescent="0.45">
      <c r="A32" s="78">
        <f t="shared" si="1"/>
        <v>3500</v>
      </c>
      <c r="B32" s="78">
        <v>8</v>
      </c>
      <c r="C32" s="69">
        <v>8</v>
      </c>
      <c r="D32" s="79">
        <f t="shared" si="2"/>
        <v>16.290285714285716</v>
      </c>
      <c r="E32" s="80">
        <f>((A32)*('Gearing and Output'!$J$35))/((2652.6)*('Gearing and Output'!$F$5))*(1000/3600)</f>
        <v>4.4752345129929401</v>
      </c>
      <c r="F32" s="72">
        <f>((A32)*('Gearing and Output'!$J$35))/((2652.6)*('Gearing and Output'!$F$6))*(1000/3600)</f>
        <v>5.49340956092255</v>
      </c>
      <c r="G32" s="71">
        <f>((A32)*('Gearing and Output'!$J$35))/((2652.6)*('Gearing and Output'!$F$7))*(1000/3600)</f>
        <v>6.4177813620393263</v>
      </c>
      <c r="H32">
        <f t="shared" si="0"/>
        <v>5.9656000000000002</v>
      </c>
    </row>
    <row r="33" spans="1:8" x14ac:dyDescent="0.45">
      <c r="A33" s="78">
        <f t="shared" si="1"/>
        <v>3600</v>
      </c>
      <c r="B33" s="78"/>
      <c r="C33" s="69">
        <v>8.4135218499468891</v>
      </c>
      <c r="D33" s="79">
        <f t="shared" si="2"/>
        <v>16.656436173492075</v>
      </c>
      <c r="E33" s="80">
        <f>((A33)*('Gearing and Output'!$J$35))/((2652.6)*('Gearing and Output'!$F$5))*(1000/3600)</f>
        <v>4.6030983562213086</v>
      </c>
      <c r="F33" s="72">
        <f>((A33)*('Gearing and Output'!$J$35))/((2652.6)*('Gearing and Output'!$F$6))*(1000/3600)</f>
        <v>5.650364119806051</v>
      </c>
      <c r="G33" s="71">
        <f>((A33)*('Gearing and Output'!$J$35))/((2652.6)*('Gearing and Output'!$F$7))*(1000/3600)</f>
        <v>6.6011465438118782</v>
      </c>
      <c r="H33">
        <f t="shared" si="0"/>
        <v>6.2739632435053956</v>
      </c>
    </row>
    <row r="34" spans="1:8" x14ac:dyDescent="0.45">
      <c r="A34" s="78">
        <f t="shared" si="1"/>
        <v>3700</v>
      </c>
      <c r="B34" s="78"/>
      <c r="C34" s="69">
        <v>8.8246199183273308</v>
      </c>
      <c r="D34" s="79">
        <f t="shared" si="2"/>
        <v>16.998125988626725</v>
      </c>
      <c r="E34" s="80">
        <f>((A34)*('Gearing and Output'!$J$35))/((2652.6)*('Gearing and Output'!$F$5))*(1000/3600)</f>
        <v>4.7309621994496789</v>
      </c>
      <c r="F34" s="72">
        <f>((A34)*('Gearing and Output'!$J$35))/((2652.6)*('Gearing and Output'!$F$6))*(1000/3600)</f>
        <v>5.8073186786895521</v>
      </c>
      <c r="G34" s="71">
        <f>((A34)*('Gearing and Output'!$J$35))/((2652.6)*('Gearing and Output'!$F$7))*(1000/3600)</f>
        <v>6.7845117255844301</v>
      </c>
      <c r="H34">
        <f t="shared" si="0"/>
        <v>6.5805190730966912</v>
      </c>
    </row>
    <row r="35" spans="1:8" x14ac:dyDescent="0.45">
      <c r="A35" s="78">
        <f t="shared" si="1"/>
        <v>3800</v>
      </c>
      <c r="B35" s="78"/>
      <c r="C35" s="69">
        <v>9.2289570617343397</v>
      </c>
      <c r="D35" s="79">
        <f t="shared" si="2"/>
        <v>17.30915183657385</v>
      </c>
      <c r="E35" s="80">
        <f>((A35)*('Gearing and Output'!$J$35))/((2652.6)*('Gearing and Output'!$F$5))*(1000/3600)</f>
        <v>4.8588260426780483</v>
      </c>
      <c r="F35" s="72">
        <f>((A35)*('Gearing and Output'!$J$35))/((2652.6)*('Gearing and Output'!$F$6))*(1000/3600)</f>
        <v>5.9642732375730541</v>
      </c>
      <c r="G35" s="71">
        <f>((A35)*('Gearing and Output'!$J$35))/((2652.6)*('Gearing and Output'!$F$7))*(1000/3600)</f>
        <v>6.967876907356982</v>
      </c>
      <c r="H35">
        <f t="shared" si="0"/>
        <v>6.8820332809352971</v>
      </c>
    </row>
    <row r="36" spans="1:8" x14ac:dyDescent="0.45">
      <c r="A36" s="78">
        <f t="shared" si="1"/>
        <v>3900</v>
      </c>
      <c r="B36" s="78"/>
      <c r="C36" s="69">
        <v>9.6221961367609001</v>
      </c>
      <c r="D36" s="79">
        <f t="shared" si="2"/>
        <v>17.58394663248588</v>
      </c>
      <c r="E36" s="80">
        <f>((A36)*('Gearing and Output'!$J$35))/((2652.6)*('Gearing and Output'!$F$5))*(1000/3600)</f>
        <v>4.9866898859064177</v>
      </c>
      <c r="F36" s="72">
        <f>((A36)*('Gearing and Output'!$J$35))/((2652.6)*('Gearing and Output'!$F$6))*(1000/3600)</f>
        <v>6.1212277964565551</v>
      </c>
      <c r="G36" s="71">
        <f>((A36)*('Gearing and Output'!$J$35))/((2652.6)*('Gearing and Output'!$F$7))*(1000/3600)</f>
        <v>7.1512420891295347</v>
      </c>
      <c r="H36">
        <f t="shared" si="0"/>
        <v>7.1752716591826031</v>
      </c>
    </row>
    <row r="37" spans="1:8" x14ac:dyDescent="0.45">
      <c r="A37" s="78">
        <f t="shared" si="1"/>
        <v>4000</v>
      </c>
      <c r="B37" s="78">
        <v>10</v>
      </c>
      <c r="C37" s="69">
        <v>10</v>
      </c>
      <c r="D37" s="79">
        <f t="shared" si="2"/>
        <v>17.817499999999999</v>
      </c>
      <c r="E37" s="80">
        <f>((A37)*('Gearing and Output'!$J$35))/((2652.6)*('Gearing and Output'!$F$5))*(1000/3600)</f>
        <v>5.1145537291347871</v>
      </c>
      <c r="F37" s="72">
        <f>((A37)*('Gearing and Output'!$J$35))/((2652.6)*('Gearing and Output'!$F$6))*(1000/3600)</f>
        <v>6.2781823553400571</v>
      </c>
      <c r="G37" s="71">
        <f>((A37)*('Gearing and Output'!$J$35))/((2652.6)*('Gearing and Output'!$F$7))*(1000/3600)</f>
        <v>7.3346072709020875</v>
      </c>
      <c r="H37">
        <f t="shared" si="0"/>
        <v>7.4570000000000007</v>
      </c>
    </row>
    <row r="38" spans="1:8" x14ac:dyDescent="0.45">
      <c r="A38" s="78">
        <f t="shared" si="1"/>
        <v>4100</v>
      </c>
      <c r="B38" s="78"/>
      <c r="C38" s="69">
        <v>10.361985979083499</v>
      </c>
      <c r="D38" s="79">
        <f t="shared" si="2"/>
        <v>18.012164408031243</v>
      </c>
      <c r="E38" s="80">
        <f>((A38)*('Gearing and Output'!$J$35))/((2652.6)*('Gearing and Output'!$F$5))*(1000/3600)</f>
        <v>5.2424175723631574</v>
      </c>
      <c r="F38" s="72">
        <f>((A38)*('Gearing and Output'!$J$35))/((2652.6)*('Gearing and Output'!$F$6))*(1000/3600)</f>
        <v>6.4351369142235582</v>
      </c>
      <c r="G38" s="71">
        <f>((A38)*('Gearing and Output'!$J$35))/((2652.6)*('Gearing and Output'!$F$7))*(1000/3600)</f>
        <v>7.5179724526746385</v>
      </c>
      <c r="H38">
        <f t="shared" si="0"/>
        <v>7.7269329446025656</v>
      </c>
    </row>
    <row r="39" spans="1:8" x14ac:dyDescent="0.45">
      <c r="A39" s="78">
        <f t="shared" si="1"/>
        <v>4200</v>
      </c>
      <c r="B39" s="78"/>
      <c r="C39" s="69">
        <v>10.723589285798999</v>
      </c>
      <c r="D39" s="79">
        <f t="shared" si="2"/>
        <v>18.196909723783204</v>
      </c>
      <c r="E39" s="80">
        <f>((A39)*('Gearing and Output'!$J$35))/((2652.6)*('Gearing and Output'!$F$5))*(1000/3600)</f>
        <v>5.3702814155915277</v>
      </c>
      <c r="F39" s="72">
        <f>((A39)*('Gearing and Output'!$J$35))/((2652.6)*('Gearing and Output'!$F$6))*(1000/3600)</f>
        <v>6.5920914731070592</v>
      </c>
      <c r="G39" s="71">
        <f>((A39)*('Gearing and Output'!$J$35))/((2652.6)*('Gearing and Output'!$F$7))*(1000/3600)</f>
        <v>7.7013376344471913</v>
      </c>
      <c r="H39">
        <f t="shared" si="0"/>
        <v>7.9965805304203137</v>
      </c>
    </row>
    <row r="40" spans="1:8" x14ac:dyDescent="0.45">
      <c r="A40" s="78">
        <f t="shared" si="1"/>
        <v>4300</v>
      </c>
      <c r="B40" s="78"/>
      <c r="C40" s="69">
        <v>11.104199602972599</v>
      </c>
      <c r="D40" s="79">
        <f t="shared" si="2"/>
        <v>18.404565248926911</v>
      </c>
      <c r="E40" s="80">
        <f>((A40)*('Gearing and Output'!$J$35))/((2652.6)*('Gearing and Output'!$F$5))*(1000/3600)</f>
        <v>5.4981452588198971</v>
      </c>
      <c r="F40" s="72">
        <f>((A40)*('Gearing and Output'!$J$35))/((2652.6)*('Gearing and Output'!$F$6))*(1000/3600)</f>
        <v>6.7490460319905612</v>
      </c>
      <c r="G40" s="71">
        <f>((A40)*('Gearing and Output'!$J$35))/((2652.6)*('Gearing and Output'!$F$7))*(1000/3600)</f>
        <v>7.8847028162197432</v>
      </c>
      <c r="H40">
        <f t="shared" si="0"/>
        <v>8.280401643936667</v>
      </c>
    </row>
    <row r="41" spans="1:8" x14ac:dyDescent="0.45">
      <c r="A41" s="78">
        <f t="shared" si="1"/>
        <v>4400</v>
      </c>
      <c r="B41" s="78"/>
      <c r="C41" s="69">
        <v>11.523206613430901</v>
      </c>
      <c r="D41" s="79">
        <f t="shared" si="2"/>
        <v>18.664975803164097</v>
      </c>
      <c r="E41" s="80">
        <f>((A41)*('Gearing and Output'!$J$35))/((2652.6)*('Gearing and Output'!$F$5))*(1000/3600)</f>
        <v>5.6260091020482665</v>
      </c>
      <c r="F41" s="72">
        <f>((A41)*('Gearing and Output'!$J$35))/((2652.6)*('Gearing and Output'!$F$6))*(1000/3600)</f>
        <v>6.9060005908740623</v>
      </c>
      <c r="G41" s="71">
        <f>((A41)*('Gearing and Output'!$J$35))/((2652.6)*('Gearing and Output'!$F$7))*(1000/3600)</f>
        <v>8.068067997992296</v>
      </c>
      <c r="H41">
        <f t="shared" si="0"/>
        <v>8.5928551716354225</v>
      </c>
    </row>
    <row r="42" spans="1:8" x14ac:dyDescent="0.45">
      <c r="A42" s="78">
        <f t="shared" si="1"/>
        <v>4500</v>
      </c>
      <c r="B42" s="78">
        <v>12</v>
      </c>
      <c r="C42" s="69">
        <v>12</v>
      </c>
      <c r="D42" s="79">
        <f t="shared" si="2"/>
        <v>19.005333333333333</v>
      </c>
      <c r="E42" s="80">
        <f>((A42)*('Gearing and Output'!$J$35))/((2652.6)*('Gearing and Output'!$F$5))*(1000/3600)</f>
        <v>5.753872945276636</v>
      </c>
      <c r="F42" s="72">
        <f>((A42)*('Gearing and Output'!$J$35))/((2652.6)*('Gearing and Output'!$F$6))*(1000/3600)</f>
        <v>7.0629551497575642</v>
      </c>
      <c r="G42" s="71">
        <f>((A42)*('Gearing and Output'!$J$35))/((2652.6)*('Gearing and Output'!$F$7))*(1000/3600)</f>
        <v>8.251433179764847</v>
      </c>
      <c r="H42">
        <f t="shared" si="0"/>
        <v>8.9483999999999995</v>
      </c>
    </row>
    <row r="43" spans="1:8" x14ac:dyDescent="0.45">
      <c r="A43" s="78">
        <f t="shared" si="1"/>
        <v>4600</v>
      </c>
      <c r="B43" s="78"/>
      <c r="C43" s="69">
        <v>12.546534233718999</v>
      </c>
      <c r="D43" s="79">
        <f t="shared" si="2"/>
        <v>19.438945539938107</v>
      </c>
      <c r="E43" s="80">
        <f>((A43)*('Gearing and Output'!$J$35))/((2652.6)*('Gearing and Output'!$F$5))*(1000/3600)</f>
        <v>5.8817367885050054</v>
      </c>
      <c r="F43" s="72">
        <f>((A43)*('Gearing and Output'!$J$35))/((2652.6)*('Gearing and Output'!$F$6))*(1000/3600)</f>
        <v>7.2199097086410644</v>
      </c>
      <c r="G43" s="71">
        <f>((A43)*('Gearing and Output'!$J$35))/((2652.6)*('Gearing and Output'!$F$7))*(1000/3600)</f>
        <v>8.4347983615373998</v>
      </c>
      <c r="H43">
        <f t="shared" si="0"/>
        <v>9.3559505780842578</v>
      </c>
    </row>
    <row r="44" spans="1:8" x14ac:dyDescent="0.45">
      <c r="A44" s="78">
        <f t="shared" si="1"/>
        <v>4700</v>
      </c>
      <c r="B44" s="78"/>
      <c r="C44" s="69">
        <v>13.145022938476799</v>
      </c>
      <c r="D44" s="79">
        <f t="shared" si="2"/>
        <v>19.932889038834922</v>
      </c>
      <c r="E44" s="80">
        <f>((A44)*('Gearing and Output'!$J$35))/((2652.6)*('Gearing and Output'!$F$5))*(1000/3600)</f>
        <v>6.0096006317333748</v>
      </c>
      <c r="F44" s="72">
        <f>((A44)*('Gearing and Output'!$J$35))/((2652.6)*('Gearing and Output'!$F$6))*(1000/3600)</f>
        <v>7.3768642675245664</v>
      </c>
      <c r="G44" s="71">
        <f>((A44)*('Gearing and Output'!$J$35))/((2652.6)*('Gearing and Output'!$F$7))*(1000/3600)</f>
        <v>8.6181635433099508</v>
      </c>
      <c r="H44">
        <f t="shared" si="0"/>
        <v>9.8022436052221504</v>
      </c>
    </row>
    <row r="45" spans="1:8" x14ac:dyDescent="0.45">
      <c r="A45" s="78">
        <f t="shared" si="1"/>
        <v>4800</v>
      </c>
      <c r="B45" s="78"/>
      <c r="C45" s="69">
        <v>13.770244526375199</v>
      </c>
      <c r="D45" s="79">
        <f t="shared" si="2"/>
        <v>20.445944320724173</v>
      </c>
      <c r="E45" s="80">
        <f>((A45)*('Gearing and Output'!$J$35))/((2652.6)*('Gearing and Output'!$F$5))*(1000/3600)</f>
        <v>6.137464474961746</v>
      </c>
      <c r="F45" s="72">
        <f>((A45)*('Gearing and Output'!$J$35))/((2652.6)*('Gearing and Output'!$F$6))*(1000/3600)</f>
        <v>7.5338188264080674</v>
      </c>
      <c r="G45" s="71">
        <f>((A45)*('Gearing and Output'!$J$35))/((2652.6)*('Gearing and Output'!$F$7))*(1000/3600)</f>
        <v>8.8015287250825036</v>
      </c>
      <c r="H45">
        <f t="shared" si="0"/>
        <v>10.268471343317987</v>
      </c>
    </row>
    <row r="46" spans="1:8" x14ac:dyDescent="0.45">
      <c r="A46" s="78">
        <f t="shared" si="1"/>
        <v>4900</v>
      </c>
      <c r="B46" s="78"/>
      <c r="C46" s="69">
        <v>14.396977409515699</v>
      </c>
      <c r="D46" s="79">
        <f t="shared" si="2"/>
        <v>20.940256734207836</v>
      </c>
      <c r="E46" s="80">
        <f>((A46)*('Gearing and Output'!$J$35))/((2652.6)*('Gearing and Output'!$F$5))*(1000/3600)</f>
        <v>6.2653283181901154</v>
      </c>
      <c r="F46" s="72">
        <f>((A46)*('Gearing and Output'!$J$35))/((2652.6)*('Gearing and Output'!$F$6))*(1000/3600)</f>
        <v>7.6907733852915694</v>
      </c>
      <c r="G46" s="71">
        <f>((A46)*('Gearing and Output'!$J$35))/((2652.6)*('Gearing and Output'!$F$7))*(1000/3600)</f>
        <v>8.9848939068550564</v>
      </c>
      <c r="H46">
        <f t="shared" si="0"/>
        <v>10.735826054275858</v>
      </c>
    </row>
    <row r="47" spans="1:8" x14ac:dyDescent="0.45">
      <c r="A47" s="78">
        <f t="shared" si="1"/>
        <v>5000</v>
      </c>
      <c r="B47" s="78">
        <v>15</v>
      </c>
      <c r="C47" s="69">
        <v>15</v>
      </c>
      <c r="D47" s="79">
        <f t="shared" si="2"/>
        <v>21.381</v>
      </c>
      <c r="E47" s="80">
        <f>((A47)*('Gearing and Output'!$J$35))/((2652.6)*('Gearing and Output'!$F$5))*(1000/3600)</f>
        <v>6.3931921614184848</v>
      </c>
      <c r="F47" s="72">
        <f>((A47)*('Gearing and Output'!$J$35))/((2652.6)*('Gearing and Output'!$F$6))*(1000/3600)</f>
        <v>7.8477279441750705</v>
      </c>
      <c r="G47" s="71">
        <f>((A47)*('Gearing and Output'!$J$35))/((2652.6)*('Gearing and Output'!$F$7))*(1000/3600)</f>
        <v>9.1682590886276074</v>
      </c>
      <c r="H47">
        <f t="shared" si="0"/>
        <v>11.185500000000001</v>
      </c>
    </row>
    <row r="48" spans="1:8" x14ac:dyDescent="0.45">
      <c r="A48" s="78">
        <f t="shared" si="1"/>
        <v>5100</v>
      </c>
      <c r="B48" s="78"/>
      <c r="C48" s="69">
        <v>15.555698609800601</v>
      </c>
      <c r="D48" s="79">
        <f t="shared" si="2"/>
        <v>21.738326272950761</v>
      </c>
      <c r="E48" s="80">
        <f>((A48)*('Gearing and Output'!$J$35))/((2652.6)*('Gearing and Output'!$F$5))*(1000/3600)</f>
        <v>6.5210560046468542</v>
      </c>
      <c r="F48" s="72">
        <f>((A48)*('Gearing and Output'!$J$35))/((2652.6)*('Gearing and Output'!$F$6))*(1000/3600)</f>
        <v>8.0046825030585715</v>
      </c>
      <c r="G48" s="71">
        <f>((A48)*('Gearing and Output'!$J$35))/((2652.6)*('Gearing and Output'!$F$7))*(1000/3600)</f>
        <v>9.3516242704001602</v>
      </c>
      <c r="H48">
        <f t="shared" si="0"/>
        <v>11.599884453328308</v>
      </c>
    </row>
    <row r="49" spans="1:8" x14ac:dyDescent="0.45">
      <c r="A49" s="78">
        <f t="shared" si="1"/>
        <v>5200</v>
      </c>
      <c r="B49" s="78"/>
      <c r="C49" s="69">
        <v>16.046891150373799</v>
      </c>
      <c r="D49" s="79">
        <f t="shared" si="2"/>
        <v>21.993498697829629</v>
      </c>
      <c r="E49" s="80">
        <f>((A49)*('Gearing and Output'!$J$35))/((2652.6)*('Gearing and Output'!$F$5))*(1000/3600)</f>
        <v>6.6489198478752245</v>
      </c>
      <c r="F49" s="72">
        <f>((A49)*('Gearing and Output'!$J$35))/((2652.6)*('Gearing and Output'!$F$6))*(1000/3600)</f>
        <v>8.1616370619420753</v>
      </c>
      <c r="G49" s="71">
        <f>((A49)*('Gearing and Output'!$J$35))/((2652.6)*('Gearing and Output'!$F$7))*(1000/3600)</f>
        <v>9.534989452172713</v>
      </c>
      <c r="H49">
        <f t="shared" si="0"/>
        <v>11.966166730833743</v>
      </c>
    </row>
    <row r="50" spans="1:8" x14ac:dyDescent="0.45">
      <c r="A50" s="78">
        <f t="shared" si="1"/>
        <v>5300</v>
      </c>
      <c r="B50" s="78"/>
      <c r="C50" s="69">
        <v>16.458003433046699</v>
      </c>
      <c r="D50" s="79">
        <f t="shared" si="2"/>
        <v>22.131356691947889</v>
      </c>
      <c r="E50" s="80">
        <f>((A50)*('Gearing and Output'!$J$35))/((2652.6)*('Gearing and Output'!$F$5))*(1000/3600)</f>
        <v>6.7767836911035948</v>
      </c>
      <c r="F50" s="72">
        <f>((A50)*('Gearing and Output'!$J$35))/((2652.6)*('Gearing and Output'!$F$6))*(1000/3600)</f>
        <v>8.3185916208255772</v>
      </c>
      <c r="G50" s="71">
        <f>((A50)*('Gearing and Output'!$J$35))/((2652.6)*('Gearing and Output'!$F$7))*(1000/3600)</f>
        <v>9.7183546339452658</v>
      </c>
      <c r="H50">
        <f t="shared" si="0"/>
        <v>12.272733160022923</v>
      </c>
    </row>
    <row r="51" spans="1:8" x14ac:dyDescent="0.45">
      <c r="A51" s="78">
        <f t="shared" si="1"/>
        <v>5400</v>
      </c>
      <c r="B51" s="78"/>
      <c r="C51" s="69">
        <v>16.773461269146399</v>
      </c>
      <c r="D51" s="79">
        <f t="shared" si="2"/>
        <v>22.137862678741921</v>
      </c>
      <c r="E51" s="80">
        <f>((A51)*('Gearing and Output'!$J$35))/((2652.6)*('Gearing and Output'!$F$5))*(1000/3600)</f>
        <v>6.9046475343319651</v>
      </c>
      <c r="F51" s="72">
        <f>((A51)*('Gearing and Output'!$J$35))/((2652.6)*('Gearing and Output'!$F$6))*(1000/3600)</f>
        <v>8.4755461797090774</v>
      </c>
      <c r="G51" s="71">
        <f>((A51)*('Gearing and Output'!$J$35))/((2652.6)*('Gearing and Output'!$F$7))*(1000/3600)</f>
        <v>9.9017198157178186</v>
      </c>
      <c r="H51">
        <f t="shared" si="0"/>
        <v>12.50797006840247</v>
      </c>
    </row>
    <row r="52" spans="1:8" x14ac:dyDescent="0.45">
      <c r="A52" s="78">
        <f t="shared" si="1"/>
        <v>5500</v>
      </c>
      <c r="B52" s="78">
        <v>16.977690469999999</v>
      </c>
      <c r="C52" s="69">
        <v>16.977690469999999</v>
      </c>
      <c r="D52" s="79">
        <f>(C52*7127)/A52</f>
        <v>21.99999999630727</v>
      </c>
      <c r="E52" s="80">
        <f>((A52)*('Gearing and Output'!$J$35))/((2652.6)*('Gearing and Output'!$F$5))*(1000/3600)</f>
        <v>7.0325113775603345</v>
      </c>
      <c r="F52" s="72">
        <f>((A52)*('Gearing and Output'!$J$35))/((2652.6)*('Gearing and Output'!$F$6))*(1000/3600)</f>
        <v>8.6325007385925794</v>
      </c>
      <c r="G52" s="71">
        <f>((A52)*('Gearing and Output'!$J$35))/((2652.6)*('Gearing and Output'!$F$7))*(1000/3600)</f>
        <v>10.085084997490371</v>
      </c>
      <c r="H52">
        <f t="shared" si="0"/>
        <v>12.660263783478999</v>
      </c>
    </row>
    <row r="53" spans="1:8" x14ac:dyDescent="0.45">
      <c r="A53" s="78">
        <f t="shared" si="1"/>
        <v>5600</v>
      </c>
      <c r="B53" s="78"/>
      <c r="C53" s="69">
        <v>17.064416865358101</v>
      </c>
      <c r="D53" s="79">
        <f t="shared" si="2"/>
        <v>21.717517678465569</v>
      </c>
      <c r="E53" s="80">
        <f>((A53)*('Gearing and Output'!$J$35))/((2652.6)*('Gearing and Output'!$F$5))*(1000/3600)</f>
        <v>7.1603752207887039</v>
      </c>
      <c r="F53" s="72">
        <f>((A53)*('Gearing and Output'!$J$35))/((2652.6)*('Gearing and Output'!$F$6))*(1000/3600)</f>
        <v>8.7894552974760813</v>
      </c>
      <c r="G53" s="71">
        <f>((A53)*('Gearing and Output'!$J$35))/((2652.6)*('Gearing and Output'!$F$7))*(1000/3600)</f>
        <v>10.268450179262924</v>
      </c>
      <c r="H53">
        <f t="shared" si="0"/>
        <v>12.724935656497536</v>
      </c>
    </row>
    <row r="54" spans="1:8" x14ac:dyDescent="0.45">
      <c r="A54" s="78">
        <f t="shared" si="1"/>
        <v>5700</v>
      </c>
      <c r="B54" s="78"/>
      <c r="C54" s="69">
        <v>17.064566358664798</v>
      </c>
      <c r="D54" s="79">
        <f t="shared" si="2"/>
        <v>21.336695515474389</v>
      </c>
      <c r="E54" s="80">
        <f>((A54)*('Gearing and Output'!$J$35))/((2652.6)*('Gearing and Output'!$F$5))*(1000/3600)</f>
        <v>7.2882390640170733</v>
      </c>
      <c r="F54" s="72">
        <f>((A54)*('Gearing and Output'!$J$35))/((2652.6)*('Gearing and Output'!$F$6))*(1000/3600)</f>
        <v>8.9464098563595833</v>
      </c>
      <c r="G54" s="71">
        <f>((A54)*('Gearing and Output'!$J$35))/((2652.6)*('Gearing and Output'!$F$7))*(1000/3600)</f>
        <v>10.451815361035475</v>
      </c>
      <c r="H54">
        <f t="shared" si="0"/>
        <v>12.725047133656341</v>
      </c>
    </row>
    <row r="55" spans="1:8" x14ac:dyDescent="0.45">
      <c r="A55" s="78">
        <f t="shared" si="1"/>
        <v>5800</v>
      </c>
      <c r="B55" s="78"/>
      <c r="C55" s="69">
        <v>17.018364871787401</v>
      </c>
      <c r="D55" s="79">
        <f t="shared" si="2"/>
        <v>20.912049386418762</v>
      </c>
      <c r="E55" s="80">
        <f>((A55)*('Gearing and Output'!$J$35))/((2652.6)*('Gearing and Output'!$F$5))*(1000/3600)</f>
        <v>7.4161029072454427</v>
      </c>
      <c r="F55" s="72">
        <f>((A55)*('Gearing and Output'!$J$35))/((2652.6)*('Gearing and Output'!$F$6))*(1000/3600)</f>
        <v>9.1033644152430817</v>
      </c>
      <c r="G55" s="71">
        <f>((A55)*('Gearing and Output'!$J$35))/((2652.6)*('Gearing and Output'!$F$7))*(1000/3600)</f>
        <v>10.635180542808026</v>
      </c>
      <c r="H55">
        <f t="shared" si="0"/>
        <v>12.690594684891865</v>
      </c>
    </row>
    <row r="56" spans="1:8" x14ac:dyDescent="0.45">
      <c r="A56" s="78">
        <f t="shared" si="1"/>
        <v>5900</v>
      </c>
      <c r="B56" s="78"/>
      <c r="C56" s="69">
        <v>16.966038326593502</v>
      </c>
      <c r="D56" s="79">
        <f t="shared" si="2"/>
        <v>20.494399178581677</v>
      </c>
      <c r="E56" s="80">
        <f>((A56)*('Gearing and Output'!$J$35))/((2652.6)*('Gearing and Output'!$F$5))*(1000/3600)</f>
        <v>7.543966750473813</v>
      </c>
      <c r="F56" s="72">
        <f>((A56)*('Gearing and Output'!$J$35))/((2652.6)*('Gearing and Output'!$F$6))*(1000/3600)</f>
        <v>9.2603189741265837</v>
      </c>
      <c r="G56" s="71">
        <f>((A56)*('Gearing and Output'!$J$35))/((2652.6)*('Gearing and Output'!$F$7))*(1000/3600)</f>
        <v>10.818545724580579</v>
      </c>
      <c r="H56">
        <f t="shared" si="0"/>
        <v>12.651574780140775</v>
      </c>
    </row>
    <row r="57" spans="1:8" x14ac:dyDescent="0.45">
      <c r="A57" s="78">
        <f t="shared" si="1"/>
        <v>6000</v>
      </c>
      <c r="B57" s="78"/>
      <c r="C57" s="69">
        <v>16.9478126449503</v>
      </c>
      <c r="D57" s="79">
        <f t="shared" si="2"/>
        <v>20.131176786760133</v>
      </c>
      <c r="E57" s="80">
        <f>((A57)*('Gearing and Output'!$J$35))/((2652.6)*('Gearing and Output'!$F$5))*(1000/3600)</f>
        <v>7.6718305937021825</v>
      </c>
      <c r="F57" s="72">
        <f>((A57)*('Gearing and Output'!$J$35))/((2652.6)*('Gearing and Output'!$F$6))*(1000/3600)</f>
        <v>9.4172735330100856</v>
      </c>
      <c r="G57" s="71">
        <f>((A57)*('Gearing and Output'!$J$35))/((2652.6)*('Gearing and Output'!$F$7))*(1000/3600)</f>
        <v>11.001910906353132</v>
      </c>
      <c r="H57">
        <f t="shared" si="0"/>
        <v>12.63798388933944</v>
      </c>
    </row>
    <row r="58" spans="1:8" x14ac:dyDescent="0.45">
      <c r="A58" s="78">
        <f t="shared" si="1"/>
        <v>6100</v>
      </c>
      <c r="B58" s="78"/>
      <c r="C58" s="69">
        <v>17.003913748725399</v>
      </c>
      <c r="D58" s="79">
        <f t="shared" si="2"/>
        <v>19.866703817568183</v>
      </c>
      <c r="E58" s="80">
        <f>((A58)*('Gearing and Output'!$J$35))/((2652.6)*('Gearing and Output'!$F$5))*(1000/3600)</f>
        <v>7.7996944369305528</v>
      </c>
      <c r="F58" s="72">
        <f>((A58)*('Gearing and Output'!$J$35))/((2652.6)*('Gearing and Output'!$F$6))*(1000/3600)</f>
        <v>9.5742280918935876</v>
      </c>
      <c r="G58" s="71">
        <f>((A58)*('Gearing and Output'!$J$35))/((2652.6)*('Gearing and Output'!$F$7))*(1000/3600)</f>
        <v>11.185276088125683</v>
      </c>
      <c r="H58">
        <f t="shared" si="0"/>
        <v>12.67981848242453</v>
      </c>
    </row>
    <row r="59" spans="1:8" x14ac:dyDescent="0.45">
      <c r="A59" s="78">
        <f t="shared" si="1"/>
        <v>6200</v>
      </c>
      <c r="B59" s="78"/>
      <c r="C59" s="69">
        <v>17.174567559786102</v>
      </c>
      <c r="D59" s="79">
        <f t="shared" si="2"/>
        <v>19.742442419128313</v>
      </c>
      <c r="E59" s="80">
        <f>((A59)*('Gearing and Output'!$J$35))/((2652.6)*('Gearing and Output'!$F$5))*(1000/3600)</f>
        <v>7.9275582801589222</v>
      </c>
      <c r="F59" s="72">
        <f>((A59)*('Gearing and Output'!$J$35))/((2652.6)*('Gearing and Output'!$F$6))*(1000/3600)</f>
        <v>9.7311826507770878</v>
      </c>
      <c r="G59" s="71">
        <f>((A59)*('Gearing and Output'!$J$35))/((2652.6)*('Gearing and Output'!$F$7))*(1000/3600)</f>
        <v>11.368641269898236</v>
      </c>
      <c r="H59">
        <f t="shared" si="0"/>
        <v>12.807075029332497</v>
      </c>
    </row>
    <row r="60" spans="1:8" x14ac:dyDescent="0.45">
      <c r="A60" s="78">
        <f t="shared" si="1"/>
        <v>6300</v>
      </c>
      <c r="B60" s="78">
        <v>17.5</v>
      </c>
      <c r="C60" s="69">
        <v>17.5</v>
      </c>
      <c r="D60" s="79">
        <f t="shared" si="2"/>
        <v>19.797222222222221</v>
      </c>
      <c r="E60" s="80">
        <f>((A60)*('Gearing and Output'!$J$35))/((2652.6)*('Gearing and Output'!$F$5))*(1000/3600)</f>
        <v>8.0554221233872916</v>
      </c>
      <c r="F60" s="72">
        <f>((A60)*('Gearing and Output'!$J$35))/((2652.6)*('Gearing and Output'!$F$6))*(1000/3600)</f>
        <v>9.8881372096605897</v>
      </c>
      <c r="G60" s="71">
        <f>((A60)*('Gearing and Output'!$J$35))/((2652.6)*('Gearing and Output'!$F$7))*(1000/3600)</f>
        <v>11.552006451670788</v>
      </c>
      <c r="H60">
        <f t="shared" si="0"/>
        <v>13.049750000000001</v>
      </c>
    </row>
    <row r="61" spans="1:8" x14ac:dyDescent="0.45">
      <c r="A61" s="78">
        <f t="shared" si="1"/>
        <v>6400</v>
      </c>
      <c r="B61" s="78">
        <v>17.899999999999999</v>
      </c>
      <c r="C61" s="69">
        <v>17.899999999999999</v>
      </c>
      <c r="D61" s="79">
        <f t="shared" si="2"/>
        <v>19.933328124999999</v>
      </c>
      <c r="E61" s="80">
        <f>((A61)*('Gearing and Output'!$J$35))/((2652.6)*('Gearing and Output'!$F$5))*(1000/3600)</f>
        <v>8.1832859666156619</v>
      </c>
      <c r="F61" s="72">
        <f>((A61)*('Gearing and Output'!$J$35))/((2652.6)*('Gearing and Output'!$F$6))*(1000/3600)</f>
        <v>10.045091768544092</v>
      </c>
      <c r="G61" s="71">
        <f>((A61)*('Gearing and Output'!$J$35))/((2652.6)*('Gearing and Output'!$F$7))*(1000/3600)</f>
        <v>11.735371633443341</v>
      </c>
      <c r="H61">
        <f t="shared" si="0"/>
        <v>13.34803</v>
      </c>
    </row>
    <row r="62" spans="1:8" x14ac:dyDescent="0.45">
      <c r="A62" s="78">
        <f t="shared" si="1"/>
        <v>6500</v>
      </c>
      <c r="B62" s="78">
        <v>18</v>
      </c>
      <c r="C62" s="69">
        <v>18</v>
      </c>
      <c r="D62" s="79">
        <f t="shared" si="2"/>
        <v>19.736307692307694</v>
      </c>
      <c r="E62" s="80">
        <f>((A62)*('Gearing and Output'!$J$35))/((2652.6)*('Gearing and Output'!$F$5))*(1000/3600)</f>
        <v>8.3111498098440322</v>
      </c>
      <c r="F62" s="72">
        <f>((A62)*('Gearing and Output'!$J$35))/((2652.6)*('Gearing and Output'!$F$6))*(1000/3600)</f>
        <v>10.202046327427592</v>
      </c>
      <c r="G62" s="71">
        <f>((A62)*('Gearing and Output'!$J$35))/((2652.6)*('Gearing and Output'!$F$7))*(1000/3600)</f>
        <v>11.918736815215894</v>
      </c>
      <c r="H62">
        <f t="shared" si="0"/>
        <v>13.422600000000001</v>
      </c>
    </row>
    <row r="63" spans="1:8" x14ac:dyDescent="0.45">
      <c r="A63" s="78">
        <f t="shared" si="1"/>
        <v>6600</v>
      </c>
      <c r="B63" s="78">
        <v>18.100000000000001</v>
      </c>
      <c r="C63" s="69">
        <v>18.100000000000001</v>
      </c>
      <c r="D63" s="79">
        <f t="shared" si="2"/>
        <v>19.545257575757578</v>
      </c>
      <c r="E63" s="80">
        <f>((A63)*('Gearing and Output'!$J$35))/((2652.6)*('Gearing and Output'!$F$5))*(1000/3600)</f>
        <v>8.4390136530724007</v>
      </c>
      <c r="F63" s="72">
        <f>((A63)*('Gearing and Output'!$J$35))/((2652.6)*('Gearing and Output'!$F$6))*(1000/3600)</f>
        <v>10.359000886311094</v>
      </c>
      <c r="G63" s="71">
        <f>((A63)*('Gearing and Output'!$J$35))/((2652.6)*('Gearing and Output'!$F$7))*(1000/3600)</f>
        <v>12.102101996988443</v>
      </c>
      <c r="H63">
        <f t="shared" si="0"/>
        <v>13.497170000000002</v>
      </c>
    </row>
    <row r="64" spans="1:8" x14ac:dyDescent="0.45">
      <c r="A64" s="78">
        <f t="shared" si="1"/>
        <v>6700</v>
      </c>
      <c r="B64" s="78">
        <v>18.5</v>
      </c>
      <c r="C64" s="69">
        <v>18.5</v>
      </c>
      <c r="D64" s="79">
        <f t="shared" si="2"/>
        <v>19.679029850746268</v>
      </c>
      <c r="E64" s="80">
        <f>((A64)*('Gearing and Output'!$J$35))/((2652.6)*('Gearing and Output'!$F$5))*(1000/3600)</f>
        <v>8.566877496300771</v>
      </c>
      <c r="F64" s="72">
        <f>((A64)*('Gearing and Output'!$J$35))/((2652.6)*('Gearing and Output'!$F$6))*(1000/3600)</f>
        <v>10.515955445194596</v>
      </c>
      <c r="G64" s="71">
        <f>((A64)*('Gearing and Output'!$J$35))/((2652.6)*('Gearing and Output'!$F$7))*(1000/3600)</f>
        <v>12.285467178760996</v>
      </c>
      <c r="H64">
        <f t="shared" si="0"/>
        <v>13.795450000000001</v>
      </c>
    </row>
    <row r="65" spans="1:8" x14ac:dyDescent="0.45">
      <c r="A65" s="78">
        <f t="shared" si="1"/>
        <v>6800</v>
      </c>
      <c r="B65" s="78"/>
      <c r="C65" s="69">
        <v>18.375818799130499</v>
      </c>
      <c r="D65" s="79">
        <f t="shared" si="2"/>
        <v>19.259479497265158</v>
      </c>
      <c r="E65" s="80">
        <f>((A65)*('Gearing and Output'!$J$35))/((2652.6)*('Gearing and Output'!$F$5))*(1000/3600)</f>
        <v>8.6947413395291395</v>
      </c>
      <c r="F65" s="72">
        <f>((A65)*('Gearing and Output'!$J$35))/((2652.6)*('Gearing and Output'!$F$6))*(1000/3600)</f>
        <v>10.672910004078098</v>
      </c>
      <c r="G65" s="71">
        <f>((A65)*('Gearing and Output'!$J$35))/((2652.6)*('Gearing and Output'!$F$7))*(1000/3600)</f>
        <v>12.468832360533549</v>
      </c>
      <c r="H65">
        <f t="shared" si="0"/>
        <v>13.702848078511614</v>
      </c>
    </row>
    <row r="66" spans="1:8" x14ac:dyDescent="0.45">
      <c r="A66" s="78">
        <f t="shared" si="1"/>
        <v>6900</v>
      </c>
      <c r="B66" s="78"/>
      <c r="C66" s="69">
        <v>17.7619870758441</v>
      </c>
      <c r="D66" s="79">
        <f t="shared" si="2"/>
        <v>18.346330708629118</v>
      </c>
      <c r="E66" s="80">
        <f>((A66)*('Gearing and Output'!$J$35))/((2652.6)*('Gearing and Output'!$F$5))*(1000/3600)</f>
        <v>8.8226051827575098</v>
      </c>
      <c r="F66" s="72">
        <f>((A66)*('Gearing and Output'!$J$35))/((2652.6)*('Gearing and Output'!$F$6))*(1000/3600)</f>
        <v>10.829864562961598</v>
      </c>
      <c r="G66" s="71">
        <f>((A66)*('Gearing and Output'!$J$35))/((2652.6)*('Gearing and Output'!$F$7))*(1000/3600)</f>
        <v>12.652197542306101</v>
      </c>
      <c r="H66">
        <f t="shared" si="0"/>
        <v>13.245113762456945</v>
      </c>
    </row>
    <row r="67" spans="1:8" x14ac:dyDescent="0.45">
      <c r="A67" s="78">
        <f>A66+100</f>
        <v>7000</v>
      </c>
      <c r="B67" s="78">
        <v>17</v>
      </c>
      <c r="C67" s="69">
        <v>17</v>
      </c>
      <c r="D67" s="79">
        <f t="shared" ref="D67:D72" si="3">(C67*7127)/A67</f>
        <v>17.308428571428571</v>
      </c>
      <c r="E67" s="80">
        <f>((A67)*('Gearing and Output'!$J$35))/((2652.6)*('Gearing and Output'!$F$5))*(1000/3600)</f>
        <v>8.9504690259858801</v>
      </c>
      <c r="F67" s="72">
        <f>((A67)*('Gearing and Output'!$J$35))/((2652.6)*('Gearing and Output'!$F$6))*(1000/3600)</f>
        <v>10.9868191218451</v>
      </c>
      <c r="G67" s="71">
        <f>((A67)*('Gearing and Output'!$J$35))/((2652.6)*('Gearing and Output'!$F$7))*(1000/3600)</f>
        <v>12.835562724078653</v>
      </c>
      <c r="H67">
        <f t="shared" ref="H67:H72" si="4">C67*0.7457</f>
        <v>12.6769</v>
      </c>
    </row>
    <row r="68" spans="1:8" x14ac:dyDescent="0.45">
      <c r="A68" s="78">
        <f t="shared" si="1"/>
        <v>7100</v>
      </c>
      <c r="B68" s="78"/>
      <c r="C68" s="69">
        <v>16.367992219237799</v>
      </c>
      <c r="D68" s="79">
        <f t="shared" si="3"/>
        <v>16.430236696691239</v>
      </c>
      <c r="E68" s="80">
        <f>((A68)*('Gearing and Output'!$J$35))/((2652.6)*('Gearing and Output'!$F$5))*(1000/3600)</f>
        <v>9.0783328692142486</v>
      </c>
      <c r="F68" s="72">
        <f>((A68)*('Gearing and Output'!$J$35))/((2652.6)*('Gearing and Output'!$F$6))*(1000/3600)</f>
        <v>11.143773680728602</v>
      </c>
      <c r="G68" s="71">
        <f>((A68)*('Gearing and Output'!$J$35))/((2652.6)*('Gearing and Output'!$F$7))*(1000/3600)</f>
        <v>13.018927905851205</v>
      </c>
      <c r="H68">
        <f t="shared" si="4"/>
        <v>12.205611797885627</v>
      </c>
    </row>
    <row r="69" spans="1:8" x14ac:dyDescent="0.45">
      <c r="A69" s="78">
        <f t="shared" ref="A69:A72" si="5">A68+100</f>
        <v>7200</v>
      </c>
      <c r="B69" s="78"/>
      <c r="C69" s="69">
        <v>15.8906562923171</v>
      </c>
      <c r="D69" s="79">
        <f t="shared" si="3"/>
        <v>15.729542693797773</v>
      </c>
      <c r="E69" s="80">
        <f>((A69)*('Gearing and Output'!$J$35))/((2652.6)*('Gearing and Output'!$F$5))*(1000/3600)</f>
        <v>9.2061967124426172</v>
      </c>
      <c r="F69" s="72">
        <f>((A69)*('Gearing and Output'!$J$35))/((2652.6)*('Gearing and Output'!$F$6))*(1000/3600)</f>
        <v>11.300728239612102</v>
      </c>
      <c r="G69" s="71">
        <f>((A69)*('Gearing and Output'!$J$35))/((2652.6)*('Gearing and Output'!$F$7))*(1000/3600)</f>
        <v>13.202293087623756</v>
      </c>
      <c r="H69">
        <f t="shared" si="4"/>
        <v>11.849662397180863</v>
      </c>
    </row>
    <row r="70" spans="1:8" x14ac:dyDescent="0.45">
      <c r="A70" s="78">
        <f t="shared" si="5"/>
        <v>7300</v>
      </c>
      <c r="B70" s="78"/>
      <c r="C70" s="69">
        <v>15.5293242557774</v>
      </c>
      <c r="D70" s="79">
        <f t="shared" si="3"/>
        <v>15.161300543962401</v>
      </c>
      <c r="E70" s="80">
        <f>((A70)*('Gearing and Output'!$J$35))/((2652.6)*('Gearing and Output'!$F$5))*(1000/3600)</f>
        <v>9.3340605556709875</v>
      </c>
      <c r="F70" s="72">
        <f>((A70)*('Gearing and Output'!$J$35))/((2652.6)*('Gearing and Output'!$F$6))*(1000/3600)</f>
        <v>11.457682798495604</v>
      </c>
      <c r="G70" s="71">
        <f>((A70)*('Gearing and Output'!$J$35))/((2652.6)*('Gearing and Output'!$F$7))*(1000/3600)</f>
        <v>13.385658269396307</v>
      </c>
      <c r="H70">
        <f t="shared" si="4"/>
        <v>11.580217097533207</v>
      </c>
    </row>
    <row r="71" spans="1:8" x14ac:dyDescent="0.45">
      <c r="A71" s="78">
        <f t="shared" si="5"/>
        <v>7400</v>
      </c>
      <c r="B71" s="78"/>
      <c r="C71" s="69">
        <v>15.245328146158499</v>
      </c>
      <c r="D71" s="79">
        <f t="shared" si="3"/>
        <v>14.682899148334002</v>
      </c>
      <c r="E71" s="80">
        <f>((A71)*('Gearing and Output'!$J$35))/((2652.6)*('Gearing and Output'!$F$5))*(1000/3600)</f>
        <v>9.4619243988993578</v>
      </c>
      <c r="F71" s="72">
        <f>((A71)*('Gearing and Output'!$J$35))/((2652.6)*('Gearing and Output'!$F$6))*(1000/3600)</f>
        <v>11.614637357379104</v>
      </c>
      <c r="G71" s="71">
        <f>((A71)*('Gearing and Output'!$J$35))/((2652.6)*('Gearing and Output'!$F$7))*(1000/3600)</f>
        <v>13.56902345116886</v>
      </c>
      <c r="H71">
        <f t="shared" si="4"/>
        <v>11.368441198590393</v>
      </c>
    </row>
    <row r="72" spans="1:8" x14ac:dyDescent="0.45">
      <c r="A72" s="78">
        <f t="shared" si="5"/>
        <v>7500</v>
      </c>
      <c r="B72" s="78">
        <v>15</v>
      </c>
      <c r="C72" s="69">
        <v>15</v>
      </c>
      <c r="D72" s="79">
        <f t="shared" si="3"/>
        <v>14.254</v>
      </c>
      <c r="E72" s="80">
        <f>((A72)*('Gearing and Output'!$J$35))/((2652.6)*('Gearing and Output'!$F$5))*(1000/3600)</f>
        <v>9.5897882421277263</v>
      </c>
      <c r="F72" s="72">
        <f>((A72)*('Gearing and Output'!$J$35))/((2652.6)*('Gearing and Output'!$F$6))*(1000/3600)</f>
        <v>11.771591916262606</v>
      </c>
      <c r="G72" s="71">
        <f>((A72)*('Gearing and Output'!$J$35))/((2652.6)*('Gearing and Output'!$F$7))*(1000/3600)</f>
        <v>13.752388632941413</v>
      </c>
      <c r="H72">
        <f t="shared" si="4"/>
        <v>11.185500000000001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9E2A2-3FFC-4E07-A389-1A238FA76160}">
  <sheetPr>
    <tabColor rgb="FF00B050"/>
  </sheetPr>
  <dimension ref="A1:AN63"/>
  <sheetViews>
    <sheetView zoomScaleNormal="100" workbookViewId="0">
      <selection activeCell="F29" sqref="F29"/>
    </sheetView>
  </sheetViews>
  <sheetFormatPr defaultColWidth="9.1328125" defaultRowHeight="14.25" x14ac:dyDescent="0.45"/>
  <cols>
    <col min="1" max="5" width="9.1328125" style="1"/>
    <col min="6" max="6" width="9.3984375" style="1" customWidth="1"/>
    <col min="7" max="12" width="11.59765625" style="1" bestFit="1" customWidth="1"/>
    <col min="13" max="20" width="9.1328125" style="1"/>
    <col min="21" max="21" width="12.265625" style="1" bestFit="1" customWidth="1"/>
    <col min="22" max="16384" width="9.1328125" style="1"/>
  </cols>
  <sheetData>
    <row r="1" spans="1:40" x14ac:dyDescent="0.45">
      <c r="A1" s="71"/>
      <c r="B1" s="102" t="s">
        <v>86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T1" s="74"/>
      <c r="U1" s="74"/>
    </row>
    <row r="2" spans="1:40" x14ac:dyDescent="0.45">
      <c r="A2" s="71"/>
      <c r="B2" s="72" t="s">
        <v>96</v>
      </c>
      <c r="C2" s="72">
        <v>500</v>
      </c>
      <c r="D2" s="72">
        <v>1000</v>
      </c>
      <c r="E2" s="72">
        <v>1500</v>
      </c>
      <c r="F2" s="72">
        <v>2000</v>
      </c>
      <c r="G2" s="72">
        <v>2500</v>
      </c>
      <c r="H2" s="72">
        <v>3000</v>
      </c>
      <c r="I2" s="72">
        <v>3500</v>
      </c>
      <c r="J2" s="72">
        <v>4000</v>
      </c>
      <c r="K2" s="72">
        <v>4500</v>
      </c>
      <c r="L2" s="72">
        <v>5000</v>
      </c>
      <c r="M2" s="72">
        <v>5500</v>
      </c>
      <c r="N2" s="72">
        <v>6000</v>
      </c>
      <c r="O2" s="72">
        <v>6500</v>
      </c>
      <c r="P2" s="72">
        <v>7000</v>
      </c>
      <c r="Q2" s="72">
        <v>7500</v>
      </c>
    </row>
    <row r="3" spans="1:40" x14ac:dyDescent="0.45">
      <c r="A3" s="101" t="s">
        <v>107</v>
      </c>
      <c r="B3" s="72">
        <v>22</v>
      </c>
      <c r="C3" s="66">
        <v>0</v>
      </c>
      <c r="D3" s="66">
        <v>0</v>
      </c>
      <c r="E3" s="66">
        <v>0</v>
      </c>
      <c r="F3" s="66">
        <v>0</v>
      </c>
      <c r="G3" s="66">
        <v>0</v>
      </c>
      <c r="H3" s="66">
        <v>0</v>
      </c>
      <c r="I3" s="66">
        <v>0</v>
      </c>
      <c r="J3" s="66">
        <v>0</v>
      </c>
      <c r="K3" s="66">
        <v>0</v>
      </c>
      <c r="L3" s="66">
        <v>0</v>
      </c>
      <c r="M3" s="66">
        <v>452.21</v>
      </c>
      <c r="N3" s="66">
        <v>0</v>
      </c>
      <c r="O3" s="66">
        <v>0</v>
      </c>
      <c r="P3" s="66">
        <v>0</v>
      </c>
      <c r="Q3" s="66">
        <v>0</v>
      </c>
    </row>
    <row r="4" spans="1:40" x14ac:dyDescent="0.45">
      <c r="A4" s="101"/>
      <c r="B4" s="72">
        <v>21</v>
      </c>
      <c r="C4" s="66">
        <v>0</v>
      </c>
      <c r="D4" s="66">
        <v>0</v>
      </c>
      <c r="E4" s="66">
        <v>0</v>
      </c>
      <c r="F4" s="66">
        <v>0</v>
      </c>
      <c r="G4" s="66">
        <v>0</v>
      </c>
      <c r="H4" s="66">
        <v>0</v>
      </c>
      <c r="I4" s="66">
        <v>0</v>
      </c>
      <c r="J4" s="66">
        <v>0</v>
      </c>
      <c r="K4" s="66">
        <v>0</v>
      </c>
      <c r="L4" s="94">
        <v>470.50444350000004</v>
      </c>
      <c r="M4" s="66">
        <v>433.88</v>
      </c>
      <c r="N4" s="66">
        <v>0</v>
      </c>
      <c r="O4" s="66">
        <v>0</v>
      </c>
      <c r="P4" s="66">
        <v>0</v>
      </c>
      <c r="Q4" s="66">
        <v>0</v>
      </c>
    </row>
    <row r="5" spans="1:40" x14ac:dyDescent="0.45">
      <c r="A5" s="101"/>
      <c r="B5" s="72">
        <v>20</v>
      </c>
      <c r="C5" s="66">
        <v>0</v>
      </c>
      <c r="D5" s="66">
        <v>0</v>
      </c>
      <c r="E5" s="66">
        <v>0</v>
      </c>
      <c r="F5" s="66">
        <v>0</v>
      </c>
      <c r="G5" s="66">
        <v>0</v>
      </c>
      <c r="H5" s="66">
        <v>0</v>
      </c>
      <c r="I5" s="66">
        <v>0</v>
      </c>
      <c r="J5" s="66">
        <v>0</v>
      </c>
      <c r="K5" s="94">
        <v>472.19</v>
      </c>
      <c r="L5" s="94">
        <v>461.7157545</v>
      </c>
      <c r="M5" s="66">
        <v>412.1</v>
      </c>
      <c r="N5" s="94">
        <v>469.19731950000011</v>
      </c>
      <c r="O5" s="94">
        <v>553.70000000000005</v>
      </c>
      <c r="P5" s="66">
        <v>0</v>
      </c>
      <c r="Q5" s="66">
        <v>0</v>
      </c>
    </row>
    <row r="6" spans="1:40" x14ac:dyDescent="0.45">
      <c r="A6" s="101"/>
      <c r="B6" s="72">
        <v>19</v>
      </c>
      <c r="C6" s="66">
        <v>0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94">
        <v>474.51549400000005</v>
      </c>
      <c r="L6" s="94">
        <v>443.04624000000007</v>
      </c>
      <c r="M6" s="66">
        <v>390.32</v>
      </c>
      <c r="N6" s="94">
        <v>457.16661900000008</v>
      </c>
      <c r="O6" s="94">
        <v>504.47246850000005</v>
      </c>
      <c r="P6" s="66">
        <v>0</v>
      </c>
      <c r="Q6" s="66">
        <v>0</v>
      </c>
    </row>
    <row r="7" spans="1:40" x14ac:dyDescent="0.45">
      <c r="A7" s="101"/>
      <c r="B7" s="72">
        <v>18</v>
      </c>
      <c r="C7" s="66">
        <v>0</v>
      </c>
      <c r="D7" s="66">
        <v>0</v>
      </c>
      <c r="E7" s="66">
        <v>0</v>
      </c>
      <c r="F7" s="66">
        <v>0</v>
      </c>
      <c r="G7" s="66">
        <v>0</v>
      </c>
      <c r="H7" s="66">
        <v>0</v>
      </c>
      <c r="I7" s="66">
        <v>0</v>
      </c>
      <c r="J7" s="94">
        <v>481.62212080000006</v>
      </c>
      <c r="K7" s="94">
        <v>465.51181750000001</v>
      </c>
      <c r="L7" s="94">
        <v>427.32635400000004</v>
      </c>
      <c r="M7" s="66">
        <v>368.55</v>
      </c>
      <c r="N7" s="94">
        <v>440.18260650000002</v>
      </c>
      <c r="O7" s="94">
        <v>492.04619100000002</v>
      </c>
      <c r="P7" s="94">
        <v>510.46600000000001</v>
      </c>
      <c r="Q7" s="66">
        <v>0</v>
      </c>
    </row>
    <row r="8" spans="1:40" x14ac:dyDescent="0.45">
      <c r="A8" s="101"/>
      <c r="B8" s="72">
        <v>17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6">
        <v>490</v>
      </c>
      <c r="J8" s="94">
        <v>484.36708120000003</v>
      </c>
      <c r="K8" s="94">
        <v>451.02166</v>
      </c>
      <c r="L8" s="94">
        <v>396.4699147500001</v>
      </c>
      <c r="M8" s="66">
        <v>357.6</v>
      </c>
      <c r="N8" s="94">
        <v>404.08190550000012</v>
      </c>
      <c r="O8" s="94">
        <v>484.72801649999997</v>
      </c>
      <c r="P8" s="94">
        <v>541.22171512499995</v>
      </c>
      <c r="Q8" s="66">
        <v>0</v>
      </c>
    </row>
    <row r="9" spans="1:40" x14ac:dyDescent="0.45">
      <c r="A9" s="101"/>
      <c r="B9" s="72">
        <v>16</v>
      </c>
      <c r="C9" s="66">
        <v>0</v>
      </c>
      <c r="D9" s="66">
        <v>0</v>
      </c>
      <c r="E9" s="66">
        <v>0</v>
      </c>
      <c r="F9" s="66">
        <v>0</v>
      </c>
      <c r="G9" s="66">
        <v>0</v>
      </c>
      <c r="H9" s="66">
        <v>0</v>
      </c>
      <c r="I9" s="94">
        <v>497.78608498000011</v>
      </c>
      <c r="J9" s="94">
        <v>487.11204160000005</v>
      </c>
      <c r="K9" s="94">
        <v>442.16345837500012</v>
      </c>
      <c r="L9" s="94">
        <v>368.92714949999998</v>
      </c>
      <c r="M9" s="66">
        <v>346.77</v>
      </c>
      <c r="N9" s="94">
        <v>367.9812045000001</v>
      </c>
      <c r="O9" s="94">
        <v>480.25627650000013</v>
      </c>
      <c r="P9" s="94">
        <v>530.48452275</v>
      </c>
      <c r="Q9" s="73">
        <v>0</v>
      </c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</row>
    <row r="10" spans="1:40" x14ac:dyDescent="0.45">
      <c r="A10" s="101"/>
      <c r="B10" s="72">
        <v>15</v>
      </c>
      <c r="C10" s="66">
        <v>0</v>
      </c>
      <c r="D10" s="66">
        <v>0</v>
      </c>
      <c r="E10" s="66">
        <v>0</v>
      </c>
      <c r="F10" s="66">
        <v>0</v>
      </c>
      <c r="G10" s="66">
        <v>0</v>
      </c>
      <c r="H10" s="94">
        <v>502.66699999999997</v>
      </c>
      <c r="I10" s="94">
        <v>488.8711553199999</v>
      </c>
      <c r="J10" s="94">
        <v>489.85700200000002</v>
      </c>
      <c r="K10" s="94">
        <v>437.44570101250008</v>
      </c>
      <c r="L10" s="94">
        <v>349.54387650000001</v>
      </c>
      <c r="M10" s="66">
        <v>323.13</v>
      </c>
      <c r="N10" s="94">
        <v>335.35590184687504</v>
      </c>
      <c r="O10" s="94">
        <v>440.60398200000009</v>
      </c>
      <c r="P10" s="94">
        <v>482.49827961562505</v>
      </c>
      <c r="Q10" s="73">
        <v>0</v>
      </c>
    </row>
    <row r="11" spans="1:40" x14ac:dyDescent="0.45">
      <c r="A11" s="101"/>
      <c r="B11" s="72">
        <v>14</v>
      </c>
      <c r="C11" s="94">
        <v>604.54999999999995</v>
      </c>
      <c r="D11" s="94">
        <v>589.65</v>
      </c>
      <c r="E11" s="94">
        <v>575.73</v>
      </c>
      <c r="F11" s="94">
        <v>562.08051900000009</v>
      </c>
      <c r="G11" s="66">
        <v>0</v>
      </c>
      <c r="H11" s="94">
        <v>510.27942420000005</v>
      </c>
      <c r="I11" s="94">
        <v>479.95622565999997</v>
      </c>
      <c r="J11" s="94">
        <v>472.14230073437511</v>
      </c>
      <c r="K11" s="94">
        <v>404.02646743750006</v>
      </c>
      <c r="L11" s="94">
        <v>330.16060350000009</v>
      </c>
      <c r="M11" s="66">
        <v>303.22000000000003</v>
      </c>
      <c r="N11" s="94">
        <v>328.88214450000015</v>
      </c>
      <c r="O11" s="94">
        <v>426.97377450000005</v>
      </c>
      <c r="P11" s="94">
        <v>475.44294525000004</v>
      </c>
      <c r="Q11" s="94">
        <v>486.24400000000003</v>
      </c>
    </row>
    <row r="12" spans="1:40" x14ac:dyDescent="0.45">
      <c r="A12" s="101"/>
      <c r="B12" s="72">
        <v>13</v>
      </c>
      <c r="C12" s="94">
        <v>679.56785714285695</v>
      </c>
      <c r="D12" s="94">
        <v>656.969285714286</v>
      </c>
      <c r="E12" s="94">
        <v>639.36142857142897</v>
      </c>
      <c r="F12" s="94">
        <v>575.53873650000003</v>
      </c>
      <c r="G12" s="94">
        <v>538.56600000000003</v>
      </c>
      <c r="H12" s="94">
        <v>514.14375285000006</v>
      </c>
      <c r="I12" s="94">
        <v>471.04129600000005</v>
      </c>
      <c r="J12" s="94">
        <v>454.42759946875009</v>
      </c>
      <c r="K12" s="94">
        <v>381.46890400000007</v>
      </c>
      <c r="L12" s="94">
        <v>310.77733050000001</v>
      </c>
      <c r="M12" s="66">
        <v>281.88</v>
      </c>
      <c r="N12" s="94">
        <v>323.99476200000015</v>
      </c>
      <c r="O12" s="94">
        <v>450.79008974999994</v>
      </c>
      <c r="P12" s="94">
        <v>520.08629400000007</v>
      </c>
      <c r="Q12" s="94">
        <v>512.92942857142896</v>
      </c>
    </row>
    <row r="13" spans="1:40" x14ac:dyDescent="0.45">
      <c r="A13" s="101"/>
      <c r="B13" s="72">
        <v>12</v>
      </c>
      <c r="C13" s="94">
        <v>754.58571428571395</v>
      </c>
      <c r="D13" s="94">
        <v>724.28857142857203</v>
      </c>
      <c r="E13" s="94">
        <v>702.99285714285702</v>
      </c>
      <c r="F13" s="94">
        <v>590.99203800000009</v>
      </c>
      <c r="G13" s="94">
        <v>555.72978825000018</v>
      </c>
      <c r="H13" s="94">
        <v>520.46753850000005</v>
      </c>
      <c r="I13" s="94">
        <v>488.223097</v>
      </c>
      <c r="J13" s="94">
        <v>457.51858224999995</v>
      </c>
      <c r="K13" s="94">
        <v>426.81406750000002</v>
      </c>
      <c r="L13" s="94">
        <v>292.96776600000004</v>
      </c>
      <c r="M13" s="66">
        <v>304.02999999999997</v>
      </c>
      <c r="N13" s="94">
        <v>319.10737950000021</v>
      </c>
      <c r="O13" s="94">
        <v>474.60640499999988</v>
      </c>
      <c r="P13" s="94">
        <v>535.15261799999996</v>
      </c>
      <c r="Q13" s="94">
        <v>539.61485714285698</v>
      </c>
    </row>
    <row r="14" spans="1:40" x14ac:dyDescent="0.45">
      <c r="A14" s="101"/>
      <c r="B14" s="72">
        <v>11</v>
      </c>
      <c r="C14" s="94">
        <v>829.60357142857094</v>
      </c>
      <c r="D14" s="94">
        <v>791.60785714285703</v>
      </c>
      <c r="E14" s="94">
        <v>766.62428571428597</v>
      </c>
      <c r="F14" s="94">
        <v>601.42151160000014</v>
      </c>
      <c r="G14" s="94">
        <v>574.81351200000006</v>
      </c>
      <c r="H14" s="94">
        <v>548.07050025000001</v>
      </c>
      <c r="I14" s="94">
        <v>506.72062150000011</v>
      </c>
      <c r="J14" s="94">
        <v>469.75459581250004</v>
      </c>
      <c r="K14" s="94">
        <v>432.78857012500009</v>
      </c>
      <c r="L14" s="94">
        <v>351.56045925000001</v>
      </c>
      <c r="M14" s="66">
        <v>341.66</v>
      </c>
      <c r="N14" s="94">
        <v>314.21999700000015</v>
      </c>
      <c r="O14" s="94">
        <v>498.42272024999977</v>
      </c>
      <c r="P14" s="94">
        <v>540.20721300000002</v>
      </c>
      <c r="Q14" s="94">
        <v>566.30028571428602</v>
      </c>
    </row>
    <row r="15" spans="1:40" x14ac:dyDescent="0.45">
      <c r="A15" s="101"/>
      <c r="B15" s="72">
        <v>10</v>
      </c>
      <c r="C15" s="94">
        <v>904.62142857142896</v>
      </c>
      <c r="D15" s="94">
        <v>858.92714285714305</v>
      </c>
      <c r="E15" s="94">
        <v>830.25571428571402</v>
      </c>
      <c r="F15" s="94">
        <v>609.6615525000002</v>
      </c>
      <c r="G15" s="94">
        <v>593.89723575000016</v>
      </c>
      <c r="H15" s="94">
        <v>578.13291900000013</v>
      </c>
      <c r="I15" s="94">
        <v>519.56827450000003</v>
      </c>
      <c r="J15" s="94">
        <v>493.94176450000009</v>
      </c>
      <c r="K15" s="94">
        <v>468.31525450000004</v>
      </c>
      <c r="L15" s="94">
        <v>373.21543350000007</v>
      </c>
      <c r="M15" s="66">
        <v>357.8</v>
      </c>
      <c r="N15" s="94">
        <v>309.33261450000026</v>
      </c>
      <c r="O15" s="94">
        <v>504.50471662499979</v>
      </c>
      <c r="P15" s="94">
        <v>535.9552379999991</v>
      </c>
      <c r="Q15" s="94">
        <v>592.98571428571404</v>
      </c>
    </row>
    <row r="16" spans="1:40" x14ac:dyDescent="0.45">
      <c r="A16" s="101"/>
      <c r="B16" s="72">
        <v>9</v>
      </c>
      <c r="C16" s="94">
        <v>979.63928571428596</v>
      </c>
      <c r="D16" s="94">
        <v>926.24642857142896</v>
      </c>
      <c r="E16" s="94">
        <v>893.88714285714298</v>
      </c>
      <c r="F16" s="94">
        <v>619.68856949999997</v>
      </c>
      <c r="G16" s="94">
        <v>604.92833395312505</v>
      </c>
      <c r="H16" s="94">
        <v>590.16809840625012</v>
      </c>
      <c r="I16" s="94">
        <v>573.40786285937509</v>
      </c>
      <c r="J16" s="94">
        <v>531.46044242968753</v>
      </c>
      <c r="K16" s="94">
        <v>489.51302200000009</v>
      </c>
      <c r="L16" s="94">
        <v>394.87040775000008</v>
      </c>
      <c r="M16" s="66">
        <v>399.38</v>
      </c>
      <c r="N16" s="94">
        <v>419.3030205</v>
      </c>
      <c r="O16" s="94">
        <v>510.58671299999969</v>
      </c>
      <c r="P16" s="94">
        <v>552.9851144999991</v>
      </c>
      <c r="Q16" s="94">
        <v>619.67114285714297</v>
      </c>
    </row>
    <row r="17" spans="1:25" x14ac:dyDescent="0.45">
      <c r="A17" s="101"/>
      <c r="B17" s="72">
        <v>8</v>
      </c>
      <c r="C17" s="94">
        <v>1054.6571428571399</v>
      </c>
      <c r="D17" s="94">
        <v>993.56571428571397</v>
      </c>
      <c r="E17" s="94">
        <v>957.51857142857205</v>
      </c>
      <c r="F17" s="94">
        <v>648.48829500000011</v>
      </c>
      <c r="G17" s="94">
        <v>626.96707208789076</v>
      </c>
      <c r="H17" s="94">
        <v>605.44584917578129</v>
      </c>
      <c r="I17" s="94">
        <v>581.92462626367194</v>
      </c>
      <c r="J17" s="94">
        <v>534.69450946972677</v>
      </c>
      <c r="K17" s="94">
        <v>487.46439267578143</v>
      </c>
      <c r="L17" s="94">
        <v>416.52538200000015</v>
      </c>
      <c r="M17" s="66">
        <v>428.22</v>
      </c>
      <c r="N17" s="94">
        <v>494.1401692499997</v>
      </c>
      <c r="O17" s="94">
        <v>563.03506350000009</v>
      </c>
      <c r="P17" s="94">
        <v>628.62774975000002</v>
      </c>
      <c r="Q17" s="94">
        <v>646.35657142857099</v>
      </c>
    </row>
    <row r="18" spans="1:25" x14ac:dyDescent="0.45">
      <c r="A18" s="101"/>
      <c r="B18" s="72">
        <v>7</v>
      </c>
      <c r="C18" s="94">
        <v>1129.675</v>
      </c>
      <c r="D18" s="94">
        <v>1060.885</v>
      </c>
      <c r="E18" s="94">
        <v>1021.15</v>
      </c>
      <c r="F18" s="94">
        <v>687.57302250000009</v>
      </c>
      <c r="G18" s="94">
        <v>661.67562825000005</v>
      </c>
      <c r="H18" s="94">
        <v>626.82615450000003</v>
      </c>
      <c r="I18" s="94">
        <v>613.56794775683602</v>
      </c>
      <c r="J18" s="94">
        <v>581.1946429257813</v>
      </c>
      <c r="K18" s="94">
        <v>523.11244421289075</v>
      </c>
      <c r="L18" s="94">
        <v>459.20470050000006</v>
      </c>
      <c r="M18" s="66">
        <v>462.22</v>
      </c>
      <c r="N18" s="94">
        <v>539.13705300000015</v>
      </c>
      <c r="O18" s="94">
        <v>595.78195950000008</v>
      </c>
      <c r="P18" s="94">
        <v>664.22251349999999</v>
      </c>
      <c r="Q18" s="94">
        <v>673.04200000000003</v>
      </c>
    </row>
    <row r="19" spans="1:25" x14ac:dyDescent="0.45">
      <c r="A19" s="101"/>
      <c r="B19" s="72">
        <v>6</v>
      </c>
      <c r="C19" s="94">
        <v>1204.69285714286</v>
      </c>
      <c r="D19" s="94">
        <v>1128.2042857142901</v>
      </c>
      <c r="E19" s="94">
        <v>1084.7814285714301</v>
      </c>
      <c r="F19" s="94">
        <v>727.44030450000002</v>
      </c>
      <c r="G19" s="94">
        <v>683.96983200000011</v>
      </c>
      <c r="H19" s="94">
        <v>635.8471195781251</v>
      </c>
      <c r="I19" s="94">
        <v>645.21126924999999</v>
      </c>
      <c r="J19" s="94">
        <v>601.98588250000012</v>
      </c>
      <c r="K19" s="94">
        <v>558.76049575000002</v>
      </c>
      <c r="L19" s="94">
        <v>501.88401900000008</v>
      </c>
      <c r="M19" s="66">
        <v>486.67</v>
      </c>
      <c r="N19" s="94">
        <v>587.82742200000007</v>
      </c>
      <c r="O19" s="94">
        <v>605.09521800000005</v>
      </c>
      <c r="P19" s="94">
        <v>676.95837300000005</v>
      </c>
      <c r="Q19" s="94">
        <v>699.72742857142896</v>
      </c>
    </row>
    <row r="20" spans="1:25" x14ac:dyDescent="0.45">
      <c r="A20" s="101"/>
      <c r="B20" s="72">
        <v>5</v>
      </c>
      <c r="C20" s="94">
        <v>1279.7107142857101</v>
      </c>
      <c r="D20" s="94">
        <v>1195.52357142857</v>
      </c>
      <c r="E20" s="94">
        <v>1148.41285714286</v>
      </c>
      <c r="F20" s="94">
        <v>745.34446350000007</v>
      </c>
      <c r="G20" s="94">
        <v>726.49149299999999</v>
      </c>
      <c r="H20" s="94">
        <v>707.63852250000014</v>
      </c>
      <c r="I20" s="94">
        <v>686.78555200000017</v>
      </c>
      <c r="J20" s="94">
        <v>649.64144500000009</v>
      </c>
      <c r="K20" s="94">
        <v>618.28480150000007</v>
      </c>
      <c r="L20" s="94">
        <v>588.92815799999994</v>
      </c>
      <c r="M20" s="66">
        <v>569.66999999999996</v>
      </c>
      <c r="N20" s="94">
        <v>626.15539350000006</v>
      </c>
      <c r="O20" s="94">
        <v>678.79579949999993</v>
      </c>
      <c r="P20" s="94">
        <v>732.69842100000005</v>
      </c>
      <c r="Q20" s="94">
        <v>726.41285714285698</v>
      </c>
    </row>
    <row r="21" spans="1:25" x14ac:dyDescent="0.45">
      <c r="A21" s="101"/>
      <c r="B21" s="72">
        <v>4</v>
      </c>
      <c r="C21" s="94">
        <v>1354.7285714285699</v>
      </c>
      <c r="D21" s="94">
        <v>1262.8428571428601</v>
      </c>
      <c r="E21" s="94">
        <v>1212.04428571429</v>
      </c>
      <c r="F21" s="94">
        <v>774.23018400000001</v>
      </c>
      <c r="G21" s="94">
        <v>776.62339300000019</v>
      </c>
      <c r="H21" s="94">
        <v>756.83180300000004</v>
      </c>
      <c r="I21" s="94">
        <v>715.30149399999993</v>
      </c>
      <c r="J21" s="94">
        <v>697.29700750000006</v>
      </c>
      <c r="K21" s="94">
        <v>677.80910725000024</v>
      </c>
      <c r="L21" s="94">
        <v>660.32120700000007</v>
      </c>
      <c r="M21" s="66">
        <v>652.47</v>
      </c>
      <c r="N21" s="94">
        <v>694.73210625000002</v>
      </c>
      <c r="O21" s="94">
        <v>736.71629849999999</v>
      </c>
      <c r="P21" s="94">
        <v>777.48127275000002</v>
      </c>
      <c r="Q21" s="94">
        <v>753.09828571428602</v>
      </c>
    </row>
    <row r="22" spans="1:25" x14ac:dyDescent="0.45">
      <c r="A22" s="101"/>
      <c r="B22" s="72">
        <v>3</v>
      </c>
      <c r="C22" s="94">
        <v>1429.74642857143</v>
      </c>
      <c r="D22" s="94">
        <v>1330.16214285714</v>
      </c>
      <c r="E22" s="94">
        <v>1275.67571428571</v>
      </c>
      <c r="F22" s="94">
        <v>802.21869000000038</v>
      </c>
      <c r="G22" s="94">
        <v>826.75529300000028</v>
      </c>
      <c r="H22" s="94">
        <v>806.02508350000016</v>
      </c>
      <c r="I22" s="94">
        <v>752.57172700000012</v>
      </c>
      <c r="J22" s="94">
        <v>744.95257000000004</v>
      </c>
      <c r="K22" s="94">
        <v>737.33341300000006</v>
      </c>
      <c r="L22" s="94">
        <v>731.71425599999998</v>
      </c>
      <c r="M22" s="66">
        <v>722.12</v>
      </c>
      <c r="N22" s="94">
        <v>763.30881900000008</v>
      </c>
      <c r="O22" s="94">
        <v>779.9862354375</v>
      </c>
      <c r="P22" s="94">
        <v>811.6878542500001</v>
      </c>
      <c r="Q22" s="94">
        <v>779.78371428571404</v>
      </c>
    </row>
    <row r="23" spans="1:25" x14ac:dyDescent="0.45">
      <c r="A23" s="101"/>
      <c r="B23" s="72">
        <v>2</v>
      </c>
      <c r="C23" s="94">
        <v>1504.7642857142901</v>
      </c>
      <c r="D23" s="94">
        <v>1397.4814285714299</v>
      </c>
      <c r="E23" s="94">
        <v>1339.30714285714</v>
      </c>
      <c r="F23" s="94">
        <v>898.55602200000067</v>
      </c>
      <c r="G23" s="94">
        <v>876.88719300000059</v>
      </c>
      <c r="H23" s="94">
        <v>855.21836400000018</v>
      </c>
      <c r="I23" s="94">
        <v>831.54953499999999</v>
      </c>
      <c r="J23" s="94">
        <v>843.65189799999973</v>
      </c>
      <c r="K23" s="94">
        <v>826.30575099999987</v>
      </c>
      <c r="L23" s="94">
        <v>810.95960400000001</v>
      </c>
      <c r="M23" s="66">
        <v>791.33</v>
      </c>
      <c r="N23" s="94">
        <v>811.39196775000028</v>
      </c>
      <c r="O23" s="94">
        <v>823.25617237500001</v>
      </c>
      <c r="P23" s="94">
        <v>839.06324774999996</v>
      </c>
      <c r="Q23" s="94">
        <v>806.46914285714297</v>
      </c>
    </row>
    <row r="24" spans="1:25" x14ac:dyDescent="0.45">
      <c r="A24" s="101"/>
      <c r="B24" s="72">
        <v>1</v>
      </c>
      <c r="C24" s="94">
        <v>1579.7821428571399</v>
      </c>
      <c r="D24" s="94">
        <v>1464.80071428571</v>
      </c>
      <c r="E24" s="94">
        <v>1402.93857142857</v>
      </c>
      <c r="F24" s="94">
        <v>994.89335400000095</v>
      </c>
      <c r="G24" s="94">
        <v>980.52624366666726</v>
      </c>
      <c r="H24" s="94">
        <v>966.15913333333356</v>
      </c>
      <c r="I24" s="94">
        <v>949.79202299999974</v>
      </c>
      <c r="J24" s="94">
        <v>942.35122599999977</v>
      </c>
      <c r="K24" s="94">
        <v>915.2780889999998</v>
      </c>
      <c r="L24" s="94">
        <v>890.20495199999982</v>
      </c>
      <c r="M24" s="66">
        <v>861.14</v>
      </c>
      <c r="N24" s="94">
        <v>859.47511650000047</v>
      </c>
      <c r="O24" s="94">
        <v>851.8755472500003</v>
      </c>
      <c r="P24" s="94">
        <v>846.90455850000001</v>
      </c>
      <c r="Q24" s="94">
        <v>833.15457142857099</v>
      </c>
    </row>
    <row r="25" spans="1:25" x14ac:dyDescent="0.45">
      <c r="A25" s="71"/>
      <c r="B25" s="72">
        <v>0</v>
      </c>
      <c r="C25" s="94">
        <v>1654.8</v>
      </c>
      <c r="D25" s="94">
        <v>1532.12</v>
      </c>
      <c r="E25" s="94">
        <v>1466.57</v>
      </c>
      <c r="F25" s="94">
        <v>1327.6666660000001</v>
      </c>
      <c r="G25" s="94">
        <v>1156.0212299999998</v>
      </c>
      <c r="H25" s="94">
        <v>1112.0777849999999</v>
      </c>
      <c r="I25" s="94">
        <v>1066.1343400000001</v>
      </c>
      <c r="J25" s="94">
        <v>1022.1908950000002</v>
      </c>
      <c r="K25" s="94">
        <v>985.1404269999997</v>
      </c>
      <c r="L25" s="94">
        <v>950.34029999999973</v>
      </c>
      <c r="M25" s="66">
        <v>911.55</v>
      </c>
      <c r="N25" s="94">
        <v>907.55826525000055</v>
      </c>
      <c r="O25" s="94">
        <v>880.49492212500047</v>
      </c>
      <c r="P25" s="94">
        <v>867.48586925000097</v>
      </c>
      <c r="Q25" s="94">
        <v>859.84</v>
      </c>
    </row>
    <row r="26" spans="1:25" x14ac:dyDescent="0.45">
      <c r="T26" s="74"/>
      <c r="U26" s="76"/>
      <c r="Y26" s="77"/>
    </row>
    <row r="27" spans="1:25" x14ac:dyDescent="0.45">
      <c r="T27" s="74"/>
      <c r="U27" s="76"/>
      <c r="Y27" s="77"/>
    </row>
    <row r="28" spans="1:25" x14ac:dyDescent="0.45">
      <c r="T28" s="74"/>
      <c r="U28" s="76"/>
      <c r="Y28" s="77"/>
    </row>
    <row r="29" spans="1:25" x14ac:dyDescent="0.45">
      <c r="T29" s="74"/>
      <c r="U29" s="76"/>
      <c r="Y29" s="77"/>
    </row>
    <row r="30" spans="1:25" x14ac:dyDescent="0.45">
      <c r="T30" s="74"/>
      <c r="U30" s="76"/>
      <c r="Y30" s="77"/>
    </row>
    <row r="31" spans="1:25" x14ac:dyDescent="0.45">
      <c r="T31" s="74"/>
      <c r="U31" s="76"/>
      <c r="Y31" s="77"/>
    </row>
    <row r="32" spans="1:25" x14ac:dyDescent="0.45">
      <c r="T32" s="74"/>
      <c r="U32" s="76"/>
      <c r="Y32" s="77"/>
    </row>
    <row r="33" spans="13:25" x14ac:dyDescent="0.45">
      <c r="M33" s="95"/>
      <c r="T33" s="74"/>
      <c r="U33" s="76"/>
      <c r="Y33" s="77"/>
    </row>
    <row r="34" spans="13:25" x14ac:dyDescent="0.45">
      <c r="M34" s="95"/>
      <c r="T34" s="74"/>
      <c r="U34" s="76"/>
    </row>
    <row r="35" spans="13:25" x14ac:dyDescent="0.45">
      <c r="M35" s="95"/>
      <c r="T35" s="74"/>
      <c r="U35" s="76"/>
    </row>
    <row r="36" spans="13:25" x14ac:dyDescent="0.45">
      <c r="M36" s="95"/>
      <c r="T36" s="74"/>
      <c r="U36" s="76"/>
    </row>
    <row r="37" spans="13:25" x14ac:dyDescent="0.45">
      <c r="M37" s="95"/>
      <c r="T37" s="74"/>
      <c r="U37" s="76"/>
    </row>
    <row r="38" spans="13:25" x14ac:dyDescent="0.45">
      <c r="M38" s="95"/>
      <c r="T38" s="74"/>
      <c r="U38" s="76"/>
    </row>
    <row r="39" spans="13:25" x14ac:dyDescent="0.45">
      <c r="M39" s="95"/>
      <c r="T39" s="74"/>
      <c r="U39" s="76"/>
    </row>
    <row r="40" spans="13:25" x14ac:dyDescent="0.45">
      <c r="M40" s="95"/>
      <c r="T40" s="74"/>
      <c r="U40" s="76"/>
    </row>
    <row r="41" spans="13:25" x14ac:dyDescent="0.45">
      <c r="M41" s="95"/>
      <c r="T41" s="74"/>
      <c r="U41" s="76"/>
    </row>
    <row r="42" spans="13:25" x14ac:dyDescent="0.45">
      <c r="M42" s="95"/>
      <c r="T42" s="74"/>
      <c r="U42" s="76"/>
    </row>
    <row r="43" spans="13:25" x14ac:dyDescent="0.45">
      <c r="M43" s="95"/>
      <c r="T43" s="74"/>
      <c r="U43" s="76"/>
    </row>
    <row r="44" spans="13:25" x14ac:dyDescent="0.45">
      <c r="M44" s="95"/>
      <c r="T44" s="74"/>
      <c r="U44" s="76"/>
    </row>
    <row r="45" spans="13:25" x14ac:dyDescent="0.45">
      <c r="M45" s="95"/>
      <c r="T45" s="74"/>
      <c r="U45" s="76"/>
    </row>
    <row r="46" spans="13:25" x14ac:dyDescent="0.45">
      <c r="M46" s="95"/>
      <c r="T46" s="74"/>
      <c r="U46" s="76"/>
    </row>
    <row r="47" spans="13:25" x14ac:dyDescent="0.45">
      <c r="M47" s="95"/>
      <c r="T47" s="74"/>
      <c r="U47" s="76"/>
    </row>
    <row r="48" spans="13:25" x14ac:dyDescent="0.45">
      <c r="M48" s="95"/>
      <c r="T48" s="74"/>
      <c r="U48" s="76"/>
    </row>
    <row r="49" spans="13:21" x14ac:dyDescent="0.45">
      <c r="M49" s="95"/>
      <c r="T49" s="74"/>
      <c r="U49" s="76"/>
    </row>
    <row r="50" spans="13:21" x14ac:dyDescent="0.45">
      <c r="M50" s="95"/>
      <c r="T50" s="74"/>
      <c r="U50" s="76"/>
    </row>
    <row r="51" spans="13:21" x14ac:dyDescent="0.45">
      <c r="M51" s="95"/>
      <c r="T51" s="74"/>
      <c r="U51" s="76"/>
    </row>
    <row r="52" spans="13:21" x14ac:dyDescent="0.45">
      <c r="M52" s="95"/>
      <c r="T52" s="74"/>
      <c r="U52" s="76"/>
    </row>
    <row r="53" spans="13:21" x14ac:dyDescent="0.45">
      <c r="T53" s="74"/>
      <c r="U53" s="76"/>
    </row>
    <row r="54" spans="13:21" x14ac:dyDescent="0.45">
      <c r="T54" s="74"/>
      <c r="U54" s="76"/>
    </row>
    <row r="55" spans="13:21" x14ac:dyDescent="0.45">
      <c r="T55" s="74"/>
      <c r="U55" s="76"/>
    </row>
    <row r="56" spans="13:21" x14ac:dyDescent="0.45">
      <c r="T56" s="74"/>
      <c r="U56" s="76"/>
    </row>
    <row r="57" spans="13:21" x14ac:dyDescent="0.45">
      <c r="T57" s="74"/>
      <c r="U57" s="76"/>
    </row>
    <row r="58" spans="13:21" x14ac:dyDescent="0.45">
      <c r="T58" s="74"/>
      <c r="U58" s="76"/>
    </row>
    <row r="59" spans="13:21" x14ac:dyDescent="0.45">
      <c r="T59" s="74"/>
      <c r="U59" s="76"/>
    </row>
    <row r="60" spans="13:21" x14ac:dyDescent="0.45">
      <c r="T60" s="74"/>
      <c r="U60" s="76"/>
    </row>
    <row r="61" spans="13:21" x14ac:dyDescent="0.45">
      <c r="T61" s="74"/>
      <c r="U61" s="76"/>
    </row>
    <row r="62" spans="13:21" x14ac:dyDescent="0.45">
      <c r="T62" s="74"/>
      <c r="U62" s="76"/>
    </row>
    <row r="63" spans="13:21" x14ac:dyDescent="0.45">
      <c r="T63" s="74"/>
      <c r="U63" s="76"/>
    </row>
  </sheetData>
  <mergeCells count="2">
    <mergeCell ref="A3:A24"/>
    <mergeCell ref="B1:Q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C4AEA-F21B-4620-BBF1-5F648EF131A8}">
  <sheetPr>
    <tabColor rgb="FFFF0000"/>
  </sheetPr>
  <dimension ref="A1"/>
  <sheetViews>
    <sheetView workbookViewId="0">
      <selection activeCell="W57" sqref="W57"/>
    </sheetView>
  </sheetViews>
  <sheetFormatPr defaultColWidth="9.1328125" defaultRowHeight="14.25" x14ac:dyDescent="0.45"/>
  <cols>
    <col min="1" max="16384" width="9.1328125" style="1"/>
  </cols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FFECDC02DC436418CCBE31634C411FC" ma:contentTypeVersion="9" ma:contentTypeDescription="Create a new document." ma:contentTypeScope="" ma:versionID="d47dc5b4ecb74a4193682eb367d88cf5">
  <xsd:schema xmlns:xsd="http://www.w3.org/2001/XMLSchema" xmlns:xs="http://www.w3.org/2001/XMLSchema" xmlns:p="http://schemas.microsoft.com/office/2006/metadata/properties" xmlns:ns3="aadfcd52-e379-49eb-a412-e28a16640aff" xmlns:ns4="ee7a20b1-ddba-4ac9-b1b6-34fd780388d2" targetNamespace="http://schemas.microsoft.com/office/2006/metadata/properties" ma:root="true" ma:fieldsID="987d2a1be3378bb7656dc0e9856710d5" ns3:_="" ns4:_="">
    <xsd:import namespace="aadfcd52-e379-49eb-a412-e28a16640aff"/>
    <xsd:import namespace="ee7a20b1-ddba-4ac9-b1b6-34fd78038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dfcd52-e379-49eb-a412-e28a16640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a20b1-ddba-4ac9-b1b6-34fd78038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49FBED-5526-4BF6-A0DB-159083EF56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5E9867-9EE6-4389-9C58-42A3D32B05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dfcd52-e379-49eb-a412-e28a16640aff"/>
    <ds:schemaRef ds:uri="ee7a20b1-ddba-4ac9-b1b6-34fd78038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913D37-33F3-4867-BCE4-C362A07624CB}">
  <ds:schemaRefs>
    <ds:schemaRef ds:uri="http://purl.org/dc/terms/"/>
    <ds:schemaRef ds:uri="http://schemas.microsoft.com/office/2006/metadata/properties"/>
    <ds:schemaRef ds:uri="aadfcd52-e379-49eb-a412-e28a16640aff"/>
    <ds:schemaRef ds:uri="ee7a20b1-ddba-4ac9-b1b6-34fd780388d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Gearing and Output</vt:lpstr>
      <vt:lpstr>Drive Cycle</vt:lpstr>
      <vt:lpstr>Forces</vt:lpstr>
      <vt:lpstr>Dyno Graph</vt:lpstr>
      <vt:lpstr>BSFC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Zack Thomas Church (1700054)</dc:creator>
  <cp:lastModifiedBy>Zack</cp:lastModifiedBy>
  <dcterms:created xsi:type="dcterms:W3CDTF">2021-10-06T09:00:39Z</dcterms:created>
  <dcterms:modified xsi:type="dcterms:W3CDTF">2021-11-29T18:13:00Z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0x0101007FFECDC02DC436418CCBE31634C411FC</vt:lpwstr>
  </property>
</Properties>
</file>