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645F64BD-F2EC-4C53-A868-E12E026D3F72}" xr6:coauthVersionLast="47" xr6:coauthVersionMax="47" xr10:uidLastSave="{00000000-0000-0000-0000-000000000000}"/>
  <bookViews>
    <workbookView xWindow="-110" yWindow="-110" windowWidth="22780" windowHeight="14660" activeTab="1" xr2:uid="{00000000-000D-0000-FFFF-FFFF00000000}"/>
  </bookViews>
  <sheets>
    <sheet name="material prop" sheetId="4" r:id="rId1"/>
    <sheet name="cfrp " sheetId="9" r:id="rId2"/>
    <sheet name="epoxy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9" i="5" l="1"/>
  <c r="S79" i="5"/>
  <c r="Z79" i="5"/>
  <c r="AC79" i="5" s="1"/>
  <c r="P79" i="5"/>
  <c r="Y79" i="5" s="1"/>
  <c r="AA79" i="5" s="1"/>
  <c r="R79" i="5"/>
  <c r="R78" i="5"/>
  <c r="V79" i="5"/>
  <c r="W79" i="5" s="1"/>
  <c r="X79" i="5" l="1"/>
  <c r="Z78" i="5"/>
  <c r="AB79" i="5"/>
  <c r="V78" i="5"/>
  <c r="X78" i="5" s="1"/>
  <c r="P78" i="5"/>
  <c r="Y78" i="5" s="1"/>
  <c r="AA78" i="5" s="1"/>
  <c r="Y27" i="5"/>
  <c r="AB78" i="5" l="1"/>
  <c r="AC78" i="5"/>
  <c r="W78" i="5"/>
  <c r="U27" i="5"/>
  <c r="T27" i="5"/>
  <c r="U8" i="5"/>
  <c r="V8" i="5" s="1"/>
  <c r="X8" i="5" s="1"/>
  <c r="T8" i="5"/>
  <c r="V27" i="5" l="1"/>
  <c r="W27" i="5"/>
  <c r="Z27" i="5" s="1"/>
  <c r="W8" i="5"/>
  <c r="Z8" i="5" s="1"/>
  <c r="X27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Q7" authorId="0" shapeId="0" xr:uid="{04C8A03C-09C8-41E9-9E8C-91BCC0442FD2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relative displacement normal to the plane of cohesive element</t>
        </r>
      </text>
    </comment>
    <comment ref="R7" authorId="0" shapeId="0" xr:uid="{11AC03EF-C691-405A-B873-130BDBFD647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 and t represent two perpendicular directions in the plane of interfacial element, respectively</t>
        </r>
      </text>
    </comment>
    <comment ref="U7" authorId="0" shapeId="0" xr:uid="{0B3F3F92-BF74-428D-AEE3-F5A6A4ED6833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the ratio of the width of composite laminate to
the beam’s width</t>
        </r>
      </text>
    </comment>
    <comment ref="X7" authorId="0" shapeId="0" xr:uid="{364CA456-6FD0-476E-B4C9-E74C0FA91063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debonding initiation slip</t>
        </r>
      </text>
    </comment>
    <comment ref="Y7" authorId="0" shapeId="0" xr:uid="{8B28E5B5-CA3A-40AB-81C6-844010140D40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based on the concrete performance according to studies carried out by Coronado [37] and means that knn is equal to the elastic modulus of concrete</t>
        </r>
      </text>
    </comment>
    <comment ref="AA7" authorId="0" shapeId="0" xr:uid="{B881BD14-6486-4EF2-8336-FF76F4F134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normal stress and shear stresses exerted due to opening of the shear cracks</t>
        </r>
      </text>
    </comment>
    <comment ref="Q26" authorId="0" shapeId="0" xr:uid="{1F88E5D9-4A5A-4D1C-B821-4EFD5F30D855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relative displacement normal to the plane of cohesive element</t>
        </r>
      </text>
    </comment>
    <comment ref="R26" authorId="0" shapeId="0" xr:uid="{B247C09A-9A08-4838-929D-4441328C93C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 and t represent two perpendicular directions in the plane of interfacial element, respectively</t>
        </r>
      </text>
    </comment>
    <comment ref="U26" authorId="0" shapeId="0" xr:uid="{F3BC6952-EF93-4C36-9D52-2C014C9522B6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the ratio of the width of composite laminate to
the beam’s width</t>
        </r>
      </text>
    </comment>
    <comment ref="X26" authorId="0" shapeId="0" xr:uid="{1BE9B3D2-1077-4EB8-BFB8-3FC2BE89D555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debonding initiation slip</t>
        </r>
      </text>
    </comment>
    <comment ref="Y26" authorId="0" shapeId="0" xr:uid="{80F195A3-103E-4AC7-A662-08EA22EFEA3A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based on the concrete performance according to studies carried out by Coronado [37] and means that knn is equal to the elastic modulus of concrete</t>
        </r>
      </text>
    </comment>
    <comment ref="AA26" authorId="0" shapeId="0" xr:uid="{8DFE6051-758B-4FC3-B65C-7A739DC158D5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normal stress and shear stresses exerted due to opening of the shear cracks</t>
        </r>
      </text>
    </comment>
    <comment ref="S77" authorId="0" shapeId="0" xr:uid="{E8CAC12C-E3C3-4F28-A262-45C9ECBA229C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relative displacement normal to the plane of cohesive element</t>
        </r>
      </text>
    </comment>
    <comment ref="T77" authorId="0" shapeId="0" xr:uid="{AD82311C-A2E5-4E84-A662-62B631AC9545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 and t represent two perpendicular directions in the plane of interfacial element, respectively</t>
        </r>
      </text>
    </comment>
    <comment ref="X77" authorId="0" shapeId="0" xr:uid="{3A85F9D3-A42F-4443-A019-16E912314CFF}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debonding initiation slip</t>
        </r>
      </text>
    </comment>
    <comment ref="AA77" authorId="0" shapeId="0" xr:uid="{9E353195-E155-460D-8DF0-6B983E15B577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normal stress and shear stresses exerted due to opening of the shear cracks</t>
        </r>
      </text>
    </comment>
  </commentList>
</comments>
</file>

<file path=xl/sharedStrings.xml><?xml version="1.0" encoding="utf-8"?>
<sst xmlns="http://schemas.openxmlformats.org/spreadsheetml/2006/main" count="71" uniqueCount="57">
  <si>
    <r>
      <rPr>
        <sz val="11"/>
        <color theme="1"/>
        <rFont val="GreekC"/>
      </rPr>
      <t>s</t>
    </r>
    <r>
      <rPr>
        <sz val="11"/>
        <color theme="1"/>
        <rFont val="Calibri"/>
        <family val="2"/>
      </rPr>
      <t>n</t>
    </r>
  </si>
  <si>
    <r>
      <rPr>
        <sz val="11"/>
        <color theme="1"/>
        <rFont val="GreekC"/>
      </rPr>
      <t>s</t>
    </r>
    <r>
      <rPr>
        <sz val="11"/>
        <color theme="1"/>
        <rFont val="Calibri"/>
        <family val="2"/>
      </rPr>
      <t>s</t>
    </r>
  </si>
  <si>
    <r>
      <rPr>
        <sz val="11"/>
        <color theme="1"/>
        <rFont val="GreekC"/>
      </rPr>
      <t>s</t>
    </r>
    <r>
      <rPr>
        <sz val="11"/>
        <color theme="1"/>
        <rFont val="AcadEref"/>
      </rPr>
      <t>t</t>
    </r>
  </si>
  <si>
    <t>fc</t>
  </si>
  <si>
    <t>bp</t>
  </si>
  <si>
    <t>bc</t>
  </si>
  <si>
    <t>mostafa injed</t>
  </si>
  <si>
    <t>mostafinjed</t>
  </si>
  <si>
    <t xml:space="preserve">aouther </t>
  </si>
  <si>
    <t>mostafinjed 2019</t>
  </si>
  <si>
    <t>df</t>
  </si>
  <si>
    <t>bf</t>
  </si>
  <si>
    <t>tc</t>
  </si>
  <si>
    <t>tepoxy</t>
  </si>
  <si>
    <t>E 。conc</t>
  </si>
  <si>
    <t>E epoxy</t>
  </si>
  <si>
    <t>G epoxy</t>
  </si>
  <si>
    <t xml:space="preserve">Property </t>
  </si>
  <si>
    <t>E (Gpa)</t>
  </si>
  <si>
    <t>v</t>
  </si>
  <si>
    <t>G_IIC [N/mm]</t>
  </si>
  <si>
    <t>G[GPa]</t>
  </si>
  <si>
    <t>τ_n [MPa]</t>
  </si>
  <si>
    <t>τ_m[MPa]</t>
  </si>
  <si>
    <t>G_IC[N/mm]</t>
  </si>
  <si>
    <t>τ_n (MPa)</t>
  </si>
  <si>
    <t>Maximum normal traction</t>
  </si>
  <si>
    <t>τ_m  (MPa)</t>
  </si>
  <si>
    <t>Maximum tangential traction</t>
  </si>
  <si>
    <t>Fracture energy mode 1</t>
  </si>
  <si>
    <t>Fracture energy mode 2</t>
  </si>
  <si>
    <t>cf</t>
  </si>
  <si>
    <t>E2</t>
  </si>
  <si>
    <t>G12</t>
  </si>
  <si>
    <t>G13</t>
  </si>
  <si>
    <t>G23</t>
  </si>
  <si>
    <t>v12</t>
  </si>
  <si>
    <t>v13</t>
  </si>
  <si>
    <t>v23</t>
  </si>
  <si>
    <t>E1 Gpa</t>
  </si>
  <si>
    <t>elastic</t>
  </si>
  <si>
    <t>damage hashin (strength of lamina)</t>
  </si>
  <si>
    <t>Xc</t>
  </si>
  <si>
    <t>Yc</t>
  </si>
  <si>
    <t>Yt</t>
  </si>
  <si>
    <t>Sc</t>
  </si>
  <si>
    <t>St</t>
  </si>
  <si>
    <t>Xt Mpa</t>
  </si>
  <si>
    <t>damage evolution (farcture eneregey of lamina)</t>
  </si>
  <si>
    <t>Gmc</t>
  </si>
  <si>
    <t>Gftc</t>
  </si>
  <si>
    <t>Gfcc</t>
  </si>
  <si>
    <t>Gmtc  N/mm</t>
  </si>
  <si>
    <t xml:space="preserve">damage stablization  (should be small compared to increment size </t>
  </si>
  <si>
    <t xml:space="preserve">longtudenl shear strength have no effect </t>
  </si>
  <si>
    <t xml:space="preserve">longtudenl shear strength have an equal effect to longitudenal normal stress </t>
  </si>
  <si>
    <t>Alpha  (the effect oh the longtudenal  shear strength to faiber normal stress  ,  can change from 0-1 ,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</si>
</sst>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GreekC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cadEref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1" xfId="0" applyFont="1" applyBorder="1"/>
    <xf numFmtId="0" fontId="0" fillId="0" borderId="2" xfId="0" applyBorder="1"/>
    <xf numFmtId="0" fontId="3" fillId="0" borderId="3" xfId="0" applyFont="1" applyBorder="1"/>
    <xf numFmtId="0" fontId="0" fillId="0" borderId="3" xfId="0" applyBorder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" xfId="0" applyBorder="1" applyAlignment="1"/>
    <xf numFmtId="0" fontId="3" fillId="0" borderId="4" xfId="0" applyFont="1" applyBorder="1"/>
    <xf numFmtId="0" fontId="3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433642</xdr:colOff>
      <xdr:row>6</xdr:row>
      <xdr:rowOff>57294</xdr:rowOff>
    </xdr:from>
    <xdr:to>
      <xdr:col>14</xdr:col>
      <xdr:colOff>227590</xdr:colOff>
      <xdr:row>13</xdr:row>
      <xdr:rowOff>7620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40E690-CE47-4D69-AB6F-359181481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2842" y="1154574"/>
          <a:ext cx="3573468" cy="1230486"/>
        </a:xfrm>
        <a:prstGeom prst="rect">
          <a:avLst/>
        </a:prstGeom>
      </xdr:spPr>
    </xdr:pic>
    <xdr:clientData/>
  </xdr:twoCellAnchor>
  <xdr:twoCellAnchor editAs="oneCell">
    <xdr:from>
      <xdr:col>9</xdr:col>
      <xdr:colOff>335280</xdr:colOff>
      <xdr:row>13</xdr:row>
      <xdr:rowOff>49861</xdr:rowOff>
    </xdr:from>
    <xdr:to>
      <xdr:col>15</xdr:col>
      <xdr:colOff>381000</xdr:colOff>
      <xdr:row>19</xdr:row>
      <xdr:rowOff>9387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516166C-C3A4-4D2A-82E9-6E9035D92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4480" y="2427301"/>
          <a:ext cx="4434840" cy="1087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2</xdr:row>
      <xdr:rowOff>79906</xdr:rowOff>
    </xdr:from>
    <xdr:to>
      <xdr:col>10</xdr:col>
      <xdr:colOff>312420</xdr:colOff>
      <xdr:row>7</xdr:row>
      <xdr:rowOff>51193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6A6800-7B79-4E62-95F8-BF497C435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" y="445666"/>
          <a:ext cx="5943600" cy="1457187"/>
        </a:xfrm>
        <a:prstGeom prst="rect">
          <a:avLst/>
        </a:prstGeom>
      </xdr:spPr>
    </xdr:pic>
    <xdr:clientData/>
  </xdr:twoCellAnchor>
  <xdr:twoCellAnchor editAs="oneCell">
    <xdr:from>
      <xdr:col>0</xdr:col>
      <xdr:colOff>413657</xdr:colOff>
      <xdr:row>7</xdr:row>
      <xdr:rowOff>85389</xdr:rowOff>
    </xdr:from>
    <xdr:to>
      <xdr:col>10</xdr:col>
      <xdr:colOff>261257</xdr:colOff>
      <xdr:row>22</xdr:row>
      <xdr:rowOff>51603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6C3A10C-5079-4E41-9B7A-04E21F38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3657" y="1957732"/>
          <a:ext cx="5943600" cy="4048357"/>
        </a:xfrm>
        <a:prstGeom prst="rect">
          <a:avLst/>
        </a:prstGeom>
      </xdr:spPr>
    </xdr:pic>
    <xdr:clientData/>
  </xdr:twoCellAnchor>
  <xdr:twoCellAnchor editAs="oneCell">
    <xdr:from>
      <xdr:col>26</xdr:col>
      <xdr:colOff>45721</xdr:colOff>
      <xdr:row>6</xdr:row>
      <xdr:rowOff>15240</xdr:rowOff>
    </xdr:from>
    <xdr:to>
      <xdr:col>26</xdr:col>
      <xdr:colOff>1006205</xdr:colOff>
      <xdr:row>6</xdr:row>
      <xdr:rowOff>260945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16C8F93-ABE2-4C67-8D0C-779EDE6DA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72801" y="1379220"/>
          <a:ext cx="960484" cy="245705"/>
        </a:xfrm>
        <a:prstGeom prst="rect">
          <a:avLst/>
        </a:prstGeom>
      </xdr:spPr>
    </xdr:pic>
    <xdr:clientData/>
  </xdr:twoCellAnchor>
  <xdr:twoCellAnchor editAs="oneCell">
    <xdr:from>
      <xdr:col>27</xdr:col>
      <xdr:colOff>38100</xdr:colOff>
      <xdr:row>5</xdr:row>
      <xdr:rowOff>263742</xdr:rowOff>
    </xdr:from>
    <xdr:to>
      <xdr:col>27</xdr:col>
      <xdr:colOff>990600</xdr:colOff>
      <xdr:row>6</xdr:row>
      <xdr:rowOff>281902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10D93CF-A4D4-4543-8AC0-7E9D92303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0" y="1361022"/>
          <a:ext cx="952500" cy="284860"/>
        </a:xfrm>
        <a:prstGeom prst="rect">
          <a:avLst/>
        </a:prstGeom>
      </xdr:spPr>
    </xdr:pic>
    <xdr:clientData/>
  </xdr:twoCellAnchor>
  <xdr:twoCellAnchor editAs="oneCell">
    <xdr:from>
      <xdr:col>28</xdr:col>
      <xdr:colOff>60960</xdr:colOff>
      <xdr:row>6</xdr:row>
      <xdr:rowOff>22860</xdr:rowOff>
    </xdr:from>
    <xdr:to>
      <xdr:col>28</xdr:col>
      <xdr:colOff>852941</xdr:colOff>
      <xdr:row>6</xdr:row>
      <xdr:rowOff>262854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2236376-45BB-4BEA-89BF-D68155329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441680" y="1386840"/>
          <a:ext cx="791981" cy="239994"/>
        </a:xfrm>
        <a:prstGeom prst="rect">
          <a:avLst/>
        </a:prstGeom>
      </xdr:spPr>
    </xdr:pic>
    <xdr:clientData/>
  </xdr:twoCellAnchor>
  <xdr:twoCellAnchor editAs="oneCell">
    <xdr:from>
      <xdr:col>25</xdr:col>
      <xdr:colOff>99060</xdr:colOff>
      <xdr:row>6</xdr:row>
      <xdr:rowOff>91440</xdr:rowOff>
    </xdr:from>
    <xdr:to>
      <xdr:col>25</xdr:col>
      <xdr:colOff>1194721</xdr:colOff>
      <xdr:row>6</xdr:row>
      <xdr:rowOff>407601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44CA35B-D3AE-4E26-9145-EBEF3C4CC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065240" y="1455420"/>
          <a:ext cx="1095661" cy="316161"/>
        </a:xfrm>
        <a:prstGeom prst="rect">
          <a:avLst/>
        </a:prstGeom>
      </xdr:spPr>
    </xdr:pic>
    <xdr:clientData/>
  </xdr:twoCellAnchor>
  <xdr:twoCellAnchor editAs="oneCell">
    <xdr:from>
      <xdr:col>22</xdr:col>
      <xdr:colOff>59870</xdr:colOff>
      <xdr:row>6</xdr:row>
      <xdr:rowOff>64371</xdr:rowOff>
    </xdr:from>
    <xdr:to>
      <xdr:col>22</xdr:col>
      <xdr:colOff>1353657</xdr:colOff>
      <xdr:row>6</xdr:row>
      <xdr:rowOff>389709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B879CF5-018E-4376-AD92-105B94DDC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301356" y="1446857"/>
          <a:ext cx="1293787" cy="325338"/>
        </a:xfrm>
        <a:prstGeom prst="rect">
          <a:avLst/>
        </a:prstGeom>
      </xdr:spPr>
    </xdr:pic>
    <xdr:clientData/>
  </xdr:twoCellAnchor>
  <xdr:twoCellAnchor editAs="oneCell">
    <xdr:from>
      <xdr:col>23</xdr:col>
      <xdr:colOff>91441</xdr:colOff>
      <xdr:row>6</xdr:row>
      <xdr:rowOff>58610</xdr:rowOff>
    </xdr:from>
    <xdr:to>
      <xdr:col>23</xdr:col>
      <xdr:colOff>1303021</xdr:colOff>
      <xdr:row>6</xdr:row>
      <xdr:rowOff>333329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845902E-F956-4C3B-949B-2A64DC54D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700761" y="1422590"/>
          <a:ext cx="1211580" cy="274719"/>
        </a:xfrm>
        <a:prstGeom prst="rect">
          <a:avLst/>
        </a:prstGeom>
      </xdr:spPr>
    </xdr:pic>
    <xdr:clientData/>
  </xdr:twoCellAnchor>
  <xdr:twoCellAnchor editAs="oneCell">
    <xdr:from>
      <xdr:col>19</xdr:col>
      <xdr:colOff>541021</xdr:colOff>
      <xdr:row>13</xdr:row>
      <xdr:rowOff>255906</xdr:rowOff>
    </xdr:from>
    <xdr:to>
      <xdr:col>19</xdr:col>
      <xdr:colOff>701041</xdr:colOff>
      <xdr:row>14</xdr:row>
      <xdr:rowOff>230461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2F5D6F8-8CA9-41F6-A1F8-507F93DD1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404964" y="3761106"/>
          <a:ext cx="160020" cy="246698"/>
        </a:xfrm>
        <a:prstGeom prst="rect">
          <a:avLst/>
        </a:prstGeom>
      </xdr:spPr>
    </xdr:pic>
    <xdr:clientData/>
  </xdr:twoCellAnchor>
  <xdr:twoCellAnchor editAs="oneCell">
    <xdr:from>
      <xdr:col>21</xdr:col>
      <xdr:colOff>144780</xdr:colOff>
      <xdr:row>4</xdr:row>
      <xdr:rowOff>264523</xdr:rowOff>
    </xdr:from>
    <xdr:to>
      <xdr:col>21</xdr:col>
      <xdr:colOff>1402080</xdr:colOff>
      <xdr:row>6</xdr:row>
      <xdr:rowOff>361296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C2F2FBC-6211-4C58-93E0-0966D12CC5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807837" y="1004752"/>
          <a:ext cx="1257300" cy="739030"/>
        </a:xfrm>
        <a:prstGeom prst="rect">
          <a:avLst/>
        </a:prstGeom>
      </xdr:spPr>
    </xdr:pic>
    <xdr:clientData/>
  </xdr:twoCellAnchor>
  <xdr:twoCellAnchor editAs="oneCell">
    <xdr:from>
      <xdr:col>24</xdr:col>
      <xdr:colOff>365761</xdr:colOff>
      <xdr:row>6</xdr:row>
      <xdr:rowOff>73652</xdr:rowOff>
    </xdr:from>
    <xdr:to>
      <xdr:col>24</xdr:col>
      <xdr:colOff>647701</xdr:colOff>
      <xdr:row>6</xdr:row>
      <xdr:rowOff>333333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71763C0-7642-4DBB-9E03-D2447031E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105121" y="1437632"/>
          <a:ext cx="281940" cy="259681"/>
        </a:xfrm>
        <a:prstGeom prst="rect">
          <a:avLst/>
        </a:prstGeom>
      </xdr:spPr>
    </xdr:pic>
    <xdr:clientData/>
  </xdr:twoCellAnchor>
  <xdr:twoCellAnchor editAs="oneCell">
    <xdr:from>
      <xdr:col>19</xdr:col>
      <xdr:colOff>32659</xdr:colOff>
      <xdr:row>4</xdr:row>
      <xdr:rowOff>370112</xdr:rowOff>
    </xdr:from>
    <xdr:to>
      <xdr:col>19</xdr:col>
      <xdr:colOff>1289107</xdr:colOff>
      <xdr:row>6</xdr:row>
      <xdr:rowOff>454332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67A64ABC-E6C2-43A9-9E32-32AB20A54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96602" y="1110341"/>
          <a:ext cx="1256448" cy="726477"/>
        </a:xfrm>
        <a:prstGeom prst="rect">
          <a:avLst/>
        </a:prstGeom>
      </xdr:spPr>
    </xdr:pic>
    <xdr:clientData/>
  </xdr:twoCellAnchor>
  <xdr:twoCellAnchor editAs="oneCell">
    <xdr:from>
      <xdr:col>0</xdr:col>
      <xdr:colOff>435428</xdr:colOff>
      <xdr:row>22</xdr:row>
      <xdr:rowOff>119742</xdr:rowOff>
    </xdr:from>
    <xdr:to>
      <xdr:col>9</xdr:col>
      <xdr:colOff>455882</xdr:colOff>
      <xdr:row>35</xdr:row>
      <xdr:rowOff>43542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A67A3B0D-C1C6-4685-93B9-C910A6DF2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5428" y="6074228"/>
          <a:ext cx="5506854" cy="2993571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5334000</xdr:colOff>
      <xdr:row>16</xdr:row>
      <xdr:rowOff>43877</xdr:rowOff>
    </xdr:from>
    <xdr:to>
      <xdr:col>17</xdr:col>
      <xdr:colOff>158276</xdr:colOff>
      <xdr:row>22</xdr:row>
      <xdr:rowOff>162990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75CF2D91-7BAB-4D40-A69B-11444FEBF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430000" y="4365506"/>
          <a:ext cx="5503162" cy="1751970"/>
        </a:xfrm>
        <a:prstGeom prst="rect">
          <a:avLst/>
        </a:prstGeom>
      </xdr:spPr>
    </xdr:pic>
    <xdr:clientData/>
  </xdr:twoCellAnchor>
  <xdr:oneCellAnchor>
    <xdr:from>
      <xdr:col>26</xdr:col>
      <xdr:colOff>45721</xdr:colOff>
      <xdr:row>25</xdr:row>
      <xdr:rowOff>15240</xdr:rowOff>
    </xdr:from>
    <xdr:ext cx="960484" cy="245705"/>
    <xdr:pic>
      <xdr:nvPicPr>
        <xdr:cNvPr id="26" name="Picture 25">
          <a:extLst>
            <a:ext uri="{FF2B5EF4-FFF2-40B4-BE49-F238E27FC236}">
              <a16:creationId xmlns:a16="http://schemas.microsoft.com/office/drawing/2014/main" id="{18B33E2E-4B8F-4480-8818-06096589F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70150" y="1397726"/>
          <a:ext cx="960484" cy="245705"/>
        </a:xfrm>
        <a:prstGeom prst="rect">
          <a:avLst/>
        </a:prstGeom>
      </xdr:spPr>
    </xdr:pic>
    <xdr:clientData/>
  </xdr:oneCellAnchor>
  <xdr:oneCellAnchor>
    <xdr:from>
      <xdr:col>27</xdr:col>
      <xdr:colOff>79663</xdr:colOff>
      <xdr:row>25</xdr:row>
      <xdr:rowOff>52955</xdr:rowOff>
    </xdr:from>
    <xdr:ext cx="952500" cy="290303"/>
    <xdr:pic>
      <xdr:nvPicPr>
        <xdr:cNvPr id="27" name="Picture 26">
          <a:extLst>
            <a:ext uri="{FF2B5EF4-FFF2-40B4-BE49-F238E27FC236}">
              <a16:creationId xmlns:a16="http://schemas.microsoft.com/office/drawing/2014/main" id="{4B057961-9558-4084-A049-E4C1747EB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209834" y="6867412"/>
          <a:ext cx="952500" cy="290303"/>
        </a:xfrm>
        <a:prstGeom prst="rect">
          <a:avLst/>
        </a:prstGeom>
      </xdr:spPr>
    </xdr:pic>
    <xdr:clientData/>
  </xdr:oneCellAnchor>
  <xdr:oneCellAnchor>
    <xdr:from>
      <xdr:col>28</xdr:col>
      <xdr:colOff>60960</xdr:colOff>
      <xdr:row>25</xdr:row>
      <xdr:rowOff>22860</xdr:rowOff>
    </xdr:from>
    <xdr:ext cx="791981" cy="239994"/>
    <xdr:pic>
      <xdr:nvPicPr>
        <xdr:cNvPr id="28" name="Picture 27">
          <a:extLst>
            <a:ext uri="{FF2B5EF4-FFF2-40B4-BE49-F238E27FC236}">
              <a16:creationId xmlns:a16="http://schemas.microsoft.com/office/drawing/2014/main" id="{81097459-077B-4AB7-A82E-DA035300A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245560" y="1405346"/>
          <a:ext cx="791981" cy="239994"/>
        </a:xfrm>
        <a:prstGeom prst="rect">
          <a:avLst/>
        </a:prstGeom>
      </xdr:spPr>
    </xdr:pic>
    <xdr:clientData/>
  </xdr:oneCellAnchor>
  <xdr:oneCellAnchor>
    <xdr:from>
      <xdr:col>25</xdr:col>
      <xdr:colOff>99060</xdr:colOff>
      <xdr:row>25</xdr:row>
      <xdr:rowOff>91440</xdr:rowOff>
    </xdr:from>
    <xdr:ext cx="1095661" cy="316161"/>
    <xdr:pic>
      <xdr:nvPicPr>
        <xdr:cNvPr id="29" name="Picture 28">
          <a:extLst>
            <a:ext uri="{FF2B5EF4-FFF2-40B4-BE49-F238E27FC236}">
              <a16:creationId xmlns:a16="http://schemas.microsoft.com/office/drawing/2014/main" id="{30B3348B-A052-4767-A68E-A37E1A4DD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593403" y="1473926"/>
          <a:ext cx="1095661" cy="316161"/>
        </a:xfrm>
        <a:prstGeom prst="rect">
          <a:avLst/>
        </a:prstGeom>
      </xdr:spPr>
    </xdr:pic>
    <xdr:clientData/>
  </xdr:oneCellAnchor>
  <xdr:oneCellAnchor>
    <xdr:from>
      <xdr:col>23</xdr:col>
      <xdr:colOff>91441</xdr:colOff>
      <xdr:row>25</xdr:row>
      <xdr:rowOff>58610</xdr:rowOff>
    </xdr:from>
    <xdr:ext cx="1211580" cy="274719"/>
    <xdr:pic>
      <xdr:nvPicPr>
        <xdr:cNvPr id="31" name="Picture 30">
          <a:extLst>
            <a:ext uri="{FF2B5EF4-FFF2-40B4-BE49-F238E27FC236}">
              <a16:creationId xmlns:a16="http://schemas.microsoft.com/office/drawing/2014/main" id="{15266058-D058-476B-B58C-B3B6E3793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973212" y="1441096"/>
          <a:ext cx="1211580" cy="274719"/>
        </a:xfrm>
        <a:prstGeom prst="rect">
          <a:avLst/>
        </a:prstGeom>
      </xdr:spPr>
    </xdr:pic>
    <xdr:clientData/>
  </xdr:oneCellAnchor>
  <xdr:oneCellAnchor>
    <xdr:from>
      <xdr:col>21</xdr:col>
      <xdr:colOff>101238</xdr:colOff>
      <xdr:row>24</xdr:row>
      <xdr:rowOff>158932</xdr:rowOff>
    </xdr:from>
    <xdr:ext cx="1257300" cy="739030"/>
    <xdr:pic>
      <xdr:nvPicPr>
        <xdr:cNvPr id="32" name="Picture 31">
          <a:extLst>
            <a:ext uri="{FF2B5EF4-FFF2-40B4-BE49-F238E27FC236}">
              <a16:creationId xmlns:a16="http://schemas.microsoft.com/office/drawing/2014/main" id="{97DE0272-3601-458C-906B-90BA6A3AE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945895" y="6483532"/>
          <a:ext cx="1257300" cy="739030"/>
        </a:xfrm>
        <a:prstGeom prst="rect">
          <a:avLst/>
        </a:prstGeom>
      </xdr:spPr>
    </xdr:pic>
    <xdr:clientData/>
  </xdr:oneCellAnchor>
  <xdr:oneCellAnchor>
    <xdr:from>
      <xdr:col>24</xdr:col>
      <xdr:colOff>365761</xdr:colOff>
      <xdr:row>25</xdr:row>
      <xdr:rowOff>73652</xdr:rowOff>
    </xdr:from>
    <xdr:ext cx="281940" cy="259681"/>
    <xdr:pic>
      <xdr:nvPicPr>
        <xdr:cNvPr id="34" name="Picture 33">
          <a:extLst>
            <a:ext uri="{FF2B5EF4-FFF2-40B4-BE49-F238E27FC236}">
              <a16:creationId xmlns:a16="http://schemas.microsoft.com/office/drawing/2014/main" id="{4B82D6BC-636C-4BDD-857E-C3F1C308D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630018" y="1456138"/>
          <a:ext cx="281940" cy="259681"/>
        </a:xfrm>
        <a:prstGeom prst="rect">
          <a:avLst/>
        </a:prstGeom>
      </xdr:spPr>
    </xdr:pic>
    <xdr:clientData/>
  </xdr:oneCellAnchor>
  <xdr:oneCellAnchor>
    <xdr:from>
      <xdr:col>19</xdr:col>
      <xdr:colOff>65316</xdr:colOff>
      <xdr:row>24</xdr:row>
      <xdr:rowOff>234041</xdr:rowOff>
    </xdr:from>
    <xdr:ext cx="1256448" cy="734097"/>
    <xdr:pic>
      <xdr:nvPicPr>
        <xdr:cNvPr id="35" name="Picture 34">
          <a:extLst>
            <a:ext uri="{FF2B5EF4-FFF2-40B4-BE49-F238E27FC236}">
              <a16:creationId xmlns:a16="http://schemas.microsoft.com/office/drawing/2014/main" id="{974694C3-D418-4883-AE70-7AEF5A856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330059" y="6558641"/>
          <a:ext cx="1256448" cy="734097"/>
        </a:xfrm>
        <a:prstGeom prst="rect">
          <a:avLst/>
        </a:prstGeom>
      </xdr:spPr>
    </xdr:pic>
    <xdr:clientData/>
  </xdr:oneCellAnchor>
  <xdr:twoCellAnchor editAs="oneCell">
    <xdr:from>
      <xdr:col>10</xdr:col>
      <xdr:colOff>4746172</xdr:colOff>
      <xdr:row>32</xdr:row>
      <xdr:rowOff>106317</xdr:rowOff>
    </xdr:from>
    <xdr:to>
      <xdr:col>22</xdr:col>
      <xdr:colOff>2310733</xdr:colOff>
      <xdr:row>73</xdr:row>
      <xdr:rowOff>12579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81E951E3-1ACE-4244-86FE-1A8970E45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842172" y="10044974"/>
          <a:ext cx="18116790" cy="7493605"/>
        </a:xfrm>
        <a:prstGeom prst="rect">
          <a:avLst/>
        </a:prstGeom>
      </xdr:spPr>
    </xdr:pic>
    <xdr:clientData/>
  </xdr:twoCellAnchor>
  <xdr:twoCellAnchor editAs="oneCell">
    <xdr:from>
      <xdr:col>22</xdr:col>
      <xdr:colOff>65314</xdr:colOff>
      <xdr:row>25</xdr:row>
      <xdr:rowOff>43543</xdr:rowOff>
    </xdr:from>
    <xdr:to>
      <xdr:col>22</xdr:col>
      <xdr:colOff>2379600</xdr:colOff>
      <xdr:row>25</xdr:row>
      <xdr:rowOff>414972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A68EFD2F-AE0E-4B53-B9AF-389F18AE5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1651685" y="6858000"/>
          <a:ext cx="2314286" cy="371429"/>
        </a:xfrm>
        <a:prstGeom prst="rect">
          <a:avLst/>
        </a:prstGeom>
      </xdr:spPr>
    </xdr:pic>
    <xdr:clientData/>
  </xdr:twoCellAnchor>
  <xdr:twoCellAnchor editAs="oneCell">
    <xdr:from>
      <xdr:col>20</xdr:col>
      <xdr:colOff>221673</xdr:colOff>
      <xdr:row>25</xdr:row>
      <xdr:rowOff>77222</xdr:rowOff>
    </xdr:from>
    <xdr:to>
      <xdr:col>20</xdr:col>
      <xdr:colOff>775855</xdr:colOff>
      <xdr:row>26</xdr:row>
      <xdr:rowOff>5998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CF8C38A6-E696-4A18-98FD-141187D3A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8994582" y="6699695"/>
          <a:ext cx="554182" cy="413685"/>
        </a:xfrm>
        <a:prstGeom prst="rect">
          <a:avLst/>
        </a:prstGeom>
      </xdr:spPr>
    </xdr:pic>
    <xdr:clientData/>
  </xdr:twoCellAnchor>
  <xdr:twoCellAnchor editAs="oneCell">
    <xdr:from>
      <xdr:col>10</xdr:col>
      <xdr:colOff>5393872</xdr:colOff>
      <xdr:row>80</xdr:row>
      <xdr:rowOff>181136</xdr:rowOff>
    </xdr:from>
    <xdr:to>
      <xdr:col>20</xdr:col>
      <xdr:colOff>2810425</xdr:colOff>
      <xdr:row>109</xdr:row>
      <xdr:rowOff>27370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B575E0A3-D67F-46B8-9B9A-A2BFB325D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489872" y="17775716"/>
          <a:ext cx="11772633" cy="5149754"/>
        </a:xfrm>
        <a:prstGeom prst="rect">
          <a:avLst/>
        </a:prstGeom>
      </xdr:spPr>
    </xdr:pic>
    <xdr:clientData/>
  </xdr:twoCellAnchor>
  <xdr:oneCellAnchor>
    <xdr:from>
      <xdr:col>26</xdr:col>
      <xdr:colOff>45721</xdr:colOff>
      <xdr:row>76</xdr:row>
      <xdr:rowOff>15240</xdr:rowOff>
    </xdr:from>
    <xdr:ext cx="960484" cy="245705"/>
    <xdr:pic>
      <xdr:nvPicPr>
        <xdr:cNvPr id="41" name="Picture 40">
          <a:extLst>
            <a:ext uri="{FF2B5EF4-FFF2-40B4-BE49-F238E27FC236}">
              <a16:creationId xmlns:a16="http://schemas.microsoft.com/office/drawing/2014/main" id="{429B0A29-BB97-4277-9466-8CAC74B5E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945807" y="6829697"/>
          <a:ext cx="960484" cy="245705"/>
        </a:xfrm>
        <a:prstGeom prst="rect">
          <a:avLst/>
        </a:prstGeom>
      </xdr:spPr>
    </xdr:pic>
    <xdr:clientData/>
  </xdr:oneCellAnchor>
  <xdr:oneCellAnchor>
    <xdr:from>
      <xdr:col>27</xdr:col>
      <xdr:colOff>79663</xdr:colOff>
      <xdr:row>76</xdr:row>
      <xdr:rowOff>52955</xdr:rowOff>
    </xdr:from>
    <xdr:ext cx="952500" cy="290303"/>
    <xdr:pic>
      <xdr:nvPicPr>
        <xdr:cNvPr id="42" name="Picture 41">
          <a:extLst>
            <a:ext uri="{FF2B5EF4-FFF2-40B4-BE49-F238E27FC236}">
              <a16:creationId xmlns:a16="http://schemas.microsoft.com/office/drawing/2014/main" id="{C2952162-5B57-4670-9032-4520FC488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209834" y="6867412"/>
          <a:ext cx="952500" cy="290303"/>
        </a:xfrm>
        <a:prstGeom prst="rect">
          <a:avLst/>
        </a:prstGeom>
      </xdr:spPr>
    </xdr:pic>
    <xdr:clientData/>
  </xdr:oneCellAnchor>
  <xdr:oneCellAnchor>
    <xdr:from>
      <xdr:col>28</xdr:col>
      <xdr:colOff>60960</xdr:colOff>
      <xdr:row>76</xdr:row>
      <xdr:rowOff>22860</xdr:rowOff>
    </xdr:from>
    <xdr:ext cx="791981" cy="239994"/>
    <xdr:pic>
      <xdr:nvPicPr>
        <xdr:cNvPr id="43" name="Picture 42">
          <a:extLst>
            <a:ext uri="{FF2B5EF4-FFF2-40B4-BE49-F238E27FC236}">
              <a16:creationId xmlns:a16="http://schemas.microsoft.com/office/drawing/2014/main" id="{169DB808-F1A1-4FE1-B250-44D397F33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421217" y="6837317"/>
          <a:ext cx="791981" cy="239994"/>
        </a:xfrm>
        <a:prstGeom prst="rect">
          <a:avLst/>
        </a:prstGeom>
      </xdr:spPr>
    </xdr:pic>
    <xdr:clientData/>
  </xdr:oneCellAnchor>
  <xdr:twoCellAnchor editAs="oneCell">
    <xdr:from>
      <xdr:col>24</xdr:col>
      <xdr:colOff>130628</xdr:colOff>
      <xdr:row>75</xdr:row>
      <xdr:rowOff>65316</xdr:rowOff>
    </xdr:from>
    <xdr:to>
      <xdr:col>24</xdr:col>
      <xdr:colOff>1755080</xdr:colOff>
      <xdr:row>76</xdr:row>
      <xdr:rowOff>304802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2DBDC8DE-D535-43D1-9BDB-72328467C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3364714" y="16491859"/>
          <a:ext cx="1624452" cy="598714"/>
        </a:xfrm>
        <a:prstGeom prst="rect">
          <a:avLst/>
        </a:prstGeom>
      </xdr:spPr>
    </xdr:pic>
    <xdr:clientData/>
  </xdr:twoCellAnchor>
  <xdr:twoCellAnchor editAs="oneCell">
    <xdr:from>
      <xdr:col>25</xdr:col>
      <xdr:colOff>326872</xdr:colOff>
      <xdr:row>75</xdr:row>
      <xdr:rowOff>10886</xdr:rowOff>
    </xdr:from>
    <xdr:to>
      <xdr:col>25</xdr:col>
      <xdr:colOff>3231368</xdr:colOff>
      <xdr:row>76</xdr:row>
      <xdr:rowOff>276096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3DA575BC-2167-41B7-94CC-1D384149A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7269015" y="16437429"/>
          <a:ext cx="2904496" cy="624438"/>
        </a:xfrm>
        <a:prstGeom prst="rect">
          <a:avLst/>
        </a:prstGeom>
      </xdr:spPr>
    </xdr:pic>
    <xdr:clientData/>
  </xdr:twoCellAnchor>
  <xdr:twoCellAnchor editAs="oneCell">
    <xdr:from>
      <xdr:col>23</xdr:col>
      <xdr:colOff>195945</xdr:colOff>
      <xdr:row>76</xdr:row>
      <xdr:rowOff>87084</xdr:rowOff>
    </xdr:from>
    <xdr:to>
      <xdr:col>23</xdr:col>
      <xdr:colOff>3141943</xdr:colOff>
      <xdr:row>76</xdr:row>
      <xdr:rowOff>421741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ECBA4DDB-02C7-46FA-9CEA-14AA4BFC5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8487916" y="16698684"/>
          <a:ext cx="2945998" cy="334657"/>
        </a:xfrm>
        <a:prstGeom prst="rect">
          <a:avLst/>
        </a:prstGeom>
      </xdr:spPr>
    </xdr:pic>
    <xdr:clientData/>
  </xdr:twoCellAnchor>
  <xdr:twoCellAnchor editAs="oneCell">
    <xdr:from>
      <xdr:col>22</xdr:col>
      <xdr:colOff>141512</xdr:colOff>
      <xdr:row>76</xdr:row>
      <xdr:rowOff>108906</xdr:rowOff>
    </xdr:from>
    <xdr:to>
      <xdr:col>22</xdr:col>
      <xdr:colOff>2481941</xdr:colOff>
      <xdr:row>77</xdr:row>
      <xdr:rowOff>1276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DD7B805D-40FD-4E84-BE30-E3A0A9890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5113341" y="16720506"/>
          <a:ext cx="2340429" cy="360456"/>
        </a:xfrm>
        <a:prstGeom prst="rect">
          <a:avLst/>
        </a:prstGeom>
      </xdr:spPr>
    </xdr:pic>
    <xdr:clientData/>
  </xdr:twoCellAnchor>
  <xdr:twoCellAnchor editAs="oneCell">
    <xdr:from>
      <xdr:col>15</xdr:col>
      <xdr:colOff>21771</xdr:colOff>
      <xdr:row>74</xdr:row>
      <xdr:rowOff>179927</xdr:rowOff>
    </xdr:from>
    <xdr:to>
      <xdr:col>15</xdr:col>
      <xdr:colOff>707571</xdr:colOff>
      <xdr:row>75</xdr:row>
      <xdr:rowOff>292428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BCE0150-BEAF-4391-9D94-9882001A0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4075228" y="16421413"/>
          <a:ext cx="685800" cy="297558"/>
        </a:xfrm>
        <a:prstGeom prst="rect">
          <a:avLst/>
        </a:prstGeom>
      </xdr:spPr>
    </xdr:pic>
    <xdr:clientData/>
  </xdr:twoCellAnchor>
  <xdr:twoCellAnchor editAs="oneCell">
    <xdr:from>
      <xdr:col>21</xdr:col>
      <xdr:colOff>783773</xdr:colOff>
      <xdr:row>76</xdr:row>
      <xdr:rowOff>87085</xdr:rowOff>
    </xdr:from>
    <xdr:to>
      <xdr:col>21</xdr:col>
      <xdr:colOff>1637336</xdr:colOff>
      <xdr:row>76</xdr:row>
      <xdr:rowOff>447570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E8186C37-A483-41E9-8985-66FD88DC7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2968859" y="16872856"/>
          <a:ext cx="853563" cy="360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DBE8-9B8C-4D87-811F-25284A69C2A7}">
  <dimension ref="F11:Q30"/>
  <sheetViews>
    <sheetView topLeftCell="C4" workbookViewId="0">
      <selection activeCell="F10" sqref="F10"/>
    </sheetView>
  </sheetViews>
  <sheetFormatPr defaultRowHeight="14.5"/>
  <cols>
    <col min="6" max="9" width="21.08984375" customWidth="1"/>
    <col min="11" max="11" width="12.6328125" customWidth="1"/>
    <col min="12" max="12" width="12.36328125" customWidth="1"/>
    <col min="14" max="14" width="12.36328125" customWidth="1"/>
  </cols>
  <sheetData>
    <row r="11" spans="6:8">
      <c r="F11" t="s">
        <v>19</v>
      </c>
    </row>
    <row r="16" spans="6:8" ht="15.5">
      <c r="H16" s="1"/>
    </row>
    <row r="18" spans="8:17" ht="15.5">
      <c r="H18" s="1"/>
    </row>
    <row r="23" spans="8:17">
      <c r="K23" s="2" t="s">
        <v>17</v>
      </c>
      <c r="L23" s="2"/>
    </row>
    <row r="24" spans="8:17">
      <c r="K24" s="2" t="s">
        <v>18</v>
      </c>
      <c r="L24" s="2">
        <v>1.8</v>
      </c>
      <c r="N24" s="2" t="s">
        <v>25</v>
      </c>
      <c r="O24" s="10" t="s">
        <v>26</v>
      </c>
      <c r="P24" s="10"/>
      <c r="Q24" s="2"/>
    </row>
    <row r="25" spans="8:17">
      <c r="K25" s="2" t="s">
        <v>19</v>
      </c>
      <c r="L25" s="2">
        <v>0.3</v>
      </c>
      <c r="N25" s="2" t="s">
        <v>27</v>
      </c>
      <c r="O25" s="16" t="s">
        <v>28</v>
      </c>
      <c r="P25" s="16"/>
      <c r="Q25" s="16"/>
    </row>
    <row r="26" spans="8:17">
      <c r="K26" s="2" t="s">
        <v>21</v>
      </c>
      <c r="L26" s="2">
        <v>0.5</v>
      </c>
      <c r="N26" s="2" t="s">
        <v>24</v>
      </c>
      <c r="O26" s="10" t="s">
        <v>29</v>
      </c>
      <c r="P26" s="10"/>
      <c r="Q26" s="2"/>
    </row>
    <row r="27" spans="8:17">
      <c r="K27" s="2" t="s">
        <v>22</v>
      </c>
      <c r="L27" s="2">
        <v>20</v>
      </c>
      <c r="N27" s="2" t="s">
        <v>20</v>
      </c>
      <c r="O27" s="16" t="s">
        <v>30</v>
      </c>
      <c r="P27" s="16"/>
      <c r="Q27" s="16"/>
    </row>
    <row r="28" spans="8:17">
      <c r="K28" s="2" t="s">
        <v>23</v>
      </c>
      <c r="L28" s="2">
        <v>16</v>
      </c>
    </row>
    <row r="29" spans="8:17">
      <c r="K29" s="2" t="s">
        <v>24</v>
      </c>
      <c r="L29" s="2">
        <v>0.4</v>
      </c>
    </row>
    <row r="30" spans="8:17">
      <c r="K30" s="2" t="s">
        <v>20</v>
      </c>
      <c r="L30" s="2">
        <v>4</v>
      </c>
    </row>
  </sheetData>
  <mergeCells count="2">
    <mergeCell ref="O25:Q25"/>
    <mergeCell ref="O27:Q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8012-7526-4254-9308-1F2575C66979}">
  <dimension ref="A1:N30"/>
  <sheetViews>
    <sheetView tabSelected="1" workbookViewId="0">
      <selection activeCell="R18" sqref="R18"/>
    </sheetView>
  </sheetViews>
  <sheetFormatPr defaultRowHeight="14.5"/>
  <cols>
    <col min="8" max="8" width="16.54296875" customWidth="1"/>
  </cols>
  <sheetData>
    <row r="1" spans="1:14">
      <c r="A1" t="s">
        <v>31</v>
      </c>
    </row>
    <row r="10" spans="1:14">
      <c r="E10" s="16" t="s">
        <v>40</v>
      </c>
      <c r="F10" s="16"/>
      <c r="G10" s="16"/>
      <c r="H10" s="16"/>
      <c r="I10" s="16"/>
      <c r="J10" s="16"/>
      <c r="K10" s="16"/>
      <c r="L10" s="16"/>
      <c r="M10" s="16"/>
      <c r="N10" s="16"/>
    </row>
    <row r="11" spans="1:14">
      <c r="E11" s="2"/>
      <c r="F11" s="2" t="s">
        <v>39</v>
      </c>
      <c r="G11" s="2" t="s">
        <v>32</v>
      </c>
      <c r="H11" s="2" t="s">
        <v>32</v>
      </c>
      <c r="I11" s="2" t="s">
        <v>33</v>
      </c>
      <c r="J11" s="2" t="s">
        <v>34</v>
      </c>
      <c r="K11" s="2" t="s">
        <v>35</v>
      </c>
      <c r="L11" s="2" t="s">
        <v>36</v>
      </c>
      <c r="M11" s="2" t="s">
        <v>37</v>
      </c>
      <c r="N11" s="2" t="s">
        <v>38</v>
      </c>
    </row>
    <row r="12" spans="1:14">
      <c r="E12" s="2">
        <v>1</v>
      </c>
      <c r="F12" s="2">
        <v>131.9</v>
      </c>
      <c r="G12" s="2">
        <v>9.51</v>
      </c>
      <c r="H12" s="2">
        <v>9.43</v>
      </c>
      <c r="I12" s="2">
        <v>5.27</v>
      </c>
      <c r="J12" s="2">
        <v>7.03</v>
      </c>
      <c r="K12" s="2">
        <v>3.39</v>
      </c>
      <c r="L12" s="2">
        <v>0.32600000000000001</v>
      </c>
      <c r="M12" s="2">
        <v>0.34100000000000003</v>
      </c>
      <c r="N12" s="2">
        <v>0.48499999999999999</v>
      </c>
    </row>
    <row r="16" spans="1:14">
      <c r="E16" s="16" t="s">
        <v>41</v>
      </c>
      <c r="F16" s="16"/>
      <c r="G16" s="16"/>
      <c r="H16" s="16"/>
      <c r="I16" s="16"/>
      <c r="J16" s="16"/>
      <c r="L16" s="14"/>
      <c r="M16" s="14"/>
      <c r="N16" s="14"/>
    </row>
    <row r="17" spans="5:14">
      <c r="E17" s="2" t="s">
        <v>47</v>
      </c>
      <c r="F17" s="2" t="s">
        <v>42</v>
      </c>
      <c r="G17" s="2" t="s">
        <v>43</v>
      </c>
      <c r="H17" s="2" t="s">
        <v>44</v>
      </c>
      <c r="I17" s="2" t="s">
        <v>45</v>
      </c>
      <c r="J17" s="2" t="s">
        <v>46</v>
      </c>
      <c r="L17" s="15"/>
      <c r="M17" s="15"/>
      <c r="N17" s="15"/>
    </row>
    <row r="18" spans="5:14">
      <c r="E18" s="2">
        <v>1328</v>
      </c>
      <c r="F18" s="2">
        <v>1064</v>
      </c>
      <c r="G18" s="2">
        <v>70.900000000000006</v>
      </c>
      <c r="H18" s="2">
        <v>221</v>
      </c>
      <c r="I18" s="2">
        <v>71.2</v>
      </c>
      <c r="J18" s="2">
        <v>94.5</v>
      </c>
      <c r="L18" s="15"/>
      <c r="M18" s="15"/>
      <c r="N18" s="15"/>
    </row>
    <row r="20" spans="5:14">
      <c r="E20" s="17" t="s">
        <v>48</v>
      </c>
      <c r="F20" s="18"/>
      <c r="G20" s="18"/>
      <c r="H20" s="19"/>
    </row>
    <row r="21" spans="5:14">
      <c r="E21" s="2" t="s">
        <v>52</v>
      </c>
      <c r="F21" s="2" t="s">
        <v>49</v>
      </c>
      <c r="G21" s="2" t="s">
        <v>50</v>
      </c>
      <c r="H21" s="2" t="s">
        <v>51</v>
      </c>
    </row>
    <row r="22" spans="5:14">
      <c r="E22" s="2">
        <v>0.33</v>
      </c>
      <c r="F22" s="2">
        <v>0.33</v>
      </c>
      <c r="G22" s="2">
        <v>2</v>
      </c>
      <c r="H22" s="2">
        <v>2</v>
      </c>
    </row>
    <row r="24" spans="5:14">
      <c r="E24" s="16" t="s">
        <v>53</v>
      </c>
      <c r="F24" s="16"/>
      <c r="G24" s="16"/>
      <c r="H24" s="16"/>
      <c r="I24" s="16"/>
      <c r="J24" s="16"/>
    </row>
    <row r="25" spans="5:14">
      <c r="E25" s="16">
        <v>1E-4</v>
      </c>
      <c r="F25" s="16"/>
      <c r="G25" s="16"/>
      <c r="H25" s="16"/>
      <c r="I25" s="16"/>
      <c r="J25" s="16"/>
    </row>
    <row r="28" spans="5:14">
      <c r="E28" s="16" t="s">
        <v>56</v>
      </c>
      <c r="F28" s="16"/>
      <c r="G28" s="16"/>
      <c r="H28" s="16"/>
      <c r="I28" s="16"/>
      <c r="J28" s="16"/>
      <c r="K28" s="16"/>
      <c r="L28" s="16"/>
      <c r="M28" s="16"/>
    </row>
    <row r="29" spans="5:14">
      <c r="E29" s="16">
        <v>0</v>
      </c>
      <c r="F29" s="16"/>
      <c r="G29" s="16" t="s">
        <v>54</v>
      </c>
      <c r="H29" s="16"/>
      <c r="I29" s="16"/>
      <c r="J29" s="16"/>
      <c r="K29" s="16"/>
      <c r="L29" s="16"/>
      <c r="M29" s="16"/>
    </row>
    <row r="30" spans="5:14">
      <c r="E30" s="16">
        <v>1</v>
      </c>
      <c r="F30" s="16"/>
      <c r="G30" s="16" t="s">
        <v>55</v>
      </c>
      <c r="H30" s="16"/>
      <c r="I30" s="16"/>
      <c r="J30" s="16"/>
      <c r="K30" s="16"/>
      <c r="L30" s="16"/>
      <c r="M30" s="16"/>
    </row>
  </sheetData>
  <mergeCells count="10">
    <mergeCell ref="E28:M28"/>
    <mergeCell ref="G29:M29"/>
    <mergeCell ref="G30:M30"/>
    <mergeCell ref="E29:F29"/>
    <mergeCell ref="E30:F30"/>
    <mergeCell ref="E10:N10"/>
    <mergeCell ref="E16:J16"/>
    <mergeCell ref="E20:H20"/>
    <mergeCell ref="E24:J24"/>
    <mergeCell ref="E25:J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7FB1-9BA1-4802-BF52-E7ED1280CA81}">
  <dimension ref="C5:AC83"/>
  <sheetViews>
    <sheetView topLeftCell="I44" zoomScale="59" zoomScaleNormal="59" workbookViewId="0">
      <selection activeCell="K73" sqref="K73"/>
    </sheetView>
  </sheetViews>
  <sheetFormatPr defaultRowHeight="14.5"/>
  <cols>
    <col min="11" max="11" width="79" customWidth="1"/>
    <col min="12" max="13" width="19.1796875" customWidth="1"/>
    <col min="16" max="16" width="11.54296875" customWidth="1"/>
    <col min="18" max="19" width="17" customWidth="1"/>
    <col min="20" max="20" width="19.6328125" customWidth="1"/>
    <col min="21" max="21" width="44.453125" customWidth="1"/>
    <col min="22" max="22" width="45.90625" customWidth="1"/>
    <col min="23" max="23" width="48.453125" customWidth="1"/>
    <col min="24" max="24" width="47.6328125" customWidth="1"/>
    <col min="25" max="25" width="26.81640625" customWidth="1"/>
    <col min="26" max="26" width="49.453125" customWidth="1"/>
    <col min="27" max="30" width="17.90625" customWidth="1"/>
  </cols>
  <sheetData>
    <row r="5" spans="12:29" ht="28.75" customHeight="1"/>
    <row r="6" spans="12:29" ht="21" customHeight="1">
      <c r="T6" s="21"/>
      <c r="V6" s="10"/>
      <c r="W6" s="10"/>
    </row>
    <row r="7" spans="12:29" ht="38.4" customHeight="1">
      <c r="L7" s="2" t="s">
        <v>8</v>
      </c>
      <c r="M7" s="2"/>
      <c r="N7" s="2" t="s">
        <v>11</v>
      </c>
      <c r="O7" s="2" t="s">
        <v>10</v>
      </c>
      <c r="P7" s="2" t="s">
        <v>3</v>
      </c>
      <c r="Q7" s="7" t="s">
        <v>0</v>
      </c>
      <c r="R7" s="7" t="s">
        <v>1</v>
      </c>
      <c r="S7" s="8" t="s">
        <v>2</v>
      </c>
      <c r="T7" s="21"/>
      <c r="U7" s="9"/>
      <c r="V7" s="10"/>
      <c r="W7" s="10"/>
      <c r="X7" s="5"/>
      <c r="Y7" s="3"/>
      <c r="Z7" s="3"/>
      <c r="AA7" s="2"/>
      <c r="AB7" s="2"/>
      <c r="AC7" s="2"/>
    </row>
    <row r="8" spans="12:29" ht="21" customHeight="1">
      <c r="L8" s="2" t="s">
        <v>7</v>
      </c>
      <c r="M8" s="2"/>
      <c r="N8" s="2">
        <v>200</v>
      </c>
      <c r="O8" s="2">
        <v>35</v>
      </c>
      <c r="P8" s="2">
        <v>33</v>
      </c>
      <c r="Q8" s="2"/>
      <c r="R8" s="2"/>
      <c r="S8" s="2"/>
      <c r="T8" s="4">
        <f>1.4*POWER((P8-8)/(10),2/3)</f>
        <v>2.5788220490482705</v>
      </c>
      <c r="U8" s="4">
        <f>O8/N8</f>
        <v>0.17499999999999999</v>
      </c>
      <c r="V8" s="10">
        <f>SQRT((2.25-U8)/(1.25+U8))</f>
        <v>1.2067064062468522</v>
      </c>
      <c r="W8" s="10">
        <f>1.5*V8*T8</f>
        <v>4.6678216307357729</v>
      </c>
      <c r="X8" s="6">
        <f>0.0195*V8*T8</f>
        <v>6.0681681199565053E-2</v>
      </c>
      <c r="Y8" s="2"/>
      <c r="Z8" s="2">
        <f>W8/X8</f>
        <v>76.92307692307692</v>
      </c>
      <c r="AA8" s="2"/>
      <c r="AB8" s="2"/>
      <c r="AC8" s="2"/>
    </row>
    <row r="9" spans="12:29" ht="21" customHeight="1"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2:29" ht="21" customHeight="1"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2:29" ht="21" customHeight="1"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2:29" ht="21" customHeight="1"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2:29" ht="21" customHeight="1"/>
    <row r="14" spans="12:29" ht="21" customHeight="1"/>
    <row r="15" spans="12:29" ht="21" customHeight="1"/>
    <row r="16" spans="12:29" ht="21" customHeight="1"/>
    <row r="17" spans="12:29" ht="21" customHeight="1"/>
    <row r="18" spans="12:29" ht="21" customHeight="1"/>
    <row r="19" spans="12:29" ht="21" customHeight="1"/>
    <row r="20" spans="12:29" ht="21" customHeight="1"/>
    <row r="21" spans="12:29" ht="21" customHeight="1"/>
    <row r="22" spans="12:29" ht="21" customHeight="1"/>
    <row r="25" spans="12:29" ht="38.4" customHeight="1">
      <c r="T25" s="21"/>
      <c r="V25" s="10"/>
      <c r="W25" s="10"/>
    </row>
    <row r="26" spans="12:29" ht="38.4" customHeight="1">
      <c r="L26" s="2" t="s">
        <v>8</v>
      </c>
      <c r="M26" s="2"/>
      <c r="N26" s="2" t="s">
        <v>5</v>
      </c>
      <c r="O26" s="2" t="s">
        <v>4</v>
      </c>
      <c r="P26" s="2" t="s">
        <v>3</v>
      </c>
      <c r="Q26" s="7" t="s">
        <v>0</v>
      </c>
      <c r="R26" s="7" t="s">
        <v>1</v>
      </c>
      <c r="S26" s="8" t="s">
        <v>2</v>
      </c>
      <c r="T26" s="21"/>
      <c r="U26" s="9"/>
      <c r="V26" s="10"/>
      <c r="W26" s="10"/>
      <c r="X26" s="5"/>
      <c r="Y26" s="3"/>
      <c r="Z26" s="3"/>
      <c r="AA26" s="2"/>
      <c r="AB26" s="2"/>
      <c r="AC26" s="2"/>
    </row>
    <row r="27" spans="12:29" ht="38.4" customHeight="1">
      <c r="L27" s="2" t="s">
        <v>9</v>
      </c>
      <c r="M27" s="2"/>
      <c r="N27" s="2">
        <v>200</v>
      </c>
      <c r="O27" s="2">
        <v>35</v>
      </c>
      <c r="P27" s="2">
        <v>33</v>
      </c>
      <c r="Q27" s="2"/>
      <c r="R27" s="2"/>
      <c r="S27" s="2"/>
      <c r="T27" s="4">
        <f>1.4*POWER((P27-8)/(10),2/3)</f>
        <v>2.5788220490482705</v>
      </c>
      <c r="U27" s="4">
        <f>O27/N27</f>
        <v>0.17499999999999999</v>
      </c>
      <c r="V27" s="10">
        <f>SQRT((2.25-U27)/(1.25+U27))</f>
        <v>1.2067064062468522</v>
      </c>
      <c r="W27" s="10">
        <f>(0.802+0.78*U27)*POWER(P27,0.6)</f>
        <v>7.6479077517203793</v>
      </c>
      <c r="X27" s="6">
        <f>0.0195*V27*T27</f>
        <v>6.0681681199565053E-2</v>
      </c>
      <c r="Y27" s="2">
        <f>4500*SQRT(P27)</f>
        <v>25850.53190942113</v>
      </c>
      <c r="Z27" s="2">
        <f>W27/X27</f>
        <v>126.03322123802985</v>
      </c>
      <c r="AA27" s="2">
        <v>2.9</v>
      </c>
      <c r="AB27" s="2">
        <v>7.7</v>
      </c>
      <c r="AC27" s="2">
        <v>7.7</v>
      </c>
    </row>
    <row r="28" spans="12:29" ht="38.4" customHeight="1"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2:29" ht="38.4" hidden="1" customHeight="1"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2:29" ht="38.4" hidden="1" customHeight="1"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2:29" ht="38.4" hidden="1" customHeight="1"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40" spans="3:7">
      <c r="C40" s="22" t="s">
        <v>6</v>
      </c>
      <c r="D40" s="22"/>
      <c r="E40" s="22"/>
      <c r="F40" s="22"/>
      <c r="G40" s="22"/>
    </row>
    <row r="76" spans="12:29" ht="28.25" customHeight="1">
      <c r="T76" s="12"/>
      <c r="V76" s="10"/>
      <c r="W76" s="10"/>
      <c r="X76">
        <v>50</v>
      </c>
      <c r="Y76" s="20"/>
      <c r="Z76" s="16"/>
    </row>
    <row r="77" spans="12:29" ht="37.25" customHeight="1">
      <c r="L77" s="2" t="s">
        <v>8</v>
      </c>
      <c r="M77" s="2" t="s">
        <v>3</v>
      </c>
      <c r="N77" s="2" t="s">
        <v>12</v>
      </c>
      <c r="O77" s="2" t="s">
        <v>13</v>
      </c>
      <c r="P77" s="2" t="s">
        <v>14</v>
      </c>
      <c r="Q77" s="13" t="s">
        <v>15</v>
      </c>
      <c r="R77" s="13" t="s">
        <v>16</v>
      </c>
      <c r="S77" s="7" t="s">
        <v>0</v>
      </c>
      <c r="T77" s="7" t="s">
        <v>1</v>
      </c>
      <c r="U77" s="8" t="s">
        <v>2</v>
      </c>
      <c r="V77" s="10"/>
      <c r="W77" s="10"/>
      <c r="X77" s="11"/>
      <c r="Y77" s="20"/>
      <c r="Z77" s="16"/>
      <c r="AA77" s="6"/>
      <c r="AB77" s="2"/>
      <c r="AC77" s="2"/>
    </row>
    <row r="78" spans="12:29">
      <c r="L78" s="2"/>
      <c r="M78" s="2">
        <v>31</v>
      </c>
      <c r="N78" s="2">
        <v>300</v>
      </c>
      <c r="O78" s="2">
        <v>2</v>
      </c>
      <c r="P78" s="2">
        <f>4500*SQRT(M78)</f>
        <v>25054.939632735095</v>
      </c>
      <c r="Q78" s="2">
        <v>2600</v>
      </c>
      <c r="R78" s="2">
        <f>Q78/3.5</f>
        <v>742.85714285714289</v>
      </c>
      <c r="S78" s="2">
        <v>1.81</v>
      </c>
      <c r="T78" s="4">
        <v>50</v>
      </c>
      <c r="U78" s="4">
        <v>50</v>
      </c>
      <c r="V78" s="10">
        <f>0.33*SQRT(M78)</f>
        <v>1.8373622397339071</v>
      </c>
      <c r="W78" s="10">
        <f>0.52*POWER(V78,0.26)+POWER(R78,-0.23)</f>
        <v>0.82772850923586661</v>
      </c>
      <c r="X78" s="6">
        <f>1.46*POWER(R78,0.165)+POWER(V78,1.033)</f>
        <v>6.2202447060192156</v>
      </c>
      <c r="Y78" s="2">
        <f>1/((N78/P78)+(O78/Q78))</f>
        <v>78.47496418516721</v>
      </c>
      <c r="Z78" s="2">
        <f>0.16*R78/Q78+0.47</f>
        <v>0.51571428571428568</v>
      </c>
      <c r="AA78" s="2">
        <f>Y78*S78</f>
        <v>142.03968517515264</v>
      </c>
      <c r="AB78" s="2">
        <f>Z78*T78</f>
        <v>25.785714285714285</v>
      </c>
      <c r="AC78" s="2">
        <f>Z78*U78</f>
        <v>25.785714285714285</v>
      </c>
    </row>
    <row r="79" spans="12:29">
      <c r="L79" s="2"/>
      <c r="M79" s="2">
        <v>40</v>
      </c>
      <c r="N79" s="2">
        <v>150</v>
      </c>
      <c r="O79" s="2">
        <v>2</v>
      </c>
      <c r="P79" s="2">
        <f>4500*SQRT(M79)</f>
        <v>28460.498941515416</v>
      </c>
      <c r="Q79" s="2">
        <v>2500</v>
      </c>
      <c r="R79" s="2">
        <f>Q79/3.5</f>
        <v>714.28571428571433</v>
      </c>
      <c r="S79" s="2">
        <f>T79/27.6</f>
        <v>1.6775362318840579</v>
      </c>
      <c r="T79" s="2">
        <v>46.3</v>
      </c>
      <c r="U79" s="2">
        <f>T79</f>
        <v>46.3</v>
      </c>
      <c r="V79" s="10">
        <f>0.33*SQRT(M79)</f>
        <v>2.0871032557111304</v>
      </c>
      <c r="W79" s="10">
        <f>0.52*POWER(V79,0.26)+POWER(R79,-0.23)</f>
        <v>0.85023106510404634</v>
      </c>
      <c r="X79" s="6">
        <f>1.46*POWER(R79,0.165)+POWER(V79,1.033)</f>
        <v>6.455992990736199</v>
      </c>
      <c r="Y79" s="2">
        <f>1/((N79/P79)+(O79/Q79))</f>
        <v>164.73208689209667</v>
      </c>
      <c r="Z79" s="2">
        <f>0.16*R79/Q79+0.47</f>
        <v>0.51571428571428568</v>
      </c>
      <c r="AA79" s="2">
        <f>Y79*S79</f>
        <v>276.34404431536507</v>
      </c>
      <c r="AB79" s="2">
        <f>Z79*T79</f>
        <v>23.877571428571425</v>
      </c>
      <c r="AC79" s="2">
        <f>Z79*U79</f>
        <v>23.877571428571425</v>
      </c>
    </row>
    <row r="83" spans="11:11">
      <c r="K83">
        <v>0</v>
      </c>
    </row>
  </sheetData>
  <mergeCells count="5">
    <mergeCell ref="Y76:Y77"/>
    <mergeCell ref="Z76:Z77"/>
    <mergeCell ref="T6:T7"/>
    <mergeCell ref="C40:G40"/>
    <mergeCell ref="T25:T26"/>
  </mergeCells>
  <pageMargins left="0.7" right="0.7" top="0.75" bottom="0.75" header="0.3" footer="0.3"/>
  <pageSetup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material prop</vt:lpstr>
      <vt:lpstr>cfrp </vt:lpstr>
      <vt:lpstr>epoxy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2022-03-10T15:50:05Z</dcterms:modified>
</cp:coreProperties>
</file>