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UWTSD work\2018_2019\Admin\Module Boxes for 2018_2019\Introduction to Automotive\"/>
    </mc:Choice>
  </mc:AlternateContent>
  <bookViews>
    <workbookView xWindow="0" yWindow="0" windowWidth="28800" windowHeight="12435" activeTab="2"/>
  </bookViews>
  <sheets>
    <sheet name="Sample Work CWK1" sheetId="3" r:id="rId1"/>
    <sheet name="Sample Work CWK2" sheetId="5" r:id="rId2"/>
    <sheet name="M4X01507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6" i="5" l="1"/>
  <c r="S6" i="5"/>
  <c r="V6" i="5" s="1"/>
  <c r="Q6" i="5"/>
  <c r="O6" i="5"/>
  <c r="L6" i="5"/>
  <c r="J6" i="5"/>
  <c r="H6" i="5"/>
  <c r="F6" i="5"/>
  <c r="M6" i="5" s="1"/>
  <c r="W10" i="5" l="1"/>
  <c r="U10" i="5"/>
  <c r="S10" i="5"/>
  <c r="V10" i="5" s="1"/>
  <c r="Q10" i="5"/>
  <c r="O10" i="5"/>
  <c r="L10" i="5"/>
  <c r="J10" i="5"/>
  <c r="H10" i="5"/>
  <c r="F10" i="5"/>
  <c r="M10" i="5" s="1"/>
  <c r="W9" i="5"/>
  <c r="U9" i="5"/>
  <c r="S9" i="5"/>
  <c r="Q9" i="5"/>
  <c r="O9" i="5"/>
  <c r="V9" i="5" s="1"/>
  <c r="L9" i="5"/>
  <c r="M9" i="5" s="1"/>
  <c r="J9" i="5"/>
  <c r="H9" i="5"/>
  <c r="F9" i="5"/>
  <c r="W8" i="5"/>
  <c r="U8" i="5"/>
  <c r="S8" i="5"/>
  <c r="Q8" i="5"/>
  <c r="V8" i="5" s="1"/>
  <c r="O8" i="5"/>
  <c r="F8" i="5"/>
  <c r="H8" i="5"/>
  <c r="J8" i="5"/>
  <c r="L8" i="5"/>
  <c r="M8" i="5"/>
  <c r="W6" i="5"/>
  <c r="W7" i="5"/>
  <c r="W5" i="5"/>
  <c r="U7" i="5"/>
  <c r="S7" i="5"/>
  <c r="Q7" i="5"/>
  <c r="O7" i="5"/>
  <c r="V7" i="5" s="1"/>
  <c r="M7" i="5"/>
  <c r="L7" i="5"/>
  <c r="J7" i="5"/>
  <c r="H7" i="5"/>
  <c r="F7" i="5"/>
  <c r="V5" i="5"/>
  <c r="U5" i="5"/>
  <c r="S5" i="5"/>
  <c r="Q5" i="5"/>
  <c r="O5" i="5"/>
  <c r="L5" i="5"/>
  <c r="J5" i="5"/>
  <c r="H5" i="5"/>
  <c r="M5" i="5" s="1"/>
  <c r="F5" i="5"/>
  <c r="BI6" i="3" l="1"/>
  <c r="BI7" i="3"/>
  <c r="BI8" i="3"/>
  <c r="BI9" i="3"/>
  <c r="BI10" i="3"/>
  <c r="BI5" i="3"/>
  <c r="BH6" i="3"/>
  <c r="BH7" i="3"/>
  <c r="BH8" i="3"/>
  <c r="BH9" i="3"/>
  <c r="BH10" i="3"/>
  <c r="BH5" i="3"/>
  <c r="Y6" i="3"/>
  <c r="Y7" i="3"/>
  <c r="Y8" i="3"/>
  <c r="Y9" i="3"/>
  <c r="Y10" i="3"/>
  <c r="Y5" i="3"/>
  <c r="F6" i="3"/>
  <c r="F7" i="3"/>
  <c r="F8" i="3"/>
  <c r="F9" i="3"/>
  <c r="F10" i="3"/>
  <c r="F5" i="3"/>
  <c r="BG10" i="3"/>
  <c r="BG9" i="3"/>
  <c r="BG8" i="3"/>
  <c r="BG7" i="3"/>
  <c r="BG6" i="3"/>
  <c r="BG5" i="3"/>
  <c r="X10" i="3"/>
  <c r="X9" i="3"/>
  <c r="X8" i="3"/>
  <c r="X7" i="3"/>
  <c r="X6" i="3"/>
  <c r="X5" i="3"/>
  <c r="F45" i="2" l="1"/>
  <c r="E45" i="2"/>
  <c r="G9" i="2"/>
  <c r="G13" i="2"/>
  <c r="G15" i="2"/>
  <c r="G21" i="2"/>
  <c r="G22" i="2"/>
  <c r="G26" i="2"/>
  <c r="G29" i="2"/>
  <c r="G31" i="2"/>
  <c r="G35" i="2"/>
  <c r="G4" i="2"/>
  <c r="G7" i="2" l="1"/>
  <c r="G33" i="2"/>
  <c r="F44" i="2" l="1"/>
  <c r="E44" i="2"/>
  <c r="G6" i="2" l="1"/>
  <c r="G8" i="2"/>
  <c r="G10" i="2"/>
  <c r="G12" i="2"/>
  <c r="G14" i="2"/>
  <c r="G16" i="2"/>
  <c r="G17" i="2"/>
  <c r="G18" i="2"/>
  <c r="G19" i="2"/>
  <c r="G20" i="2"/>
  <c r="G23" i="2"/>
  <c r="G24" i="2"/>
  <c r="G25" i="2"/>
  <c r="G27" i="2"/>
  <c r="G28" i="2"/>
  <c r="G30" i="2"/>
  <c r="G32" i="2"/>
  <c r="G34" i="2"/>
  <c r="G36" i="2"/>
  <c r="G37" i="2"/>
  <c r="G38" i="2"/>
  <c r="G39" i="2"/>
  <c r="G40" i="2"/>
  <c r="G41" i="2"/>
  <c r="G42" i="2"/>
  <c r="G5" i="2"/>
  <c r="G45" i="2" l="1"/>
  <c r="G44" i="2"/>
</calcChain>
</file>

<file path=xl/comments1.xml><?xml version="1.0" encoding="utf-8"?>
<comments xmlns="http://schemas.openxmlformats.org/spreadsheetml/2006/main">
  <authors>
    <author>Kerry Tudor</author>
  </authors>
  <commentList>
    <comment ref="M5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One centre line covered by dimension line. </t>
        </r>
      </text>
    </comment>
    <comment ref="N5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Chamfer dimension touching drawing</t>
        </r>
      </text>
    </comment>
    <comment ref="Q5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Over dimensioned, wall thickness nore needed. </t>
        </r>
      </text>
    </comment>
    <comment ref="N6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Dimension is covering centre line. 
</t>
        </r>
      </text>
    </comment>
    <comment ref="P7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Wrong fillet and one chamfer missing. </t>
        </r>
      </text>
    </comment>
    <comment ref="Q7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Extra dimension and dimensions missing. </t>
        </r>
      </text>
    </comment>
    <comment ref="S7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not shown. 
</t>
        </r>
      </text>
    </comment>
    <comment ref="U7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Dimension missing and 1 wrong. </t>
        </r>
      </text>
    </comment>
    <comment ref="V7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Wrong thickness</t>
        </r>
      </text>
    </comment>
    <comment ref="W7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no date. </t>
        </r>
      </text>
    </comment>
    <comment ref="E8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Capped at 40% due to being late
</t>
        </r>
      </text>
    </comment>
    <comment ref="N8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Numbers touching lines. </t>
        </r>
      </text>
    </comment>
    <comment ref="S8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Incorrect value used. </t>
        </r>
      </text>
    </comment>
    <comment ref="W8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Not checked. </t>
        </r>
      </text>
    </comment>
    <comment ref="H9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Date and Student number missing. </t>
        </r>
      </text>
    </comment>
    <comment ref="M9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No centre line shown. </t>
        </r>
      </text>
    </comment>
    <comment ref="N9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Dimensions touching lines and shown within object. </t>
        </r>
      </text>
    </comment>
    <comment ref="P9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Dimensions missing and fillet wrong shape.</t>
        </r>
      </text>
    </comment>
    <comment ref="Q9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Dimensions missing.</t>
        </r>
      </text>
    </comment>
    <comment ref="T9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Wrong dimension. </t>
        </r>
      </text>
    </comment>
    <comment ref="W9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Missing
</t>
        </r>
      </text>
    </comment>
  </commentList>
</comments>
</file>

<file path=xl/sharedStrings.xml><?xml version="1.0" encoding="utf-8"?>
<sst xmlns="http://schemas.openxmlformats.org/spreadsheetml/2006/main" count="272" uniqueCount="177">
  <si>
    <t>Student number</t>
  </si>
  <si>
    <t>First name</t>
  </si>
  <si>
    <t>Surname</t>
  </si>
  <si>
    <t>1802539</t>
  </si>
  <si>
    <t xml:space="preserve">LEWIS  </t>
  </si>
  <si>
    <t>AUBREY</t>
  </si>
  <si>
    <t>1800078</t>
  </si>
  <si>
    <t xml:space="preserve">HARLEY  </t>
  </si>
  <si>
    <t>BATES</t>
  </si>
  <si>
    <t>1803210</t>
  </si>
  <si>
    <t xml:space="preserve">JOSEPH  </t>
  </si>
  <si>
    <t>BELCHER</t>
  </si>
  <si>
    <t>1807541</t>
  </si>
  <si>
    <t xml:space="preserve">JONATHAN  </t>
  </si>
  <si>
    <t>BENNETT</t>
  </si>
  <si>
    <t>1805555</t>
  </si>
  <si>
    <t xml:space="preserve">HARRISON  </t>
  </si>
  <si>
    <t>BOAKES</t>
  </si>
  <si>
    <t>1803066</t>
  </si>
  <si>
    <t xml:space="preserve">BRADLEY ELLIOT </t>
  </si>
  <si>
    <t>BURTON</t>
  </si>
  <si>
    <t>1801936</t>
  </si>
  <si>
    <t xml:space="preserve">THOMAS JAMES </t>
  </si>
  <si>
    <t>CROCKER</t>
  </si>
  <si>
    <t>1809344</t>
  </si>
  <si>
    <t xml:space="preserve">RYAN  </t>
  </si>
  <si>
    <t>DAVIES</t>
  </si>
  <si>
    <t>1804003</t>
  </si>
  <si>
    <t xml:space="preserve">TAMZYN  </t>
  </si>
  <si>
    <t>DAVIS</t>
  </si>
  <si>
    <t>1803061</t>
  </si>
  <si>
    <t xml:space="preserve">KYLE ANTHONY </t>
  </si>
  <si>
    <t>FARINAS</t>
  </si>
  <si>
    <t>1802755</t>
  </si>
  <si>
    <t xml:space="preserve">ROMYLOS  </t>
  </si>
  <si>
    <t>FRANGOS</t>
  </si>
  <si>
    <t>1807465</t>
  </si>
  <si>
    <t xml:space="preserve">JOSEPH JONATHAN </t>
  </si>
  <si>
    <t>GAUNTLETT</t>
  </si>
  <si>
    <t>1801217</t>
  </si>
  <si>
    <t xml:space="preserve">BENJAMIN  </t>
  </si>
  <si>
    <t>GILBERT</t>
  </si>
  <si>
    <t>1703078</t>
  </si>
  <si>
    <t xml:space="preserve">HARRY JOSEPH </t>
  </si>
  <si>
    <t>GRUNDY</t>
  </si>
  <si>
    <t>1803810</t>
  </si>
  <si>
    <t xml:space="preserve">CHRISTOPHER JAMES </t>
  </si>
  <si>
    <t>HERBERT-SALTER</t>
  </si>
  <si>
    <t>1803334</t>
  </si>
  <si>
    <t xml:space="preserve">EWAN  </t>
  </si>
  <si>
    <t>HOWELLS</t>
  </si>
  <si>
    <t>1801799</t>
  </si>
  <si>
    <t xml:space="preserve">JOSHUA  </t>
  </si>
  <si>
    <t>1801396</t>
  </si>
  <si>
    <t xml:space="preserve">RHODRI  </t>
  </si>
  <si>
    <t>JENKINS</t>
  </si>
  <si>
    <t>1802396</t>
  </si>
  <si>
    <t xml:space="preserve">LLOYD  </t>
  </si>
  <si>
    <t>JOHN</t>
  </si>
  <si>
    <t>1804234</t>
  </si>
  <si>
    <t xml:space="preserve">SAMUEL ROBERT </t>
  </si>
  <si>
    <t>JOHNS</t>
  </si>
  <si>
    <t>1804425</t>
  </si>
  <si>
    <t xml:space="preserve">ALAN  </t>
  </si>
  <si>
    <t>KALLOOR JOSE</t>
  </si>
  <si>
    <t>1702561</t>
  </si>
  <si>
    <t xml:space="preserve">JACOB ADAM </t>
  </si>
  <si>
    <t>LEWIS</t>
  </si>
  <si>
    <t>1803213</t>
  </si>
  <si>
    <t xml:space="preserve">CALUM  </t>
  </si>
  <si>
    <t>MCGOWAN-FRANKLIN</t>
  </si>
  <si>
    <t>1804886</t>
  </si>
  <si>
    <t>MCKAY</t>
  </si>
  <si>
    <t>1802426</t>
  </si>
  <si>
    <t xml:space="preserve">EVAN CASSELLS </t>
  </si>
  <si>
    <t>MORCOM</t>
  </si>
  <si>
    <t>1708390</t>
  </si>
  <si>
    <t xml:space="preserve">DANIEL JAMES </t>
  </si>
  <si>
    <t>MORGAN</t>
  </si>
  <si>
    <t>1801800</t>
  </si>
  <si>
    <t xml:space="preserve">NATHAN  </t>
  </si>
  <si>
    <t>MYER</t>
  </si>
  <si>
    <t>1801670</t>
  </si>
  <si>
    <t>PARSONS</t>
  </si>
  <si>
    <t>1808090</t>
  </si>
  <si>
    <t>PUGH</t>
  </si>
  <si>
    <t>1803195</t>
  </si>
  <si>
    <t xml:space="preserve">MOHAMMAD SAMIUL </t>
  </si>
  <si>
    <t>RASHID</t>
  </si>
  <si>
    <t>1805569</t>
  </si>
  <si>
    <t>OWEN MICHAEL THOMAS</t>
  </si>
  <si>
    <t>ROBERTS</t>
  </si>
  <si>
    <t>1802339</t>
  </si>
  <si>
    <t xml:space="preserve">ADAM LEE </t>
  </si>
  <si>
    <t>ROWE</t>
  </si>
  <si>
    <t>1802180</t>
  </si>
  <si>
    <t xml:space="preserve">TOM  </t>
  </si>
  <si>
    <t>SCHULTZE</t>
  </si>
  <si>
    <t>1805585</t>
  </si>
  <si>
    <t>TURNER</t>
  </si>
  <si>
    <t>1804348</t>
  </si>
  <si>
    <t xml:space="preserve">GREIG  </t>
  </si>
  <si>
    <t>WESTERN</t>
  </si>
  <si>
    <t>1803827</t>
  </si>
  <si>
    <t>ANDREW RICHARD HUW</t>
  </si>
  <si>
    <t>WHITE</t>
  </si>
  <si>
    <t>1800974</t>
  </si>
  <si>
    <t xml:space="preserve">ROBIN  </t>
  </si>
  <si>
    <t>WILLIAMSON-GILLIE</t>
  </si>
  <si>
    <t>Coursework 1 (50%)</t>
  </si>
  <si>
    <t>Coursework 2 (50%)</t>
  </si>
  <si>
    <t>Module Total</t>
  </si>
  <si>
    <t xml:space="preserve">OLIVER </t>
  </si>
  <si>
    <t xml:space="preserve">LAITH  </t>
  </si>
  <si>
    <t>ALKADHIM</t>
  </si>
  <si>
    <t>NA</t>
  </si>
  <si>
    <t>Average Mark</t>
  </si>
  <si>
    <t>Standard Deviation</t>
  </si>
  <si>
    <t>Student Number</t>
  </si>
  <si>
    <t>First Name</t>
  </si>
  <si>
    <t>Part A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</si>
  <si>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</si>
  <si>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</si>
  <si>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</si>
  <si>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</si>
  <si>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</si>
  <si>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</si>
  <si>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</si>
  <si>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</si>
  <si>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</si>
  <si>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</si>
  <si>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</si>
  <si>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</si>
  <si>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</si>
  <si>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</si>
  <si>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</si>
  <si>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</si>
  <si>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</si>
  <si>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TOTAL /25</t>
  </si>
  <si>
    <t>Part B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</si>
  <si>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</si>
  <si>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</si>
  <si>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</si>
  <si>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</si>
  <si>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</si>
  <si>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</si>
  <si>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</si>
  <si>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</si>
  <si>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</si>
  <si>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</si>
  <si>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</si>
  <si>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</si>
  <si>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</si>
  <si>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</si>
  <si>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</si>
  <si>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</si>
  <si>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Valve</t>
  </si>
  <si>
    <t>Spring Pan</t>
  </si>
  <si>
    <t>Collet</t>
  </si>
  <si>
    <t>Assembly</t>
  </si>
  <si>
    <t>Total/70</t>
  </si>
  <si>
    <t>Part C</t>
  </si>
  <si>
    <t>COURSEWORK 1 - CAD</t>
  </si>
  <si>
    <t>Total / 15</t>
  </si>
  <si>
    <t>Total for CWK1</t>
  </si>
  <si>
    <t>%</t>
  </si>
  <si>
    <t>Research (10%)</t>
  </si>
  <si>
    <t>Knowledge (40%)</t>
  </si>
  <si>
    <t>Analysis (30%)</t>
  </si>
  <si>
    <t>Prof Skills (20%)</t>
  </si>
  <si>
    <t>Mark</t>
  </si>
  <si>
    <t>Total</t>
  </si>
  <si>
    <t>Historic Poster</t>
  </si>
  <si>
    <t>Future Poster</t>
  </si>
  <si>
    <t>KURT</t>
  </si>
  <si>
    <t>COPPER</t>
  </si>
  <si>
    <t>Late submission CWK2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</si>
</sst>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64">
    <xf numFmtId="0" fontId="0" fillId="0" borderId="0" xfId="0"/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2" xfId="0" quotePrefix="1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164" fontId="2" fillId="0" borderId="12" xfId="0" applyNumberFormat="1" applyFont="1" applyBorder="1"/>
    <xf numFmtId="164" fontId="2" fillId="0" borderId="13" xfId="0" applyNumberFormat="1" applyFont="1" applyBorder="1"/>
    <xf numFmtId="164" fontId="0" fillId="0" borderId="0" xfId="0" applyNumberFormat="1"/>
    <xf numFmtId="0" fontId="1" fillId="0" borderId="0" xfId="0" applyFont="1"/>
    <xf numFmtId="0" fontId="2" fillId="0" borderId="18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164" fontId="2" fillId="0" borderId="18" xfId="0" applyNumberFormat="1" applyFont="1" applyBorder="1"/>
    <xf numFmtId="0" fontId="2" fillId="0" borderId="3" xfId="0" applyFont="1" applyFill="1" applyBorder="1" applyAlignment="1" applyProtection="1">
      <alignment vertical="center"/>
    </xf>
    <xf numFmtId="0" fontId="1" fillId="0" borderId="14" xfId="0" applyFont="1" applyBorder="1" applyAlignment="1">
      <alignment horizontal="center" wrapText="1"/>
    </xf>
    <xf numFmtId="0" fontId="2" fillId="0" borderId="8" xfId="0" applyFont="1" applyFill="1" applyBorder="1" applyAlignment="1" applyProtection="1">
      <alignment vertical="center"/>
    </xf>
    <xf numFmtId="0" fontId="2" fillId="0" borderId="11" xfId="0" applyFont="1" applyFill="1" applyBorder="1" applyAlignment="1" applyProtection="1">
      <alignment horizontal="left" vertical="center"/>
    </xf>
    <xf numFmtId="164" fontId="3" fillId="2" borderId="12" xfId="0" applyNumberFormat="1" applyFont="1" applyFill="1" applyBorder="1"/>
    <xf numFmtId="0" fontId="4" fillId="0" borderId="0" xfId="0" applyFont="1" applyFill="1" applyBorder="1" applyAlignment="1" applyProtection="1">
      <alignment vertical="center"/>
    </xf>
    <xf numFmtId="0" fontId="0" fillId="0" borderId="11" xfId="0" applyFont="1" applyBorder="1" applyAlignment="1">
      <alignment horizontal="right" wrapText="1"/>
    </xf>
    <xf numFmtId="1" fontId="0" fillId="0" borderId="18" xfId="0" applyNumberFormat="1" applyFont="1" applyBorder="1" applyAlignment="1">
      <alignment horizontal="right" wrapText="1"/>
    </xf>
    <xf numFmtId="1" fontId="0" fillId="0" borderId="12" xfId="0" applyNumberFormat="1" applyBorder="1"/>
    <xf numFmtId="1" fontId="3" fillId="0" borderId="12" xfId="0" applyNumberFormat="1" applyFont="1" applyBorder="1"/>
    <xf numFmtId="1" fontId="0" fillId="0" borderId="13" xfId="0" applyNumberFormat="1" applyBorder="1"/>
    <xf numFmtId="0" fontId="2" fillId="0" borderId="23" xfId="0" applyFont="1" applyBorder="1" applyAlignment="1">
      <alignment vertical="center" wrapText="1"/>
    </xf>
    <xf numFmtId="0" fontId="2" fillId="0" borderId="23" xfId="0" applyFont="1" applyFill="1" applyBorder="1" applyAlignment="1">
      <alignment vertical="center" wrapText="1"/>
    </xf>
    <xf numFmtId="0" fontId="0" fillId="0" borderId="0" xfId="0" applyFill="1"/>
    <xf numFmtId="0" fontId="0" fillId="0" borderId="24" xfId="0" applyFill="1" applyBorder="1"/>
    <xf numFmtId="0" fontId="0" fillId="0" borderId="25" xfId="0" applyFill="1" applyBorder="1"/>
    <xf numFmtId="0" fontId="0" fillId="0" borderId="0" xfId="0" applyFill="1" applyBorder="1"/>
    <xf numFmtId="0" fontId="0" fillId="0" borderId="23" xfId="0" applyBorder="1"/>
    <xf numFmtId="0" fontId="0" fillId="0" borderId="33" xfId="0" applyBorder="1"/>
    <xf numFmtId="0" fontId="0" fillId="0" borderId="24" xfId="0" applyBorder="1"/>
    <xf numFmtId="0" fontId="0" fillId="0" borderId="25" xfId="0" applyBorder="1"/>
    <xf numFmtId="0" fontId="0" fillId="0" borderId="35" xfId="0" applyBorder="1"/>
    <xf numFmtId="0" fontId="0" fillId="0" borderId="36" xfId="0" applyBorder="1"/>
    <xf numFmtId="0" fontId="2" fillId="0" borderId="33" xfId="0" applyFont="1" applyBorder="1"/>
    <xf numFmtId="0" fontId="2" fillId="0" borderId="23" xfId="0" applyFont="1" applyBorder="1"/>
    <xf numFmtId="0" fontId="2" fillId="0" borderId="33" xfId="0" applyFont="1" applyFill="1" applyBorder="1"/>
    <xf numFmtId="0" fontId="2" fillId="0" borderId="23" xfId="0" applyFont="1" applyFill="1" applyBorder="1"/>
    <xf numFmtId="0" fontId="2" fillId="0" borderId="24" xfId="0" applyFont="1" applyBorder="1"/>
    <xf numFmtId="0" fontId="2" fillId="0" borderId="25" xfId="0" applyFont="1" applyBorder="1"/>
    <xf numFmtId="0" fontId="0" fillId="0" borderId="0" xfId="0" applyFill="1" applyBorder="1" applyAlignment="1">
      <alignment vertical="center"/>
    </xf>
    <xf numFmtId="0" fontId="3" fillId="0" borderId="33" xfId="0" applyFont="1" applyFill="1" applyBorder="1"/>
    <xf numFmtId="0" fontId="2" fillId="0" borderId="24" xfId="0" applyFont="1" applyFill="1" applyBorder="1"/>
    <xf numFmtId="9" fontId="8" fillId="0" borderId="4" xfId="1" applyFont="1" applyFill="1" applyBorder="1"/>
    <xf numFmtId="9" fontId="8" fillId="0" borderId="5" xfId="1" applyFont="1" applyFill="1" applyBorder="1"/>
    <xf numFmtId="0" fontId="0" fillId="0" borderId="23" xfId="0" applyFont="1" applyBorder="1"/>
    <xf numFmtId="0" fontId="0" fillId="0" borderId="25" xfId="0" applyFont="1" applyBorder="1"/>
    <xf numFmtId="9" fontId="8" fillId="0" borderId="34" xfId="1" applyFont="1" applyBorder="1"/>
    <xf numFmtId="9" fontId="8" fillId="0" borderId="26" xfId="1" applyFont="1" applyBorder="1"/>
    <xf numFmtId="9" fontId="1" fillId="0" borderId="0" xfId="1" applyFont="1" applyBorder="1"/>
    <xf numFmtId="9" fontId="8" fillId="0" borderId="0" xfId="1" applyFont="1" applyBorder="1"/>
    <xf numFmtId="9" fontId="8" fillId="0" borderId="4" xfId="1" applyFont="1" applyBorder="1"/>
    <xf numFmtId="9" fontId="8" fillId="0" borderId="5" xfId="1" applyFont="1" applyBorder="1"/>
    <xf numFmtId="9" fontId="1" fillId="0" borderId="1" xfId="1" applyFont="1" applyBorder="1"/>
    <xf numFmtId="9" fontId="1" fillId="0" borderId="42" xfId="1" applyFont="1" applyBorder="1"/>
    <xf numFmtId="9" fontId="1" fillId="0" borderId="2" xfId="1" applyFont="1" applyBorder="1"/>
    <xf numFmtId="0" fontId="2" fillId="0" borderId="35" xfId="0" applyFont="1" applyBorder="1"/>
    <xf numFmtId="0" fontId="2" fillId="0" borderId="36" xfId="0" applyFont="1" applyBorder="1"/>
    <xf numFmtId="0" fontId="0" fillId="0" borderId="36" xfId="0" applyFont="1" applyBorder="1"/>
    <xf numFmtId="9" fontId="8" fillId="0" borderId="40" xfId="1" applyFont="1" applyBorder="1"/>
    <xf numFmtId="0" fontId="2" fillId="0" borderId="35" xfId="0" applyFont="1" applyFill="1" applyBorder="1"/>
    <xf numFmtId="9" fontId="8" fillId="0" borderId="19" xfId="1" applyFont="1" applyFill="1" applyBorder="1"/>
    <xf numFmtId="9" fontId="8" fillId="0" borderId="19" xfId="1" applyFont="1" applyBorder="1"/>
    <xf numFmtId="0" fontId="0" fillId="0" borderId="43" xfId="0" applyFill="1" applyBorder="1"/>
    <xf numFmtId="0" fontId="0" fillId="0" borderId="44" xfId="0" applyFill="1" applyBorder="1"/>
    <xf numFmtId="0" fontId="0" fillId="0" borderId="45" xfId="0" applyFill="1" applyBorder="1"/>
    <xf numFmtId="0" fontId="1" fillId="0" borderId="43" xfId="0" applyFont="1" applyFill="1" applyBorder="1"/>
    <xf numFmtId="0" fontId="1" fillId="0" borderId="45" xfId="0" applyFont="1" applyFill="1" applyBorder="1"/>
    <xf numFmtId="0" fontId="1" fillId="0" borderId="44" xfId="0" applyFont="1" applyFill="1" applyBorder="1"/>
    <xf numFmtId="0" fontId="1" fillId="0" borderId="46" xfId="0" applyFont="1" applyFill="1" applyBorder="1"/>
    <xf numFmtId="0" fontId="2" fillId="0" borderId="27" xfId="0" applyFont="1" applyFill="1" applyBorder="1" applyAlignment="1">
      <alignment vertical="center" wrapText="1"/>
    </xf>
    <xf numFmtId="0" fontId="2" fillId="0" borderId="28" xfId="0" applyFont="1" applyFill="1" applyBorder="1" applyAlignment="1">
      <alignment vertical="center" wrapText="1"/>
    </xf>
    <xf numFmtId="0" fontId="2" fillId="0" borderId="29" xfId="0" applyFont="1" applyFill="1" applyBorder="1" applyAlignment="1">
      <alignment vertical="center" wrapText="1"/>
    </xf>
    <xf numFmtId="0" fontId="2" fillId="0" borderId="33" xfId="0" applyFont="1" applyFill="1" applyBorder="1" applyAlignment="1">
      <alignment vertical="center" wrapText="1"/>
    </xf>
    <xf numFmtId="0" fontId="2" fillId="0" borderId="34" xfId="0" applyFont="1" applyFill="1" applyBorder="1" applyAlignment="1">
      <alignment vertical="center" wrapText="1"/>
    </xf>
    <xf numFmtId="0" fontId="2" fillId="0" borderId="24" xfId="0" applyFont="1" applyFill="1" applyBorder="1" applyAlignment="1">
      <alignment vertical="center" wrapText="1"/>
    </xf>
    <xf numFmtId="0" fontId="2" fillId="0" borderId="25" xfId="0" applyFont="1" applyFill="1" applyBorder="1" applyAlignment="1">
      <alignment vertical="center" wrapText="1"/>
    </xf>
    <xf numFmtId="0" fontId="2" fillId="0" borderId="26" xfId="0" applyFont="1" applyFill="1" applyBorder="1" applyAlignment="1">
      <alignment vertical="center" wrapText="1"/>
    </xf>
    <xf numFmtId="1" fontId="0" fillId="0" borderId="17" xfId="0" applyNumberFormat="1" applyFill="1" applyBorder="1"/>
    <xf numFmtId="1" fontId="0" fillId="0" borderId="15" xfId="0" applyNumberFormat="1" applyFill="1" applyBorder="1"/>
    <xf numFmtId="1" fontId="0" fillId="0" borderId="16" xfId="0" applyNumberFormat="1" applyFill="1" applyBorder="1"/>
    <xf numFmtId="0" fontId="2" fillId="0" borderId="3" xfId="0" applyFont="1" applyFill="1" applyBorder="1" applyAlignment="1">
      <alignment vertical="center" wrapText="1"/>
    </xf>
    <xf numFmtId="0" fontId="1" fillId="0" borderId="0" xfId="0" applyFont="1" applyBorder="1" applyAlignment="1"/>
    <xf numFmtId="0" fontId="0" fillId="0" borderId="0" xfId="0" applyFill="1" applyBorder="1" applyAlignment="1"/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/>
    <xf numFmtId="0" fontId="1" fillId="0" borderId="0" xfId="0" applyFont="1" applyFill="1" applyBorder="1"/>
    <xf numFmtId="0" fontId="2" fillId="0" borderId="0" xfId="0" applyFont="1" applyFill="1" applyBorder="1"/>
    <xf numFmtId="0" fontId="0" fillId="0" borderId="0" xfId="0" applyBorder="1"/>
    <xf numFmtId="0" fontId="0" fillId="0" borderId="0" xfId="0" applyFont="1" applyBorder="1"/>
    <xf numFmtId="0" fontId="2" fillId="0" borderId="0" xfId="0" applyFont="1" applyBorder="1"/>
    <xf numFmtId="0" fontId="0" fillId="0" borderId="47" xfId="0" applyBorder="1"/>
    <xf numFmtId="9" fontId="0" fillId="0" borderId="30" xfId="0" applyNumberFormat="1" applyBorder="1"/>
    <xf numFmtId="0" fontId="2" fillId="0" borderId="33" xfId="0" applyFont="1" applyBorder="1" applyAlignment="1">
      <alignment vertical="center" wrapText="1"/>
    </xf>
    <xf numFmtId="0" fontId="2" fillId="0" borderId="33" xfId="0" quotePrefix="1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0" fillId="0" borderId="32" xfId="0" applyBorder="1"/>
    <xf numFmtId="9" fontId="2" fillId="0" borderId="31" xfId="0" applyNumberFormat="1" applyFont="1" applyBorder="1" applyAlignment="1">
      <alignment vertical="center" wrapText="1"/>
    </xf>
    <xf numFmtId="9" fontId="2" fillId="0" borderId="7" xfId="0" applyNumberFormat="1" applyFont="1" applyBorder="1" applyAlignment="1">
      <alignment vertical="center" wrapText="1"/>
    </xf>
    <xf numFmtId="0" fontId="0" fillId="0" borderId="49" xfId="0" applyBorder="1"/>
    <xf numFmtId="9" fontId="0" fillId="0" borderId="50" xfId="0" applyNumberFormat="1" applyBorder="1"/>
    <xf numFmtId="0" fontId="0" fillId="0" borderId="22" xfId="0" applyBorder="1"/>
    <xf numFmtId="0" fontId="9" fillId="0" borderId="37" xfId="0" applyFont="1" applyFill="1" applyBorder="1" applyAlignment="1">
      <alignment horizontal="center"/>
    </xf>
    <xf numFmtId="0" fontId="0" fillId="0" borderId="48" xfId="0" applyBorder="1"/>
    <xf numFmtId="0" fontId="0" fillId="0" borderId="45" xfId="0" applyBorder="1"/>
    <xf numFmtId="0" fontId="0" fillId="0" borderId="39" xfId="0" applyBorder="1"/>
    <xf numFmtId="0" fontId="9" fillId="0" borderId="0" xfId="0" applyFont="1" applyFill="1" applyBorder="1" applyAlignment="1">
      <alignment horizontal="center"/>
    </xf>
    <xf numFmtId="0" fontId="0" fillId="0" borderId="30" xfId="0" applyBorder="1"/>
    <xf numFmtId="9" fontId="2" fillId="0" borderId="6" xfId="0" applyNumberFormat="1" applyFont="1" applyFill="1" applyBorder="1" applyAlignment="1">
      <alignment vertical="center" wrapText="1"/>
    </xf>
    <xf numFmtId="0" fontId="0" fillId="0" borderId="51" xfId="0" applyBorder="1"/>
    <xf numFmtId="9" fontId="0" fillId="0" borderId="52" xfId="0" applyNumberFormat="1" applyBorder="1"/>
    <xf numFmtId="0" fontId="0" fillId="0" borderId="21" xfId="0" applyBorder="1"/>
    <xf numFmtId="1" fontId="8" fillId="0" borderId="1" xfId="0" applyNumberFormat="1" applyFont="1" applyBorder="1"/>
    <xf numFmtId="1" fontId="8" fillId="0" borderId="42" xfId="0" applyNumberFormat="1" applyFont="1" applyBorder="1"/>
    <xf numFmtId="1" fontId="8" fillId="0" borderId="2" xfId="0" applyNumberFormat="1" applyFont="1" applyBorder="1"/>
    <xf numFmtId="1" fontId="10" fillId="0" borderId="21" xfId="0" applyNumberFormat="1" applyFont="1" applyBorder="1"/>
    <xf numFmtId="1" fontId="10" fillId="0" borderId="47" xfId="0" applyNumberFormat="1" applyFont="1" applyBorder="1"/>
    <xf numFmtId="1" fontId="10" fillId="0" borderId="32" xfId="0" applyNumberFormat="1" applyFont="1" applyBorder="1"/>
    <xf numFmtId="1" fontId="10" fillId="0" borderId="22" xfId="0" applyNumberFormat="1" applyFont="1" applyBorder="1"/>
    <xf numFmtId="1" fontId="10" fillId="0" borderId="53" xfId="0" applyNumberFormat="1" applyFont="1" applyBorder="1"/>
    <xf numFmtId="1" fontId="10" fillId="0" borderId="0" xfId="0" applyNumberFormat="1" applyFont="1" applyBorder="1"/>
    <xf numFmtId="1" fontId="10" fillId="0" borderId="41" xfId="0" applyNumberFormat="1" applyFont="1" applyBorder="1"/>
    <xf numFmtId="0" fontId="2" fillId="0" borderId="15" xfId="0" applyFont="1" applyBorder="1" applyAlignment="1">
      <alignment vertical="center" wrapText="1"/>
    </xf>
    <xf numFmtId="0" fontId="0" fillId="0" borderId="28" xfId="0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42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3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48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2" fillId="0" borderId="12" xfId="0" applyFont="1" applyBorder="1" applyAlignment="1">
      <alignment horizontal="left" vertical="center" wrapText="1"/>
    </xf>
  </cellXfs>
  <cellStyles count="2">
    <cellStyle name="Normal" xfId="0" builtinId="0"/>
    <cellStyle name="Percent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330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I11"/>
  <sheetViews>
    <sheetView zoomScale="80" zoomScaleNormal="80" workbookViewId="0">
      <selection activeCell="H43" sqref="H43"/>
    </sheetView>
  </sheetViews>
  <sheetFormatPr defaultRowHeight="15" x14ac:dyDescent="0.25"/>
  <cols>
    <col min="2" max="2" width="15.85546875" bestFit="1" customWidth="1"/>
    <col min="3" max="3" width="18.28515625" customWidth="1"/>
    <col min="4" max="4" width="11.42578125" customWidth="1"/>
    <col min="5" max="5" width="9.85546875" bestFit="1" customWidth="1"/>
    <col min="6" max="6" width="4.5703125" bestFit="1" customWidth="1"/>
    <col min="7" max="15" width="3.42578125" bestFit="1" customWidth="1"/>
    <col min="16" max="23" width="4.42578125" bestFit="1" customWidth="1"/>
    <col min="24" max="24" width="9.85546875" bestFit="1" customWidth="1"/>
    <col min="25" max="25" width="5.5703125" bestFit="1" customWidth="1"/>
    <col min="26" max="34" width="3.42578125" bestFit="1" customWidth="1"/>
    <col min="35" max="58" width="4.42578125" bestFit="1" customWidth="1"/>
    <col min="60" max="60" width="4.5703125" bestFit="1" customWidth="1"/>
  </cols>
  <sheetData>
    <row r="1" spans="2:61" ht="15.75" thickBot="1" x14ac:dyDescent="0.3">
      <c r="E1" s="132" t="s">
        <v>162</v>
      </c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133"/>
      <c r="AW1" s="133"/>
      <c r="AX1" s="133"/>
      <c r="AY1" s="133"/>
      <c r="AZ1" s="133"/>
      <c r="BA1" s="133"/>
      <c r="BB1" s="133"/>
      <c r="BC1" s="133"/>
      <c r="BD1" s="133"/>
      <c r="BE1" s="133"/>
      <c r="BF1" s="133"/>
      <c r="BG1" s="133"/>
      <c r="BH1" s="133"/>
      <c r="BI1" s="134"/>
    </row>
    <row r="2" spans="2:61" ht="15.75" thickBot="1" x14ac:dyDescent="0.3">
      <c r="B2" s="29"/>
      <c r="C2" s="29"/>
      <c r="D2" s="29"/>
      <c r="E2" s="138" t="s">
        <v>120</v>
      </c>
      <c r="F2" s="140"/>
      <c r="G2" s="138" t="s">
        <v>139</v>
      </c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40"/>
      <c r="Z2" s="142" t="s">
        <v>161</v>
      </c>
      <c r="AA2" s="143"/>
      <c r="AB2" s="143"/>
      <c r="AC2" s="143"/>
      <c r="AD2" s="143"/>
      <c r="AE2" s="143"/>
      <c r="AF2" s="143"/>
      <c r="AG2" s="143"/>
      <c r="AH2" s="143"/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3"/>
      <c r="AT2" s="143"/>
      <c r="AU2" s="143"/>
      <c r="AV2" s="143"/>
      <c r="AW2" s="143"/>
      <c r="AX2" s="143"/>
      <c r="AY2" s="143"/>
      <c r="AZ2" s="143"/>
      <c r="BA2" s="143"/>
      <c r="BB2" s="143"/>
      <c r="BC2" s="143"/>
      <c r="BD2" s="143"/>
      <c r="BE2" s="143"/>
      <c r="BF2" s="143"/>
      <c r="BG2" s="143"/>
      <c r="BH2" s="144"/>
      <c r="BI2" s="135" t="s">
        <v>164</v>
      </c>
    </row>
    <row r="3" spans="2:61" ht="15.75" thickBot="1" x14ac:dyDescent="0.3">
      <c r="B3" s="29"/>
      <c r="C3" s="29"/>
      <c r="D3" s="29"/>
      <c r="E3" s="138"/>
      <c r="F3" s="140"/>
      <c r="G3" s="138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41"/>
      <c r="AA3" s="129"/>
      <c r="AB3" s="129"/>
      <c r="AC3" s="129"/>
      <c r="AD3" s="129"/>
      <c r="AE3" s="129"/>
      <c r="AF3" s="129"/>
      <c r="AG3" s="129"/>
      <c r="AH3" s="129"/>
      <c r="AI3" s="129"/>
      <c r="AJ3" s="129" t="s">
        <v>156</v>
      </c>
      <c r="AK3" s="129"/>
      <c r="AL3" s="129"/>
      <c r="AM3" s="129"/>
      <c r="AN3" s="129"/>
      <c r="AO3" s="129"/>
      <c r="AP3" s="129"/>
      <c r="AQ3" s="129" t="s">
        <v>157</v>
      </c>
      <c r="AR3" s="129"/>
      <c r="AS3" s="129"/>
      <c r="AT3" s="129"/>
      <c r="AU3" s="129"/>
      <c r="AV3" s="129"/>
      <c r="AW3" s="129"/>
      <c r="AX3" s="129"/>
      <c r="AY3" s="129" t="s">
        <v>158</v>
      </c>
      <c r="AZ3" s="129"/>
      <c r="BA3" s="129"/>
      <c r="BB3" s="129"/>
      <c r="BC3" s="129" t="s">
        <v>159</v>
      </c>
      <c r="BD3" s="129"/>
      <c r="BE3" s="129"/>
      <c r="BF3" s="129"/>
      <c r="BG3" s="130" t="s">
        <v>160</v>
      </c>
      <c r="BH3" s="145" t="s">
        <v>165</v>
      </c>
      <c r="BI3" s="136"/>
    </row>
    <row r="4" spans="2:61" ht="15.75" thickBot="1" x14ac:dyDescent="0.3">
      <c r="B4" s="68" t="s">
        <v>118</v>
      </c>
      <c r="C4" s="69" t="s">
        <v>119</v>
      </c>
      <c r="D4" s="70" t="s">
        <v>2</v>
      </c>
      <c r="E4" s="71" t="s">
        <v>163</v>
      </c>
      <c r="F4" s="72" t="s">
        <v>165</v>
      </c>
      <c r="G4" s="68" t="s">
        <v>121</v>
      </c>
      <c r="H4" s="69" t="s">
        <v>122</v>
      </c>
      <c r="I4" s="69" t="s">
        <v>123</v>
      </c>
      <c r="J4" s="69" t="s">
        <v>124</v>
      </c>
      <c r="K4" s="69" t="s">
        <v>125</v>
      </c>
      <c r="L4" s="69" t="s">
        <v>126</v>
      </c>
      <c r="M4" s="69" t="s">
        <v>127</v>
      </c>
      <c r="N4" s="69" t="s">
        <v>128</v>
      </c>
      <c r="O4" s="69" t="s">
        <v>129</v>
      </c>
      <c r="P4" s="69" t="s">
        <v>130</v>
      </c>
      <c r="Q4" s="69" t="s">
        <v>131</v>
      </c>
      <c r="R4" s="69" t="s">
        <v>132</v>
      </c>
      <c r="S4" s="69" t="s">
        <v>133</v>
      </c>
      <c r="T4" s="69" t="s">
        <v>134</v>
      </c>
      <c r="U4" s="69" t="s">
        <v>135</v>
      </c>
      <c r="V4" s="69" t="s">
        <v>136</v>
      </c>
      <c r="W4" s="69" t="s">
        <v>137</v>
      </c>
      <c r="X4" s="73" t="s">
        <v>138</v>
      </c>
      <c r="Y4" s="74" t="s">
        <v>165</v>
      </c>
      <c r="Z4" s="30" t="s">
        <v>121</v>
      </c>
      <c r="AA4" s="31" t="s">
        <v>122</v>
      </c>
      <c r="AB4" s="31" t="s">
        <v>123</v>
      </c>
      <c r="AC4" s="31" t="s">
        <v>124</v>
      </c>
      <c r="AD4" s="31" t="s">
        <v>125</v>
      </c>
      <c r="AE4" s="31" t="s">
        <v>126</v>
      </c>
      <c r="AF4" s="31" t="s">
        <v>127</v>
      </c>
      <c r="AG4" s="31" t="s">
        <v>128</v>
      </c>
      <c r="AH4" s="31" t="s">
        <v>129</v>
      </c>
      <c r="AI4" s="31" t="s">
        <v>130</v>
      </c>
      <c r="AJ4" s="31" t="s">
        <v>131</v>
      </c>
      <c r="AK4" s="31" t="s">
        <v>132</v>
      </c>
      <c r="AL4" s="31" t="s">
        <v>133</v>
      </c>
      <c r="AM4" s="31" t="s">
        <v>134</v>
      </c>
      <c r="AN4" s="31" t="s">
        <v>135</v>
      </c>
      <c r="AO4" s="31" t="s">
        <v>136</v>
      </c>
      <c r="AP4" s="31" t="s">
        <v>137</v>
      </c>
      <c r="AQ4" s="31" t="s">
        <v>140</v>
      </c>
      <c r="AR4" s="31" t="s">
        <v>141</v>
      </c>
      <c r="AS4" s="31" t="s">
        <v>142</v>
      </c>
      <c r="AT4" s="31" t="s">
        <v>143</v>
      </c>
      <c r="AU4" s="31" t="s">
        <v>144</v>
      </c>
      <c r="AV4" s="31" t="s">
        <v>145</v>
      </c>
      <c r="AW4" s="31" t="s">
        <v>146</v>
      </c>
      <c r="AX4" s="31" t="s">
        <v>147</v>
      </c>
      <c r="AY4" s="31" t="s">
        <v>148</v>
      </c>
      <c r="AZ4" s="31" t="s">
        <v>149</v>
      </c>
      <c r="BA4" s="31" t="s">
        <v>150</v>
      </c>
      <c r="BB4" s="31" t="s">
        <v>151</v>
      </c>
      <c r="BC4" s="31" t="s">
        <v>152</v>
      </c>
      <c r="BD4" s="31" t="s">
        <v>153</v>
      </c>
      <c r="BE4" s="31" t="s">
        <v>154</v>
      </c>
      <c r="BF4" s="31" t="s">
        <v>155</v>
      </c>
      <c r="BG4" s="131"/>
      <c r="BH4" s="146"/>
      <c r="BI4" s="137"/>
    </row>
    <row r="5" spans="2:61" x14ac:dyDescent="0.25">
      <c r="B5" s="75" t="s">
        <v>3</v>
      </c>
      <c r="C5" s="76" t="s">
        <v>4</v>
      </c>
      <c r="D5" s="77" t="s">
        <v>5</v>
      </c>
      <c r="E5" s="65">
        <v>11</v>
      </c>
      <c r="F5" s="66">
        <f>E5/15</f>
        <v>0.73333333333333328</v>
      </c>
      <c r="G5" s="37">
        <v>1</v>
      </c>
      <c r="H5" s="38">
        <v>2</v>
      </c>
      <c r="I5" s="38">
        <v>1</v>
      </c>
      <c r="J5" s="38">
        <v>1</v>
      </c>
      <c r="K5" s="38">
        <v>1</v>
      </c>
      <c r="L5" s="38">
        <v>1</v>
      </c>
      <c r="M5" s="38">
        <v>1</v>
      </c>
      <c r="N5" s="38">
        <v>1</v>
      </c>
      <c r="O5" s="38">
        <v>1</v>
      </c>
      <c r="P5" s="38">
        <v>2</v>
      </c>
      <c r="Q5" s="38">
        <v>1</v>
      </c>
      <c r="R5" s="38">
        <v>1</v>
      </c>
      <c r="S5" s="38">
        <v>1</v>
      </c>
      <c r="T5" s="38">
        <v>1</v>
      </c>
      <c r="U5" s="38">
        <v>1</v>
      </c>
      <c r="V5" s="38">
        <v>2</v>
      </c>
      <c r="W5" s="38">
        <v>2</v>
      </c>
      <c r="X5" s="63">
        <f>SUM(G5:W5)</f>
        <v>21</v>
      </c>
      <c r="Y5" s="67">
        <f>X5/25</f>
        <v>0.84</v>
      </c>
      <c r="Z5" s="61">
        <v>1</v>
      </c>
      <c r="AA5" s="62">
        <v>4</v>
      </c>
      <c r="AB5" s="62">
        <v>1</v>
      </c>
      <c r="AC5" s="62">
        <v>1</v>
      </c>
      <c r="AD5" s="62">
        <v>2</v>
      </c>
      <c r="AE5" s="62">
        <v>1</v>
      </c>
      <c r="AF5" s="62">
        <v>1</v>
      </c>
      <c r="AG5" s="62">
        <v>0</v>
      </c>
      <c r="AH5" s="62">
        <v>1</v>
      </c>
      <c r="AI5" s="62">
        <v>1</v>
      </c>
      <c r="AJ5" s="62">
        <v>2</v>
      </c>
      <c r="AK5" s="62">
        <v>1</v>
      </c>
      <c r="AL5" s="62">
        <v>1</v>
      </c>
      <c r="AM5" s="62">
        <v>5</v>
      </c>
      <c r="AN5" s="62">
        <v>3</v>
      </c>
      <c r="AO5" s="62">
        <v>2</v>
      </c>
      <c r="AP5" s="62">
        <v>1</v>
      </c>
      <c r="AQ5" s="62">
        <v>1</v>
      </c>
      <c r="AR5" s="62">
        <v>1</v>
      </c>
      <c r="AS5" s="62">
        <v>0</v>
      </c>
      <c r="AT5" s="62">
        <v>1</v>
      </c>
      <c r="AU5" s="62">
        <v>5</v>
      </c>
      <c r="AV5" s="62">
        <v>4</v>
      </c>
      <c r="AW5" s="62">
        <v>1</v>
      </c>
      <c r="AX5" s="62">
        <v>0</v>
      </c>
      <c r="AY5" s="62">
        <v>2</v>
      </c>
      <c r="AZ5" s="62">
        <v>2</v>
      </c>
      <c r="BA5" s="62">
        <v>4</v>
      </c>
      <c r="BB5" s="62">
        <v>1</v>
      </c>
      <c r="BC5" s="62"/>
      <c r="BD5" s="62"/>
      <c r="BE5" s="62"/>
      <c r="BF5" s="62"/>
      <c r="BG5" s="63">
        <f>SUM(Z5:BF5)</f>
        <v>50</v>
      </c>
      <c r="BH5" s="64">
        <f>BG5/70</f>
        <v>0.7142857142857143</v>
      </c>
      <c r="BI5" s="58">
        <f>(F5*0.15)+(Y5*0.25)+(BH5*0.6)</f>
        <v>0.74857142857142844</v>
      </c>
    </row>
    <row r="6" spans="2:61" x14ac:dyDescent="0.25">
      <c r="B6" s="78" t="s">
        <v>21</v>
      </c>
      <c r="C6" s="28" t="s">
        <v>22</v>
      </c>
      <c r="D6" s="79" t="s">
        <v>23</v>
      </c>
      <c r="E6" s="41">
        <v>12</v>
      </c>
      <c r="F6" s="48">
        <f t="shared" ref="F6:F10" si="0">E6/15</f>
        <v>0.8</v>
      </c>
      <c r="G6" s="34">
        <v>1</v>
      </c>
      <c r="H6" s="33">
        <v>2</v>
      </c>
      <c r="I6" s="33">
        <v>1</v>
      </c>
      <c r="J6" s="33">
        <v>1</v>
      </c>
      <c r="K6" s="33">
        <v>1</v>
      </c>
      <c r="L6" s="33">
        <v>1</v>
      </c>
      <c r="M6" s="33">
        <v>2</v>
      </c>
      <c r="N6" s="33">
        <v>1</v>
      </c>
      <c r="O6" s="33">
        <v>1</v>
      </c>
      <c r="P6" s="33">
        <v>2</v>
      </c>
      <c r="Q6" s="33">
        <v>2</v>
      </c>
      <c r="R6" s="33">
        <v>1</v>
      </c>
      <c r="S6" s="33">
        <v>1</v>
      </c>
      <c r="T6" s="33">
        <v>1</v>
      </c>
      <c r="U6" s="33">
        <v>2</v>
      </c>
      <c r="V6" s="33">
        <v>2</v>
      </c>
      <c r="W6" s="33">
        <v>2</v>
      </c>
      <c r="X6" s="50">
        <f t="shared" ref="X6:X10" si="1">SUM(G6:W6)</f>
        <v>24</v>
      </c>
      <c r="Y6" s="56">
        <f t="shared" ref="Y6:Y10" si="2">X6/25</f>
        <v>0.96</v>
      </c>
      <c r="Z6" s="39">
        <v>1</v>
      </c>
      <c r="AA6" s="40">
        <v>4</v>
      </c>
      <c r="AB6" s="40">
        <v>1</v>
      </c>
      <c r="AC6" s="40">
        <v>1</v>
      </c>
      <c r="AD6" s="40">
        <v>0</v>
      </c>
      <c r="AE6" s="40">
        <v>1</v>
      </c>
      <c r="AF6" s="40">
        <v>1</v>
      </c>
      <c r="AG6" s="40">
        <v>0</v>
      </c>
      <c r="AH6" s="40">
        <v>1</v>
      </c>
      <c r="AI6" s="40">
        <v>1</v>
      </c>
      <c r="AJ6" s="40">
        <v>1</v>
      </c>
      <c r="AK6" s="40">
        <v>1</v>
      </c>
      <c r="AL6" s="40">
        <v>0.5</v>
      </c>
      <c r="AM6" s="40">
        <v>5</v>
      </c>
      <c r="AN6" s="40">
        <v>3</v>
      </c>
      <c r="AO6" s="40">
        <v>2</v>
      </c>
      <c r="AP6" s="40">
        <v>0</v>
      </c>
      <c r="AQ6" s="40">
        <v>1</v>
      </c>
      <c r="AR6" s="40">
        <v>1</v>
      </c>
      <c r="AS6" s="40">
        <v>1</v>
      </c>
      <c r="AT6" s="40">
        <v>1</v>
      </c>
      <c r="AU6" s="40">
        <v>5</v>
      </c>
      <c r="AV6" s="40">
        <v>4</v>
      </c>
      <c r="AW6" s="40">
        <v>1</v>
      </c>
      <c r="AX6" s="40">
        <v>2</v>
      </c>
      <c r="AY6" s="40">
        <v>1</v>
      </c>
      <c r="AZ6" s="40">
        <v>1.5</v>
      </c>
      <c r="BA6" s="40">
        <v>4</v>
      </c>
      <c r="BB6" s="40">
        <v>1</v>
      </c>
      <c r="BC6" s="40">
        <v>3</v>
      </c>
      <c r="BD6" s="40">
        <v>4</v>
      </c>
      <c r="BE6" s="40">
        <v>1</v>
      </c>
      <c r="BF6" s="40">
        <v>4</v>
      </c>
      <c r="BG6" s="50">
        <f t="shared" ref="BG6:BG10" si="3">SUM(Z6:BF6)</f>
        <v>59</v>
      </c>
      <c r="BH6" s="52">
        <f t="shared" ref="BH6:BH10" si="4">BG6/70</f>
        <v>0.84285714285714286</v>
      </c>
      <c r="BI6" s="59">
        <f t="shared" ref="BI6:BI10" si="5">(F6*0.15)+(Y6*0.25)+(BH6*0.6)</f>
        <v>0.86571428571428566</v>
      </c>
    </row>
    <row r="7" spans="2:61" x14ac:dyDescent="0.25">
      <c r="B7" s="78" t="s">
        <v>30</v>
      </c>
      <c r="C7" s="28" t="s">
        <v>31</v>
      </c>
      <c r="D7" s="79" t="s">
        <v>32</v>
      </c>
      <c r="E7" s="41">
        <v>12</v>
      </c>
      <c r="F7" s="48">
        <f t="shared" si="0"/>
        <v>0.8</v>
      </c>
      <c r="G7" s="34">
        <v>1</v>
      </c>
      <c r="H7" s="33">
        <v>2</v>
      </c>
      <c r="I7" s="33">
        <v>1</v>
      </c>
      <c r="J7" s="33">
        <v>1</v>
      </c>
      <c r="K7" s="33">
        <v>1</v>
      </c>
      <c r="L7" s="33">
        <v>1</v>
      </c>
      <c r="M7" s="33">
        <v>2</v>
      </c>
      <c r="N7" s="33">
        <v>2</v>
      </c>
      <c r="O7" s="33">
        <v>1</v>
      </c>
      <c r="P7" s="33">
        <v>0</v>
      </c>
      <c r="Q7" s="33">
        <v>0</v>
      </c>
      <c r="R7" s="33">
        <v>1</v>
      </c>
      <c r="S7" s="33">
        <v>0</v>
      </c>
      <c r="T7" s="33">
        <v>1</v>
      </c>
      <c r="U7" s="33">
        <v>0</v>
      </c>
      <c r="V7" s="33">
        <v>1</v>
      </c>
      <c r="W7" s="33">
        <v>1</v>
      </c>
      <c r="X7" s="50">
        <f t="shared" si="1"/>
        <v>16</v>
      </c>
      <c r="Y7" s="56">
        <f t="shared" si="2"/>
        <v>0.64</v>
      </c>
      <c r="Z7" s="39">
        <v>0</v>
      </c>
      <c r="AA7" s="40">
        <v>2</v>
      </c>
      <c r="AB7" s="40">
        <v>0</v>
      </c>
      <c r="AC7" s="40">
        <v>1</v>
      </c>
      <c r="AD7" s="40">
        <v>1</v>
      </c>
      <c r="AE7" s="40">
        <v>0</v>
      </c>
      <c r="AF7" s="40">
        <v>1</v>
      </c>
      <c r="AG7" s="40">
        <v>1</v>
      </c>
      <c r="AH7" s="40">
        <v>0</v>
      </c>
      <c r="AI7" s="40">
        <v>1</v>
      </c>
      <c r="AJ7" s="40">
        <v>0</v>
      </c>
      <c r="AK7" s="40">
        <v>0</v>
      </c>
      <c r="AL7" s="40">
        <v>0</v>
      </c>
      <c r="AM7" s="40">
        <v>1</v>
      </c>
      <c r="AN7" s="40">
        <v>1</v>
      </c>
      <c r="AO7" s="40">
        <v>0.5</v>
      </c>
      <c r="AP7" s="40">
        <v>0.5</v>
      </c>
      <c r="AQ7" s="40">
        <v>1</v>
      </c>
      <c r="AR7" s="40">
        <v>0</v>
      </c>
      <c r="AS7" s="40">
        <v>0</v>
      </c>
      <c r="AT7" s="40">
        <v>0</v>
      </c>
      <c r="AU7" s="40">
        <v>3</v>
      </c>
      <c r="AV7" s="40">
        <v>1</v>
      </c>
      <c r="AW7" s="40">
        <v>0</v>
      </c>
      <c r="AX7" s="40">
        <v>2</v>
      </c>
      <c r="AY7" s="40">
        <v>1</v>
      </c>
      <c r="AZ7" s="40">
        <v>1</v>
      </c>
      <c r="BA7" s="40">
        <v>3</v>
      </c>
      <c r="BB7" s="40">
        <v>0</v>
      </c>
      <c r="BC7" s="40">
        <v>1</v>
      </c>
      <c r="BD7" s="40">
        <v>3</v>
      </c>
      <c r="BE7" s="40">
        <v>0</v>
      </c>
      <c r="BF7" s="40">
        <v>1</v>
      </c>
      <c r="BG7" s="50">
        <f t="shared" si="3"/>
        <v>27</v>
      </c>
      <c r="BH7" s="52">
        <f t="shared" si="4"/>
        <v>0.38571428571428573</v>
      </c>
      <c r="BI7" s="59">
        <f t="shared" si="5"/>
        <v>0.51142857142857145</v>
      </c>
    </row>
    <row r="8" spans="2:61" x14ac:dyDescent="0.25">
      <c r="B8" s="78" t="s">
        <v>65</v>
      </c>
      <c r="C8" s="28" t="s">
        <v>66</v>
      </c>
      <c r="D8" s="79" t="s">
        <v>67</v>
      </c>
      <c r="E8" s="46">
        <v>7</v>
      </c>
      <c r="F8" s="48">
        <f t="shared" si="0"/>
        <v>0.46666666666666667</v>
      </c>
      <c r="G8" s="34">
        <v>1</v>
      </c>
      <c r="H8" s="33">
        <v>2</v>
      </c>
      <c r="I8" s="33">
        <v>1</v>
      </c>
      <c r="J8" s="33">
        <v>1</v>
      </c>
      <c r="K8" s="33">
        <v>1</v>
      </c>
      <c r="L8" s="33">
        <v>1</v>
      </c>
      <c r="M8" s="33">
        <v>2</v>
      </c>
      <c r="N8" s="33">
        <v>1</v>
      </c>
      <c r="O8" s="33">
        <v>1</v>
      </c>
      <c r="P8" s="33">
        <v>2</v>
      </c>
      <c r="Q8" s="33">
        <v>2</v>
      </c>
      <c r="R8" s="33">
        <v>1</v>
      </c>
      <c r="S8" s="33">
        <v>0</v>
      </c>
      <c r="T8" s="33">
        <v>1</v>
      </c>
      <c r="U8" s="33">
        <v>2</v>
      </c>
      <c r="V8" s="33">
        <v>2</v>
      </c>
      <c r="W8" s="33">
        <v>0</v>
      </c>
      <c r="X8" s="50">
        <f t="shared" si="1"/>
        <v>21</v>
      </c>
      <c r="Y8" s="56">
        <f t="shared" si="2"/>
        <v>0.84</v>
      </c>
      <c r="Z8" s="39">
        <v>1</v>
      </c>
      <c r="AA8" s="40">
        <v>3</v>
      </c>
      <c r="AB8" s="40">
        <v>1</v>
      </c>
      <c r="AC8" s="40">
        <v>1</v>
      </c>
      <c r="AD8" s="40">
        <v>0</v>
      </c>
      <c r="AE8" s="40">
        <v>1</v>
      </c>
      <c r="AF8" s="40">
        <v>1</v>
      </c>
      <c r="AG8" s="40">
        <v>1</v>
      </c>
      <c r="AH8" s="40">
        <v>0</v>
      </c>
      <c r="AI8" s="40">
        <v>1</v>
      </c>
      <c r="AJ8" s="40">
        <v>0.5</v>
      </c>
      <c r="AK8" s="40">
        <v>1</v>
      </c>
      <c r="AL8" s="40">
        <v>0</v>
      </c>
      <c r="AM8" s="40">
        <v>2</v>
      </c>
      <c r="AN8" s="40">
        <v>1</v>
      </c>
      <c r="AO8" s="40">
        <v>0</v>
      </c>
      <c r="AP8" s="40">
        <v>0.5</v>
      </c>
      <c r="AQ8" s="40">
        <v>1</v>
      </c>
      <c r="AR8" s="40">
        <v>0</v>
      </c>
      <c r="AS8" s="40">
        <v>0</v>
      </c>
      <c r="AT8" s="40">
        <v>0</v>
      </c>
      <c r="AU8" s="40">
        <v>1</v>
      </c>
      <c r="AV8" s="40">
        <v>1</v>
      </c>
      <c r="AW8" s="40">
        <v>0.5</v>
      </c>
      <c r="AX8" s="40">
        <v>0.5</v>
      </c>
      <c r="AY8" s="40">
        <v>0</v>
      </c>
      <c r="AZ8" s="40">
        <v>2</v>
      </c>
      <c r="BA8" s="40">
        <v>4</v>
      </c>
      <c r="BB8" s="40">
        <v>0</v>
      </c>
      <c r="BC8" s="42"/>
      <c r="BD8" s="42"/>
      <c r="BE8" s="42"/>
      <c r="BF8" s="42"/>
      <c r="BG8" s="50">
        <f t="shared" si="3"/>
        <v>25</v>
      </c>
      <c r="BH8" s="52">
        <f t="shared" si="4"/>
        <v>0.35714285714285715</v>
      </c>
      <c r="BI8" s="59">
        <f t="shared" si="5"/>
        <v>0.49428571428571422</v>
      </c>
    </row>
    <row r="9" spans="2:61" x14ac:dyDescent="0.25">
      <c r="B9" s="78" t="s">
        <v>92</v>
      </c>
      <c r="C9" s="28" t="s">
        <v>93</v>
      </c>
      <c r="D9" s="79" t="s">
        <v>94</v>
      </c>
      <c r="E9" s="41">
        <v>12</v>
      </c>
      <c r="F9" s="48">
        <f t="shared" si="0"/>
        <v>0.8</v>
      </c>
      <c r="G9" s="34">
        <v>1</v>
      </c>
      <c r="H9" s="33">
        <v>1</v>
      </c>
      <c r="I9" s="33">
        <v>1</v>
      </c>
      <c r="J9" s="33">
        <v>1</v>
      </c>
      <c r="K9" s="33">
        <v>1</v>
      </c>
      <c r="L9" s="33">
        <v>1</v>
      </c>
      <c r="M9" s="33">
        <v>1</v>
      </c>
      <c r="N9" s="33">
        <v>0</v>
      </c>
      <c r="O9" s="33">
        <v>1</v>
      </c>
      <c r="P9" s="33">
        <v>0</v>
      </c>
      <c r="Q9" s="33">
        <v>0</v>
      </c>
      <c r="R9" s="33">
        <v>1</v>
      </c>
      <c r="S9" s="33">
        <v>1</v>
      </c>
      <c r="T9" s="33">
        <v>0</v>
      </c>
      <c r="U9" s="33">
        <v>2</v>
      </c>
      <c r="V9" s="33">
        <v>2</v>
      </c>
      <c r="W9" s="33">
        <v>0</v>
      </c>
      <c r="X9" s="50">
        <f t="shared" si="1"/>
        <v>14</v>
      </c>
      <c r="Y9" s="56">
        <f t="shared" si="2"/>
        <v>0.56000000000000005</v>
      </c>
      <c r="Z9" s="39">
        <v>1</v>
      </c>
      <c r="AA9" s="40">
        <v>4</v>
      </c>
      <c r="AB9" s="40">
        <v>1</v>
      </c>
      <c r="AC9" s="40">
        <v>1</v>
      </c>
      <c r="AD9" s="40">
        <v>2</v>
      </c>
      <c r="AE9" s="40">
        <v>0</v>
      </c>
      <c r="AF9" s="40">
        <v>1</v>
      </c>
      <c r="AG9" s="40">
        <v>0</v>
      </c>
      <c r="AH9" s="40">
        <v>0</v>
      </c>
      <c r="AI9" s="40">
        <v>1</v>
      </c>
      <c r="AJ9" s="40">
        <v>1</v>
      </c>
      <c r="AK9" s="40">
        <v>0</v>
      </c>
      <c r="AL9" s="40">
        <v>0</v>
      </c>
      <c r="AM9" s="40">
        <v>3</v>
      </c>
      <c r="AN9" s="40">
        <v>3</v>
      </c>
      <c r="AO9" s="40">
        <v>1</v>
      </c>
      <c r="AP9" s="40">
        <v>0.5</v>
      </c>
      <c r="AQ9" s="40">
        <v>1</v>
      </c>
      <c r="AR9" s="40">
        <v>1</v>
      </c>
      <c r="AS9" s="40">
        <v>1</v>
      </c>
      <c r="AT9" s="40">
        <v>1</v>
      </c>
      <c r="AU9" s="40">
        <v>4</v>
      </c>
      <c r="AV9" s="40">
        <v>3</v>
      </c>
      <c r="AW9" s="40">
        <v>1</v>
      </c>
      <c r="AX9" s="40">
        <v>0</v>
      </c>
      <c r="AY9" s="40">
        <v>1</v>
      </c>
      <c r="AZ9" s="40">
        <v>2</v>
      </c>
      <c r="BA9" s="40">
        <v>4</v>
      </c>
      <c r="BB9" s="40">
        <v>1</v>
      </c>
      <c r="BC9" s="40">
        <v>2</v>
      </c>
      <c r="BD9" s="40">
        <v>4</v>
      </c>
      <c r="BE9" s="40">
        <v>1</v>
      </c>
      <c r="BF9" s="40">
        <v>1</v>
      </c>
      <c r="BG9" s="50">
        <f t="shared" si="3"/>
        <v>47.5</v>
      </c>
      <c r="BH9" s="52">
        <f t="shared" si="4"/>
        <v>0.6785714285714286</v>
      </c>
      <c r="BI9" s="59">
        <f t="shared" si="5"/>
        <v>0.66714285714285715</v>
      </c>
    </row>
    <row r="10" spans="2:61" ht="15.75" thickBot="1" x14ac:dyDescent="0.3">
      <c r="B10" s="80" t="s">
        <v>100</v>
      </c>
      <c r="C10" s="81" t="s">
        <v>101</v>
      </c>
      <c r="D10" s="82" t="s">
        <v>102</v>
      </c>
      <c r="E10" s="47">
        <v>13</v>
      </c>
      <c r="F10" s="49">
        <f t="shared" si="0"/>
        <v>0.8666666666666667</v>
      </c>
      <c r="G10" s="35">
        <v>1</v>
      </c>
      <c r="H10" s="36">
        <v>2</v>
      </c>
      <c r="I10" s="36">
        <v>1</v>
      </c>
      <c r="J10" s="36">
        <v>1</v>
      </c>
      <c r="K10" s="36">
        <v>1</v>
      </c>
      <c r="L10" s="36">
        <v>1</v>
      </c>
      <c r="M10" s="36">
        <v>2</v>
      </c>
      <c r="N10" s="36">
        <v>2</v>
      </c>
      <c r="O10" s="36">
        <v>1</v>
      </c>
      <c r="P10" s="36">
        <v>2</v>
      </c>
      <c r="Q10" s="36">
        <v>2</v>
      </c>
      <c r="R10" s="36">
        <v>1</v>
      </c>
      <c r="S10" s="36">
        <v>1</v>
      </c>
      <c r="T10" s="36">
        <v>1</v>
      </c>
      <c r="U10" s="36">
        <v>2</v>
      </c>
      <c r="V10" s="36">
        <v>2</v>
      </c>
      <c r="W10" s="36">
        <v>2</v>
      </c>
      <c r="X10" s="51">
        <f t="shared" si="1"/>
        <v>25</v>
      </c>
      <c r="Y10" s="57">
        <f t="shared" si="2"/>
        <v>1</v>
      </c>
      <c r="Z10" s="43">
        <v>1</v>
      </c>
      <c r="AA10" s="44">
        <v>4</v>
      </c>
      <c r="AB10" s="44">
        <v>1</v>
      </c>
      <c r="AC10" s="44">
        <v>1</v>
      </c>
      <c r="AD10" s="44">
        <v>2</v>
      </c>
      <c r="AE10" s="44">
        <v>1</v>
      </c>
      <c r="AF10" s="44">
        <v>1</v>
      </c>
      <c r="AG10" s="44">
        <v>1</v>
      </c>
      <c r="AH10" s="44">
        <v>2</v>
      </c>
      <c r="AI10" s="44">
        <v>1</v>
      </c>
      <c r="AJ10" s="44">
        <v>1</v>
      </c>
      <c r="AK10" s="44">
        <v>1</v>
      </c>
      <c r="AL10" s="44">
        <v>1</v>
      </c>
      <c r="AM10" s="44">
        <v>5</v>
      </c>
      <c r="AN10" s="44">
        <v>3</v>
      </c>
      <c r="AO10" s="44">
        <v>2</v>
      </c>
      <c r="AP10" s="44">
        <v>1</v>
      </c>
      <c r="AQ10" s="44">
        <v>2</v>
      </c>
      <c r="AR10" s="44">
        <v>1</v>
      </c>
      <c r="AS10" s="44">
        <v>1</v>
      </c>
      <c r="AT10" s="44">
        <v>0</v>
      </c>
      <c r="AU10" s="44">
        <v>5</v>
      </c>
      <c r="AV10" s="44">
        <v>4</v>
      </c>
      <c r="AW10" s="44">
        <v>1</v>
      </c>
      <c r="AX10" s="44">
        <v>2</v>
      </c>
      <c r="AY10" s="44">
        <v>2</v>
      </c>
      <c r="AZ10" s="44">
        <v>2</v>
      </c>
      <c r="BA10" s="44">
        <v>4</v>
      </c>
      <c r="BB10" s="44">
        <v>1</v>
      </c>
      <c r="BC10" s="44">
        <v>3</v>
      </c>
      <c r="BD10" s="44">
        <v>4</v>
      </c>
      <c r="BE10" s="44">
        <v>1</v>
      </c>
      <c r="BF10" s="44">
        <v>5</v>
      </c>
      <c r="BG10" s="51">
        <f t="shared" si="3"/>
        <v>67</v>
      </c>
      <c r="BH10" s="53">
        <f t="shared" si="4"/>
        <v>0.95714285714285718</v>
      </c>
      <c r="BI10" s="60">
        <f t="shared" si="5"/>
        <v>0.95428571428571429</v>
      </c>
    </row>
    <row r="11" spans="2:61" x14ac:dyDescent="0.25"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</row>
  </sheetData>
  <mergeCells count="12">
    <mergeCell ref="AQ3:AX3"/>
    <mergeCell ref="AY3:BB3"/>
    <mergeCell ref="BC3:BF3"/>
    <mergeCell ref="BG3:BG4"/>
    <mergeCell ref="E1:BI1"/>
    <mergeCell ref="BI2:BI4"/>
    <mergeCell ref="G2:Y3"/>
    <mergeCell ref="E2:F3"/>
    <mergeCell ref="Z3:AI3"/>
    <mergeCell ref="AJ3:AP3"/>
    <mergeCell ref="Z2:BH2"/>
    <mergeCell ref="BH3:BH4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I11"/>
  <sheetViews>
    <sheetView zoomScale="80" zoomScaleNormal="80" workbookViewId="0">
      <selection activeCell="C21" sqref="C21"/>
    </sheetView>
  </sheetViews>
  <sheetFormatPr defaultRowHeight="15" x14ac:dyDescent="0.25"/>
  <cols>
    <col min="2" max="2" width="15.85546875" bestFit="1" customWidth="1"/>
    <col min="3" max="3" width="25.5703125" customWidth="1"/>
    <col min="4" max="4" width="11.42578125" customWidth="1"/>
    <col min="5" max="5" width="7.5703125" customWidth="1"/>
    <col min="6" max="6" width="8.28515625" customWidth="1"/>
    <col min="7" max="8" width="9.7109375" customWidth="1"/>
    <col min="9" max="9" width="7.42578125" customWidth="1"/>
    <col min="10" max="10" width="8.7109375" customWidth="1"/>
    <col min="11" max="11" width="7.42578125" customWidth="1"/>
    <col min="12" max="12" width="9" customWidth="1"/>
    <col min="13" max="14" width="7.7109375" customWidth="1"/>
    <col min="15" max="15" width="8.5703125" customWidth="1"/>
    <col min="16" max="16" width="8.28515625" customWidth="1"/>
    <col min="17" max="17" width="9.5703125" customWidth="1"/>
    <col min="18" max="18" width="7.5703125" customWidth="1"/>
    <col min="19" max="19" width="7.28515625" customWidth="1"/>
    <col min="20" max="20" width="9.85546875" customWidth="1"/>
    <col min="21" max="21" width="9.7109375" customWidth="1"/>
    <col min="22" max="22" width="6.5703125" customWidth="1"/>
    <col min="23" max="23" width="7" customWidth="1"/>
    <col min="24" max="24" width="9.85546875" bestFit="1" customWidth="1"/>
    <col min="25" max="25" width="5.5703125" bestFit="1" customWidth="1"/>
    <col min="26" max="34" width="3.42578125" bestFit="1" customWidth="1"/>
    <col min="35" max="58" width="4.42578125" bestFit="1" customWidth="1"/>
    <col min="60" max="60" width="4.5703125" bestFit="1" customWidth="1"/>
  </cols>
  <sheetData>
    <row r="1" spans="2:61" ht="15.75" thickBot="1" x14ac:dyDescent="0.3"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</row>
    <row r="2" spans="2:61" ht="15.75" thickBot="1" x14ac:dyDescent="0.3">
      <c r="B2" s="29"/>
      <c r="C2" s="29"/>
      <c r="D2" s="29"/>
      <c r="E2" s="151" t="s">
        <v>172</v>
      </c>
      <c r="F2" s="152"/>
      <c r="G2" s="152"/>
      <c r="H2" s="152"/>
      <c r="I2" s="152"/>
      <c r="J2" s="152"/>
      <c r="K2" s="152"/>
      <c r="L2" s="152"/>
      <c r="M2" s="153"/>
      <c r="N2" s="151" t="s">
        <v>173</v>
      </c>
      <c r="O2" s="152"/>
      <c r="P2" s="152"/>
      <c r="Q2" s="152"/>
      <c r="R2" s="152"/>
      <c r="S2" s="152"/>
      <c r="T2" s="152"/>
      <c r="U2" s="152"/>
      <c r="V2" s="153"/>
      <c r="W2" s="154" t="s">
        <v>171</v>
      </c>
      <c r="X2" s="45"/>
      <c r="Y2" s="45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9"/>
    </row>
    <row r="3" spans="2:61" ht="15.75" thickBot="1" x14ac:dyDescent="0.3">
      <c r="B3" s="29"/>
      <c r="C3" s="29"/>
      <c r="D3" s="29"/>
      <c r="E3" s="157" t="s">
        <v>166</v>
      </c>
      <c r="F3" s="158"/>
      <c r="G3" s="147" t="s">
        <v>167</v>
      </c>
      <c r="H3" s="158"/>
      <c r="I3" s="147" t="s">
        <v>168</v>
      </c>
      <c r="J3" s="158"/>
      <c r="K3" s="147" t="s">
        <v>169</v>
      </c>
      <c r="L3" s="148"/>
      <c r="M3" s="149" t="s">
        <v>171</v>
      </c>
      <c r="N3" s="148" t="s">
        <v>166</v>
      </c>
      <c r="O3" s="158"/>
      <c r="P3" s="147" t="s">
        <v>167</v>
      </c>
      <c r="Q3" s="158"/>
      <c r="R3" s="147" t="s">
        <v>168</v>
      </c>
      <c r="S3" s="158"/>
      <c r="T3" s="147" t="s">
        <v>169</v>
      </c>
      <c r="U3" s="148"/>
      <c r="V3" s="149" t="s">
        <v>171</v>
      </c>
      <c r="W3" s="155"/>
      <c r="X3" s="45"/>
      <c r="Y3" s="45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90"/>
      <c r="BH3" s="90"/>
      <c r="BI3" s="89"/>
    </row>
    <row r="4" spans="2:61" ht="15.75" thickBot="1" x14ac:dyDescent="0.3">
      <c r="B4" s="68" t="s">
        <v>118</v>
      </c>
      <c r="C4" s="69" t="s">
        <v>119</v>
      </c>
      <c r="D4" s="70" t="s">
        <v>2</v>
      </c>
      <c r="E4" s="108" t="s">
        <v>165</v>
      </c>
      <c r="F4" s="109" t="s">
        <v>170</v>
      </c>
      <c r="G4" s="110" t="s">
        <v>165</v>
      </c>
      <c r="H4" s="109" t="s">
        <v>170</v>
      </c>
      <c r="I4" s="110" t="s">
        <v>165</v>
      </c>
      <c r="J4" s="109" t="s">
        <v>170</v>
      </c>
      <c r="K4" s="110" t="s">
        <v>165</v>
      </c>
      <c r="L4" s="111" t="s">
        <v>170</v>
      </c>
      <c r="M4" s="159"/>
      <c r="N4" s="112" t="s">
        <v>165</v>
      </c>
      <c r="O4" s="96" t="s">
        <v>170</v>
      </c>
      <c r="P4" s="113" t="s">
        <v>165</v>
      </c>
      <c r="Q4" s="96" t="s">
        <v>170</v>
      </c>
      <c r="R4" s="113" t="s">
        <v>165</v>
      </c>
      <c r="S4" s="96" t="s">
        <v>170</v>
      </c>
      <c r="T4" s="113" t="s">
        <v>165</v>
      </c>
      <c r="U4" s="93" t="s">
        <v>170</v>
      </c>
      <c r="V4" s="150"/>
      <c r="W4" s="156"/>
      <c r="X4" s="91"/>
      <c r="Y4" s="91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90"/>
      <c r="BH4" s="90"/>
      <c r="BI4" s="89"/>
    </row>
    <row r="5" spans="2:61" x14ac:dyDescent="0.25">
      <c r="B5" s="75" t="s">
        <v>3</v>
      </c>
      <c r="C5" s="76" t="s">
        <v>4</v>
      </c>
      <c r="D5" s="86" t="s">
        <v>5</v>
      </c>
      <c r="E5" s="114">
        <v>0.4</v>
      </c>
      <c r="F5" s="115">
        <f>10*E5</f>
        <v>4</v>
      </c>
      <c r="G5" s="116">
        <v>0.4</v>
      </c>
      <c r="H5" s="115">
        <f>40*G5</f>
        <v>16</v>
      </c>
      <c r="I5" s="116">
        <v>0.45</v>
      </c>
      <c r="J5" s="115">
        <f>30*I5</f>
        <v>13.5</v>
      </c>
      <c r="K5" s="116">
        <v>0.5</v>
      </c>
      <c r="L5" s="117">
        <f>20*K5</f>
        <v>10</v>
      </c>
      <c r="M5" s="125">
        <f>F5+H5+J5+L5</f>
        <v>43.5</v>
      </c>
      <c r="N5" s="114">
        <v>0.4</v>
      </c>
      <c r="O5" s="115">
        <f>10*N5</f>
        <v>4</v>
      </c>
      <c r="P5" s="116">
        <v>0.5</v>
      </c>
      <c r="Q5" s="115">
        <f>40*P5</f>
        <v>20</v>
      </c>
      <c r="R5" s="116">
        <v>0.45</v>
      </c>
      <c r="S5" s="115">
        <f>30*R5</f>
        <v>13.5</v>
      </c>
      <c r="T5" s="116">
        <v>0.5</v>
      </c>
      <c r="U5" s="117">
        <f>20*T5</f>
        <v>10</v>
      </c>
      <c r="V5" s="121">
        <f>O5+Q5+S5+U5</f>
        <v>47.5</v>
      </c>
      <c r="W5" s="118">
        <f>(M5*0.5)+(V5*0.5)</f>
        <v>45.5</v>
      </c>
      <c r="X5" s="94"/>
      <c r="Y5" s="5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4"/>
      <c r="BH5" s="55"/>
      <c r="BI5" s="54"/>
    </row>
    <row r="6" spans="2:61" x14ac:dyDescent="0.25">
      <c r="B6" s="128" t="s">
        <v>53</v>
      </c>
      <c r="C6" s="27" t="s">
        <v>54</v>
      </c>
      <c r="D6" s="6" t="s">
        <v>55</v>
      </c>
      <c r="E6" s="103">
        <v>0.4</v>
      </c>
      <c r="F6" s="96">
        <f t="shared" ref="F6" si="0">10*E6</f>
        <v>4</v>
      </c>
      <c r="G6" s="97">
        <v>0.55000000000000004</v>
      </c>
      <c r="H6" s="96">
        <f t="shared" ref="H6" si="1">40*G6</f>
        <v>22</v>
      </c>
      <c r="I6" s="97">
        <v>0.4</v>
      </c>
      <c r="J6" s="96">
        <f t="shared" ref="J6" si="2">30*I6</f>
        <v>12</v>
      </c>
      <c r="K6" s="97">
        <v>0.48</v>
      </c>
      <c r="L6" s="102">
        <f t="shared" ref="L6" si="3">20*K6</f>
        <v>9.6</v>
      </c>
      <c r="M6" s="126">
        <f t="shared" ref="M6" si="4">F6+H6+J6+L6</f>
        <v>47.6</v>
      </c>
      <c r="N6" s="103">
        <v>0.5</v>
      </c>
      <c r="O6" s="96">
        <f t="shared" ref="O6" si="5">10*N6</f>
        <v>5</v>
      </c>
      <c r="P6" s="97">
        <v>0.68</v>
      </c>
      <c r="Q6" s="96">
        <f t="shared" ref="Q6" si="6">40*P6</f>
        <v>27.200000000000003</v>
      </c>
      <c r="R6" s="97">
        <v>0.6</v>
      </c>
      <c r="S6" s="96">
        <f t="shared" ref="S6" si="7">30*R6</f>
        <v>18</v>
      </c>
      <c r="T6" s="97">
        <v>0.6</v>
      </c>
      <c r="U6" s="102">
        <f t="shared" ref="U6" si="8">20*T6</f>
        <v>12</v>
      </c>
      <c r="V6" s="122">
        <f t="shared" ref="V6" si="9">O6+Q6+S6+U6</f>
        <v>62.2</v>
      </c>
      <c r="W6" s="119">
        <f t="shared" ref="W6:W10" si="10">(M6*0.5)+(V6*0.5)</f>
        <v>54.900000000000006</v>
      </c>
      <c r="X6" s="94"/>
      <c r="Y6" s="5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4"/>
      <c r="BH6" s="55"/>
      <c r="BI6" s="54"/>
    </row>
    <row r="7" spans="2:61" x14ac:dyDescent="0.25">
      <c r="B7" s="98" t="s">
        <v>39</v>
      </c>
      <c r="C7" s="27" t="s">
        <v>40</v>
      </c>
      <c r="D7" s="6" t="s">
        <v>41</v>
      </c>
      <c r="E7" s="103">
        <v>0.55000000000000004</v>
      </c>
      <c r="F7" s="96">
        <f t="shared" ref="F7:F10" si="11">10*E7</f>
        <v>5.5</v>
      </c>
      <c r="G7" s="97">
        <v>0.6</v>
      </c>
      <c r="H7" s="96">
        <f t="shared" ref="H7:H10" si="12">40*G7</f>
        <v>24</v>
      </c>
      <c r="I7" s="97">
        <v>0.55000000000000004</v>
      </c>
      <c r="J7" s="96">
        <f t="shared" ref="J7:J10" si="13">30*I7</f>
        <v>16.5</v>
      </c>
      <c r="K7" s="97">
        <v>0.6</v>
      </c>
      <c r="L7" s="102">
        <f t="shared" ref="L7:L10" si="14">20*K7</f>
        <v>12</v>
      </c>
      <c r="M7" s="126">
        <f t="shared" ref="M7:M10" si="15">F7+H7+J7+L7</f>
        <v>58</v>
      </c>
      <c r="N7" s="103">
        <v>0.45</v>
      </c>
      <c r="O7" s="96">
        <f t="shared" ref="O7:O10" si="16">10*N7</f>
        <v>4.5</v>
      </c>
      <c r="P7" s="97">
        <v>0.7</v>
      </c>
      <c r="Q7" s="96">
        <f t="shared" ref="Q7:Q10" si="17">40*P7</f>
        <v>28</v>
      </c>
      <c r="R7" s="97">
        <v>0.75</v>
      </c>
      <c r="S7" s="96">
        <f t="shared" ref="S7:S10" si="18">30*R7</f>
        <v>22.5</v>
      </c>
      <c r="T7" s="97">
        <v>0.65</v>
      </c>
      <c r="U7" s="102">
        <f>20*T7</f>
        <v>13</v>
      </c>
      <c r="V7" s="123">
        <f t="shared" ref="V7:V10" si="19">O7+Q7+S7+U7</f>
        <v>68</v>
      </c>
      <c r="W7" s="119">
        <f t="shared" si="10"/>
        <v>63</v>
      </c>
      <c r="X7" s="94"/>
      <c r="Y7" s="5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4"/>
      <c r="BH7" s="55"/>
      <c r="BI7" s="54"/>
    </row>
    <row r="8" spans="2:61" x14ac:dyDescent="0.25">
      <c r="B8" s="99" t="s">
        <v>98</v>
      </c>
      <c r="C8" s="27" t="s">
        <v>112</v>
      </c>
      <c r="D8" s="6" t="s">
        <v>99</v>
      </c>
      <c r="E8" s="103">
        <v>0.7</v>
      </c>
      <c r="F8" s="96">
        <f t="shared" si="11"/>
        <v>7</v>
      </c>
      <c r="G8" s="97">
        <v>0.7</v>
      </c>
      <c r="H8" s="96">
        <f t="shared" si="12"/>
        <v>28</v>
      </c>
      <c r="I8" s="97">
        <v>0.65</v>
      </c>
      <c r="J8" s="96">
        <f t="shared" si="13"/>
        <v>19.5</v>
      </c>
      <c r="K8" s="97">
        <v>0.57999999999999996</v>
      </c>
      <c r="L8" s="102">
        <f t="shared" si="14"/>
        <v>11.6</v>
      </c>
      <c r="M8" s="126">
        <f t="shared" si="15"/>
        <v>66.099999999999994</v>
      </c>
      <c r="N8" s="103">
        <v>0.68</v>
      </c>
      <c r="O8" s="96">
        <f t="shared" si="16"/>
        <v>6.8000000000000007</v>
      </c>
      <c r="P8" s="97">
        <v>0.75</v>
      </c>
      <c r="Q8" s="96">
        <f t="shared" si="17"/>
        <v>30</v>
      </c>
      <c r="R8" s="97">
        <v>0.7</v>
      </c>
      <c r="S8" s="96">
        <f t="shared" si="18"/>
        <v>21</v>
      </c>
      <c r="T8" s="97">
        <v>0.6</v>
      </c>
      <c r="U8" s="102">
        <f t="shared" ref="U8:U10" si="20">20*T8</f>
        <v>12</v>
      </c>
      <c r="V8" s="123">
        <f t="shared" si="19"/>
        <v>69.8</v>
      </c>
      <c r="W8" s="119">
        <f t="shared" si="10"/>
        <v>67.949999999999989</v>
      </c>
      <c r="X8" s="94"/>
      <c r="Y8" s="5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  <c r="BC8" s="92"/>
      <c r="BD8" s="92"/>
      <c r="BE8" s="92"/>
      <c r="BF8" s="92"/>
      <c r="BG8" s="94"/>
      <c r="BH8" s="55"/>
      <c r="BI8" s="54"/>
    </row>
    <row r="9" spans="2:61" x14ac:dyDescent="0.25">
      <c r="B9" s="98" t="s">
        <v>59</v>
      </c>
      <c r="C9" s="27" t="s">
        <v>60</v>
      </c>
      <c r="D9" s="6" t="s">
        <v>61</v>
      </c>
      <c r="E9" s="103">
        <v>0.5</v>
      </c>
      <c r="F9" s="96">
        <f t="shared" si="11"/>
        <v>5</v>
      </c>
      <c r="G9" s="97">
        <v>0.7</v>
      </c>
      <c r="H9" s="96">
        <f t="shared" si="12"/>
        <v>28</v>
      </c>
      <c r="I9" s="97">
        <v>0.75</v>
      </c>
      <c r="J9" s="96">
        <f t="shared" si="13"/>
        <v>22.5</v>
      </c>
      <c r="K9" s="97">
        <v>0.65</v>
      </c>
      <c r="L9" s="102">
        <f t="shared" si="14"/>
        <v>13</v>
      </c>
      <c r="M9" s="126">
        <f t="shared" si="15"/>
        <v>68.5</v>
      </c>
      <c r="N9" s="103">
        <v>0.63</v>
      </c>
      <c r="O9" s="96">
        <f t="shared" si="16"/>
        <v>6.3</v>
      </c>
      <c r="P9" s="97">
        <v>0.8</v>
      </c>
      <c r="Q9" s="96">
        <f t="shared" si="17"/>
        <v>32</v>
      </c>
      <c r="R9" s="97">
        <v>0.8</v>
      </c>
      <c r="S9" s="96">
        <f t="shared" si="18"/>
        <v>24</v>
      </c>
      <c r="T9" s="97">
        <v>0.65</v>
      </c>
      <c r="U9" s="102">
        <f t="shared" si="20"/>
        <v>13</v>
      </c>
      <c r="V9" s="123">
        <f t="shared" si="19"/>
        <v>75.3</v>
      </c>
      <c r="W9" s="119">
        <f t="shared" si="10"/>
        <v>71.900000000000006</v>
      </c>
      <c r="X9" s="94"/>
      <c r="Y9" s="5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4"/>
      <c r="BH9" s="55"/>
      <c r="BI9" s="54"/>
    </row>
    <row r="10" spans="2:61" ht="15.75" thickBot="1" x14ac:dyDescent="0.3">
      <c r="B10" s="100" t="s">
        <v>103</v>
      </c>
      <c r="C10" s="101" t="s">
        <v>104</v>
      </c>
      <c r="D10" s="7" t="s">
        <v>105</v>
      </c>
      <c r="E10" s="104">
        <v>0.9</v>
      </c>
      <c r="F10" s="105">
        <f t="shared" si="11"/>
        <v>9</v>
      </c>
      <c r="G10" s="106">
        <v>0.8</v>
      </c>
      <c r="H10" s="105">
        <f t="shared" si="12"/>
        <v>32</v>
      </c>
      <c r="I10" s="106">
        <v>0.9</v>
      </c>
      <c r="J10" s="105">
        <f t="shared" si="13"/>
        <v>27</v>
      </c>
      <c r="K10" s="106">
        <v>0.75</v>
      </c>
      <c r="L10" s="107">
        <f t="shared" si="14"/>
        <v>15</v>
      </c>
      <c r="M10" s="127">
        <f t="shared" si="15"/>
        <v>83</v>
      </c>
      <c r="N10" s="104">
        <v>0.9</v>
      </c>
      <c r="O10" s="105">
        <f t="shared" si="16"/>
        <v>9</v>
      </c>
      <c r="P10" s="106">
        <v>0.9</v>
      </c>
      <c r="Q10" s="105">
        <f t="shared" si="17"/>
        <v>36</v>
      </c>
      <c r="R10" s="106">
        <v>0.9</v>
      </c>
      <c r="S10" s="105">
        <f t="shared" si="18"/>
        <v>27</v>
      </c>
      <c r="T10" s="106">
        <v>0.7</v>
      </c>
      <c r="U10" s="107">
        <f t="shared" si="20"/>
        <v>14</v>
      </c>
      <c r="V10" s="124">
        <f t="shared" si="19"/>
        <v>86</v>
      </c>
      <c r="W10" s="120">
        <f t="shared" si="10"/>
        <v>84.5</v>
      </c>
      <c r="X10" s="94"/>
      <c r="Y10" s="5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95"/>
      <c r="BG10" s="94"/>
      <c r="BH10" s="55"/>
      <c r="BI10" s="54"/>
    </row>
    <row r="11" spans="2:61" x14ac:dyDescent="0.25"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</row>
  </sheetData>
  <mergeCells count="13">
    <mergeCell ref="T3:U3"/>
    <mergeCell ref="V3:V4"/>
    <mergeCell ref="E2:M2"/>
    <mergeCell ref="N2:V2"/>
    <mergeCell ref="W2:W4"/>
    <mergeCell ref="E3:F3"/>
    <mergeCell ref="G3:H3"/>
    <mergeCell ref="I3:J3"/>
    <mergeCell ref="K3:L3"/>
    <mergeCell ref="M3:M4"/>
    <mergeCell ref="N3:O3"/>
    <mergeCell ref="P3:Q3"/>
    <mergeCell ref="R3:S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5"/>
  <sheetViews>
    <sheetView tabSelected="1" workbookViewId="0">
      <selection activeCell="I20" sqref="I20"/>
    </sheetView>
  </sheetViews>
  <sheetFormatPr defaultRowHeight="15" x14ac:dyDescent="0.25"/>
  <cols>
    <col min="2" max="2" width="15.5703125" bestFit="1" customWidth="1"/>
    <col min="3" max="3" width="23.7109375" customWidth="1"/>
    <col min="4" max="4" width="21.140625" customWidth="1"/>
    <col min="5" max="5" width="13.28515625" customWidth="1"/>
    <col min="6" max="6" width="13.7109375" customWidth="1"/>
    <col min="7" max="7" width="10.7109375" customWidth="1"/>
  </cols>
  <sheetData>
    <row r="1" spans="2:9" ht="15.75" thickBot="1" x14ac:dyDescent="0.3"/>
    <row r="2" spans="2:9" x14ac:dyDescent="0.25">
      <c r="B2" s="135" t="s">
        <v>0</v>
      </c>
      <c r="C2" s="160" t="s">
        <v>1</v>
      </c>
      <c r="D2" s="149" t="s">
        <v>2</v>
      </c>
      <c r="E2" s="161" t="s">
        <v>109</v>
      </c>
      <c r="F2" s="135" t="s">
        <v>110</v>
      </c>
      <c r="G2" s="135" t="s">
        <v>111</v>
      </c>
    </row>
    <row r="3" spans="2:9" ht="15.75" thickBot="1" x14ac:dyDescent="0.3">
      <c r="B3" s="137"/>
      <c r="C3" s="159"/>
      <c r="D3" s="150"/>
      <c r="E3" s="162"/>
      <c r="F3" s="137"/>
      <c r="G3" s="137"/>
      <c r="I3" s="11"/>
    </row>
    <row r="4" spans="2:9" x14ac:dyDescent="0.25">
      <c r="B4" s="19">
        <v>1802039</v>
      </c>
      <c r="C4" s="18" t="s">
        <v>113</v>
      </c>
      <c r="D4" s="16" t="s">
        <v>114</v>
      </c>
      <c r="E4" s="17"/>
      <c r="F4" s="22">
        <v>64</v>
      </c>
      <c r="G4" s="15">
        <f>(E4*0.5)+(F4*0.5)</f>
        <v>32</v>
      </c>
      <c r="I4" s="11"/>
    </row>
    <row r="5" spans="2:9" x14ac:dyDescent="0.25">
      <c r="B5" s="12" t="s">
        <v>3</v>
      </c>
      <c r="C5" s="13" t="s">
        <v>4</v>
      </c>
      <c r="D5" s="14" t="s">
        <v>5</v>
      </c>
      <c r="E5" s="83">
        <v>74.900000000000006</v>
      </c>
      <c r="F5" s="23">
        <v>45.5</v>
      </c>
      <c r="G5" s="15">
        <f>(E5*0.5)+(F5*0.5)</f>
        <v>60.2</v>
      </c>
    </row>
    <row r="6" spans="2:9" x14ac:dyDescent="0.25">
      <c r="B6" s="3" t="s">
        <v>6</v>
      </c>
      <c r="C6" s="1" t="s">
        <v>7</v>
      </c>
      <c r="D6" s="6" t="s">
        <v>8</v>
      </c>
      <c r="E6" s="84">
        <v>89.9</v>
      </c>
      <c r="F6" s="24">
        <v>58</v>
      </c>
      <c r="G6" s="8">
        <f t="shared" ref="G6:G42" si="0">(E6*0.5)+(F6*0.5)</f>
        <v>73.95</v>
      </c>
    </row>
    <row r="7" spans="2:9" x14ac:dyDescent="0.25">
      <c r="B7" s="3" t="s">
        <v>9</v>
      </c>
      <c r="C7" s="1" t="s">
        <v>10</v>
      </c>
      <c r="D7" s="6" t="s">
        <v>11</v>
      </c>
      <c r="E7" s="84">
        <v>41</v>
      </c>
      <c r="F7" s="25">
        <v>44</v>
      </c>
      <c r="G7" s="8">
        <f>(E7*0.5)+(40*0.5)</f>
        <v>40.5</v>
      </c>
      <c r="H7" t="s">
        <v>176</v>
      </c>
    </row>
    <row r="8" spans="2:9" x14ac:dyDescent="0.25">
      <c r="B8" s="3" t="s">
        <v>12</v>
      </c>
      <c r="C8" s="1" t="s">
        <v>13</v>
      </c>
      <c r="D8" s="6" t="s">
        <v>14</v>
      </c>
      <c r="E8" s="84">
        <v>82.3</v>
      </c>
      <c r="F8" s="24">
        <v>59.6</v>
      </c>
      <c r="G8" s="8">
        <f t="shared" si="0"/>
        <v>70.95</v>
      </c>
    </row>
    <row r="9" spans="2:9" x14ac:dyDescent="0.25">
      <c r="B9" s="3" t="s">
        <v>15</v>
      </c>
      <c r="C9" s="1" t="s">
        <v>16</v>
      </c>
      <c r="D9" s="6" t="s">
        <v>17</v>
      </c>
      <c r="E9" s="84">
        <v>64.099999999999994</v>
      </c>
      <c r="F9" s="24" t="s">
        <v>115</v>
      </c>
      <c r="G9" s="8">
        <f>(E9*0.5)</f>
        <v>32.049999999999997</v>
      </c>
    </row>
    <row r="10" spans="2:9" x14ac:dyDescent="0.25">
      <c r="B10" s="3" t="s">
        <v>18</v>
      </c>
      <c r="C10" s="1" t="s">
        <v>19</v>
      </c>
      <c r="D10" s="6" t="s">
        <v>20</v>
      </c>
      <c r="E10" s="84">
        <v>96.1</v>
      </c>
      <c r="F10" s="24">
        <v>78</v>
      </c>
      <c r="G10" s="8">
        <f t="shared" si="0"/>
        <v>87.05</v>
      </c>
    </row>
    <row r="11" spans="2:9" x14ac:dyDescent="0.25">
      <c r="B11" s="163">
        <v>1650136</v>
      </c>
      <c r="C11" s="1" t="s">
        <v>174</v>
      </c>
      <c r="D11" s="6" t="s">
        <v>175</v>
      </c>
      <c r="E11" s="84"/>
      <c r="F11" s="24" t="s">
        <v>115</v>
      </c>
      <c r="G11" s="8"/>
    </row>
    <row r="12" spans="2:9" x14ac:dyDescent="0.25">
      <c r="B12" s="3" t="s">
        <v>21</v>
      </c>
      <c r="C12" s="1" t="s">
        <v>22</v>
      </c>
      <c r="D12" s="6" t="s">
        <v>23</v>
      </c>
      <c r="E12" s="84">
        <v>86.6</v>
      </c>
      <c r="F12" s="24">
        <v>81.5</v>
      </c>
      <c r="G12" s="8">
        <f t="shared" si="0"/>
        <v>84.05</v>
      </c>
    </row>
    <row r="13" spans="2:9" x14ac:dyDescent="0.25">
      <c r="B13" s="3" t="s">
        <v>24</v>
      </c>
      <c r="C13" s="1" t="s">
        <v>25</v>
      </c>
      <c r="D13" s="6" t="s">
        <v>26</v>
      </c>
      <c r="E13" s="84">
        <v>22</v>
      </c>
      <c r="F13" s="24" t="s">
        <v>115</v>
      </c>
      <c r="G13" s="8">
        <f>(E13*0.5)</f>
        <v>11</v>
      </c>
    </row>
    <row r="14" spans="2:9" x14ac:dyDescent="0.25">
      <c r="B14" s="3" t="s">
        <v>27</v>
      </c>
      <c r="C14" s="1" t="s">
        <v>28</v>
      </c>
      <c r="D14" s="6" t="s">
        <v>29</v>
      </c>
      <c r="E14" s="84">
        <v>92.6</v>
      </c>
      <c r="F14" s="24">
        <v>83.6</v>
      </c>
      <c r="G14" s="8">
        <f t="shared" si="0"/>
        <v>88.1</v>
      </c>
    </row>
    <row r="15" spans="2:9" x14ac:dyDescent="0.25">
      <c r="B15" s="3" t="s">
        <v>30</v>
      </c>
      <c r="C15" s="1" t="s">
        <v>31</v>
      </c>
      <c r="D15" s="6" t="s">
        <v>32</v>
      </c>
      <c r="E15" s="84">
        <v>51.1</v>
      </c>
      <c r="F15" s="24" t="s">
        <v>115</v>
      </c>
      <c r="G15" s="8">
        <f>(E15*0.5)</f>
        <v>25.55</v>
      </c>
    </row>
    <row r="16" spans="2:9" x14ac:dyDescent="0.25">
      <c r="B16" s="3" t="s">
        <v>33</v>
      </c>
      <c r="C16" s="1" t="s">
        <v>34</v>
      </c>
      <c r="D16" s="6" t="s">
        <v>35</v>
      </c>
      <c r="E16" s="84">
        <v>31.6</v>
      </c>
      <c r="F16" s="24">
        <v>39.9</v>
      </c>
      <c r="G16" s="8">
        <f t="shared" si="0"/>
        <v>35.75</v>
      </c>
    </row>
    <row r="17" spans="2:8" x14ac:dyDescent="0.25">
      <c r="B17" s="3" t="s">
        <v>36</v>
      </c>
      <c r="C17" s="1" t="s">
        <v>37</v>
      </c>
      <c r="D17" s="6" t="s">
        <v>38</v>
      </c>
      <c r="E17" s="84">
        <v>37.6</v>
      </c>
      <c r="F17" s="24">
        <v>50</v>
      </c>
      <c r="G17" s="8">
        <f t="shared" si="0"/>
        <v>43.8</v>
      </c>
    </row>
    <row r="18" spans="2:8" x14ac:dyDescent="0.25">
      <c r="B18" s="3" t="s">
        <v>39</v>
      </c>
      <c r="C18" s="1" t="s">
        <v>40</v>
      </c>
      <c r="D18" s="6" t="s">
        <v>41</v>
      </c>
      <c r="E18" s="84">
        <v>93.6</v>
      </c>
      <c r="F18" s="24">
        <v>63</v>
      </c>
      <c r="G18" s="8">
        <f t="shared" si="0"/>
        <v>78.3</v>
      </c>
    </row>
    <row r="19" spans="2:8" x14ac:dyDescent="0.25">
      <c r="B19" s="3" t="s">
        <v>42</v>
      </c>
      <c r="C19" s="1" t="s">
        <v>43</v>
      </c>
      <c r="D19" s="6" t="s">
        <v>44</v>
      </c>
      <c r="E19" s="84">
        <v>66</v>
      </c>
      <c r="F19" s="25">
        <v>52</v>
      </c>
      <c r="G19" s="8">
        <f t="shared" si="0"/>
        <v>59</v>
      </c>
      <c r="H19" t="s">
        <v>176</v>
      </c>
    </row>
    <row r="20" spans="2:8" x14ac:dyDescent="0.25">
      <c r="B20" s="3" t="s">
        <v>45</v>
      </c>
      <c r="C20" s="1" t="s">
        <v>46</v>
      </c>
      <c r="D20" s="6" t="s">
        <v>47</v>
      </c>
      <c r="E20" s="84">
        <v>91.2</v>
      </c>
      <c r="F20" s="24">
        <v>32</v>
      </c>
      <c r="G20" s="8">
        <f t="shared" si="0"/>
        <v>61.6</v>
      </c>
    </row>
    <row r="21" spans="2:8" x14ac:dyDescent="0.25">
      <c r="B21" s="3" t="s">
        <v>48</v>
      </c>
      <c r="C21" s="1" t="s">
        <v>49</v>
      </c>
      <c r="D21" s="6" t="s">
        <v>50</v>
      </c>
      <c r="E21" s="84">
        <v>44.7</v>
      </c>
      <c r="F21" s="24" t="s">
        <v>115</v>
      </c>
      <c r="G21" s="8">
        <f>(E21*0.5)</f>
        <v>22.35</v>
      </c>
    </row>
    <row r="22" spans="2:8" x14ac:dyDescent="0.25">
      <c r="B22" s="3" t="s">
        <v>51</v>
      </c>
      <c r="C22" s="1" t="s">
        <v>52</v>
      </c>
      <c r="D22" s="6" t="s">
        <v>50</v>
      </c>
      <c r="E22" s="84">
        <v>5</v>
      </c>
      <c r="F22" s="24" t="s">
        <v>115</v>
      </c>
      <c r="G22" s="8">
        <f>(E22*0.5)</f>
        <v>2.5</v>
      </c>
    </row>
    <row r="23" spans="2:8" x14ac:dyDescent="0.25">
      <c r="B23" s="3" t="s">
        <v>53</v>
      </c>
      <c r="C23" s="1" t="s">
        <v>54</v>
      </c>
      <c r="D23" s="6" t="s">
        <v>55</v>
      </c>
      <c r="E23" s="84">
        <v>94.7</v>
      </c>
      <c r="F23" s="24">
        <v>55</v>
      </c>
      <c r="G23" s="8">
        <f t="shared" si="0"/>
        <v>74.849999999999994</v>
      </c>
    </row>
    <row r="24" spans="2:8" x14ac:dyDescent="0.25">
      <c r="B24" s="3" t="s">
        <v>56</v>
      </c>
      <c r="C24" s="1" t="s">
        <v>57</v>
      </c>
      <c r="D24" s="6" t="s">
        <v>58</v>
      </c>
      <c r="E24" s="84">
        <v>86.7</v>
      </c>
      <c r="F24" s="24">
        <v>50</v>
      </c>
      <c r="G24" s="8">
        <f t="shared" si="0"/>
        <v>68.349999999999994</v>
      </c>
    </row>
    <row r="25" spans="2:8" x14ac:dyDescent="0.25">
      <c r="B25" s="3" t="s">
        <v>59</v>
      </c>
      <c r="C25" s="1" t="s">
        <v>60</v>
      </c>
      <c r="D25" s="6" t="s">
        <v>61</v>
      </c>
      <c r="E25" s="84">
        <v>80.5</v>
      </c>
      <c r="F25" s="24">
        <v>72</v>
      </c>
      <c r="G25" s="8">
        <f t="shared" si="0"/>
        <v>76.25</v>
      </c>
    </row>
    <row r="26" spans="2:8" x14ac:dyDescent="0.25">
      <c r="B26" s="3" t="s">
        <v>62</v>
      </c>
      <c r="C26" s="1" t="s">
        <v>63</v>
      </c>
      <c r="D26" s="6" t="s">
        <v>64</v>
      </c>
      <c r="E26" s="84">
        <v>39.6</v>
      </c>
      <c r="F26" s="24" t="s">
        <v>115</v>
      </c>
      <c r="G26" s="8">
        <f>(E26*0.5)</f>
        <v>19.8</v>
      </c>
    </row>
    <row r="27" spans="2:8" x14ac:dyDescent="0.25">
      <c r="B27" s="3" t="s">
        <v>65</v>
      </c>
      <c r="C27" s="1" t="s">
        <v>66</v>
      </c>
      <c r="D27" s="6" t="s">
        <v>67</v>
      </c>
      <c r="E27" s="84">
        <v>48.4</v>
      </c>
      <c r="F27" s="24">
        <v>14</v>
      </c>
      <c r="G27" s="8">
        <f t="shared" si="0"/>
        <v>31.2</v>
      </c>
    </row>
    <row r="28" spans="2:8" x14ac:dyDescent="0.25">
      <c r="B28" s="3" t="s">
        <v>68</v>
      </c>
      <c r="C28" s="1" t="s">
        <v>69</v>
      </c>
      <c r="D28" s="6" t="s">
        <v>70</v>
      </c>
      <c r="E28" s="84">
        <v>95.4</v>
      </c>
      <c r="F28" s="24">
        <v>83</v>
      </c>
      <c r="G28" s="8">
        <f t="shared" si="0"/>
        <v>89.2</v>
      </c>
    </row>
    <row r="29" spans="2:8" x14ac:dyDescent="0.25">
      <c r="B29" s="3" t="s">
        <v>71</v>
      </c>
      <c r="C29" s="1" t="s">
        <v>10</v>
      </c>
      <c r="D29" s="6" t="s">
        <v>72</v>
      </c>
      <c r="E29" s="84">
        <v>92.2</v>
      </c>
      <c r="F29" s="24" t="s">
        <v>115</v>
      </c>
      <c r="G29" s="8">
        <f>(E29*0.5)</f>
        <v>46.1</v>
      </c>
    </row>
    <row r="30" spans="2:8" x14ac:dyDescent="0.25">
      <c r="B30" s="3" t="s">
        <v>73</v>
      </c>
      <c r="C30" s="1" t="s">
        <v>74</v>
      </c>
      <c r="D30" s="6" t="s">
        <v>75</v>
      </c>
      <c r="E30" s="84">
        <v>93.6</v>
      </c>
      <c r="F30" s="24">
        <v>77</v>
      </c>
      <c r="G30" s="8">
        <f t="shared" si="0"/>
        <v>85.3</v>
      </c>
    </row>
    <row r="31" spans="2:8" x14ac:dyDescent="0.25">
      <c r="B31" s="3" t="s">
        <v>76</v>
      </c>
      <c r="C31" s="1" t="s">
        <v>77</v>
      </c>
      <c r="D31" s="6" t="s">
        <v>78</v>
      </c>
      <c r="E31" s="84">
        <v>88.6</v>
      </c>
      <c r="F31" s="24" t="s">
        <v>115</v>
      </c>
      <c r="G31" s="20">
        <f>(E31*0.5)</f>
        <v>44.3</v>
      </c>
    </row>
    <row r="32" spans="2:8" x14ac:dyDescent="0.25">
      <c r="B32" s="3" t="s">
        <v>79</v>
      </c>
      <c r="C32" s="1" t="s">
        <v>80</v>
      </c>
      <c r="D32" s="6" t="s">
        <v>81</v>
      </c>
      <c r="E32" s="84">
        <v>94.6</v>
      </c>
      <c r="F32" s="24">
        <v>84</v>
      </c>
      <c r="G32" s="8">
        <f t="shared" si="0"/>
        <v>89.3</v>
      </c>
    </row>
    <row r="33" spans="2:8" x14ac:dyDescent="0.25">
      <c r="B33" s="3" t="s">
        <v>82</v>
      </c>
      <c r="C33" s="1" t="s">
        <v>4</v>
      </c>
      <c r="D33" s="6" t="s">
        <v>83</v>
      </c>
      <c r="E33" s="84">
        <v>68.599999999999994</v>
      </c>
      <c r="F33" s="25">
        <v>48</v>
      </c>
      <c r="G33" s="8">
        <f>(E33*0.5)+(40*0.5)</f>
        <v>54.3</v>
      </c>
      <c r="H33" t="s">
        <v>176</v>
      </c>
    </row>
    <row r="34" spans="2:8" x14ac:dyDescent="0.25">
      <c r="B34" s="3" t="s">
        <v>84</v>
      </c>
      <c r="C34" s="1" t="s">
        <v>13</v>
      </c>
      <c r="D34" s="6" t="s">
        <v>85</v>
      </c>
      <c r="E34" s="84">
        <v>91.9</v>
      </c>
      <c r="F34" s="24">
        <v>60</v>
      </c>
      <c r="G34" s="8">
        <f t="shared" si="0"/>
        <v>75.95</v>
      </c>
    </row>
    <row r="35" spans="2:8" x14ac:dyDescent="0.25">
      <c r="B35" s="3" t="s">
        <v>86</v>
      </c>
      <c r="C35" s="1" t="s">
        <v>87</v>
      </c>
      <c r="D35" s="6" t="s">
        <v>88</v>
      </c>
      <c r="E35" s="84">
        <v>39.1</v>
      </c>
      <c r="F35" s="24" t="s">
        <v>115</v>
      </c>
      <c r="G35" s="8">
        <f>(E35*0.5)</f>
        <v>19.55</v>
      </c>
    </row>
    <row r="36" spans="2:8" x14ac:dyDescent="0.25">
      <c r="B36" s="3" t="s">
        <v>89</v>
      </c>
      <c r="C36" s="1" t="s">
        <v>90</v>
      </c>
      <c r="D36" s="6" t="s">
        <v>91</v>
      </c>
      <c r="E36" s="84">
        <v>15</v>
      </c>
      <c r="F36" s="24">
        <v>47</v>
      </c>
      <c r="G36" s="8">
        <f t="shared" si="0"/>
        <v>31</v>
      </c>
    </row>
    <row r="37" spans="2:8" x14ac:dyDescent="0.25">
      <c r="B37" s="3" t="s">
        <v>92</v>
      </c>
      <c r="C37" s="1" t="s">
        <v>93</v>
      </c>
      <c r="D37" s="6" t="s">
        <v>94</v>
      </c>
      <c r="E37" s="84">
        <v>66.7</v>
      </c>
      <c r="F37" s="24">
        <v>66</v>
      </c>
      <c r="G37" s="8">
        <f t="shared" si="0"/>
        <v>66.349999999999994</v>
      </c>
    </row>
    <row r="38" spans="2:8" x14ac:dyDescent="0.25">
      <c r="B38" s="3" t="s">
        <v>95</v>
      </c>
      <c r="C38" s="1" t="s">
        <v>96</v>
      </c>
      <c r="D38" s="6" t="s">
        <v>97</v>
      </c>
      <c r="E38" s="84">
        <v>95.3</v>
      </c>
      <c r="F38" s="24">
        <v>86</v>
      </c>
      <c r="G38" s="8">
        <f t="shared" si="0"/>
        <v>90.65</v>
      </c>
    </row>
    <row r="39" spans="2:8" x14ac:dyDescent="0.25">
      <c r="B39" s="4" t="s">
        <v>98</v>
      </c>
      <c r="C39" s="1" t="s">
        <v>112</v>
      </c>
      <c r="D39" s="6" t="s">
        <v>99</v>
      </c>
      <c r="E39" s="84">
        <v>94.1</v>
      </c>
      <c r="F39" s="24">
        <v>68</v>
      </c>
      <c r="G39" s="8">
        <f t="shared" si="0"/>
        <v>81.05</v>
      </c>
    </row>
    <row r="40" spans="2:8" x14ac:dyDescent="0.25">
      <c r="B40" s="3" t="s">
        <v>100</v>
      </c>
      <c r="C40" s="1" t="s">
        <v>101</v>
      </c>
      <c r="D40" s="6" t="s">
        <v>102</v>
      </c>
      <c r="E40" s="84">
        <v>95.4</v>
      </c>
      <c r="F40" s="24">
        <v>77</v>
      </c>
      <c r="G40" s="8">
        <f t="shared" si="0"/>
        <v>86.2</v>
      </c>
    </row>
    <row r="41" spans="2:8" x14ac:dyDescent="0.25">
      <c r="B41" s="3" t="s">
        <v>103</v>
      </c>
      <c r="C41" s="1" t="s">
        <v>104</v>
      </c>
      <c r="D41" s="6" t="s">
        <v>105</v>
      </c>
      <c r="E41" s="84">
        <v>84.1</v>
      </c>
      <c r="F41" s="24">
        <v>85</v>
      </c>
      <c r="G41" s="8">
        <f t="shared" si="0"/>
        <v>84.55</v>
      </c>
    </row>
    <row r="42" spans="2:8" ht="15.75" thickBot="1" x14ac:dyDescent="0.3">
      <c r="B42" s="5" t="s">
        <v>106</v>
      </c>
      <c r="C42" s="2" t="s">
        <v>107</v>
      </c>
      <c r="D42" s="7" t="s">
        <v>108</v>
      </c>
      <c r="E42" s="85">
        <v>84.9</v>
      </c>
      <c r="F42" s="26">
        <v>53</v>
      </c>
      <c r="G42" s="9">
        <f t="shared" si="0"/>
        <v>68.95</v>
      </c>
    </row>
    <row r="44" spans="2:8" x14ac:dyDescent="0.25">
      <c r="D44" s="21" t="s">
        <v>116</v>
      </c>
      <c r="E44" s="10">
        <f>AVERAGE(E5:E42)</f>
        <v>70.802702702702703</v>
      </c>
      <c r="F44" s="10">
        <f t="shared" ref="F44:G44" si="1">AVERAGE(F5:F42)</f>
        <v>61.146428571428565</v>
      </c>
      <c r="G44" s="10">
        <f t="shared" si="1"/>
        <v>58.375675675675666</v>
      </c>
    </row>
    <row r="45" spans="2:8" x14ac:dyDescent="0.25">
      <c r="D45" s="11" t="s">
        <v>117</v>
      </c>
      <c r="E45" s="10">
        <f>STDEVA(E4:E42)</f>
        <v>26.749356030529903</v>
      </c>
      <c r="F45" s="10">
        <f t="shared" ref="F45:G45" si="2">STDEVA(F4:F42)</f>
        <v>31.148293168991316</v>
      </c>
      <c r="G45" s="10">
        <f t="shared" si="2"/>
        <v>25.995260537500293</v>
      </c>
    </row>
  </sheetData>
  <mergeCells count="6">
    <mergeCell ref="G2:G3"/>
    <mergeCell ref="B2:B3"/>
    <mergeCell ref="C2:C3"/>
    <mergeCell ref="D2:D3"/>
    <mergeCell ref="E2:E3"/>
    <mergeCell ref="F2:F3"/>
  </mergeCells>
  <conditionalFormatting sqref="G4:G42">
    <cfRule type="cellIs" dxfId="0" priority="2" operator="lessThan">
      <formula>39.5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Sample Work CWK1</vt:lpstr>
      <vt:lpstr>Sample Work CWK2</vt:lpstr>
      <vt:lpstr>M4X01507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Kerry Tudor</dc:creator>
  <cp:lastModifiedBy>Kerry Tudor</cp:lastModifiedBy>
  <dcterms:created xsi:type="dcterms:W3CDTF">2019-01-25T09:38:11Z</dcterms:created>
  <dcterms:modified xsi:type="dcterms:W3CDTF">2019-05-22T10:35:34Z</dcterms:modified>
</cp:coreProperties>
</file>