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/>
  <mc:AlternateContent xmlns:mc="http://schemas.openxmlformats.org/markup-compatibility/2006">
    <mc:Choice Requires="x15">
      <x15ac:absPath xmlns:x15ac="http://schemas.microsoft.com/office/spreadsheetml/2010/11/ac" url="/Users/jamesrichardson/Library/Mobile Documents/com~apple~CloudDocs/EEF/DIY Guide/"/>
    </mc:Choice>
  </mc:AlternateContent>
  <bookViews>
    <workbookView xWindow="0" yWindow="1720" windowWidth="12000" windowHeight="6280" activeTab="2"/>
  </bookViews>
  <sheets>
    <sheet name="Treatment Group" sheetId="4" r:id="rId1"/>
    <sheet name="Control Group" sheetId="6" r:id="rId2"/>
    <sheet name="Calculator" sheetId="1" r:id="rId3"/>
    <sheet name="Graph" sheetId="3" r:id="rId4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1" l="1"/>
  <c r="F4" i="1"/>
  <c r="E4" i="1"/>
  <c r="E9" i="6"/>
  <c r="D4" i="1"/>
  <c r="C4" i="1"/>
  <c r="B4" i="1"/>
  <c r="E9" i="4"/>
  <c r="H4" i="1"/>
  <c r="I4" i="1"/>
  <c r="J4" i="1"/>
  <c r="H5" i="1"/>
  <c r="I5" i="1"/>
  <c r="J5" i="1"/>
  <c r="S5" i="1"/>
  <c r="W11" i="1"/>
  <c r="M5" i="1"/>
  <c r="AB5" i="1"/>
  <c r="H6" i="1"/>
  <c r="I6" i="1"/>
  <c r="J6" i="1"/>
  <c r="K6" i="1"/>
  <c r="L6" i="1"/>
  <c r="AB6" i="1"/>
  <c r="H7" i="1"/>
  <c r="J7" i="1"/>
  <c r="N7" i="1"/>
  <c r="O7" i="1"/>
  <c r="I7" i="1"/>
  <c r="K7" i="1"/>
  <c r="M7" i="1"/>
  <c r="S7" i="1"/>
  <c r="AB7" i="1"/>
  <c r="H8" i="1"/>
  <c r="I8" i="1"/>
  <c r="J8" i="1"/>
  <c r="M8" i="1"/>
  <c r="N8" i="1"/>
  <c r="O8" i="1"/>
  <c r="AB8" i="1"/>
  <c r="H9" i="1"/>
  <c r="I9" i="1"/>
  <c r="J9" i="1"/>
  <c r="L9" i="1"/>
  <c r="K9" i="1"/>
  <c r="M9" i="1"/>
  <c r="N9" i="1"/>
  <c r="O9" i="1"/>
  <c r="P9" i="1"/>
  <c r="S9" i="1"/>
  <c r="AB9" i="1"/>
  <c r="H10" i="1"/>
  <c r="I10" i="1"/>
  <c r="J10" i="1"/>
  <c r="K10" i="1"/>
  <c r="N10" i="1"/>
  <c r="O10" i="1"/>
  <c r="AB10" i="1"/>
  <c r="H11" i="1"/>
  <c r="J11" i="1"/>
  <c r="N11" i="1"/>
  <c r="O11" i="1"/>
  <c r="I11" i="1"/>
  <c r="K11" i="1"/>
  <c r="M11" i="1"/>
  <c r="S11" i="1"/>
  <c r="AB11" i="1"/>
  <c r="H12" i="1"/>
  <c r="I12" i="1"/>
  <c r="J12" i="1"/>
  <c r="L12" i="1"/>
  <c r="K12" i="1"/>
  <c r="M12" i="1"/>
  <c r="N12" i="1"/>
  <c r="O12" i="1"/>
  <c r="P12" i="1"/>
  <c r="S12" i="1"/>
  <c r="AB12" i="1"/>
  <c r="H13" i="1"/>
  <c r="J13" i="1"/>
  <c r="N13" i="1"/>
  <c r="O13" i="1"/>
  <c r="I13" i="1"/>
  <c r="K13" i="1"/>
  <c r="L13" i="1"/>
  <c r="M13" i="1"/>
  <c r="S13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Z54" i="1"/>
  <c r="Z55" i="1"/>
  <c r="AA54" i="1"/>
  <c r="K4" i="1"/>
  <c r="K5" i="1"/>
  <c r="N5" i="1"/>
  <c r="O5" i="1"/>
  <c r="P5" i="1"/>
  <c r="L4" i="1"/>
  <c r="N6" i="1"/>
  <c r="O6" i="1"/>
  <c r="P6" i="1"/>
  <c r="S4" i="1"/>
  <c r="M4" i="1"/>
  <c r="N4" i="1"/>
  <c r="O4" i="1"/>
  <c r="P4" i="1"/>
  <c r="P10" i="1"/>
  <c r="P7" i="1"/>
  <c r="P13" i="1"/>
  <c r="AA55" i="1"/>
  <c r="Z56" i="1"/>
  <c r="P11" i="1"/>
  <c r="P8" i="1"/>
  <c r="L8" i="1"/>
  <c r="L11" i="1"/>
  <c r="M10" i="1"/>
  <c r="S8" i="1"/>
  <c r="K8" i="1"/>
  <c r="L7" i="1"/>
  <c r="M6" i="1"/>
  <c r="L10" i="1"/>
  <c r="W12" i="1"/>
  <c r="S10" i="1"/>
  <c r="S6" i="1"/>
  <c r="L5" i="1"/>
  <c r="R5" i="1"/>
  <c r="R6" i="1"/>
  <c r="Q13" i="1"/>
  <c r="R10" i="1"/>
  <c r="Q9" i="1"/>
  <c r="Q12" i="1"/>
  <c r="R12" i="1"/>
  <c r="Q11" i="1"/>
  <c r="Q5" i="1"/>
  <c r="R7" i="1"/>
  <c r="R4" i="1"/>
  <c r="R8" i="1"/>
  <c r="R11" i="1"/>
  <c r="Q6" i="1"/>
  <c r="R13" i="1"/>
  <c r="Q7" i="1"/>
  <c r="Q10" i="1"/>
  <c r="R9" i="1"/>
  <c r="Q4" i="1"/>
  <c r="Q8" i="1"/>
  <c r="Z57" i="1"/>
  <c r="AA56" i="1"/>
  <c r="AA57" i="1"/>
  <c r="Z58" i="1"/>
  <c r="Z59" i="1"/>
  <c r="AA58" i="1"/>
  <c r="AA59" i="1"/>
  <c r="Z60" i="1"/>
  <c r="Z61" i="1"/>
  <c r="AA60" i="1"/>
  <c r="AA61" i="1"/>
  <c r="Z62" i="1"/>
  <c r="Z63" i="1"/>
  <c r="AA62" i="1"/>
  <c r="AA63" i="1"/>
  <c r="Z64" i="1"/>
  <c r="Z65" i="1"/>
  <c r="AA64" i="1"/>
  <c r="AA65" i="1"/>
  <c r="Z66" i="1"/>
  <c r="Z67" i="1"/>
  <c r="AA66" i="1"/>
  <c r="AA67" i="1"/>
  <c r="Z68" i="1"/>
  <c r="Z69" i="1"/>
  <c r="AA68" i="1"/>
  <c r="AA69" i="1"/>
  <c r="Z70" i="1"/>
  <c r="Z71" i="1"/>
  <c r="AA70" i="1"/>
  <c r="AA71" i="1"/>
  <c r="Z72" i="1"/>
  <c r="Z73" i="1"/>
  <c r="AA72" i="1"/>
  <c r="AA73" i="1"/>
  <c r="Z74" i="1"/>
  <c r="Z75" i="1"/>
  <c r="AA74" i="1"/>
  <c r="AA75" i="1"/>
  <c r="Z76" i="1"/>
  <c r="Z77" i="1"/>
  <c r="AA76" i="1"/>
  <c r="AA77" i="1"/>
  <c r="Z78" i="1"/>
  <c r="Z79" i="1"/>
  <c r="AA78" i="1"/>
  <c r="AA79" i="1"/>
  <c r="Z80" i="1"/>
  <c r="Z81" i="1"/>
  <c r="AA80" i="1"/>
  <c r="AA81" i="1"/>
  <c r="Z82" i="1"/>
  <c r="Z83" i="1"/>
  <c r="AA82" i="1"/>
  <c r="AA83" i="1"/>
  <c r="Z84" i="1"/>
  <c r="Z85" i="1"/>
  <c r="AA84" i="1"/>
  <c r="AA85" i="1"/>
  <c r="Z86" i="1"/>
  <c r="Z87" i="1"/>
  <c r="AA86" i="1"/>
  <c r="AA87" i="1"/>
  <c r="Z88" i="1"/>
  <c r="Z89" i="1"/>
  <c r="AA88" i="1"/>
  <c r="AA89" i="1"/>
  <c r="Z90" i="1"/>
  <c r="Z91" i="1"/>
  <c r="AA90" i="1"/>
  <c r="AA91" i="1"/>
  <c r="Z92" i="1"/>
  <c r="Z93" i="1"/>
  <c r="AA92" i="1"/>
  <c r="AA93" i="1"/>
  <c r="Z94" i="1"/>
  <c r="Z95" i="1"/>
  <c r="AA94" i="1"/>
  <c r="AA95" i="1"/>
  <c r="Z96" i="1"/>
  <c r="Z97" i="1"/>
  <c r="AA96" i="1"/>
  <c r="AA97" i="1"/>
  <c r="Z98" i="1"/>
  <c r="Z99" i="1"/>
  <c r="AA98" i="1"/>
  <c r="AA99" i="1"/>
  <c r="Z100" i="1"/>
  <c r="AA100" i="1"/>
</calcChain>
</file>

<file path=xl/sharedStrings.xml><?xml version="1.0" encoding="utf-8"?>
<sst xmlns="http://schemas.openxmlformats.org/spreadsheetml/2006/main" count="37" uniqueCount="29">
  <si>
    <t>DATA ENTRY</t>
  </si>
  <si>
    <t>RAW DIFFERENCE</t>
  </si>
  <si>
    <t>STANDARDISED EFFECT SIZE</t>
  </si>
  <si>
    <t>(From Hedges and Olkin p80)</t>
  </si>
  <si>
    <t>Outcome measure</t>
  </si>
  <si>
    <t>Treatment group</t>
  </si>
  <si>
    <t>Control group</t>
  </si>
  <si>
    <t>pooled standard deviation</t>
  </si>
  <si>
    <t>p-value for difference in SDs</t>
  </si>
  <si>
    <t>Mean Difference</t>
  </si>
  <si>
    <t>p-value for mean diff (2-tailed T-test)</t>
  </si>
  <si>
    <t>Confidence Interval for Difference</t>
  </si>
  <si>
    <t>Effect Size</t>
  </si>
  <si>
    <t>Bias corrected (Hedges)</t>
  </si>
  <si>
    <t>Standard Error of E.S. estimate</t>
  </si>
  <si>
    <t>Confidence Interval for Effect Size</t>
  </si>
  <si>
    <t>Effect Size based on control gp SD</t>
  </si>
  <si>
    <t>N-2</t>
  </si>
  <si>
    <t>bias correction factor</t>
  </si>
  <si>
    <t>approx</t>
  </si>
  <si>
    <t>mean</t>
  </si>
  <si>
    <t>n</t>
  </si>
  <si>
    <t>SD</t>
  </si>
  <si>
    <t>lower</t>
  </si>
  <si>
    <t>upper</t>
  </si>
  <si>
    <t>% confidence interval:</t>
  </si>
  <si>
    <t>p:</t>
  </si>
  <si>
    <t>Z-value: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</si>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</sst>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4" x14ac:knownFonts="1">
    <font>
      <sz val="10"/>
      <name val="Arial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28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2" fontId="0" fillId="3" borderId="0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5" xfId="0" applyFill="1" applyBorder="1" applyAlignment="1">
      <alignment horizontal="center" vertical="center" textRotation="180" wrapText="1"/>
    </xf>
    <xf numFmtId="0" fontId="0" fillId="4" borderId="0" xfId="0" applyFill="1" applyBorder="1" applyAlignment="1">
      <alignment horizontal="center" vertical="center" textRotation="180" wrapText="1"/>
    </xf>
    <xf numFmtId="0" fontId="0" fillId="4" borderId="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/>
    </xf>
    <xf numFmtId="2" fontId="0" fillId="4" borderId="15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2" fontId="2" fillId="4" borderId="0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5" borderId="18" xfId="0" applyFill="1" applyBorder="1" applyAlignment="1">
      <alignment horizontal="center" vertical="center" textRotation="180" wrapText="1"/>
    </xf>
    <xf numFmtId="0" fontId="0" fillId="5" borderId="2" xfId="0" applyFill="1" applyBorder="1" applyAlignment="1">
      <alignment horizontal="center" vertical="center" textRotation="180" wrapText="1"/>
    </xf>
    <xf numFmtId="2" fontId="0" fillId="5" borderId="0" xfId="0" applyNumberFormat="1" applyFill="1" applyBorder="1" applyAlignment="1">
      <alignment horizontal="center" vertical="center" textRotation="180" wrapText="1"/>
    </xf>
    <xf numFmtId="0" fontId="0" fillId="5" borderId="15" xfId="0" applyFill="1" applyBorder="1" applyAlignment="1">
      <alignment horizontal="center" vertical="center" textRotation="180" wrapText="1"/>
    </xf>
    <xf numFmtId="0" fontId="0" fillId="5" borderId="0" xfId="0" applyFill="1" applyBorder="1" applyAlignment="1">
      <alignment horizontal="centerContinuous" vertical="center" wrapText="1"/>
    </xf>
    <xf numFmtId="0" fontId="0" fillId="5" borderId="1" xfId="0" applyFill="1" applyBorder="1" applyAlignment="1">
      <alignment horizontal="centerContinuous" vertical="center" wrapText="1"/>
    </xf>
    <xf numFmtId="0" fontId="0" fillId="5" borderId="19" xfId="0" applyFill="1" applyBorder="1" applyAlignment="1">
      <alignment horizontal="center" vertical="center" textRotation="180" wrapText="1"/>
    </xf>
    <xf numFmtId="0" fontId="0" fillId="5" borderId="5" xfId="0" applyFill="1" applyBorder="1" applyAlignment="1">
      <alignment horizontal="center" vertical="center" textRotation="180" wrapText="1"/>
    </xf>
    <xf numFmtId="2" fontId="0" fillId="5" borderId="3" xfId="0" applyNumberFormat="1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2" fontId="0" fillId="5" borderId="18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15" xfId="0" applyNumberFormat="1" applyFill="1" applyBorder="1" applyAlignment="1">
      <alignment horizontal="center"/>
    </xf>
    <xf numFmtId="2" fontId="0" fillId="5" borderId="21" xfId="0" applyNumberFormat="1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21" xfId="0" applyFill="1" applyBorder="1" applyAlignment="1">
      <alignment horizontal="center"/>
    </xf>
    <xf numFmtId="2" fontId="2" fillId="5" borderId="0" xfId="0" applyNumberFormat="1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165" fontId="0" fillId="5" borderId="0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2" fontId="2" fillId="4" borderId="15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Continuous" vertical="center" wrapText="1"/>
    </xf>
    <xf numFmtId="0" fontId="0" fillId="4" borderId="22" xfId="0" applyFill="1" applyBorder="1" applyAlignment="1">
      <alignment horizontal="center" vertical="center" wrapText="1"/>
    </xf>
    <xf numFmtId="2" fontId="0" fillId="4" borderId="23" xfId="0" applyNumberForma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 vertical="center" wrapText="1"/>
    </xf>
    <xf numFmtId="2" fontId="0" fillId="4" borderId="25" xfId="0" applyNumberForma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" xfId="0" applyFill="1" applyBorder="1" applyAlignment="1">
      <alignment horizontal="centerContinuous" vertical="center" wrapText="1"/>
    </xf>
    <xf numFmtId="0" fontId="0" fillId="4" borderId="1" xfId="0" applyFill="1" applyBorder="1" applyAlignment="1">
      <alignment horizontal="center" vertical="center" textRotation="180" wrapText="1"/>
    </xf>
    <xf numFmtId="0" fontId="3" fillId="2" borderId="0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5" borderId="26" xfId="0" applyFont="1" applyFill="1" applyBorder="1" applyAlignment="1">
      <alignment horizontal="centerContinuous" vertical="center"/>
    </xf>
    <xf numFmtId="0" fontId="3" fillId="5" borderId="0" xfId="0" applyFont="1" applyFill="1" applyBorder="1" applyAlignment="1">
      <alignment horizontal="centerContinuous" vertical="center"/>
    </xf>
    <xf numFmtId="0" fontId="3" fillId="5" borderId="1" xfId="0" applyFont="1" applyFill="1" applyBorder="1" applyAlignment="1">
      <alignment horizontal="centerContinuous" vertical="center"/>
    </xf>
    <xf numFmtId="0" fontId="3" fillId="4" borderId="26" xfId="0" applyFont="1" applyFill="1" applyBorder="1" applyAlignment="1">
      <alignment horizontal="centerContinuous" vertical="center" wrapText="1"/>
    </xf>
    <xf numFmtId="0" fontId="3" fillId="4" borderId="0" xfId="0" applyFont="1" applyFill="1" applyBorder="1" applyAlignment="1">
      <alignment horizontal="centerContinuous" vertical="center" wrapText="1"/>
    </xf>
    <xf numFmtId="0" fontId="3" fillId="4" borderId="1" xfId="0" applyFont="1" applyFill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Continuous" vertical="center" wrapText="1"/>
    </xf>
    <xf numFmtId="0" fontId="0" fillId="0" borderId="27" xfId="0" applyBorder="1"/>
    <xf numFmtId="0" fontId="0" fillId="0" borderId="2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chartsheet" Target="chartsheets/sheet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800" b="1" i="0" baseline="0">
                <a:effectLst/>
              </a:rPr>
              <a:t>Estimates of the size of the difference between </a:t>
            </a:r>
            <a:br>
              <a:rPr lang="en-GB" sz="1800" b="1" i="0" baseline="0">
                <a:effectLst/>
              </a:rPr>
            </a:br>
            <a:r>
              <a:rPr lang="en-GB" sz="1800" b="1" i="0" baseline="0">
                <a:effectLst/>
              </a:rPr>
              <a:t>treatment and control groups</a:t>
            </a:r>
            <a:endParaRPr lang="en-GB">
              <a:effectLst/>
            </a:endParaRPr>
          </a:p>
        </c:rich>
      </c:tx>
      <c:overlay val="0"/>
    </c:title>
    <c:autoTitleDeleted val="0"/>
    <c:plotArea>
      <c:layout/>
      <c:stockChart>
        <c:ser>
          <c:idx val="0"/>
          <c:order val="0"/>
          <c:tx>
            <c:v>Lower confidence limit</c:v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chemeClr val="tx1"/>
              </a:solidFill>
            </c:spPr>
          </c:marker>
          <c:cat>
            <c:numRef>
              <c:f>Calculator!$A$4:$A$13</c:f>
              <c:numCache>
                <c:formatCode>General</c:formatCode>
                <c:ptCount val="10"/>
              </c:numCache>
            </c:numRef>
          </c:cat>
          <c:val>
            <c:numRef>
              <c:f>Calculator!$Q$4:$Q$7</c:f>
              <c:numCache>
                <c:formatCode>0.00</c:formatCode>
                <c:ptCount val="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  <c:smooth val="0"/>
        </c:ser>
        <c:ser>
          <c:idx val="1"/>
          <c:order val="1"/>
          <c:tx>
            <c:v>Effect size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</c:spPr>
          </c:marker>
          <c:cat>
            <c:numRef>
              <c:f>Calculator!$A$4:$A$13</c:f>
              <c:numCache>
                <c:formatCode>General</c:formatCode>
                <c:ptCount val="10"/>
              </c:numCache>
            </c:numRef>
          </c:cat>
          <c:val>
            <c:numRef>
              <c:f>Calculator!$O$4:$O$7</c:f>
              <c:numCache>
                <c:formatCode>0.00</c:formatCode>
                <c:ptCount val="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  <c:smooth val="0"/>
        </c:ser>
        <c:ser>
          <c:idx val="2"/>
          <c:order val="2"/>
          <c:tx>
            <c:v>Upper confidence limit</c:v>
          </c:tx>
          <c:spPr>
            <a:ln w="28575">
              <a:noFill/>
            </a:ln>
          </c:spPr>
          <c:marker>
            <c:symbol val="dash"/>
            <c:size val="3"/>
            <c:spPr>
              <a:solidFill>
                <a:schemeClr val="tx1"/>
              </a:solidFill>
            </c:spPr>
          </c:marker>
          <c:cat>
            <c:numRef>
              <c:f>Calculator!$A$4:$A$13</c:f>
              <c:numCache>
                <c:formatCode>General</c:formatCode>
                <c:ptCount val="10"/>
              </c:numCache>
            </c:numRef>
          </c:cat>
          <c:val>
            <c:numRef>
              <c:f>Calculator!$R$4:$R$7</c:f>
              <c:numCache>
                <c:formatCode>0.00</c:formatCode>
                <c:ptCount val="4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axId val="2128666576"/>
        <c:axId val="2128663696"/>
      </c:stockChart>
      <c:catAx>
        <c:axId val="212866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8663696"/>
        <c:crosses val="autoZero"/>
        <c:auto val="0"/>
        <c:lblAlgn val="ctr"/>
        <c:lblOffset val="100"/>
        <c:noMultiLvlLbl val="0"/>
      </c:catAx>
      <c:valAx>
        <c:axId val="21286636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en-GB" sz="1800"/>
                  <a:t>Standardised</a:t>
                </a:r>
                <a:r>
                  <a:rPr lang="en-GB" sz="1800" baseline="0"/>
                  <a:t> Effect Size</a:t>
                </a:r>
                <a:endParaRPr lang="en-GB" sz="1800"/>
              </a:p>
            </c:rich>
          </c:tx>
          <c:overlay val="0"/>
        </c:title>
        <c:numFmt formatCode="0.00" sourceLinked="1"/>
        <c:majorTickMark val="none"/>
        <c:minorTickMark val="none"/>
        <c:tickLblPos val="nextTo"/>
        <c:crossAx val="21286665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C000"/>
  </sheetPr>
  <sheetViews>
    <sheetView zoomScale="8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</sheetPr>
  <dimension ref="A1:E6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8.83203125" defaultRowHeight="13" x14ac:dyDescent="0.15"/>
  <sheetData>
    <row r="1" spans="1:5" x14ac:dyDescent="0.15">
      <c r="A1" s="102" t="s">
        <v>28</v>
      </c>
    </row>
    <row r="2" spans="1:5" x14ac:dyDescent="0.15">
      <c r="A2" s="101"/>
    </row>
    <row r="3" spans="1:5" x14ac:dyDescent="0.15">
      <c r="A3" s="101"/>
    </row>
    <row r="4" spans="1:5" x14ac:dyDescent="0.15">
      <c r="A4" s="101"/>
    </row>
    <row r="5" spans="1:5" x14ac:dyDescent="0.15">
      <c r="A5" s="101"/>
    </row>
    <row r="6" spans="1:5" x14ac:dyDescent="0.15">
      <c r="A6" s="101"/>
    </row>
    <row r="7" spans="1:5" x14ac:dyDescent="0.15">
      <c r="A7" s="101"/>
    </row>
    <row r="8" spans="1:5" x14ac:dyDescent="0.15">
      <c r="A8" s="101"/>
    </row>
    <row r="9" spans="1:5" x14ac:dyDescent="0.15">
      <c r="A9" s="101"/>
      <c r="D9" t="s">
        <v>22</v>
      </c>
      <c r="E9" t="e">
        <f>STDEV(A:A)</f>
        <v>#DIV/0!</v>
      </c>
    </row>
    <row r="10" spans="1:5" x14ac:dyDescent="0.15">
      <c r="A10" s="101"/>
    </row>
    <row r="11" spans="1:5" x14ac:dyDescent="0.15">
      <c r="A11" s="101"/>
    </row>
    <row r="12" spans="1:5" x14ac:dyDescent="0.15">
      <c r="A12" s="101"/>
    </row>
    <row r="13" spans="1:5" x14ac:dyDescent="0.15">
      <c r="A13" s="101"/>
    </row>
    <row r="14" spans="1:5" x14ac:dyDescent="0.15">
      <c r="A14" s="101"/>
    </row>
    <row r="15" spans="1:5" x14ac:dyDescent="0.15">
      <c r="A15" s="101"/>
    </row>
    <row r="16" spans="1:5" x14ac:dyDescent="0.15">
      <c r="A16" s="101"/>
    </row>
    <row r="17" spans="1:1" x14ac:dyDescent="0.15">
      <c r="A17" s="101"/>
    </row>
    <row r="18" spans="1:1" x14ac:dyDescent="0.15">
      <c r="A18" s="101"/>
    </row>
    <row r="19" spans="1:1" x14ac:dyDescent="0.15">
      <c r="A19" s="101"/>
    </row>
    <row r="20" spans="1:1" x14ac:dyDescent="0.15">
      <c r="A20" s="101"/>
    </row>
    <row r="21" spans="1:1" x14ac:dyDescent="0.15">
      <c r="A21" s="101"/>
    </row>
    <row r="22" spans="1:1" x14ac:dyDescent="0.15">
      <c r="A22" s="101"/>
    </row>
    <row r="23" spans="1:1" x14ac:dyDescent="0.15">
      <c r="A23" s="101"/>
    </row>
    <row r="24" spans="1:1" x14ac:dyDescent="0.15">
      <c r="A24" s="101"/>
    </row>
    <row r="25" spans="1:1" x14ac:dyDescent="0.15">
      <c r="A25" s="101"/>
    </row>
    <row r="26" spans="1:1" x14ac:dyDescent="0.15">
      <c r="A26" s="101"/>
    </row>
    <row r="27" spans="1:1" x14ac:dyDescent="0.15">
      <c r="A27" s="101"/>
    </row>
    <row r="28" spans="1:1" x14ac:dyDescent="0.15">
      <c r="A28" s="101"/>
    </row>
    <row r="29" spans="1:1" x14ac:dyDescent="0.15">
      <c r="A29" s="101"/>
    </row>
    <row r="30" spans="1:1" x14ac:dyDescent="0.15">
      <c r="A30" s="101"/>
    </row>
    <row r="31" spans="1:1" x14ac:dyDescent="0.15">
      <c r="A31" s="101"/>
    </row>
    <row r="32" spans="1:1" x14ac:dyDescent="0.15">
      <c r="A32" s="101"/>
    </row>
    <row r="33" spans="1:1" x14ac:dyDescent="0.15">
      <c r="A33" s="101"/>
    </row>
    <row r="34" spans="1:1" x14ac:dyDescent="0.15">
      <c r="A34" s="101"/>
    </row>
    <row r="35" spans="1:1" x14ac:dyDescent="0.15">
      <c r="A35" s="101"/>
    </row>
    <row r="36" spans="1:1" x14ac:dyDescent="0.15">
      <c r="A36" s="101"/>
    </row>
    <row r="37" spans="1:1" x14ac:dyDescent="0.15">
      <c r="A37" s="101"/>
    </row>
    <row r="38" spans="1:1" x14ac:dyDescent="0.15">
      <c r="A38" s="101"/>
    </row>
    <row r="39" spans="1:1" x14ac:dyDescent="0.15">
      <c r="A39" s="101"/>
    </row>
    <row r="40" spans="1:1" x14ac:dyDescent="0.15">
      <c r="A40" s="101"/>
    </row>
    <row r="41" spans="1:1" x14ac:dyDescent="0.15">
      <c r="A41" s="101"/>
    </row>
    <row r="42" spans="1:1" x14ac:dyDescent="0.15">
      <c r="A42" s="101"/>
    </row>
    <row r="43" spans="1:1" x14ac:dyDescent="0.15">
      <c r="A43" s="101"/>
    </row>
    <row r="44" spans="1:1" x14ac:dyDescent="0.15">
      <c r="A44" s="101"/>
    </row>
    <row r="45" spans="1:1" x14ac:dyDescent="0.15">
      <c r="A45" s="101"/>
    </row>
    <row r="46" spans="1:1" x14ac:dyDescent="0.15">
      <c r="A46" s="101"/>
    </row>
    <row r="47" spans="1:1" x14ac:dyDescent="0.15">
      <c r="A47" s="101"/>
    </row>
    <row r="48" spans="1:1" x14ac:dyDescent="0.15">
      <c r="A48" s="101"/>
    </row>
    <row r="49" spans="1:1" x14ac:dyDescent="0.15">
      <c r="A49" s="101"/>
    </row>
    <row r="50" spans="1:1" x14ac:dyDescent="0.15">
      <c r="A50" s="101"/>
    </row>
    <row r="51" spans="1:1" x14ac:dyDescent="0.15">
      <c r="A51" s="101"/>
    </row>
    <row r="52" spans="1:1" x14ac:dyDescent="0.15">
      <c r="A52" s="101"/>
    </row>
    <row r="53" spans="1:1" x14ac:dyDescent="0.15">
      <c r="A53" s="101"/>
    </row>
    <row r="54" spans="1:1" x14ac:dyDescent="0.15">
      <c r="A54" s="101"/>
    </row>
    <row r="55" spans="1:1" x14ac:dyDescent="0.15">
      <c r="A55" s="101"/>
    </row>
    <row r="56" spans="1:1" x14ac:dyDescent="0.15">
      <c r="A56" s="101"/>
    </row>
    <row r="57" spans="1:1" x14ac:dyDescent="0.15">
      <c r="A57" s="101"/>
    </row>
    <row r="58" spans="1:1" x14ac:dyDescent="0.15">
      <c r="A58" s="101"/>
    </row>
    <row r="59" spans="1:1" x14ac:dyDescent="0.15">
      <c r="A59" s="101"/>
    </row>
    <row r="60" spans="1:1" x14ac:dyDescent="0.15">
      <c r="A60" s="101"/>
    </row>
    <row r="61" spans="1:1" x14ac:dyDescent="0.15">
      <c r="A61" s="10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8"/>
  </sheetPr>
  <dimension ref="A1:E61"/>
  <sheetViews>
    <sheetView workbookViewId="0">
      <pane ySplit="1" topLeftCell="A2" activePane="bottomLeft" state="frozen"/>
      <selection pane="bottomLeft" activeCell="A24" sqref="A24"/>
    </sheetView>
  </sheetViews>
  <sheetFormatPr baseColWidth="10" defaultColWidth="8.83203125" defaultRowHeight="13" x14ac:dyDescent="0.15"/>
  <sheetData>
    <row r="1" spans="1:5" x14ac:dyDescent="0.15">
      <c r="A1" s="102" t="s">
        <v>28</v>
      </c>
    </row>
    <row r="2" spans="1:5" x14ac:dyDescent="0.15">
      <c r="A2" s="101"/>
    </row>
    <row r="3" spans="1:5" x14ac:dyDescent="0.15">
      <c r="A3" s="101"/>
    </row>
    <row r="4" spans="1:5" x14ac:dyDescent="0.15">
      <c r="A4" s="101"/>
    </row>
    <row r="5" spans="1:5" x14ac:dyDescent="0.15">
      <c r="A5" s="101"/>
    </row>
    <row r="6" spans="1:5" x14ac:dyDescent="0.15">
      <c r="A6" s="101"/>
    </row>
    <row r="7" spans="1:5" x14ac:dyDescent="0.15">
      <c r="A7" s="101"/>
    </row>
    <row r="8" spans="1:5" x14ac:dyDescent="0.15">
      <c r="A8" s="101"/>
    </row>
    <row r="9" spans="1:5" x14ac:dyDescent="0.15">
      <c r="A9" s="101"/>
      <c r="D9" t="s">
        <v>22</v>
      </c>
      <c r="E9" t="e">
        <f>STDEV(A:A)</f>
        <v>#DIV/0!</v>
      </c>
    </row>
    <row r="10" spans="1:5" x14ac:dyDescent="0.15">
      <c r="A10" s="101"/>
    </row>
    <row r="11" spans="1:5" x14ac:dyDescent="0.15">
      <c r="A11" s="101"/>
    </row>
    <row r="12" spans="1:5" x14ac:dyDescent="0.15">
      <c r="A12" s="101"/>
    </row>
    <row r="13" spans="1:5" x14ac:dyDescent="0.15">
      <c r="A13" s="101"/>
    </row>
    <row r="14" spans="1:5" x14ac:dyDescent="0.15">
      <c r="A14" s="101"/>
    </row>
    <row r="15" spans="1:5" x14ac:dyDescent="0.15">
      <c r="A15" s="101"/>
    </row>
    <row r="16" spans="1:5" x14ac:dyDescent="0.15">
      <c r="A16" s="101"/>
    </row>
    <row r="17" spans="1:1" x14ac:dyDescent="0.15">
      <c r="A17" s="101"/>
    </row>
    <row r="18" spans="1:1" x14ac:dyDescent="0.15">
      <c r="A18" s="101"/>
    </row>
    <row r="19" spans="1:1" x14ac:dyDescent="0.15">
      <c r="A19" s="101"/>
    </row>
    <row r="20" spans="1:1" x14ac:dyDescent="0.15">
      <c r="A20" s="101"/>
    </row>
    <row r="21" spans="1:1" x14ac:dyDescent="0.15">
      <c r="A21" s="101"/>
    </row>
    <row r="22" spans="1:1" x14ac:dyDescent="0.15">
      <c r="A22" s="101"/>
    </row>
    <row r="23" spans="1:1" x14ac:dyDescent="0.15">
      <c r="A23" s="101"/>
    </row>
    <row r="24" spans="1:1" x14ac:dyDescent="0.15">
      <c r="A24" s="101"/>
    </row>
    <row r="25" spans="1:1" x14ac:dyDescent="0.15">
      <c r="A25" s="101"/>
    </row>
    <row r="26" spans="1:1" x14ac:dyDescent="0.15">
      <c r="A26" s="101"/>
    </row>
    <row r="27" spans="1:1" x14ac:dyDescent="0.15">
      <c r="A27" s="101"/>
    </row>
    <row r="28" spans="1:1" x14ac:dyDescent="0.15">
      <c r="A28" s="101"/>
    </row>
    <row r="29" spans="1:1" x14ac:dyDescent="0.15">
      <c r="A29" s="101"/>
    </row>
    <row r="30" spans="1:1" x14ac:dyDescent="0.15">
      <c r="A30" s="101"/>
    </row>
    <row r="31" spans="1:1" x14ac:dyDescent="0.15">
      <c r="A31" s="101"/>
    </row>
    <row r="32" spans="1:1" x14ac:dyDescent="0.15">
      <c r="A32" s="101"/>
    </row>
    <row r="33" spans="1:1" x14ac:dyDescent="0.15">
      <c r="A33" s="101"/>
    </row>
    <row r="34" spans="1:1" x14ac:dyDescent="0.15">
      <c r="A34" s="101"/>
    </row>
    <row r="35" spans="1:1" x14ac:dyDescent="0.15">
      <c r="A35" s="101"/>
    </row>
    <row r="36" spans="1:1" x14ac:dyDescent="0.15">
      <c r="A36" s="101"/>
    </row>
    <row r="37" spans="1:1" x14ac:dyDescent="0.15">
      <c r="A37" s="101"/>
    </row>
    <row r="38" spans="1:1" x14ac:dyDescent="0.15">
      <c r="A38" s="101"/>
    </row>
    <row r="39" spans="1:1" x14ac:dyDescent="0.15">
      <c r="A39" s="101"/>
    </row>
    <row r="40" spans="1:1" x14ac:dyDescent="0.15">
      <c r="A40" s="101"/>
    </row>
    <row r="41" spans="1:1" x14ac:dyDescent="0.15">
      <c r="A41" s="101"/>
    </row>
    <row r="42" spans="1:1" x14ac:dyDescent="0.15">
      <c r="A42" s="101"/>
    </row>
    <row r="43" spans="1:1" x14ac:dyDescent="0.15">
      <c r="A43" s="101"/>
    </row>
    <row r="44" spans="1:1" x14ac:dyDescent="0.15">
      <c r="A44" s="101"/>
    </row>
    <row r="45" spans="1:1" x14ac:dyDescent="0.15">
      <c r="A45" s="101"/>
    </row>
    <row r="46" spans="1:1" x14ac:dyDescent="0.15">
      <c r="A46" s="101"/>
    </row>
    <row r="47" spans="1:1" x14ac:dyDescent="0.15">
      <c r="A47" s="101"/>
    </row>
    <row r="48" spans="1:1" x14ac:dyDescent="0.15">
      <c r="A48" s="101"/>
    </row>
    <row r="49" spans="1:1" x14ac:dyDescent="0.15">
      <c r="A49" s="101"/>
    </row>
    <row r="50" spans="1:1" x14ac:dyDescent="0.15">
      <c r="A50" s="101"/>
    </row>
    <row r="51" spans="1:1" x14ac:dyDescent="0.15">
      <c r="A51" s="101"/>
    </row>
    <row r="52" spans="1:1" x14ac:dyDescent="0.15">
      <c r="A52" s="101"/>
    </row>
    <row r="53" spans="1:1" x14ac:dyDescent="0.15">
      <c r="A53" s="101"/>
    </row>
    <row r="54" spans="1:1" x14ac:dyDescent="0.15">
      <c r="A54" s="101"/>
    </row>
    <row r="55" spans="1:1" x14ac:dyDescent="0.15">
      <c r="A55" s="101"/>
    </row>
    <row r="56" spans="1:1" x14ac:dyDescent="0.15">
      <c r="A56" s="101"/>
    </row>
    <row r="57" spans="1:1" x14ac:dyDescent="0.15">
      <c r="A57" s="101"/>
    </row>
    <row r="58" spans="1:1" x14ac:dyDescent="0.15">
      <c r="A58" s="101"/>
    </row>
    <row r="59" spans="1:1" x14ac:dyDescent="0.15">
      <c r="A59" s="101"/>
    </row>
    <row r="60" spans="1:1" x14ac:dyDescent="0.15">
      <c r="A60" s="101"/>
    </row>
    <row r="61" spans="1:1" x14ac:dyDescent="0.15">
      <c r="A61" s="10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AB10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"/>
    </sheetView>
  </sheetViews>
  <sheetFormatPr baseColWidth="10" defaultColWidth="8.83203125" defaultRowHeight="13" x14ac:dyDescent="0.15"/>
  <cols>
    <col min="1" max="1" width="13" style="1" customWidth="1"/>
    <col min="2" max="2" width="5.6640625" style="1" customWidth="1"/>
    <col min="3" max="3" width="5" style="1" customWidth="1"/>
    <col min="4" max="5" width="5.6640625" style="1" customWidth="1"/>
    <col min="6" max="6" width="5" style="1" customWidth="1"/>
    <col min="7" max="7" width="5.6640625" style="2" customWidth="1"/>
    <col min="8" max="10" width="5.33203125" style="72" customWidth="1"/>
    <col min="11" max="12" width="5.33203125" style="67" customWidth="1"/>
    <col min="13" max="13" width="5.33203125" style="80" customWidth="1"/>
    <col min="14" max="18" width="5.33203125" style="41" customWidth="1"/>
    <col min="19" max="19" width="5.33203125" style="50" customWidth="1"/>
    <col min="20" max="20" width="8.83203125" style="1"/>
    <col min="21" max="21" width="4.5" style="1" customWidth="1"/>
    <col min="22" max="22" width="19.5" style="1" customWidth="1"/>
    <col min="23" max="23" width="8.83203125" style="1"/>
    <col min="24" max="24" width="4.5" style="1" customWidth="1"/>
    <col min="25" max="25" width="8.83203125" style="1"/>
    <col min="26" max="28" width="8.83203125" style="24"/>
    <col min="29" max="16384" width="8.83203125" style="1"/>
  </cols>
  <sheetData>
    <row r="1" spans="1:28" s="99" customFormat="1" ht="22.5" customHeight="1" x14ac:dyDescent="0.15">
      <c r="A1" s="91" t="s">
        <v>0</v>
      </c>
      <c r="B1" s="91"/>
      <c r="C1" s="91"/>
      <c r="D1" s="91"/>
      <c r="E1" s="91"/>
      <c r="F1" s="91"/>
      <c r="G1" s="92"/>
      <c r="H1" s="93" t="s">
        <v>1</v>
      </c>
      <c r="I1" s="94"/>
      <c r="J1" s="94"/>
      <c r="K1" s="94"/>
      <c r="L1" s="94"/>
      <c r="M1" s="95"/>
      <c r="N1" s="96" t="s">
        <v>2</v>
      </c>
      <c r="O1" s="97"/>
      <c r="P1" s="97"/>
      <c r="Q1" s="97"/>
      <c r="R1" s="97"/>
      <c r="S1" s="98"/>
      <c r="Z1" s="100" t="s">
        <v>3</v>
      </c>
      <c r="AA1" s="100"/>
      <c r="AB1" s="100"/>
    </row>
    <row r="2" spans="1:28" s="4" customFormat="1" ht="92.25" customHeight="1" x14ac:dyDescent="0.15">
      <c r="A2" s="20" t="s">
        <v>4</v>
      </c>
      <c r="B2" s="10" t="s">
        <v>5</v>
      </c>
      <c r="C2" s="10"/>
      <c r="D2" s="11"/>
      <c r="E2" s="12" t="s">
        <v>6</v>
      </c>
      <c r="F2" s="10"/>
      <c r="G2" s="13"/>
      <c r="H2" s="53" t="s">
        <v>7</v>
      </c>
      <c r="I2" s="54" t="s">
        <v>8</v>
      </c>
      <c r="J2" s="55" t="s">
        <v>9</v>
      </c>
      <c r="K2" s="56" t="s">
        <v>10</v>
      </c>
      <c r="L2" s="57" t="s">
        <v>11</v>
      </c>
      <c r="M2" s="58"/>
      <c r="N2" s="37" t="s">
        <v>12</v>
      </c>
      <c r="O2" s="36" t="s">
        <v>13</v>
      </c>
      <c r="P2" s="37" t="s">
        <v>14</v>
      </c>
      <c r="Q2" s="82" t="s">
        <v>15</v>
      </c>
      <c r="R2" s="89"/>
      <c r="S2" s="90" t="s">
        <v>16</v>
      </c>
      <c r="Z2" s="21" t="s">
        <v>17</v>
      </c>
      <c r="AA2" s="22" t="s">
        <v>18</v>
      </c>
      <c r="AB2" s="21" t="s">
        <v>19</v>
      </c>
    </row>
    <row r="3" spans="1:28" s="9" customFormat="1" ht="18" customHeight="1" thickBot="1" x14ac:dyDescent="0.2">
      <c r="A3" s="14"/>
      <c r="B3" s="15" t="s">
        <v>20</v>
      </c>
      <c r="C3" s="17" t="s">
        <v>21</v>
      </c>
      <c r="D3" s="14" t="s">
        <v>22</v>
      </c>
      <c r="E3" s="15" t="s">
        <v>20</v>
      </c>
      <c r="F3" s="17" t="s">
        <v>21</v>
      </c>
      <c r="G3" s="16" t="s">
        <v>22</v>
      </c>
      <c r="H3" s="59"/>
      <c r="I3" s="60"/>
      <c r="J3" s="61"/>
      <c r="K3" s="62"/>
      <c r="L3" s="63" t="s">
        <v>23</v>
      </c>
      <c r="M3" s="64" t="s">
        <v>24</v>
      </c>
      <c r="N3" s="38"/>
      <c r="O3" s="39"/>
      <c r="P3" s="38"/>
      <c r="Q3" s="40" t="s">
        <v>23</v>
      </c>
      <c r="R3" s="83" t="s">
        <v>24</v>
      </c>
      <c r="S3" s="86"/>
      <c r="Z3" s="23"/>
      <c r="AA3" s="23"/>
      <c r="AB3" s="23"/>
    </row>
    <row r="4" spans="1:28" ht="14" thickTop="1" x14ac:dyDescent="0.15">
      <c r="A4" s="51"/>
      <c r="B4" s="1" t="e">
        <f>AVERAGE('Treatment Group'!A:A)</f>
        <v>#DIV/0!</v>
      </c>
      <c r="C4" s="18">
        <f>COUNT('Treatment Group'!A:A)</f>
        <v>0</v>
      </c>
      <c r="D4" s="5" t="e">
        <f>STDEV('Treatment Group'!A:A)</f>
        <v>#DIV/0!</v>
      </c>
      <c r="E4" s="1" t="e">
        <f>AVERAGE('Control Group'!A:A)</f>
        <v>#DIV/0!</v>
      </c>
      <c r="F4" s="18">
        <f>COUNT('Control Group'!A:A)</f>
        <v>0</v>
      </c>
      <c r="G4" s="3" t="e">
        <f>STDEV('Control Group'!A:A)</f>
        <v>#DIV/0!</v>
      </c>
      <c r="H4" s="65" t="e">
        <f>SQRT((D4^2*(C4-1)+G4^2*(F4-1))/(C4+F4-2))</f>
        <v>#DIV/0!</v>
      </c>
      <c r="I4" s="66" t="e">
        <f>FDIST((MAX(G4,D4))^2/(MIN(G4,D4))^2,F4-1,C4-1)</f>
        <v>#DIV/0!</v>
      </c>
      <c r="J4" s="67" t="e">
        <f t="shared" ref="J4:J13" si="0">B4-E4</f>
        <v>#DIV/0!</v>
      </c>
      <c r="K4" s="68" t="e">
        <f>TDIST(J4*SQRT(C4*F4/(C4+F4))/H4,C4+F4-2,2)</f>
        <v>#DIV/0!</v>
      </c>
      <c r="L4" s="67" t="e">
        <f>J4-(TINV($W$11,F4+C4-2)*H4/SQRT(C4*F4/(C4+F4)))</f>
        <v>#DIV/0!</v>
      </c>
      <c r="M4" s="69" t="e">
        <f>J4+(TINV($W$11,F4+C4-2)*H4/SQRT(C4*F4/(C4+F4)))</f>
        <v>#DIV/0!</v>
      </c>
      <c r="N4" s="41" t="e">
        <f>J4/H4</f>
        <v>#DIV/0!</v>
      </c>
      <c r="O4" s="81" t="e">
        <f>N4*VLOOKUP(C4+F4-2,$Z$5:$AA$102,2,TRUE)</f>
        <v>#DIV/0!</v>
      </c>
      <c r="P4" s="41" t="e">
        <f>SQRT((C4+F4)/(C4*F4)+O4^2/(2*(C4+F4)))</f>
        <v>#DIV/0!</v>
      </c>
      <c r="Q4" s="43" t="e">
        <f>O4-$W$12*P4</f>
        <v>#DIV/0!</v>
      </c>
      <c r="R4" s="84" t="e">
        <f t="shared" ref="R4:R13" si="1">O4+$W$12*P4</f>
        <v>#DIV/0!</v>
      </c>
      <c r="S4" s="87" t="e">
        <f>J4/G4</f>
        <v>#DIV/0!</v>
      </c>
    </row>
    <row r="5" spans="1:28" x14ac:dyDescent="0.15">
      <c r="A5" s="51"/>
      <c r="C5" s="18"/>
      <c r="D5" s="5"/>
      <c r="F5" s="18"/>
      <c r="G5" s="3"/>
      <c r="H5" s="65">
        <f>SQRT((D5^2*(C5-1)+G5^2*(F5-1))/(C5+F5-2))</f>
        <v>0</v>
      </c>
      <c r="I5" s="66" t="e">
        <f>FDIST((MAX(G5,D5))^2/(MIN(G5,D5))^2,F5-1,C5-1)</f>
        <v>#DIV/0!</v>
      </c>
      <c r="J5" s="67">
        <f t="shared" si="0"/>
        <v>0</v>
      </c>
      <c r="K5" s="68" t="e">
        <f t="shared" ref="K5:K13" si="2">TDIST(J5*SQRT(C5*F5/(C5+F5))/H5,C5+F5-2,2)</f>
        <v>#DIV/0!</v>
      </c>
      <c r="L5" s="67" t="e">
        <f t="shared" ref="L5:L13" si="3">J5-(TINV($W$11,F5+C5-2)*H5/SQRT(C5*F5/(C5+F5)))</f>
        <v>#NUM!</v>
      </c>
      <c r="M5" s="69" t="e">
        <f t="shared" ref="M5:M13" si="4">J5+(TINV($W$11,F5+C5-2)*H5/SQRT(C5*F5/(C5+F5)))</f>
        <v>#NUM!</v>
      </c>
      <c r="N5" s="41" t="e">
        <f t="shared" ref="N5:N13" si="5">J5/H5</f>
        <v>#DIV/0!</v>
      </c>
      <c r="O5" s="81" t="e">
        <f t="shared" ref="O5:O13" si="6">N5*VLOOKUP(C5+F5-2,$Z$5:$AA$102,2,TRUE)</f>
        <v>#DIV/0!</v>
      </c>
      <c r="P5" s="41" t="e">
        <f>SQRT((C5+F5)/(C5*F5)+O5^2/(2*(C5+F5)))</f>
        <v>#DIV/0!</v>
      </c>
      <c r="Q5" s="43" t="e">
        <f>O5-$W$12*P5</f>
        <v>#DIV/0!</v>
      </c>
      <c r="R5" s="84" t="e">
        <f t="shared" si="1"/>
        <v>#DIV/0!</v>
      </c>
      <c r="S5" s="87" t="e">
        <f t="shared" ref="S5:S13" si="7">J5/G5</f>
        <v>#DIV/0!</v>
      </c>
      <c r="Z5" s="24">
        <v>2</v>
      </c>
      <c r="AA5" s="24">
        <v>0.56420000000000003</v>
      </c>
      <c r="AB5" s="24">
        <f>1-3/(4*Z5-1)</f>
        <v>0.5714285714285714</v>
      </c>
    </row>
    <row r="6" spans="1:28" x14ac:dyDescent="0.15">
      <c r="A6" s="51"/>
      <c r="C6" s="18"/>
      <c r="D6" s="5"/>
      <c r="F6" s="18"/>
      <c r="G6" s="3"/>
      <c r="H6" s="65">
        <f t="shared" ref="H6:H13" si="8">SQRT((D6^2*(C6-1)+G6^2*(F6-1))/(C6+F6-2))</f>
        <v>0</v>
      </c>
      <c r="I6" s="66" t="e">
        <f t="shared" ref="I6:I13" si="9">FDIST((MAX(G6,D6))^2/(MIN(G6,D6))^2,F6-1,C6-1)</f>
        <v>#DIV/0!</v>
      </c>
      <c r="J6" s="67">
        <f t="shared" si="0"/>
        <v>0</v>
      </c>
      <c r="K6" s="68" t="e">
        <f t="shared" si="2"/>
        <v>#DIV/0!</v>
      </c>
      <c r="L6" s="67" t="e">
        <f t="shared" si="3"/>
        <v>#NUM!</v>
      </c>
      <c r="M6" s="69" t="e">
        <f t="shared" si="4"/>
        <v>#NUM!</v>
      </c>
      <c r="N6" s="41" t="e">
        <f t="shared" si="5"/>
        <v>#DIV/0!</v>
      </c>
      <c r="O6" s="81" t="e">
        <f t="shared" si="6"/>
        <v>#DIV/0!</v>
      </c>
      <c r="P6" s="41" t="e">
        <f t="shared" ref="P6:P13" si="10">SQRT((C6+F6)/(C6*F6)+O6^2/(2*(C6+F6)))</f>
        <v>#DIV/0!</v>
      </c>
      <c r="Q6" s="43" t="e">
        <f t="shared" ref="Q6:Q13" si="11">O6-$W$12*P6</f>
        <v>#DIV/0!</v>
      </c>
      <c r="R6" s="84" t="e">
        <f t="shared" si="1"/>
        <v>#DIV/0!</v>
      </c>
      <c r="S6" s="87" t="e">
        <f t="shared" si="7"/>
        <v>#DIV/0!</v>
      </c>
      <c r="Z6" s="24">
        <v>3</v>
      </c>
      <c r="AA6" s="24">
        <v>0.72360000000000002</v>
      </c>
      <c r="AB6" s="24">
        <f t="shared" ref="AB6:AB53" si="12">1-3/(4*Z6-1)</f>
        <v>0.72727272727272729</v>
      </c>
    </row>
    <row r="7" spans="1:28" x14ac:dyDescent="0.15">
      <c r="A7" s="51"/>
      <c r="C7" s="18"/>
      <c r="D7" s="5"/>
      <c r="F7" s="18"/>
      <c r="G7" s="3"/>
      <c r="H7" s="65">
        <f t="shared" si="8"/>
        <v>0</v>
      </c>
      <c r="I7" s="66" t="e">
        <f t="shared" si="9"/>
        <v>#DIV/0!</v>
      </c>
      <c r="J7" s="67">
        <f t="shared" si="0"/>
        <v>0</v>
      </c>
      <c r="K7" s="68" t="e">
        <f t="shared" si="2"/>
        <v>#DIV/0!</v>
      </c>
      <c r="L7" s="67" t="e">
        <f t="shared" si="3"/>
        <v>#NUM!</v>
      </c>
      <c r="M7" s="69" t="e">
        <f t="shared" si="4"/>
        <v>#NUM!</v>
      </c>
      <c r="N7" s="41" t="e">
        <f t="shared" si="5"/>
        <v>#DIV/0!</v>
      </c>
      <c r="O7" s="81" t="e">
        <f t="shared" si="6"/>
        <v>#DIV/0!</v>
      </c>
      <c r="P7" s="41" t="e">
        <f t="shared" si="10"/>
        <v>#DIV/0!</v>
      </c>
      <c r="Q7" s="43" t="e">
        <f t="shared" si="11"/>
        <v>#DIV/0!</v>
      </c>
      <c r="R7" s="84" t="e">
        <f t="shared" si="1"/>
        <v>#DIV/0!</v>
      </c>
      <c r="S7" s="87" t="e">
        <f t="shared" si="7"/>
        <v>#DIV/0!</v>
      </c>
      <c r="Z7" s="24">
        <v>4</v>
      </c>
      <c r="AA7" s="24">
        <v>0.79790000000000005</v>
      </c>
      <c r="AB7" s="24">
        <f t="shared" si="12"/>
        <v>0.8</v>
      </c>
    </row>
    <row r="8" spans="1:28" x14ac:dyDescent="0.15">
      <c r="A8" s="51"/>
      <c r="C8" s="18"/>
      <c r="D8" s="6"/>
      <c r="F8" s="18"/>
      <c r="H8" s="65">
        <f t="shared" si="8"/>
        <v>0</v>
      </c>
      <c r="I8" s="66" t="e">
        <f t="shared" si="9"/>
        <v>#DIV/0!</v>
      </c>
      <c r="J8" s="67">
        <f t="shared" si="0"/>
        <v>0</v>
      </c>
      <c r="K8" s="68" t="e">
        <f t="shared" si="2"/>
        <v>#DIV/0!</v>
      </c>
      <c r="L8" s="67" t="e">
        <f t="shared" si="3"/>
        <v>#NUM!</v>
      </c>
      <c r="M8" s="69" t="e">
        <f t="shared" si="4"/>
        <v>#NUM!</v>
      </c>
      <c r="N8" s="41" t="e">
        <f t="shared" si="5"/>
        <v>#DIV/0!</v>
      </c>
      <c r="O8" s="81" t="e">
        <f t="shared" si="6"/>
        <v>#DIV/0!</v>
      </c>
      <c r="P8" s="41" t="e">
        <f t="shared" si="10"/>
        <v>#DIV/0!</v>
      </c>
      <c r="Q8" s="43" t="e">
        <f t="shared" si="11"/>
        <v>#DIV/0!</v>
      </c>
      <c r="R8" s="84" t="e">
        <f t="shared" si="1"/>
        <v>#DIV/0!</v>
      </c>
      <c r="S8" s="87" t="e">
        <f t="shared" si="7"/>
        <v>#DIV/0!</v>
      </c>
      <c r="Z8" s="24">
        <v>5</v>
      </c>
      <c r="AA8" s="24">
        <v>0.84079999999999999</v>
      </c>
      <c r="AB8" s="24">
        <f t="shared" si="12"/>
        <v>0.84210526315789469</v>
      </c>
    </row>
    <row r="9" spans="1:28" x14ac:dyDescent="0.15">
      <c r="A9" s="51"/>
      <c r="C9" s="18"/>
      <c r="D9" s="6"/>
      <c r="F9" s="18"/>
      <c r="H9" s="65">
        <f t="shared" si="8"/>
        <v>0</v>
      </c>
      <c r="I9" s="66" t="e">
        <f t="shared" si="9"/>
        <v>#DIV/0!</v>
      </c>
      <c r="J9" s="67">
        <f t="shared" si="0"/>
        <v>0</v>
      </c>
      <c r="K9" s="68" t="e">
        <f t="shared" si="2"/>
        <v>#DIV/0!</v>
      </c>
      <c r="L9" s="67" t="e">
        <f t="shared" si="3"/>
        <v>#NUM!</v>
      </c>
      <c r="M9" s="69" t="e">
        <f t="shared" si="4"/>
        <v>#NUM!</v>
      </c>
      <c r="N9" s="41" t="e">
        <f t="shared" si="5"/>
        <v>#DIV/0!</v>
      </c>
      <c r="O9" s="81" t="e">
        <f t="shared" si="6"/>
        <v>#DIV/0!</v>
      </c>
      <c r="P9" s="41" t="e">
        <f t="shared" si="10"/>
        <v>#DIV/0!</v>
      </c>
      <c r="Q9" s="43" t="e">
        <f t="shared" si="11"/>
        <v>#DIV/0!</v>
      </c>
      <c r="R9" s="84" t="e">
        <f t="shared" si="1"/>
        <v>#DIV/0!</v>
      </c>
      <c r="S9" s="87" t="e">
        <f t="shared" si="7"/>
        <v>#DIV/0!</v>
      </c>
      <c r="U9" s="28"/>
      <c r="V9" s="29"/>
      <c r="W9" s="29"/>
      <c r="X9" s="30"/>
      <c r="Z9" s="24">
        <v>6</v>
      </c>
      <c r="AA9" s="24">
        <v>0.86860000000000004</v>
      </c>
      <c r="AB9" s="24">
        <f t="shared" si="12"/>
        <v>0.86956521739130432</v>
      </c>
    </row>
    <row r="10" spans="1:28" x14ac:dyDescent="0.15">
      <c r="A10" s="51"/>
      <c r="C10" s="18"/>
      <c r="D10" s="6"/>
      <c r="F10" s="18"/>
      <c r="H10" s="65">
        <f t="shared" si="8"/>
        <v>0</v>
      </c>
      <c r="I10" s="66" t="e">
        <f t="shared" si="9"/>
        <v>#DIV/0!</v>
      </c>
      <c r="J10" s="67">
        <f t="shared" si="0"/>
        <v>0</v>
      </c>
      <c r="K10" s="68" t="e">
        <f t="shared" si="2"/>
        <v>#DIV/0!</v>
      </c>
      <c r="L10" s="67" t="e">
        <f t="shared" si="3"/>
        <v>#NUM!</v>
      </c>
      <c r="M10" s="69" t="e">
        <f t="shared" si="4"/>
        <v>#NUM!</v>
      </c>
      <c r="N10" s="41" t="e">
        <f t="shared" si="5"/>
        <v>#DIV/0!</v>
      </c>
      <c r="O10" s="81" t="e">
        <f t="shared" si="6"/>
        <v>#DIV/0!</v>
      </c>
      <c r="P10" s="41" t="e">
        <f t="shared" si="10"/>
        <v>#DIV/0!</v>
      </c>
      <c r="Q10" s="43" t="e">
        <f t="shared" si="11"/>
        <v>#DIV/0!</v>
      </c>
      <c r="R10" s="84" t="e">
        <f t="shared" si="1"/>
        <v>#DIV/0!</v>
      </c>
      <c r="S10" s="87" t="e">
        <f t="shared" si="7"/>
        <v>#DIV/0!</v>
      </c>
      <c r="U10" s="31"/>
      <c r="V10" s="27" t="s">
        <v>25</v>
      </c>
      <c r="W10" s="1">
        <v>95</v>
      </c>
      <c r="X10" s="32"/>
      <c r="Z10" s="24">
        <v>7</v>
      </c>
      <c r="AA10" s="24">
        <v>0.88819999999999999</v>
      </c>
      <c r="AB10" s="24">
        <f t="shared" si="12"/>
        <v>0.88888888888888884</v>
      </c>
    </row>
    <row r="11" spans="1:28" x14ac:dyDescent="0.15">
      <c r="A11" s="51"/>
      <c r="C11" s="18"/>
      <c r="D11" s="6"/>
      <c r="F11" s="18"/>
      <c r="H11" s="65">
        <f t="shared" si="8"/>
        <v>0</v>
      </c>
      <c r="I11" s="66" t="e">
        <f t="shared" si="9"/>
        <v>#DIV/0!</v>
      </c>
      <c r="J11" s="67">
        <f t="shared" si="0"/>
        <v>0</v>
      </c>
      <c r="K11" s="68" t="e">
        <f t="shared" si="2"/>
        <v>#DIV/0!</v>
      </c>
      <c r="L11" s="67" t="e">
        <f t="shared" si="3"/>
        <v>#NUM!</v>
      </c>
      <c r="M11" s="69" t="e">
        <f t="shared" si="4"/>
        <v>#NUM!</v>
      </c>
      <c r="N11" s="41" t="e">
        <f t="shared" si="5"/>
        <v>#DIV/0!</v>
      </c>
      <c r="O11" s="81" t="e">
        <f t="shared" si="6"/>
        <v>#DIV/0!</v>
      </c>
      <c r="P11" s="41" t="e">
        <f t="shared" si="10"/>
        <v>#DIV/0!</v>
      </c>
      <c r="Q11" s="43" t="e">
        <f t="shared" si="11"/>
        <v>#DIV/0!</v>
      </c>
      <c r="R11" s="84" t="e">
        <f t="shared" si="1"/>
        <v>#DIV/0!</v>
      </c>
      <c r="S11" s="87" t="e">
        <f t="shared" si="7"/>
        <v>#DIV/0!</v>
      </c>
      <c r="U11" s="31"/>
      <c r="V11" s="27" t="s">
        <v>26</v>
      </c>
      <c r="W11" s="24">
        <f>(100-W10)/100</f>
        <v>0.05</v>
      </c>
      <c r="X11" s="32"/>
      <c r="Z11" s="24">
        <v>8</v>
      </c>
      <c r="AA11" s="24">
        <v>0.90269999999999995</v>
      </c>
      <c r="AB11" s="24">
        <f t="shared" si="12"/>
        <v>0.90322580645161288</v>
      </c>
    </row>
    <row r="12" spans="1:28" x14ac:dyDescent="0.15">
      <c r="A12" s="51"/>
      <c r="C12" s="18"/>
      <c r="D12" s="6"/>
      <c r="F12" s="18"/>
      <c r="H12" s="65">
        <f t="shared" si="8"/>
        <v>0</v>
      </c>
      <c r="I12" s="66" t="e">
        <f t="shared" si="9"/>
        <v>#DIV/0!</v>
      </c>
      <c r="J12" s="67">
        <f t="shared" si="0"/>
        <v>0</v>
      </c>
      <c r="K12" s="68" t="e">
        <f t="shared" si="2"/>
        <v>#DIV/0!</v>
      </c>
      <c r="L12" s="67" t="e">
        <f t="shared" si="3"/>
        <v>#NUM!</v>
      </c>
      <c r="M12" s="69" t="e">
        <f t="shared" si="4"/>
        <v>#NUM!</v>
      </c>
      <c r="N12" s="41" t="e">
        <f t="shared" si="5"/>
        <v>#DIV/0!</v>
      </c>
      <c r="O12" s="81" t="e">
        <f t="shared" si="6"/>
        <v>#DIV/0!</v>
      </c>
      <c r="P12" s="41" t="e">
        <f t="shared" si="10"/>
        <v>#DIV/0!</v>
      </c>
      <c r="Q12" s="43" t="e">
        <f t="shared" si="11"/>
        <v>#DIV/0!</v>
      </c>
      <c r="R12" s="84" t="e">
        <f t="shared" si="1"/>
        <v>#DIV/0!</v>
      </c>
      <c r="S12" s="87" t="e">
        <f t="shared" si="7"/>
        <v>#DIV/0!</v>
      </c>
      <c r="U12" s="31"/>
      <c r="V12" s="27" t="s">
        <v>27</v>
      </c>
      <c r="W12" s="24">
        <f>NORMSINV(1-W11/2)</f>
        <v>1.9599639845400536</v>
      </c>
      <c r="X12" s="32"/>
      <c r="Z12" s="24">
        <v>9</v>
      </c>
      <c r="AA12" s="24">
        <v>0.91390000000000005</v>
      </c>
      <c r="AB12" s="24">
        <f t="shared" si="12"/>
        <v>0.91428571428571426</v>
      </c>
    </row>
    <row r="13" spans="1:28" x14ac:dyDescent="0.15">
      <c r="A13" s="51"/>
      <c r="C13" s="18"/>
      <c r="D13" s="6"/>
      <c r="F13" s="18"/>
      <c r="H13" s="65">
        <f t="shared" si="8"/>
        <v>0</v>
      </c>
      <c r="I13" s="66" t="e">
        <f t="shared" si="9"/>
        <v>#DIV/0!</v>
      </c>
      <c r="J13" s="67">
        <f t="shared" si="0"/>
        <v>0</v>
      </c>
      <c r="K13" s="68" t="e">
        <f t="shared" si="2"/>
        <v>#DIV/0!</v>
      </c>
      <c r="L13" s="67" t="e">
        <f t="shared" si="3"/>
        <v>#NUM!</v>
      </c>
      <c r="M13" s="69" t="e">
        <f t="shared" si="4"/>
        <v>#NUM!</v>
      </c>
      <c r="N13" s="41" t="e">
        <f t="shared" si="5"/>
        <v>#DIV/0!</v>
      </c>
      <c r="O13" s="81" t="e">
        <f t="shared" si="6"/>
        <v>#DIV/0!</v>
      </c>
      <c r="P13" s="41" t="e">
        <f t="shared" si="10"/>
        <v>#DIV/0!</v>
      </c>
      <c r="Q13" s="43" t="e">
        <f t="shared" si="11"/>
        <v>#DIV/0!</v>
      </c>
      <c r="R13" s="84" t="e">
        <f t="shared" si="1"/>
        <v>#DIV/0!</v>
      </c>
      <c r="S13" s="87" t="e">
        <f t="shared" si="7"/>
        <v>#DIV/0!</v>
      </c>
      <c r="U13" s="33"/>
      <c r="V13" s="34"/>
      <c r="W13" s="34"/>
      <c r="X13" s="35"/>
      <c r="Z13" s="24">
        <v>10</v>
      </c>
      <c r="AA13" s="24">
        <v>0.92279999999999995</v>
      </c>
      <c r="AB13" s="24">
        <f t="shared" si="12"/>
        <v>0.92307692307692313</v>
      </c>
    </row>
    <row r="14" spans="1:28" x14ac:dyDescent="0.15">
      <c r="A14" s="51"/>
      <c r="C14" s="18"/>
      <c r="D14" s="6"/>
      <c r="F14" s="18"/>
      <c r="H14" s="70"/>
      <c r="I14" s="71"/>
      <c r="K14" s="68"/>
      <c r="M14" s="69"/>
      <c r="O14" s="42"/>
      <c r="Q14" s="43"/>
      <c r="R14" s="84"/>
      <c r="S14" s="87"/>
      <c r="Z14" s="24">
        <v>11</v>
      </c>
      <c r="AA14" s="24">
        <v>0.93</v>
      </c>
      <c r="AB14" s="24">
        <f t="shared" si="12"/>
        <v>0.93023255813953487</v>
      </c>
    </row>
    <row r="15" spans="1:28" s="7" customFormat="1" x14ac:dyDescent="0.15">
      <c r="A15" s="52"/>
      <c r="C15" s="19"/>
      <c r="D15" s="8"/>
      <c r="F15" s="19"/>
      <c r="G15" s="2"/>
      <c r="H15" s="70"/>
      <c r="I15" s="71"/>
      <c r="J15" s="72"/>
      <c r="K15" s="73"/>
      <c r="L15" s="74"/>
      <c r="M15" s="75"/>
      <c r="N15" s="44"/>
      <c r="O15" s="42"/>
      <c r="P15" s="41"/>
      <c r="Q15" s="45"/>
      <c r="R15" s="85"/>
      <c r="S15" s="88"/>
      <c r="Z15" s="25"/>
      <c r="AA15" s="25"/>
      <c r="AB15" s="25"/>
    </row>
    <row r="16" spans="1:28" x14ac:dyDescent="0.15">
      <c r="A16" s="52"/>
      <c r="B16" s="7"/>
      <c r="C16" s="19"/>
      <c r="D16" s="8"/>
      <c r="E16" s="7"/>
      <c r="F16" s="19"/>
      <c r="K16" s="76"/>
      <c r="L16" s="76"/>
      <c r="M16" s="77"/>
      <c r="N16" s="46"/>
      <c r="O16" s="46"/>
      <c r="P16" s="46"/>
      <c r="Q16" s="46"/>
      <c r="R16" s="46"/>
      <c r="S16" s="47"/>
      <c r="Z16" s="24">
        <v>13</v>
      </c>
      <c r="AA16" s="26">
        <v>0.94099999999999995</v>
      </c>
      <c r="AB16" s="24">
        <f t="shared" si="12"/>
        <v>0.94117647058823528</v>
      </c>
    </row>
    <row r="17" spans="1:28" x14ac:dyDescent="0.15">
      <c r="A17" s="52"/>
      <c r="B17" s="7"/>
      <c r="C17" s="19"/>
      <c r="D17" s="8"/>
      <c r="E17" s="7"/>
      <c r="F17" s="19"/>
      <c r="K17" s="78"/>
      <c r="L17" s="78"/>
      <c r="M17" s="79"/>
      <c r="N17" s="48"/>
      <c r="O17" s="48"/>
      <c r="P17" s="48"/>
      <c r="Q17" s="48"/>
      <c r="R17" s="48"/>
      <c r="S17" s="49"/>
      <c r="Z17" s="24">
        <v>14</v>
      </c>
      <c r="AA17" s="26">
        <v>0.94530000000000003</v>
      </c>
      <c r="AB17" s="24">
        <f t="shared" si="12"/>
        <v>0.94545454545454544</v>
      </c>
    </row>
    <row r="18" spans="1:28" x14ac:dyDescent="0.15">
      <c r="A18" s="52"/>
      <c r="B18" s="7"/>
      <c r="C18" s="19"/>
      <c r="D18" s="8"/>
      <c r="E18" s="7"/>
      <c r="F18" s="19"/>
      <c r="Z18" s="24">
        <v>15</v>
      </c>
      <c r="AA18" s="26">
        <v>0.94899999999999995</v>
      </c>
      <c r="AB18" s="24">
        <f t="shared" si="12"/>
        <v>0.94915254237288138</v>
      </c>
    </row>
    <row r="19" spans="1:28" x14ac:dyDescent="0.15">
      <c r="A19" s="52"/>
      <c r="B19" s="7"/>
      <c r="C19" s="19"/>
      <c r="D19" s="8"/>
      <c r="E19" s="7"/>
      <c r="F19" s="19"/>
      <c r="H19" s="67"/>
      <c r="I19" s="67"/>
      <c r="J19" s="67"/>
      <c r="Z19" s="24">
        <v>16</v>
      </c>
      <c r="AA19" s="26">
        <v>0.95230000000000004</v>
      </c>
      <c r="AB19" s="24">
        <f t="shared" si="12"/>
        <v>0.95238095238095233</v>
      </c>
    </row>
    <row r="20" spans="1:28" x14ac:dyDescent="0.15">
      <c r="A20" s="52"/>
      <c r="B20" s="7"/>
      <c r="C20" s="19"/>
      <c r="D20" s="8"/>
      <c r="E20" s="7"/>
      <c r="F20" s="19"/>
      <c r="H20" s="67"/>
      <c r="I20" s="67"/>
      <c r="J20" s="67"/>
      <c r="Z20" s="24">
        <v>17</v>
      </c>
      <c r="AA20" s="26">
        <v>0.95509999999999995</v>
      </c>
      <c r="AB20" s="24">
        <f t="shared" si="12"/>
        <v>0.95522388059701491</v>
      </c>
    </row>
    <row r="21" spans="1:28" x14ac:dyDescent="0.15">
      <c r="A21" s="52"/>
      <c r="B21" s="7"/>
      <c r="C21" s="19"/>
      <c r="D21" s="8"/>
      <c r="E21" s="7"/>
      <c r="F21" s="19"/>
      <c r="H21" s="67"/>
      <c r="I21" s="67"/>
      <c r="J21" s="67"/>
      <c r="Z21" s="24">
        <v>18</v>
      </c>
      <c r="AA21" s="26">
        <v>0.9577</v>
      </c>
      <c r="AB21" s="24">
        <f t="shared" si="12"/>
        <v>0.95774647887323949</v>
      </c>
    </row>
    <row r="22" spans="1:28" x14ac:dyDescent="0.15">
      <c r="A22" s="52"/>
      <c r="B22" s="7"/>
      <c r="C22" s="19"/>
      <c r="D22" s="8"/>
      <c r="E22" s="7"/>
      <c r="F22" s="19"/>
      <c r="Z22" s="24">
        <v>19</v>
      </c>
      <c r="AA22" s="26">
        <v>0.95989999999999998</v>
      </c>
      <c r="AB22" s="24">
        <f t="shared" si="12"/>
        <v>0.96</v>
      </c>
    </row>
    <row r="23" spans="1:28" x14ac:dyDescent="0.15">
      <c r="Z23" s="24">
        <v>20</v>
      </c>
      <c r="AA23" s="26">
        <v>0.96189999999999998</v>
      </c>
      <c r="AB23" s="24">
        <f t="shared" si="12"/>
        <v>0.96202531645569622</v>
      </c>
    </row>
    <row r="24" spans="1:28" x14ac:dyDescent="0.15">
      <c r="Z24" s="24">
        <v>21</v>
      </c>
      <c r="AA24" s="26">
        <v>0.96379999999999999</v>
      </c>
      <c r="AB24" s="24">
        <f t="shared" si="12"/>
        <v>0.96385542168674698</v>
      </c>
    </row>
    <row r="25" spans="1:28" x14ac:dyDescent="0.15">
      <c r="Z25" s="24">
        <v>22</v>
      </c>
      <c r="AA25" s="26">
        <v>0.96550000000000002</v>
      </c>
      <c r="AB25" s="24">
        <f t="shared" si="12"/>
        <v>0.96551724137931039</v>
      </c>
    </row>
    <row r="26" spans="1:28" x14ac:dyDescent="0.15">
      <c r="Z26" s="24">
        <v>23</v>
      </c>
      <c r="AA26" s="26">
        <v>0.96699999999999997</v>
      </c>
      <c r="AB26" s="24">
        <f t="shared" si="12"/>
        <v>0.96703296703296704</v>
      </c>
    </row>
    <row r="27" spans="1:28" x14ac:dyDescent="0.15">
      <c r="Z27" s="24">
        <v>24</v>
      </c>
      <c r="AA27" s="26">
        <v>0.96840000000000004</v>
      </c>
      <c r="AB27" s="24">
        <f t="shared" si="12"/>
        <v>0.96842105263157896</v>
      </c>
    </row>
    <row r="28" spans="1:28" x14ac:dyDescent="0.15">
      <c r="Z28" s="24">
        <v>25</v>
      </c>
      <c r="AA28" s="26">
        <v>0.96989999999999998</v>
      </c>
      <c r="AB28" s="24">
        <f t="shared" si="12"/>
        <v>0.96969696969696972</v>
      </c>
    </row>
    <row r="29" spans="1:28" x14ac:dyDescent="0.15">
      <c r="Z29" s="24">
        <v>26</v>
      </c>
      <c r="AA29" s="26">
        <v>0.9708</v>
      </c>
      <c r="AB29" s="24">
        <f t="shared" si="12"/>
        <v>0.970873786407767</v>
      </c>
    </row>
    <row r="30" spans="1:28" x14ac:dyDescent="0.15">
      <c r="Z30" s="24">
        <v>27</v>
      </c>
      <c r="AA30" s="26">
        <v>0.97189999999999999</v>
      </c>
      <c r="AB30" s="24">
        <f t="shared" si="12"/>
        <v>0.9719626168224299</v>
      </c>
    </row>
    <row r="31" spans="1:28" x14ac:dyDescent="0.15">
      <c r="Z31" s="24">
        <v>28</v>
      </c>
      <c r="AA31" s="26">
        <v>0.97289999999999999</v>
      </c>
      <c r="AB31" s="24">
        <f t="shared" si="12"/>
        <v>0.97297297297297303</v>
      </c>
    </row>
    <row r="32" spans="1:28" x14ac:dyDescent="0.15">
      <c r="Z32" s="24">
        <v>29</v>
      </c>
      <c r="AA32" s="26">
        <v>0.97389999999999999</v>
      </c>
      <c r="AB32" s="24">
        <f t="shared" si="12"/>
        <v>0.97391304347826091</v>
      </c>
    </row>
    <row r="33" spans="26:28" x14ac:dyDescent="0.15">
      <c r="Z33" s="24">
        <v>30</v>
      </c>
      <c r="AA33" s="26">
        <v>0.9748</v>
      </c>
      <c r="AB33" s="24">
        <f t="shared" si="12"/>
        <v>0.97478991596638653</v>
      </c>
    </row>
    <row r="34" spans="26:28" x14ac:dyDescent="0.15">
      <c r="Z34" s="24">
        <v>31</v>
      </c>
      <c r="AA34" s="26">
        <v>0.97560000000000002</v>
      </c>
      <c r="AB34" s="24">
        <f t="shared" si="12"/>
        <v>0.97560975609756095</v>
      </c>
    </row>
    <row r="35" spans="26:28" x14ac:dyDescent="0.15">
      <c r="Z35" s="24">
        <v>32</v>
      </c>
      <c r="AA35" s="26">
        <v>0.97640000000000005</v>
      </c>
      <c r="AB35" s="24">
        <f t="shared" si="12"/>
        <v>0.97637795275590555</v>
      </c>
    </row>
    <row r="36" spans="26:28" x14ac:dyDescent="0.15">
      <c r="Z36" s="24">
        <v>33</v>
      </c>
      <c r="AA36" s="26">
        <v>0.97709999999999997</v>
      </c>
      <c r="AB36" s="24">
        <f t="shared" si="12"/>
        <v>0.97709923664122134</v>
      </c>
    </row>
    <row r="37" spans="26:28" x14ac:dyDescent="0.15">
      <c r="Z37" s="24">
        <v>34</v>
      </c>
      <c r="AA37" s="26">
        <v>0.9778</v>
      </c>
      <c r="AB37" s="24">
        <f t="shared" si="12"/>
        <v>0.97777777777777775</v>
      </c>
    </row>
    <row r="38" spans="26:28" x14ac:dyDescent="0.15">
      <c r="Z38" s="24">
        <v>35</v>
      </c>
      <c r="AA38" s="26">
        <v>0.97840000000000005</v>
      </c>
      <c r="AB38" s="24">
        <f t="shared" si="12"/>
        <v>0.97841726618705038</v>
      </c>
    </row>
    <row r="39" spans="26:28" x14ac:dyDescent="0.15">
      <c r="Z39" s="24">
        <v>36</v>
      </c>
      <c r="AA39" s="26">
        <v>0.97899999999999998</v>
      </c>
      <c r="AB39" s="24">
        <f t="shared" si="12"/>
        <v>0.97902097902097907</v>
      </c>
    </row>
    <row r="40" spans="26:28" x14ac:dyDescent="0.15">
      <c r="Z40" s="24">
        <v>37</v>
      </c>
      <c r="AA40" s="26">
        <v>0.97960000000000003</v>
      </c>
      <c r="AB40" s="24">
        <f t="shared" si="12"/>
        <v>0.97959183673469385</v>
      </c>
    </row>
    <row r="41" spans="26:28" x14ac:dyDescent="0.15">
      <c r="Z41" s="24">
        <v>38</v>
      </c>
      <c r="AA41" s="26">
        <v>0.98009999999999997</v>
      </c>
      <c r="AB41" s="24">
        <f t="shared" si="12"/>
        <v>0.98013245033112584</v>
      </c>
    </row>
    <row r="42" spans="26:28" x14ac:dyDescent="0.15">
      <c r="Z42" s="24">
        <v>39</v>
      </c>
      <c r="AA42" s="26">
        <v>0.98060000000000003</v>
      </c>
      <c r="AB42" s="24">
        <f t="shared" si="12"/>
        <v>0.98064516129032253</v>
      </c>
    </row>
    <row r="43" spans="26:28" x14ac:dyDescent="0.15">
      <c r="Z43" s="24">
        <v>40</v>
      </c>
      <c r="AA43" s="26">
        <v>0.98109999999999997</v>
      </c>
      <c r="AB43" s="24">
        <f t="shared" si="12"/>
        <v>0.98113207547169812</v>
      </c>
    </row>
    <row r="44" spans="26:28" x14ac:dyDescent="0.15">
      <c r="Z44" s="24">
        <v>41</v>
      </c>
      <c r="AA44" s="26">
        <v>0.98160000000000003</v>
      </c>
      <c r="AB44" s="24">
        <f t="shared" si="12"/>
        <v>0.98159509202453987</v>
      </c>
    </row>
    <row r="45" spans="26:28" x14ac:dyDescent="0.15">
      <c r="Z45" s="24">
        <v>42</v>
      </c>
      <c r="AA45" s="24">
        <v>0.98199999999999998</v>
      </c>
      <c r="AB45" s="24">
        <f t="shared" si="12"/>
        <v>0.98203592814371254</v>
      </c>
    </row>
    <row r="46" spans="26:28" x14ac:dyDescent="0.15">
      <c r="Z46" s="24">
        <v>43</v>
      </c>
      <c r="AA46" s="24">
        <v>0.98240000000000005</v>
      </c>
      <c r="AB46" s="24">
        <f t="shared" si="12"/>
        <v>0.98245614035087714</v>
      </c>
    </row>
    <row r="47" spans="26:28" x14ac:dyDescent="0.15">
      <c r="Z47" s="24">
        <v>44</v>
      </c>
      <c r="AA47" s="24">
        <v>0.98280000000000001</v>
      </c>
      <c r="AB47" s="24">
        <f t="shared" si="12"/>
        <v>0.98285714285714287</v>
      </c>
    </row>
    <row r="48" spans="26:28" x14ac:dyDescent="0.15">
      <c r="Z48" s="24">
        <v>45</v>
      </c>
      <c r="AA48" s="24">
        <v>0.98319999999999996</v>
      </c>
      <c r="AB48" s="24">
        <f t="shared" si="12"/>
        <v>0.98324022346368711</v>
      </c>
    </row>
    <row r="49" spans="26:28" x14ac:dyDescent="0.15">
      <c r="Z49" s="24">
        <v>46</v>
      </c>
      <c r="AA49" s="24">
        <v>0.98360000000000003</v>
      </c>
      <c r="AB49" s="24">
        <f t="shared" si="12"/>
        <v>0.98360655737704916</v>
      </c>
    </row>
    <row r="50" spans="26:28" x14ac:dyDescent="0.15">
      <c r="Z50" s="24">
        <v>47</v>
      </c>
      <c r="AA50" s="24">
        <v>0.9839</v>
      </c>
      <c r="AB50" s="24">
        <f t="shared" si="12"/>
        <v>0.98395721925133695</v>
      </c>
    </row>
    <row r="51" spans="26:28" x14ac:dyDescent="0.15">
      <c r="Z51" s="24">
        <v>48</v>
      </c>
      <c r="AA51" s="24">
        <v>0.98429999999999995</v>
      </c>
      <c r="AB51" s="24">
        <f t="shared" si="12"/>
        <v>0.98429319371727753</v>
      </c>
    </row>
    <row r="52" spans="26:28" x14ac:dyDescent="0.15">
      <c r="Z52" s="24">
        <v>49</v>
      </c>
      <c r="AA52" s="24">
        <v>0.98460000000000003</v>
      </c>
      <c r="AB52" s="24">
        <f t="shared" si="12"/>
        <v>0.98461538461538467</v>
      </c>
    </row>
    <row r="53" spans="26:28" x14ac:dyDescent="0.15">
      <c r="Z53" s="24">
        <v>50</v>
      </c>
      <c r="AA53" s="24">
        <v>0.9849</v>
      </c>
      <c r="AB53" s="24">
        <f t="shared" si="12"/>
        <v>0.98492462311557794</v>
      </c>
    </row>
    <row r="54" spans="26:28" x14ac:dyDescent="0.15">
      <c r="Z54" s="24">
        <f>Z53+2</f>
        <v>52</v>
      </c>
      <c r="AA54" s="26">
        <f>1-3/(4*Z54-1)</f>
        <v>0.98550724637681164</v>
      </c>
    </row>
    <row r="55" spans="26:28" x14ac:dyDescent="0.15">
      <c r="Z55" s="24">
        <f t="shared" ref="Z55:Z68" si="13">Z54+2</f>
        <v>54</v>
      </c>
      <c r="AA55" s="26">
        <f t="shared" ref="AA55:AA100" si="14">1-3/(4*Z55-1)</f>
        <v>0.98604651162790702</v>
      </c>
    </row>
    <row r="56" spans="26:28" x14ac:dyDescent="0.15">
      <c r="Z56" s="24">
        <f t="shared" si="13"/>
        <v>56</v>
      </c>
      <c r="AA56" s="26">
        <f t="shared" si="14"/>
        <v>0.98654708520179368</v>
      </c>
    </row>
    <row r="57" spans="26:28" x14ac:dyDescent="0.15">
      <c r="Z57" s="24">
        <f t="shared" si="13"/>
        <v>58</v>
      </c>
      <c r="AA57" s="26">
        <f t="shared" si="14"/>
        <v>0.98701298701298701</v>
      </c>
    </row>
    <row r="58" spans="26:28" x14ac:dyDescent="0.15">
      <c r="Z58" s="24">
        <f t="shared" si="13"/>
        <v>60</v>
      </c>
      <c r="AA58" s="26">
        <f t="shared" si="14"/>
        <v>0.9874476987447699</v>
      </c>
    </row>
    <row r="59" spans="26:28" x14ac:dyDescent="0.15">
      <c r="Z59" s="24">
        <f t="shared" si="13"/>
        <v>62</v>
      </c>
      <c r="AA59" s="26">
        <f t="shared" si="14"/>
        <v>0.98785425101214575</v>
      </c>
    </row>
    <row r="60" spans="26:28" x14ac:dyDescent="0.15">
      <c r="Z60" s="24">
        <f t="shared" si="13"/>
        <v>64</v>
      </c>
      <c r="AA60" s="26">
        <f t="shared" si="14"/>
        <v>0.9882352941176471</v>
      </c>
    </row>
    <row r="61" spans="26:28" x14ac:dyDescent="0.15">
      <c r="Z61" s="24">
        <f t="shared" si="13"/>
        <v>66</v>
      </c>
      <c r="AA61" s="26">
        <f t="shared" si="14"/>
        <v>0.98859315589353614</v>
      </c>
    </row>
    <row r="62" spans="26:28" x14ac:dyDescent="0.15">
      <c r="Z62" s="24">
        <f t="shared" si="13"/>
        <v>68</v>
      </c>
      <c r="AA62" s="26">
        <f t="shared" si="14"/>
        <v>0.98892988929889303</v>
      </c>
    </row>
    <row r="63" spans="26:28" x14ac:dyDescent="0.15">
      <c r="Z63" s="24">
        <f t="shared" si="13"/>
        <v>70</v>
      </c>
      <c r="AA63" s="26">
        <f t="shared" si="14"/>
        <v>0.989247311827957</v>
      </c>
    </row>
    <row r="64" spans="26:28" x14ac:dyDescent="0.15">
      <c r="Z64" s="24">
        <f t="shared" si="13"/>
        <v>72</v>
      </c>
      <c r="AA64" s="26">
        <f t="shared" si="14"/>
        <v>0.98954703832752611</v>
      </c>
    </row>
    <row r="65" spans="26:27" x14ac:dyDescent="0.15">
      <c r="Z65" s="24">
        <f t="shared" si="13"/>
        <v>74</v>
      </c>
      <c r="AA65" s="26">
        <f t="shared" si="14"/>
        <v>0.98983050847457632</v>
      </c>
    </row>
    <row r="66" spans="26:27" x14ac:dyDescent="0.15">
      <c r="Z66" s="24">
        <f t="shared" si="13"/>
        <v>76</v>
      </c>
      <c r="AA66" s="26">
        <f t="shared" si="14"/>
        <v>0.99009900990099009</v>
      </c>
    </row>
    <row r="67" spans="26:27" x14ac:dyDescent="0.15">
      <c r="Z67" s="24">
        <f t="shared" si="13"/>
        <v>78</v>
      </c>
      <c r="AA67" s="26">
        <f t="shared" si="14"/>
        <v>0.99035369774919613</v>
      </c>
    </row>
    <row r="68" spans="26:27" x14ac:dyDescent="0.15">
      <c r="Z68" s="24">
        <f t="shared" si="13"/>
        <v>80</v>
      </c>
      <c r="AA68" s="26">
        <f t="shared" si="14"/>
        <v>0.99059561128526641</v>
      </c>
    </row>
    <row r="69" spans="26:27" x14ac:dyDescent="0.15">
      <c r="Z69" s="24">
        <f>Z68+5</f>
        <v>85</v>
      </c>
      <c r="AA69" s="26">
        <f t="shared" si="14"/>
        <v>0.99115044247787609</v>
      </c>
    </row>
    <row r="70" spans="26:27" x14ac:dyDescent="0.15">
      <c r="Z70" s="24">
        <f t="shared" ref="Z70:Z76" si="15">Z69+5</f>
        <v>90</v>
      </c>
      <c r="AA70" s="26">
        <f t="shared" si="14"/>
        <v>0.99164345403899723</v>
      </c>
    </row>
    <row r="71" spans="26:27" x14ac:dyDescent="0.15">
      <c r="Z71" s="24">
        <f t="shared" si="15"/>
        <v>95</v>
      </c>
      <c r="AA71" s="26">
        <f t="shared" si="14"/>
        <v>0.9920844327176781</v>
      </c>
    </row>
    <row r="72" spans="26:27" x14ac:dyDescent="0.15">
      <c r="Z72" s="24">
        <f t="shared" si="15"/>
        <v>100</v>
      </c>
      <c r="AA72" s="26">
        <f t="shared" si="14"/>
        <v>0.99248120300751874</v>
      </c>
    </row>
    <row r="73" spans="26:27" x14ac:dyDescent="0.15">
      <c r="Z73" s="24">
        <f t="shared" si="15"/>
        <v>105</v>
      </c>
      <c r="AA73" s="26">
        <f t="shared" si="14"/>
        <v>0.99284009546539376</v>
      </c>
    </row>
    <row r="74" spans="26:27" x14ac:dyDescent="0.15">
      <c r="Z74" s="24">
        <f t="shared" si="15"/>
        <v>110</v>
      </c>
      <c r="AA74" s="26">
        <f t="shared" si="14"/>
        <v>0.99316628701594534</v>
      </c>
    </row>
    <row r="75" spans="26:27" x14ac:dyDescent="0.15">
      <c r="Z75" s="24">
        <f t="shared" si="15"/>
        <v>115</v>
      </c>
      <c r="AA75" s="26">
        <f t="shared" si="14"/>
        <v>0.99346405228758172</v>
      </c>
    </row>
    <row r="76" spans="26:27" x14ac:dyDescent="0.15">
      <c r="Z76" s="24">
        <f t="shared" si="15"/>
        <v>120</v>
      </c>
      <c r="AA76" s="26">
        <f t="shared" si="14"/>
        <v>0.99373695198329859</v>
      </c>
    </row>
    <row r="77" spans="26:27" x14ac:dyDescent="0.15">
      <c r="Z77" s="24">
        <f>Z76+10</f>
        <v>130</v>
      </c>
      <c r="AA77" s="26">
        <f t="shared" si="14"/>
        <v>0.9942196531791907</v>
      </c>
    </row>
    <row r="78" spans="26:27" x14ac:dyDescent="0.15">
      <c r="Z78" s="24">
        <f>Z77+10</f>
        <v>140</v>
      </c>
      <c r="AA78" s="26">
        <f t="shared" si="14"/>
        <v>0.99463327370304111</v>
      </c>
    </row>
    <row r="79" spans="26:27" x14ac:dyDescent="0.15">
      <c r="Z79" s="24">
        <f>Z78+10</f>
        <v>150</v>
      </c>
      <c r="AA79" s="26">
        <f t="shared" si="14"/>
        <v>0.994991652754591</v>
      </c>
    </row>
    <row r="80" spans="26:27" x14ac:dyDescent="0.15">
      <c r="Z80" s="24">
        <f>Z79+10</f>
        <v>160</v>
      </c>
      <c r="AA80" s="26">
        <f t="shared" si="14"/>
        <v>0.99530516431924887</v>
      </c>
    </row>
    <row r="81" spans="26:27" x14ac:dyDescent="0.15">
      <c r="Z81" s="24">
        <f t="shared" ref="Z81:Z87" si="16">Z80+20</f>
        <v>180</v>
      </c>
      <c r="AA81" s="26">
        <f t="shared" si="14"/>
        <v>0.99582753824756609</v>
      </c>
    </row>
    <row r="82" spans="26:27" x14ac:dyDescent="0.15">
      <c r="Z82" s="24">
        <f t="shared" si="16"/>
        <v>200</v>
      </c>
      <c r="AA82" s="26">
        <f t="shared" si="14"/>
        <v>0.99624530663329158</v>
      </c>
    </row>
    <row r="83" spans="26:27" x14ac:dyDescent="0.15">
      <c r="Z83" s="24">
        <f t="shared" si="16"/>
        <v>220</v>
      </c>
      <c r="AA83" s="26">
        <f t="shared" si="14"/>
        <v>0.9965870307167235</v>
      </c>
    </row>
    <row r="84" spans="26:27" x14ac:dyDescent="0.15">
      <c r="Z84" s="24">
        <f t="shared" si="16"/>
        <v>240</v>
      </c>
      <c r="AA84" s="26">
        <f t="shared" si="14"/>
        <v>0.99687174139728885</v>
      </c>
    </row>
    <row r="85" spans="26:27" x14ac:dyDescent="0.15">
      <c r="Z85" s="24">
        <f t="shared" si="16"/>
        <v>260</v>
      </c>
      <c r="AA85" s="26">
        <f t="shared" si="14"/>
        <v>0.99711260827718962</v>
      </c>
    </row>
    <row r="86" spans="26:27" x14ac:dyDescent="0.15">
      <c r="Z86" s="24">
        <f t="shared" si="16"/>
        <v>280</v>
      </c>
      <c r="AA86" s="26">
        <f t="shared" si="14"/>
        <v>0.99731903485254692</v>
      </c>
    </row>
    <row r="87" spans="26:27" x14ac:dyDescent="0.15">
      <c r="Z87" s="24">
        <f t="shared" si="16"/>
        <v>300</v>
      </c>
      <c r="AA87" s="26">
        <f t="shared" si="14"/>
        <v>0.99749791492910755</v>
      </c>
    </row>
    <row r="88" spans="26:27" x14ac:dyDescent="0.15">
      <c r="Z88" s="24">
        <f>Z87+50</f>
        <v>350</v>
      </c>
      <c r="AA88" s="26">
        <f t="shared" si="14"/>
        <v>0.997855611150822</v>
      </c>
    </row>
    <row r="89" spans="26:27" x14ac:dyDescent="0.15">
      <c r="Z89" s="24">
        <f>Z88+50</f>
        <v>400</v>
      </c>
      <c r="AA89" s="26">
        <f t="shared" si="14"/>
        <v>0.99812382739212002</v>
      </c>
    </row>
    <row r="90" spans="26:27" x14ac:dyDescent="0.15">
      <c r="Z90" s="24">
        <f>Z89+100</f>
        <v>500</v>
      </c>
      <c r="AA90" s="26">
        <f t="shared" si="14"/>
        <v>0.9984992496248124</v>
      </c>
    </row>
    <row r="91" spans="26:27" x14ac:dyDescent="0.15">
      <c r="Z91" s="24">
        <f>Z90+100</f>
        <v>600</v>
      </c>
      <c r="AA91" s="26">
        <f t="shared" si="14"/>
        <v>0.99874947894956234</v>
      </c>
    </row>
    <row r="92" spans="26:27" x14ac:dyDescent="0.15">
      <c r="Z92" s="24">
        <f>Z91+100</f>
        <v>700</v>
      </c>
      <c r="AA92" s="26">
        <f t="shared" si="14"/>
        <v>0.99892818863879962</v>
      </c>
    </row>
    <row r="93" spans="26:27" x14ac:dyDescent="0.15">
      <c r="Z93" s="24">
        <f>Z92+100</f>
        <v>800</v>
      </c>
      <c r="AA93" s="26">
        <f t="shared" si="14"/>
        <v>0.99906220693966863</v>
      </c>
    </row>
    <row r="94" spans="26:27" x14ac:dyDescent="0.15">
      <c r="Z94" s="24">
        <f>Z93+200</f>
        <v>1000</v>
      </c>
      <c r="AA94" s="26">
        <f t="shared" si="14"/>
        <v>0.99924981245311328</v>
      </c>
    </row>
    <row r="95" spans="26:27" x14ac:dyDescent="0.15">
      <c r="Z95" s="24">
        <f>Z94+500</f>
        <v>1500</v>
      </c>
      <c r="AA95" s="26">
        <f t="shared" si="14"/>
        <v>0.99949991665277549</v>
      </c>
    </row>
    <row r="96" spans="26:27" x14ac:dyDescent="0.15">
      <c r="Z96" s="24">
        <f>Z95+500</f>
        <v>2000</v>
      </c>
      <c r="AA96" s="26">
        <f t="shared" si="14"/>
        <v>0.9996249531191399</v>
      </c>
    </row>
    <row r="97" spans="26:27" x14ac:dyDescent="0.15">
      <c r="Z97" s="24">
        <f>Z96+500</f>
        <v>2500</v>
      </c>
      <c r="AA97" s="26">
        <f t="shared" si="14"/>
        <v>0.99969996999699973</v>
      </c>
    </row>
    <row r="98" spans="26:27" x14ac:dyDescent="0.15">
      <c r="Z98" s="24">
        <f>Z97+500</f>
        <v>3000</v>
      </c>
      <c r="AA98" s="26">
        <f t="shared" si="14"/>
        <v>0.99974997916493036</v>
      </c>
    </row>
    <row r="99" spans="26:27" x14ac:dyDescent="0.15">
      <c r="Z99" s="24">
        <f>Z98+1000</f>
        <v>4000</v>
      </c>
      <c r="AA99" s="26">
        <f t="shared" si="14"/>
        <v>0.9998124882805175</v>
      </c>
    </row>
    <row r="100" spans="26:27" x14ac:dyDescent="0.15">
      <c r="Z100" s="24">
        <f>Z99+2000</f>
        <v>6000</v>
      </c>
      <c r="AA100" s="26">
        <f t="shared" si="14"/>
        <v>0.99987499479144959</v>
      </c>
    </row>
  </sheetData>
  <pageMargins left="0.75" right="0.75" top="1" bottom="1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</vt:vector>
  </HeadingPairs>
  <TitlesOfParts>
    <vt:vector size="4" baseType="lpstr">
      <vt:lpstr>Treatment Group</vt:lpstr>
      <vt:lpstr>Control Group</vt:lpstr>
      <vt:lpstr>Calculator</vt:lpstr>
      <vt:lpstr>Graph</vt:lpstr>
    </vt:vector>
  </TitlesOfParts>
  <Company>CEM Centre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Coe</dc:creator>
  <cp:lastModifiedBy>Microsoft Office User</cp:lastModifiedBy>
  <dcterms:created xsi:type="dcterms:W3CDTF">2000-01-21T10:40:46Z</dcterms:created>
  <dcterms:modified xsi:type="dcterms:W3CDTF">2016-05-17T15:47:33Z</dcterms:modified>
</cp:coreProperties>
</file>