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4389_student_uwtsd_ac_uk/Documents/Notes/Motorsport Tech/Assignment 2/"/>
    </mc:Choice>
  </mc:AlternateContent>
  <xr:revisionPtr revIDLastSave="74" documentId="13_ncr:1_{AEC3A373-C34D-430C-BC00-B82DC080FDE6}" xr6:coauthVersionLast="47" xr6:coauthVersionMax="47" xr10:uidLastSave="{66352338-C1EE-48A4-AF6B-DC20F433070C}"/>
  <bookViews>
    <workbookView xWindow="585" yWindow="705" windowWidth="21600" windowHeight="11835" xr2:uid="{00000000-000D-0000-FFFF-FFFF00000000}"/>
  </bookViews>
  <sheets>
    <sheet name="GrE HnD BsC" sheetId="1" r:id="rId1"/>
    <sheet name="Smoothed...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1" l="1"/>
  <c r="I7" i="1"/>
  <c r="P3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7" i="1"/>
  <c r="AL3" i="1"/>
  <c r="AL2" i="1"/>
  <c r="AN3" i="1"/>
  <c r="AN2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8" i="1"/>
  <c r="L7" i="1"/>
  <c r="H7" i="1"/>
  <c r="F7" i="1"/>
  <c r="K7" i="1"/>
  <c r="R3" i="1"/>
  <c r="K7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8" i="2"/>
  <c r="J9" i="2"/>
  <c r="J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7" i="2"/>
  <c r="P3" i="2"/>
  <c r="N3" i="2"/>
  <c r="L3" i="2"/>
  <c r="J3" i="2"/>
  <c r="D8" i="2"/>
  <c r="K18" i="1"/>
  <c r="H97" i="1"/>
  <c r="I97" i="1" s="1"/>
  <c r="H8" i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H54" i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H79" i="1"/>
  <c r="I79" i="1" s="1"/>
  <c r="H80" i="1"/>
  <c r="I80" i="1" s="1"/>
  <c r="H81" i="1"/>
  <c r="I81" i="1" s="1"/>
  <c r="H82" i="1"/>
  <c r="I82" i="1" s="1"/>
  <c r="H83" i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J3" i="1"/>
  <c r="L3" i="1"/>
  <c r="N3" i="1"/>
  <c r="C8" i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K97" i="1" s="1"/>
  <c r="K30" i="1" l="1"/>
  <c r="K89" i="1"/>
  <c r="K77" i="1"/>
  <c r="K65" i="1"/>
  <c r="K53" i="1"/>
  <c r="K41" i="1"/>
  <c r="K29" i="1"/>
  <c r="K17" i="1"/>
  <c r="F83" i="1"/>
  <c r="K88" i="1"/>
  <c r="K76" i="1"/>
  <c r="K64" i="1"/>
  <c r="K52" i="1"/>
  <c r="K40" i="1"/>
  <c r="K28" i="1"/>
  <c r="K16" i="1"/>
  <c r="K54" i="1"/>
  <c r="K87" i="1"/>
  <c r="K75" i="1"/>
  <c r="K63" i="1"/>
  <c r="K51" i="1"/>
  <c r="K39" i="1"/>
  <c r="K27" i="1"/>
  <c r="K15" i="1"/>
  <c r="K66" i="1"/>
  <c r="K86" i="1"/>
  <c r="K74" i="1"/>
  <c r="K62" i="1"/>
  <c r="K50" i="1"/>
  <c r="K38" i="1"/>
  <c r="K26" i="1"/>
  <c r="K14" i="1"/>
  <c r="K42" i="1"/>
  <c r="F94" i="1"/>
  <c r="F90" i="1"/>
  <c r="F78" i="1"/>
  <c r="F66" i="1"/>
  <c r="F54" i="1"/>
  <c r="I90" i="1"/>
  <c r="I78" i="1"/>
  <c r="I66" i="1"/>
  <c r="I54" i="1"/>
  <c r="K85" i="1"/>
  <c r="K73" i="1"/>
  <c r="K61" i="1"/>
  <c r="K49" i="1"/>
  <c r="K37" i="1"/>
  <c r="K25" i="1"/>
  <c r="K13" i="1"/>
  <c r="F91" i="1"/>
  <c r="F53" i="1"/>
  <c r="I53" i="1"/>
  <c r="K96" i="1"/>
  <c r="K84" i="1"/>
  <c r="K72" i="1"/>
  <c r="K60" i="1"/>
  <c r="K48" i="1"/>
  <c r="K36" i="1"/>
  <c r="K24" i="1"/>
  <c r="K12" i="1"/>
  <c r="I83" i="1"/>
  <c r="K90" i="1"/>
  <c r="F89" i="1"/>
  <c r="F17" i="1"/>
  <c r="K95" i="1"/>
  <c r="K83" i="1"/>
  <c r="K71" i="1"/>
  <c r="K59" i="1"/>
  <c r="K47" i="1"/>
  <c r="K35" i="1"/>
  <c r="K23" i="1"/>
  <c r="K11" i="1"/>
  <c r="F67" i="1"/>
  <c r="F65" i="1"/>
  <c r="K94" i="1"/>
  <c r="K82" i="1"/>
  <c r="K70" i="1"/>
  <c r="K58" i="1"/>
  <c r="K46" i="1"/>
  <c r="K34" i="1"/>
  <c r="K22" i="1"/>
  <c r="K10" i="1"/>
  <c r="F79" i="1"/>
  <c r="F29" i="1"/>
  <c r="K93" i="1"/>
  <c r="K81" i="1"/>
  <c r="K69" i="1"/>
  <c r="K57" i="1"/>
  <c r="K45" i="1"/>
  <c r="K33" i="1"/>
  <c r="K21" i="1"/>
  <c r="K9" i="1"/>
  <c r="K92" i="1"/>
  <c r="K80" i="1"/>
  <c r="K68" i="1"/>
  <c r="K56" i="1"/>
  <c r="K44" i="1"/>
  <c r="K32" i="1"/>
  <c r="K20" i="1"/>
  <c r="K8" i="1"/>
  <c r="K78" i="1"/>
  <c r="F77" i="1"/>
  <c r="F41" i="1"/>
  <c r="K91" i="1"/>
  <c r="K79" i="1"/>
  <c r="K67" i="1"/>
  <c r="K55" i="1"/>
  <c r="K43" i="1"/>
  <c r="K31" i="1"/>
  <c r="K19" i="1"/>
  <c r="G8" i="2"/>
  <c r="K8" i="2"/>
  <c r="D9" i="2"/>
  <c r="F82" i="1"/>
  <c r="F95" i="1"/>
  <c r="F71" i="1"/>
  <c r="F70" i="1"/>
  <c r="F13" i="1"/>
  <c r="F74" i="1"/>
  <c r="F50" i="1"/>
  <c r="F14" i="1"/>
  <c r="F97" i="1"/>
  <c r="F96" i="1"/>
  <c r="F84" i="1"/>
  <c r="F72" i="1"/>
  <c r="F60" i="1"/>
  <c r="F48" i="1"/>
  <c r="F36" i="1"/>
  <c r="F24" i="1"/>
  <c r="F12" i="1"/>
  <c r="F59" i="1"/>
  <c r="F47" i="1"/>
  <c r="F35" i="1"/>
  <c r="F23" i="1"/>
  <c r="F11" i="1"/>
  <c r="F58" i="1"/>
  <c r="F46" i="1"/>
  <c r="F34" i="1"/>
  <c r="F22" i="1"/>
  <c r="F10" i="1"/>
  <c r="F81" i="1"/>
  <c r="F45" i="1"/>
  <c r="F21" i="1"/>
  <c r="F9" i="1"/>
  <c r="F93" i="1"/>
  <c r="F69" i="1"/>
  <c r="F57" i="1"/>
  <c r="F33" i="1"/>
  <c r="F92" i="1"/>
  <c r="F80" i="1"/>
  <c r="F68" i="1"/>
  <c r="F56" i="1"/>
  <c r="F44" i="1"/>
  <c r="F32" i="1"/>
  <c r="F20" i="1"/>
  <c r="F8" i="1"/>
  <c r="F55" i="1"/>
  <c r="F43" i="1"/>
  <c r="F31" i="1"/>
  <c r="F19" i="1"/>
  <c r="F42" i="1"/>
  <c r="F30" i="1"/>
  <c r="F18" i="1"/>
  <c r="F88" i="1"/>
  <c r="F40" i="1"/>
  <c r="F28" i="1"/>
  <c r="F16" i="1"/>
  <c r="F64" i="1"/>
  <c r="F75" i="1"/>
  <c r="F63" i="1"/>
  <c r="F39" i="1"/>
  <c r="F27" i="1"/>
  <c r="F15" i="1"/>
  <c r="F76" i="1"/>
  <c r="F38" i="1"/>
  <c r="F52" i="1"/>
  <c r="F87" i="1"/>
  <c r="F51" i="1"/>
  <c r="F86" i="1"/>
  <c r="F62" i="1"/>
  <c r="F26" i="1"/>
  <c r="F85" i="1"/>
  <c r="F73" i="1"/>
  <c r="F61" i="1"/>
  <c r="F49" i="1"/>
  <c r="F37" i="1"/>
  <c r="F25" i="1"/>
  <c r="G7" i="2" l="1"/>
  <c r="D10" i="2"/>
  <c r="G9" i="2"/>
  <c r="K9" i="2" l="1"/>
  <c r="G10" i="2"/>
  <c r="D11" i="2"/>
  <c r="D12" i="2" l="1"/>
  <c r="G11" i="2"/>
  <c r="K10" i="2"/>
  <c r="K11" i="2" l="1"/>
  <c r="G12" i="2"/>
  <c r="D13" i="2"/>
  <c r="G13" i="2" l="1"/>
  <c r="D14" i="2"/>
  <c r="K12" i="2"/>
  <c r="K13" i="2" l="1"/>
  <c r="D15" i="2"/>
  <c r="G14" i="2"/>
  <c r="K14" i="2" l="1"/>
  <c r="G15" i="2"/>
  <c r="D16" i="2"/>
  <c r="D17" i="2" l="1"/>
  <c r="G16" i="2"/>
  <c r="K15" i="2"/>
  <c r="K16" i="2" l="1"/>
  <c r="G17" i="2"/>
  <c r="D18" i="2"/>
  <c r="D19" i="2" l="1"/>
  <c r="G18" i="2"/>
  <c r="K17" i="2"/>
  <c r="K18" i="2" l="1"/>
  <c r="D20" i="2"/>
  <c r="G19" i="2"/>
  <c r="K19" i="2" l="1"/>
  <c r="G20" i="2"/>
  <c r="D21" i="2"/>
  <c r="K20" i="2" l="1"/>
  <c r="D22" i="2"/>
  <c r="G21" i="2"/>
  <c r="K21" i="2" l="1"/>
  <c r="G22" i="2"/>
  <c r="D23" i="2"/>
  <c r="D24" i="2" l="1"/>
  <c r="G23" i="2"/>
  <c r="K22" i="2"/>
  <c r="K23" i="2" l="1"/>
  <c r="G24" i="2"/>
  <c r="D25" i="2"/>
  <c r="D26" i="2" l="1"/>
  <c r="G25" i="2"/>
  <c r="K24" i="2"/>
  <c r="K25" i="2" l="1"/>
  <c r="D27" i="2"/>
  <c r="G26" i="2"/>
  <c r="K26" i="2" l="1"/>
  <c r="G27" i="2"/>
  <c r="D28" i="2"/>
  <c r="D29" i="2" l="1"/>
  <c r="G28" i="2"/>
  <c r="K27" i="2"/>
  <c r="K28" i="2" l="1"/>
  <c r="G29" i="2"/>
  <c r="D30" i="2"/>
  <c r="D31" i="2" l="1"/>
  <c r="G30" i="2"/>
  <c r="K29" i="2"/>
  <c r="K30" i="2" l="1"/>
  <c r="D32" i="2"/>
  <c r="G31" i="2"/>
  <c r="K31" i="2" l="1"/>
  <c r="G32" i="2"/>
  <c r="D33" i="2"/>
  <c r="K32" i="2" l="1"/>
  <c r="D34" i="2"/>
  <c r="G33" i="2"/>
  <c r="K33" i="2" l="1"/>
  <c r="G34" i="2"/>
  <c r="D35" i="2"/>
  <c r="D36" i="2" l="1"/>
  <c r="G35" i="2"/>
  <c r="K34" i="2"/>
  <c r="K35" i="2" l="1"/>
  <c r="G36" i="2"/>
  <c r="D37" i="2"/>
  <c r="G37" i="2" l="1"/>
  <c r="D38" i="2"/>
  <c r="K36" i="2"/>
  <c r="K37" i="2" l="1"/>
  <c r="D39" i="2"/>
  <c r="G38" i="2"/>
  <c r="K38" i="2" l="1"/>
  <c r="G39" i="2"/>
  <c r="D40" i="2"/>
  <c r="D41" i="2" l="1"/>
  <c r="G40" i="2"/>
  <c r="K39" i="2"/>
  <c r="K40" i="2" l="1"/>
  <c r="G41" i="2"/>
  <c r="D42" i="2"/>
  <c r="D43" i="2" l="1"/>
  <c r="G42" i="2"/>
  <c r="K41" i="2"/>
  <c r="K42" i="2" l="1"/>
  <c r="D44" i="2"/>
  <c r="G43" i="2"/>
  <c r="K43" i="2" l="1"/>
  <c r="G44" i="2"/>
  <c r="D45" i="2"/>
  <c r="D46" i="2" l="1"/>
  <c r="G45" i="2"/>
  <c r="K44" i="2"/>
  <c r="K45" i="2" l="1"/>
  <c r="G46" i="2"/>
  <c r="D47" i="2"/>
  <c r="D48" i="2" l="1"/>
  <c r="G47" i="2"/>
  <c r="K46" i="2"/>
  <c r="K47" i="2" l="1"/>
  <c r="G48" i="2"/>
  <c r="D49" i="2"/>
  <c r="G49" i="2" l="1"/>
  <c r="D50" i="2"/>
  <c r="K48" i="2"/>
  <c r="K49" i="2" l="1"/>
  <c r="D51" i="2"/>
  <c r="G50" i="2"/>
  <c r="K50" i="2" l="1"/>
  <c r="G51" i="2"/>
  <c r="D52" i="2"/>
  <c r="D53" i="2" l="1"/>
  <c r="G52" i="2"/>
  <c r="K51" i="2"/>
  <c r="K52" i="2" l="1"/>
  <c r="G53" i="2"/>
  <c r="D54" i="2"/>
  <c r="D55" i="2" l="1"/>
  <c r="G54" i="2"/>
  <c r="K53" i="2"/>
  <c r="K54" i="2" l="1"/>
  <c r="D56" i="2"/>
  <c r="G55" i="2"/>
  <c r="K55" i="2" l="1"/>
  <c r="G56" i="2"/>
  <c r="D57" i="2"/>
  <c r="D58" i="2" l="1"/>
  <c r="G57" i="2"/>
  <c r="K56" i="2"/>
  <c r="K57" i="2" l="1"/>
  <c r="G58" i="2"/>
  <c r="D59" i="2"/>
  <c r="D60" i="2" l="1"/>
  <c r="G59" i="2"/>
  <c r="K58" i="2"/>
  <c r="K59" i="2" l="1"/>
  <c r="G60" i="2"/>
  <c r="D61" i="2"/>
  <c r="K60" i="2" l="1"/>
  <c r="G61" i="2"/>
  <c r="D62" i="2"/>
  <c r="K61" i="2" l="1"/>
  <c r="D63" i="2"/>
  <c r="G62" i="2"/>
  <c r="K62" i="2" l="1"/>
  <c r="G63" i="2"/>
  <c r="D64" i="2"/>
  <c r="K63" i="2" l="1"/>
  <c r="D65" i="2"/>
  <c r="G64" i="2"/>
  <c r="K64" i="2" l="1"/>
  <c r="G65" i="2"/>
  <c r="D66" i="2"/>
  <c r="K65" i="2" l="1"/>
  <c r="D67" i="2"/>
  <c r="G66" i="2"/>
  <c r="K66" i="2" l="1"/>
  <c r="D68" i="2"/>
  <c r="G67" i="2"/>
  <c r="K67" i="2" l="1"/>
  <c r="G68" i="2"/>
  <c r="D69" i="2"/>
  <c r="D70" i="2" l="1"/>
  <c r="G69" i="2"/>
  <c r="K68" i="2"/>
  <c r="K69" i="2" l="1"/>
  <c r="G70" i="2"/>
  <c r="D71" i="2"/>
  <c r="D72" i="2" l="1"/>
  <c r="G71" i="2"/>
  <c r="K70" i="2"/>
  <c r="K71" i="2" l="1"/>
  <c r="G72" i="2"/>
  <c r="D73" i="2"/>
  <c r="G73" i="2" l="1"/>
  <c r="D74" i="2"/>
  <c r="K72" i="2"/>
  <c r="D75" i="2" l="1"/>
  <c r="G74" i="2"/>
  <c r="K73" i="2"/>
  <c r="K74" i="2" l="1"/>
  <c r="G75" i="2"/>
  <c r="D76" i="2"/>
  <c r="D77" i="2" l="1"/>
  <c r="G76" i="2"/>
  <c r="K75" i="2"/>
  <c r="K76" i="2" l="1"/>
  <c r="G77" i="2"/>
  <c r="D78" i="2"/>
  <c r="D79" i="2" l="1"/>
  <c r="G78" i="2"/>
  <c r="K77" i="2"/>
  <c r="K78" i="2" l="1"/>
  <c r="G79" i="2"/>
  <c r="D80" i="2"/>
  <c r="G80" i="2" l="1"/>
  <c r="D81" i="2"/>
  <c r="K79" i="2"/>
  <c r="K80" i="2" l="1"/>
  <c r="D82" i="2"/>
  <c r="G81" i="2"/>
  <c r="K81" i="2" l="1"/>
  <c r="G82" i="2"/>
  <c r="D83" i="2"/>
  <c r="D84" i="2" l="1"/>
  <c r="G83" i="2"/>
  <c r="K82" i="2"/>
  <c r="K83" i="2" l="1"/>
  <c r="G84" i="2"/>
  <c r="D85" i="2"/>
  <c r="G85" i="2" l="1"/>
  <c r="D86" i="2"/>
  <c r="K84" i="2"/>
  <c r="K85" i="2" l="1"/>
  <c r="D87" i="2"/>
  <c r="G86" i="2"/>
  <c r="K86" i="2" l="1"/>
  <c r="G87" i="2"/>
  <c r="D88" i="2"/>
  <c r="D89" i="2" l="1"/>
  <c r="G88" i="2"/>
  <c r="K87" i="2"/>
  <c r="K88" i="2" l="1"/>
  <c r="G89" i="2"/>
  <c r="D90" i="2"/>
  <c r="D91" i="2" l="1"/>
  <c r="G90" i="2"/>
  <c r="K89" i="2"/>
  <c r="K90" i="2" l="1"/>
  <c r="D92" i="2"/>
  <c r="G91" i="2"/>
  <c r="K91" i="2" l="1"/>
  <c r="G92" i="2"/>
  <c r="D93" i="2"/>
  <c r="D94" i="2" l="1"/>
  <c r="G93" i="2"/>
  <c r="K92" i="2"/>
  <c r="K93" i="2" l="1"/>
  <c r="G94" i="2"/>
  <c r="D95" i="2"/>
  <c r="K94" i="2" l="1"/>
  <c r="D96" i="2"/>
  <c r="G95" i="2"/>
  <c r="K95" i="2" l="1"/>
  <c r="G96" i="2"/>
  <c r="D97" i="2"/>
  <c r="G97" i="2" l="1"/>
  <c r="K96" i="2"/>
  <c r="K97" i="2" l="1"/>
</calcChain>
</file>

<file path=xl/sharedStrings.xml><?xml version="1.0" encoding="utf-8"?>
<sst xmlns="http://schemas.openxmlformats.org/spreadsheetml/2006/main" count="100" uniqueCount="47">
  <si>
    <t>Baro</t>
  </si>
  <si>
    <t>Humidity</t>
  </si>
  <si>
    <t>Ambient temp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</si>
  <si>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</si>
  <si>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</si>
  <si>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</si>
  <si>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</si>
  <si>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</si>
  <si>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</si>
  <si>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</si>
  <si>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</si>
  <si>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</si>
  <si>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m</t>
  </si>
  <si>
    <r>
      <t xml:space="preserve">Bore </t>
    </r>
    <r>
      <rPr>
        <b/>
        <sz val="11"/>
        <color theme="1"/>
        <rFont val="Aptos Narrow"/>
        <family val="2"/>
      </rPr>
      <t>Ø</t>
    </r>
  </si>
  <si>
    <t>Stroke</t>
  </si>
  <si>
    <t>Area</t>
  </si>
  <si>
    <t>m^3</t>
  </si>
  <si>
    <t>Radius</t>
  </si>
  <si>
    <t>Power</t>
  </si>
  <si>
    <t>Corrected P</t>
  </si>
  <si>
    <t>Torque</t>
  </si>
  <si>
    <t>BMEP</t>
  </si>
  <si>
    <t>SFC</t>
  </si>
  <si>
    <t>OTE</t>
  </si>
  <si>
    <t>Watts</t>
  </si>
  <si>
    <t>Nm</t>
  </si>
  <si>
    <t>kg/kWh</t>
  </si>
  <si>
    <t>Torque Radius</t>
  </si>
  <si>
    <t>K</t>
  </si>
  <si>
    <t>Total Displacement</t>
  </si>
  <si>
    <t>kPa</t>
  </si>
  <si>
    <t>rev/power stroke</t>
  </si>
  <si>
    <t>standard 4 stroke</t>
  </si>
  <si>
    <t>Bar</t>
  </si>
  <si>
    <t>Standard pressure</t>
  </si>
  <si>
    <t>BP</t>
  </si>
  <si>
    <t>kW</t>
  </si>
  <si>
    <t>mBar</t>
  </si>
  <si>
    <t>kj/kg</t>
  </si>
  <si>
    <t>Smoothed SFC</t>
  </si>
  <si>
    <t>Smoothed Torque</t>
  </si>
  <si>
    <t>Smoothed BP</t>
  </si>
  <si>
    <t>Mass Density of fuel</t>
  </si>
  <si>
    <t>Calorific value</t>
  </si>
  <si>
    <t>kg/l</t>
  </si>
  <si>
    <t>max T</t>
  </si>
  <si>
    <t>max bp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</si>
</sst>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0" fillId="0" borderId="2" xfId="0" applyNumberFormat="1" applyBorder="1"/>
    <xf numFmtId="0" fontId="1" fillId="0" borderId="2" xfId="0" applyFont="1" applyBorder="1" applyAlignment="1">
      <alignment horizontal="center"/>
    </xf>
    <xf numFmtId="165" fontId="0" fillId="0" borderId="3" xfId="0" applyNumberFormat="1" applyBorder="1"/>
    <xf numFmtId="165" fontId="0" fillId="0" borderId="4" xfId="0" applyNumberFormat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5" fontId="0" fillId="0" borderId="6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165" fontId="0" fillId="0" borderId="0" xfId="0" applyNumberFormat="1"/>
    <xf numFmtId="165" fontId="0" fillId="0" borderId="9" xfId="0" applyNumberFormat="1" applyBorder="1"/>
    <xf numFmtId="0" fontId="0" fillId="3" borderId="1" xfId="0" applyFill="1" applyBorder="1" applyAlignment="1">
      <alignment horizontal="center" vertical="center"/>
    </xf>
    <xf numFmtId="165" fontId="0" fillId="0" borderId="5" xfId="0" applyNumberFormat="1" applyBorder="1"/>
    <xf numFmtId="10" fontId="0" fillId="0" borderId="2" xfId="0" applyNumberFormat="1" applyBorder="1"/>
    <xf numFmtId="10" fontId="0" fillId="0" borderId="3" xfId="0" applyNumberFormat="1" applyBorder="1"/>
    <xf numFmtId="10" fontId="0" fillId="0" borderId="4" xfId="0" applyNumberFormat="1" applyBorder="1"/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SFC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BsC'!$J$7:$J$97</c:f>
              <c:numCache>
                <c:formatCode>0.0000</c:formatCode>
                <c:ptCount val="91"/>
                <c:pt idx="0">
                  <c:v>0.3603331971703938</c:v>
                </c:pt>
                <c:pt idx="1">
                  <c:v>0.35127171511629557</c:v>
                </c:pt>
                <c:pt idx="2">
                  <c:v>0.33825421789891569</c:v>
                </c:pt>
                <c:pt idx="3">
                  <c:v>0.31800168026526204</c:v>
                </c:pt>
                <c:pt idx="4">
                  <c:v>0.30673404003543375</c:v>
                </c:pt>
                <c:pt idx="5">
                  <c:v>0.30753486859790308</c:v>
                </c:pt>
                <c:pt idx="6">
                  <c:v>0.29054828779687847</c:v>
                </c:pt>
                <c:pt idx="7">
                  <c:v>0.27608973105910406</c:v>
                </c:pt>
                <c:pt idx="8">
                  <c:v>0.27323411188218094</c:v>
                </c:pt>
                <c:pt idx="9">
                  <c:v>0.26410201459902133</c:v>
                </c:pt>
                <c:pt idx="10">
                  <c:v>0.26445903302355916</c:v>
                </c:pt>
                <c:pt idx="11">
                  <c:v>0.26722942097647923</c:v>
                </c:pt>
                <c:pt idx="12">
                  <c:v>0.26484249730531167</c:v>
                </c:pt>
                <c:pt idx="13">
                  <c:v>0.2637789861106179</c:v>
                </c:pt>
                <c:pt idx="14">
                  <c:v>0.25964476574657336</c:v>
                </c:pt>
                <c:pt idx="15">
                  <c:v>0.25934129303612513</c:v>
                </c:pt>
                <c:pt idx="16">
                  <c:v>0.26581267429476013</c:v>
                </c:pt>
                <c:pt idx="17">
                  <c:v>0.26931650706988725</c:v>
                </c:pt>
                <c:pt idx="18">
                  <c:v>0.26926678171616908</c:v>
                </c:pt>
                <c:pt idx="19">
                  <c:v>0.26756851988352659</c:v>
                </c:pt>
                <c:pt idx="20">
                  <c:v>0.26901064575969164</c:v>
                </c:pt>
                <c:pt idx="21">
                  <c:v>0.26576053586988047</c:v>
                </c:pt>
                <c:pt idx="22">
                  <c:v>0.26358145052741089</c:v>
                </c:pt>
                <c:pt idx="23">
                  <c:v>0.26212389320188895</c:v>
                </c:pt>
                <c:pt idx="24">
                  <c:v>0.26183435211624262</c:v>
                </c:pt>
                <c:pt idx="25">
                  <c:v>0.26039019824758741</c:v>
                </c:pt>
                <c:pt idx="26">
                  <c:v>0.26046657788229732</c:v>
                </c:pt>
                <c:pt idx="27">
                  <c:v>0.26320576134436657</c:v>
                </c:pt>
                <c:pt idx="28">
                  <c:v>0.26461922538017679</c:v>
                </c:pt>
                <c:pt idx="29">
                  <c:v>0.26279381023050385</c:v>
                </c:pt>
                <c:pt idx="30">
                  <c:v>0.26431168597365373</c:v>
                </c:pt>
                <c:pt idx="31">
                  <c:v>0.26441611462962927</c:v>
                </c:pt>
                <c:pt idx="32">
                  <c:v>0.2681891169255346</c:v>
                </c:pt>
                <c:pt idx="33">
                  <c:v>0.26912240337969984</c:v>
                </c:pt>
                <c:pt idx="34">
                  <c:v>0.27108484858206178</c:v>
                </c:pt>
                <c:pt idx="35">
                  <c:v>0.274029503511173</c:v>
                </c:pt>
                <c:pt idx="36">
                  <c:v>0.2721479831444345</c:v>
                </c:pt>
                <c:pt idx="37">
                  <c:v>0.27256378024154854</c:v>
                </c:pt>
                <c:pt idx="38">
                  <c:v>0.27683847162506192</c:v>
                </c:pt>
                <c:pt idx="39">
                  <c:v>0.2804422316057838</c:v>
                </c:pt>
                <c:pt idx="40">
                  <c:v>0.28530555769184263</c:v>
                </c:pt>
                <c:pt idx="41">
                  <c:v>0.29197607404257325</c:v>
                </c:pt>
                <c:pt idx="42">
                  <c:v>0.29284100703308541</c:v>
                </c:pt>
                <c:pt idx="43">
                  <c:v>0.29709447309352732</c:v>
                </c:pt>
                <c:pt idx="44">
                  <c:v>0.29564810255593432</c:v>
                </c:pt>
                <c:pt idx="45">
                  <c:v>0.29730982011558943</c:v>
                </c:pt>
                <c:pt idx="46">
                  <c:v>0.29409137780807054</c:v>
                </c:pt>
                <c:pt idx="47">
                  <c:v>0.29223943946040593</c:v>
                </c:pt>
                <c:pt idx="48">
                  <c:v>0.29331927155358772</c:v>
                </c:pt>
                <c:pt idx="49">
                  <c:v>0.29007278123372293</c:v>
                </c:pt>
                <c:pt idx="50">
                  <c:v>0.29318719223798295</c:v>
                </c:pt>
                <c:pt idx="51">
                  <c:v>0.29140480483502368</c:v>
                </c:pt>
                <c:pt idx="52">
                  <c:v>0.29893113483279593</c:v>
                </c:pt>
                <c:pt idx="53">
                  <c:v>0.29796393598729948</c:v>
                </c:pt>
                <c:pt idx="54">
                  <c:v>0.30218276411803441</c:v>
                </c:pt>
                <c:pt idx="55">
                  <c:v>0.29900241769767272</c:v>
                </c:pt>
                <c:pt idx="56">
                  <c:v>0.30036910155313812</c:v>
                </c:pt>
                <c:pt idx="57">
                  <c:v>0.30342339026305126</c:v>
                </c:pt>
                <c:pt idx="58">
                  <c:v>0.3031585624895542</c:v>
                </c:pt>
                <c:pt idx="59">
                  <c:v>0.30932491920391986</c:v>
                </c:pt>
                <c:pt idx="60">
                  <c:v>0.31031586562787827</c:v>
                </c:pt>
                <c:pt idx="61">
                  <c:v>0.31253896854800167</c:v>
                </c:pt>
                <c:pt idx="62">
                  <c:v>0.31413513076931221</c:v>
                </c:pt>
                <c:pt idx="63">
                  <c:v>0.31729907628612647</c:v>
                </c:pt>
                <c:pt idx="64">
                  <c:v>0.31704945010509455</c:v>
                </c:pt>
                <c:pt idx="65">
                  <c:v>0.31817180168901621</c:v>
                </c:pt>
                <c:pt idx="66">
                  <c:v>0.32161422695125313</c:v>
                </c:pt>
                <c:pt idx="67">
                  <c:v>0.32302670716152077</c:v>
                </c:pt>
                <c:pt idx="68">
                  <c:v>0.32305374378307938</c:v>
                </c:pt>
                <c:pt idx="69">
                  <c:v>0.31982688325175007</c:v>
                </c:pt>
                <c:pt idx="70">
                  <c:v>0.32283995742233779</c:v>
                </c:pt>
                <c:pt idx="71">
                  <c:v>0.32264370332232295</c:v>
                </c:pt>
                <c:pt idx="72">
                  <c:v>0.32396991456889979</c:v>
                </c:pt>
                <c:pt idx="73">
                  <c:v>0.3249244203971946</c:v>
                </c:pt>
                <c:pt idx="74">
                  <c:v>0.32480008455178577</c:v>
                </c:pt>
                <c:pt idx="75">
                  <c:v>0.32949182704898045</c:v>
                </c:pt>
                <c:pt idx="76">
                  <c:v>0.33055927034591231</c:v>
                </c:pt>
                <c:pt idx="77">
                  <c:v>0.33403831531281469</c:v>
                </c:pt>
                <c:pt idx="78">
                  <c:v>0.33782173323638026</c:v>
                </c:pt>
                <c:pt idx="79">
                  <c:v>0.33942277323746523</c:v>
                </c:pt>
                <c:pt idx="80">
                  <c:v>0.34037203791227783</c:v>
                </c:pt>
                <c:pt idx="81">
                  <c:v>0.34428000832991185</c:v>
                </c:pt>
                <c:pt idx="82">
                  <c:v>0.34680263253793003</c:v>
                </c:pt>
                <c:pt idx="83">
                  <c:v>0.35097039683292386</c:v>
                </c:pt>
                <c:pt idx="84">
                  <c:v>0.35445461720197297</c:v>
                </c:pt>
                <c:pt idx="85">
                  <c:v>0.35483361136689362</c:v>
                </c:pt>
                <c:pt idx="86">
                  <c:v>0.3576823447184504</c:v>
                </c:pt>
                <c:pt idx="87">
                  <c:v>0.35728464033116036</c:v>
                </c:pt>
                <c:pt idx="88">
                  <c:v>0.36640508733302213</c:v>
                </c:pt>
                <c:pt idx="89">
                  <c:v>0.37135020677873054</c:v>
                </c:pt>
                <c:pt idx="90">
                  <c:v>0.37449747037796532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C67-4A71-9D41-7B29F9A861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069135"/>
        <c:axId val="464069615"/>
      </c:scatterChart>
      <c:valAx>
        <c:axId val="464069135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Engin</a:t>
                </a:r>
                <a:r>
                  <a:rPr lang="en-GB" sz="1600" baseline="0"/>
                  <a:t>e speed (rpm)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069615"/>
        <c:crosses val="autoZero"/>
        <c:crossBetween val="midCat"/>
      </c:valAx>
      <c:valAx>
        <c:axId val="464069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SFC (kg/kWh)</a:t>
                </a:r>
                <a:endParaRPr lang="en-GB" sz="8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069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Torque vs Engine</a:t>
            </a:r>
            <a:r>
              <a:rPr lang="en-US" sz="2000" baseline="0"/>
              <a:t> speed</a:t>
            </a:r>
            <a:endParaRPr lang="en-US" sz="20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27"/>
              <c:layout>
                <c:manualLayout>
                  <c:x val="-5.7382792684603702E-2"/>
                  <c:y val="-7.20072242741543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B0B-4E63-BB92-5502CD46A6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BsC'!$H$7:$H$97</c:f>
              <c:numCache>
                <c:formatCode>0.0000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05-4E59-B439-D1E090E858A0}"/>
            </c:ext>
          </c:extLst>
        </c:ser>
        <c:ser>
          <c:idx val="1"/>
          <c:order val="1"/>
          <c:tx>
            <c:v>Max 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solidFill>
                  <a:schemeClr val="accent2">
                    <a:lumMod val="75000"/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7B0B-4E63-BB92-5502CD46A6A8}"/>
              </c:ext>
            </c:extLst>
          </c:dPt>
          <c:xVal>
            <c:numRef>
              <c:f>'GrE HnD BsC'!$AM$2:$AM$3</c:f>
              <c:numCache>
                <c:formatCode>General</c:formatCode>
                <c:ptCount val="2"/>
                <c:pt idx="0">
                  <c:v>1000</c:v>
                </c:pt>
                <c:pt idx="1">
                  <c:v>5500</c:v>
                </c:pt>
              </c:numCache>
            </c:numRef>
          </c:xVal>
          <c:yVal>
            <c:numRef>
              <c:f>'GrE HnD BsC'!$AN$2:$AN$3</c:f>
              <c:numCache>
                <c:formatCode>0.0000</c:formatCode>
                <c:ptCount val="2"/>
                <c:pt idx="0">
                  <c:v>103.458343872</c:v>
                </c:pt>
                <c:pt idx="1">
                  <c:v>103.458343872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B0B-4E63-BB92-5502CD46A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069135"/>
        <c:axId val="464069615"/>
      </c:scatterChart>
      <c:valAx>
        <c:axId val="464069135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069615"/>
        <c:crosses val="autoZero"/>
        <c:crossBetween val="midCat"/>
      </c:valAx>
      <c:valAx>
        <c:axId val="464069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069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2000"/>
              <a:t>Brake</a:t>
            </a:r>
            <a:r>
              <a:rPr lang="en-US" sz="2000" baseline="0"/>
              <a:t> Power</a:t>
            </a:r>
            <a:r>
              <a:rPr lang="en-US" sz="2000"/>
              <a:t> vs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74"/>
              <c:layout>
                <c:manualLayout>
                  <c:x val="-2.5115684541418312E-2"/>
                  <c:y val="-6.092918977043826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99-4F4A-8663-52A0964DAA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'GrE HnD BsC'!$C$7:$C$97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BsC'!$K$7:$K$97</c:f>
              <c:numCache>
                <c:formatCode>0.0000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9.7437226498494436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11.4804369325285</c:v>
                </c:pt>
                <c:pt idx="6">
                  <c:v>12.159323616625684</c:v>
                </c:pt>
                <c:pt idx="7">
                  <c:v>12.893281372575199</c:v>
                </c:pt>
                <c:pt idx="8">
                  <c:v>13.666339461398069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15.596684538245249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17.232098461035235</c:v>
                </c:pt>
                <c:pt idx="15">
                  <c:v>17.769572132194007</c:v>
                </c:pt>
                <c:pt idx="16">
                  <c:v>18.388450013960213</c:v>
                </c:pt>
                <c:pt idx="17">
                  <c:v>18.954554833387515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20.871222909376002</c:v>
                </c:pt>
                <c:pt idx="21">
                  <c:v>21.513490940018603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24.224181102398504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25.974854297883986</c:v>
                </c:pt>
                <c:pt idx="29">
                  <c:v>26.487113935292339</c:v>
                </c:pt>
                <c:pt idx="30">
                  <c:v>27.003320339969083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</c:v>
                </c:pt>
                <c:pt idx="36">
                  <c:v>29.586163434047421</c:v>
                </c:pt>
                <c:pt idx="37">
                  <c:v>30.041446958259598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31.192019316255852</c:v>
                </c:pt>
                <c:pt idx="41">
                  <c:v>31.559201085405125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34.289795939852944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36.391308554304885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39.135828150413985</c:v>
                </c:pt>
                <c:pt idx="55">
                  <c:v>39.649313677655684</c:v>
                </c:pt>
                <c:pt idx="56">
                  <c:v>40.094217716519147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41.006741063005109</c:v>
                </c:pt>
                <c:pt idx="61">
                  <c:v>41.079927113196511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41.595697835772206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43.331852565948928</c:v>
                </c:pt>
                <c:pt idx="70">
                  <c:v>43.557702478629572</c:v>
                </c:pt>
                <c:pt idx="71">
                  <c:v>43.951499298481707</c:v>
                </c:pt>
                <c:pt idx="72">
                  <c:v>44.089063786194096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43.906914496806792</c:v>
                </c:pt>
                <c:pt idx="77">
                  <c:v>43.603577241035069</c:v>
                </c:pt>
                <c:pt idx="78">
                  <c:v>43.379995438115806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42.845511315021056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41.558910889427608</c:v>
                </c:pt>
                <c:pt idx="87">
                  <c:v>41.404905809489996</c:v>
                </c:pt>
                <c:pt idx="88">
                  <c:v>41.350670222137346</c:v>
                </c:pt>
                <c:pt idx="89">
                  <c:v>41.402145635238</c:v>
                </c:pt>
                <c:pt idx="90">
                  <c:v>41.651268660622804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7DE-45CA-BC6E-258540CC5EFA}"/>
            </c:ext>
          </c:extLst>
        </c:ser>
        <c:ser>
          <c:idx val="1"/>
          <c:order val="1"/>
          <c:tx>
            <c:v>Max BP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19050" cap="rnd">
                <a:solidFill>
                  <a:schemeClr val="accent2">
                    <a:lumMod val="75000"/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F699-4F4A-8663-52A0964DAAD4}"/>
              </c:ext>
            </c:extLst>
          </c:dPt>
          <c:xVal>
            <c:numRef>
              <c:f>'GrE HnD BsC'!$AM$2:$AM$3</c:f>
              <c:numCache>
                <c:formatCode>General</c:formatCode>
                <c:ptCount val="2"/>
                <c:pt idx="0">
                  <c:v>1000</c:v>
                </c:pt>
                <c:pt idx="1">
                  <c:v>5500</c:v>
                </c:pt>
              </c:numCache>
            </c:numRef>
          </c:xVal>
          <c:yVal>
            <c:numRef>
              <c:f>'GrE HnD BsC'!$AL$2:$AL$3</c:f>
              <c:numCache>
                <c:formatCode>0.0000</c:formatCode>
                <c:ptCount val="2"/>
                <c:pt idx="0">
                  <c:v>44.15536435063153</c:v>
                </c:pt>
                <c:pt idx="1">
                  <c:v>44.15536435063153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699-4F4A-8663-52A0964DAA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4069135"/>
        <c:axId val="464069615"/>
      </c:scatterChart>
      <c:valAx>
        <c:axId val="464069135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</a:rPr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069615"/>
        <c:crosses val="autoZero"/>
        <c:crossBetween val="midCat"/>
      </c:valAx>
      <c:valAx>
        <c:axId val="464069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Barke power</a:t>
                </a:r>
                <a:r>
                  <a:rPr lang="en-GB" sz="1600" baseline="0"/>
                  <a:t> (kW)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069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Smoothed SFC vs Dyno</a:t>
            </a:r>
            <a:r>
              <a:rPr lang="en-US" baseline="0"/>
              <a:t>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'Smoothed...'!$D$7:$D$97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'Smoothed...'!$O$7:$O$97</c:f>
              <c:numCache>
                <c:formatCode>General</c:formatCode>
                <c:ptCount val="91"/>
                <c:pt idx="0">
                  <c:v>0.351134</c:v>
                </c:pt>
                <c:pt idx="1">
                  <c:v>0.34540100000000001</c:v>
                </c:pt>
                <c:pt idx="2">
                  <c:v>0.335619</c:v>
                </c:pt>
                <c:pt idx="3">
                  <c:v>0.32344600000000001</c:v>
                </c:pt>
                <c:pt idx="4">
                  <c:v>0.31299700000000003</c:v>
                </c:pt>
                <c:pt idx="5">
                  <c:v>0.30469600000000002</c:v>
                </c:pt>
                <c:pt idx="6">
                  <c:v>0.29399199999999998</c:v>
                </c:pt>
                <c:pt idx="7">
                  <c:v>0.28408499999999998</c:v>
                </c:pt>
                <c:pt idx="8">
                  <c:v>0.27732000000000001</c:v>
                </c:pt>
                <c:pt idx="9">
                  <c:v>0.27176499999999998</c:v>
                </c:pt>
                <c:pt idx="10">
                  <c:v>0.26919300000000002</c:v>
                </c:pt>
                <c:pt idx="11">
                  <c:v>0.26816800000000002</c:v>
                </c:pt>
                <c:pt idx="12">
                  <c:v>0.26677699999999999</c:v>
                </c:pt>
                <c:pt idx="13">
                  <c:v>0.26552399999999998</c:v>
                </c:pt>
                <c:pt idx="14">
                  <c:v>0.26433299999999998</c:v>
                </c:pt>
                <c:pt idx="15">
                  <c:v>0.264658</c:v>
                </c:pt>
                <c:pt idx="16">
                  <c:v>0.26681300000000002</c:v>
                </c:pt>
                <c:pt idx="17">
                  <c:v>0.268625</c:v>
                </c:pt>
                <c:pt idx="18">
                  <c:v>0.26924799999999999</c:v>
                </c:pt>
                <c:pt idx="19">
                  <c:v>0.26899600000000001</c:v>
                </c:pt>
                <c:pt idx="20">
                  <c:v>0.26864199999999999</c:v>
                </c:pt>
                <c:pt idx="21">
                  <c:v>0.267258</c:v>
                </c:pt>
                <c:pt idx="22">
                  <c:v>0.26580399999999998</c:v>
                </c:pt>
                <c:pt idx="23">
                  <c:v>0.264652</c:v>
                </c:pt>
                <c:pt idx="24">
                  <c:v>0.26392500000000002</c:v>
                </c:pt>
                <c:pt idx="25">
                  <c:v>0.26341199999999998</c:v>
                </c:pt>
                <c:pt idx="26">
                  <c:v>0.263604</c:v>
                </c:pt>
                <c:pt idx="27">
                  <c:v>0.26454800000000001</c:v>
                </c:pt>
                <c:pt idx="28">
                  <c:v>0.265316</c:v>
                </c:pt>
                <c:pt idx="29">
                  <c:v>0.26559199999999999</c:v>
                </c:pt>
                <c:pt idx="30">
                  <c:v>0.26646399999999998</c:v>
                </c:pt>
                <c:pt idx="31">
                  <c:v>0.26756799999999997</c:v>
                </c:pt>
                <c:pt idx="32">
                  <c:v>0.26940500000000001</c:v>
                </c:pt>
                <c:pt idx="33">
                  <c:v>0.27099499999999999</c:v>
                </c:pt>
                <c:pt idx="34">
                  <c:v>0.27268300000000001</c:v>
                </c:pt>
                <c:pt idx="35">
                  <c:v>0.274312</c:v>
                </c:pt>
                <c:pt idx="36">
                  <c:v>0.27524700000000002</c:v>
                </c:pt>
                <c:pt idx="37">
                  <c:v>0.27685500000000002</c:v>
                </c:pt>
                <c:pt idx="38">
                  <c:v>0.27974100000000002</c:v>
                </c:pt>
                <c:pt idx="39">
                  <c:v>0.28319800000000001</c:v>
                </c:pt>
                <c:pt idx="40">
                  <c:v>0.28715299999999999</c:v>
                </c:pt>
                <c:pt idx="41">
                  <c:v>0.29113499999999998</c:v>
                </c:pt>
                <c:pt idx="42">
                  <c:v>0.29378399999999999</c:v>
                </c:pt>
                <c:pt idx="43">
                  <c:v>0.29597499999999999</c:v>
                </c:pt>
                <c:pt idx="44">
                  <c:v>0.296653</c:v>
                </c:pt>
                <c:pt idx="45">
                  <c:v>0.29690800000000001</c:v>
                </c:pt>
                <c:pt idx="46">
                  <c:v>0.29601699999999997</c:v>
                </c:pt>
                <c:pt idx="47">
                  <c:v>0.29518299999999997</c:v>
                </c:pt>
                <c:pt idx="48">
                  <c:v>0.29489199999999999</c:v>
                </c:pt>
                <c:pt idx="49">
                  <c:v>0.29444700000000001</c:v>
                </c:pt>
                <c:pt idx="50">
                  <c:v>0.29527500000000001</c:v>
                </c:pt>
                <c:pt idx="51">
                  <c:v>0.29624099999999998</c:v>
                </c:pt>
                <c:pt idx="52">
                  <c:v>0.29872700000000002</c:v>
                </c:pt>
                <c:pt idx="53">
                  <c:v>0.30017700000000003</c:v>
                </c:pt>
                <c:pt idx="54">
                  <c:v>0.301815</c:v>
                </c:pt>
                <c:pt idx="55">
                  <c:v>0.30231000000000002</c:v>
                </c:pt>
                <c:pt idx="56">
                  <c:v>0.30351099999999998</c:v>
                </c:pt>
                <c:pt idx="57">
                  <c:v>0.30531700000000001</c:v>
                </c:pt>
                <c:pt idx="58">
                  <c:v>0.30713099999999999</c:v>
                </c:pt>
                <c:pt idx="59">
                  <c:v>0.30996099999999999</c:v>
                </c:pt>
                <c:pt idx="60">
                  <c:v>0.31212099999999998</c:v>
                </c:pt>
                <c:pt idx="61">
                  <c:v>0.314191</c:v>
                </c:pt>
                <c:pt idx="62">
                  <c:v>0.31610700000000003</c:v>
                </c:pt>
                <c:pt idx="63">
                  <c:v>0.31802599999999998</c:v>
                </c:pt>
                <c:pt idx="64">
                  <c:v>0.31930900000000001</c:v>
                </c:pt>
                <c:pt idx="65">
                  <c:v>0.32074599999999998</c:v>
                </c:pt>
                <c:pt idx="66">
                  <c:v>0.32245600000000002</c:v>
                </c:pt>
                <c:pt idx="67">
                  <c:v>0.32359399999999999</c:v>
                </c:pt>
                <c:pt idx="68">
                  <c:v>0.32397799999999999</c:v>
                </c:pt>
                <c:pt idx="69">
                  <c:v>0.32380199999999998</c:v>
                </c:pt>
                <c:pt idx="70">
                  <c:v>0.32462800000000003</c:v>
                </c:pt>
                <c:pt idx="71">
                  <c:v>0.32531700000000002</c:v>
                </c:pt>
                <c:pt idx="72">
                  <c:v>0.32631399999999999</c:v>
                </c:pt>
                <c:pt idx="73">
                  <c:v>0.32746799999999998</c:v>
                </c:pt>
                <c:pt idx="74">
                  <c:v>0.32885599999999998</c:v>
                </c:pt>
                <c:pt idx="75">
                  <c:v>0.33127299999999998</c:v>
                </c:pt>
                <c:pt idx="76">
                  <c:v>0.33352500000000002</c:v>
                </c:pt>
                <c:pt idx="77">
                  <c:v>0.33623999999999998</c:v>
                </c:pt>
                <c:pt idx="78">
                  <c:v>0.33902599999999999</c:v>
                </c:pt>
                <c:pt idx="79">
                  <c:v>0.34137400000000001</c:v>
                </c:pt>
                <c:pt idx="80">
                  <c:v>0.34366000000000002</c:v>
                </c:pt>
                <c:pt idx="81">
                  <c:v>0.346526</c:v>
                </c:pt>
                <c:pt idx="82">
                  <c:v>0.34945399999999999</c:v>
                </c:pt>
                <c:pt idx="83">
                  <c:v>0.35260900000000001</c:v>
                </c:pt>
                <c:pt idx="84">
                  <c:v>0.35547000000000001</c:v>
                </c:pt>
                <c:pt idx="85">
                  <c:v>0.35771399999999998</c:v>
                </c:pt>
                <c:pt idx="86">
                  <c:v>0.360267</c:v>
                </c:pt>
                <c:pt idx="87">
                  <c:v>0.36300199999999999</c:v>
                </c:pt>
                <c:pt idx="88">
                  <c:v>0.36748900000000001</c:v>
                </c:pt>
                <c:pt idx="89">
                  <c:v>0.371369</c:v>
                </c:pt>
                <c:pt idx="90">
                  <c:v>0.374085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618-492F-B5EC-240F35EAD6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0788351"/>
        <c:axId val="570789311"/>
      </c:scatterChart>
      <c:valAx>
        <c:axId val="570788351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789311"/>
        <c:crosses val="autoZero"/>
        <c:crossBetween val="midCat"/>
      </c:valAx>
      <c:valAx>
        <c:axId val="570789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788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Smoothed Torque vs Dyno</a:t>
            </a:r>
            <a:r>
              <a:rPr lang="en-US" baseline="0"/>
              <a:t>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'Smoothed...'!$D$7:$D$97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'Smoothed...'!$P$7:$P$97</c:f>
              <c:numCache>
                <c:formatCode>General</c:formatCode>
                <c:ptCount val="91"/>
                <c:pt idx="0">
                  <c:v>84.049700000000001</c:v>
                </c:pt>
                <c:pt idx="1">
                  <c:v>84.357799999999997</c:v>
                </c:pt>
                <c:pt idx="2">
                  <c:v>84.931799999999996</c:v>
                </c:pt>
                <c:pt idx="3">
                  <c:v>85.678100000000001</c:v>
                </c:pt>
                <c:pt idx="4">
                  <c:v>86.757999999999996</c:v>
                </c:pt>
                <c:pt idx="5">
                  <c:v>88.0578</c:v>
                </c:pt>
                <c:pt idx="6">
                  <c:v>89.534499999999994</c:v>
                </c:pt>
                <c:pt idx="7">
                  <c:v>91.119600000000005</c:v>
                </c:pt>
                <c:pt idx="8">
                  <c:v>92.663899999999998</c:v>
                </c:pt>
                <c:pt idx="9">
                  <c:v>93.931600000000003</c:v>
                </c:pt>
                <c:pt idx="10">
                  <c:v>94.938500000000005</c:v>
                </c:pt>
                <c:pt idx="11">
                  <c:v>95.697900000000004</c:v>
                </c:pt>
                <c:pt idx="12">
                  <c:v>96.261899999999997</c:v>
                </c:pt>
                <c:pt idx="13">
                  <c:v>96.633899999999997</c:v>
                </c:pt>
                <c:pt idx="14">
                  <c:v>96.877300000000005</c:v>
                </c:pt>
                <c:pt idx="15">
                  <c:v>97.161000000000001</c:v>
                </c:pt>
                <c:pt idx="16">
                  <c:v>97.543099999999995</c:v>
                </c:pt>
                <c:pt idx="17">
                  <c:v>97.92</c:v>
                </c:pt>
                <c:pt idx="18">
                  <c:v>98.337199999999996</c:v>
                </c:pt>
                <c:pt idx="19">
                  <c:v>98.904600000000002</c:v>
                </c:pt>
                <c:pt idx="20">
                  <c:v>99.590999999999994</c:v>
                </c:pt>
                <c:pt idx="21">
                  <c:v>100.247</c:v>
                </c:pt>
                <c:pt idx="22">
                  <c:v>100.91800000000001</c:v>
                </c:pt>
                <c:pt idx="23">
                  <c:v>101.55500000000001</c:v>
                </c:pt>
                <c:pt idx="24">
                  <c:v>102.066</c:v>
                </c:pt>
                <c:pt idx="25">
                  <c:v>102.569</c:v>
                </c:pt>
                <c:pt idx="26">
                  <c:v>102.95099999999999</c:v>
                </c:pt>
                <c:pt idx="27">
                  <c:v>103.14400000000001</c:v>
                </c:pt>
                <c:pt idx="28">
                  <c:v>103.181</c:v>
                </c:pt>
                <c:pt idx="29">
                  <c:v>103.134</c:v>
                </c:pt>
                <c:pt idx="30">
                  <c:v>103.03400000000001</c:v>
                </c:pt>
                <c:pt idx="31">
                  <c:v>102.878</c:v>
                </c:pt>
                <c:pt idx="32">
                  <c:v>102.67100000000001</c:v>
                </c:pt>
                <c:pt idx="33">
                  <c:v>102.339</c:v>
                </c:pt>
                <c:pt idx="34">
                  <c:v>101.845</c:v>
                </c:pt>
                <c:pt idx="35">
                  <c:v>101.324</c:v>
                </c:pt>
                <c:pt idx="36">
                  <c:v>100.91800000000001</c:v>
                </c:pt>
                <c:pt idx="37">
                  <c:v>100.518</c:v>
                </c:pt>
                <c:pt idx="38">
                  <c:v>100.04900000000001</c:v>
                </c:pt>
                <c:pt idx="39">
                  <c:v>99.630099999999999</c:v>
                </c:pt>
                <c:pt idx="40">
                  <c:v>99.330500000000001</c:v>
                </c:pt>
                <c:pt idx="41">
                  <c:v>99.052499999999995</c:v>
                </c:pt>
                <c:pt idx="42">
                  <c:v>98.896199999999993</c:v>
                </c:pt>
                <c:pt idx="43">
                  <c:v>98.782899999999998</c:v>
                </c:pt>
                <c:pt idx="44">
                  <c:v>98.767499999999998</c:v>
                </c:pt>
                <c:pt idx="45">
                  <c:v>98.946100000000001</c:v>
                </c:pt>
                <c:pt idx="46">
                  <c:v>99.308599999999998</c:v>
                </c:pt>
                <c:pt idx="47">
                  <c:v>99.712699999999998</c:v>
                </c:pt>
                <c:pt idx="48">
                  <c:v>100.137</c:v>
                </c:pt>
                <c:pt idx="49">
                  <c:v>100.48699999999999</c:v>
                </c:pt>
                <c:pt idx="50">
                  <c:v>100.71599999999999</c:v>
                </c:pt>
                <c:pt idx="51">
                  <c:v>100.959</c:v>
                </c:pt>
                <c:pt idx="52">
                  <c:v>101.01900000000001</c:v>
                </c:pt>
                <c:pt idx="53">
                  <c:v>100.98399999999999</c:v>
                </c:pt>
                <c:pt idx="54">
                  <c:v>100.875</c:v>
                </c:pt>
                <c:pt idx="55">
                  <c:v>100.702</c:v>
                </c:pt>
                <c:pt idx="56">
                  <c:v>100.396</c:v>
                </c:pt>
                <c:pt idx="57">
                  <c:v>99.9114</c:v>
                </c:pt>
                <c:pt idx="58">
                  <c:v>99.345600000000005</c:v>
                </c:pt>
                <c:pt idx="59">
                  <c:v>98.626300000000001</c:v>
                </c:pt>
                <c:pt idx="60">
                  <c:v>97.790700000000001</c:v>
                </c:pt>
                <c:pt idx="61">
                  <c:v>96.902199999999993</c:v>
                </c:pt>
                <c:pt idx="62">
                  <c:v>96.034599999999998</c:v>
                </c:pt>
                <c:pt idx="63">
                  <c:v>95.281099999999995</c:v>
                </c:pt>
                <c:pt idx="64">
                  <c:v>94.649100000000004</c:v>
                </c:pt>
                <c:pt idx="65">
                  <c:v>94.054900000000004</c:v>
                </c:pt>
                <c:pt idx="66">
                  <c:v>93.567099999999996</c:v>
                </c:pt>
                <c:pt idx="67">
                  <c:v>93.204300000000003</c:v>
                </c:pt>
                <c:pt idx="68">
                  <c:v>92.937700000000007</c:v>
                </c:pt>
                <c:pt idx="69">
                  <c:v>92.6935</c:v>
                </c:pt>
                <c:pt idx="70">
                  <c:v>92.302899999999994</c:v>
                </c:pt>
                <c:pt idx="71">
                  <c:v>91.847700000000003</c:v>
                </c:pt>
                <c:pt idx="72">
                  <c:v>91.194699999999997</c:v>
                </c:pt>
                <c:pt idx="73">
                  <c:v>90.376000000000005</c:v>
                </c:pt>
                <c:pt idx="74">
                  <c:v>89.444999999999993</c:v>
                </c:pt>
                <c:pt idx="75">
                  <c:v>88.3797</c:v>
                </c:pt>
                <c:pt idx="76">
                  <c:v>87.185699999999997</c:v>
                </c:pt>
                <c:pt idx="77">
                  <c:v>85.909499999999994</c:v>
                </c:pt>
                <c:pt idx="78">
                  <c:v>84.661900000000003</c:v>
                </c:pt>
                <c:pt idx="79">
                  <c:v>83.474900000000005</c:v>
                </c:pt>
                <c:pt idx="80">
                  <c:v>82.284199999999998</c:v>
                </c:pt>
                <c:pt idx="81">
                  <c:v>80.995800000000003</c:v>
                </c:pt>
                <c:pt idx="82">
                  <c:v>79.695800000000006</c:v>
                </c:pt>
                <c:pt idx="83">
                  <c:v>78.441500000000005</c:v>
                </c:pt>
                <c:pt idx="84">
                  <c:v>77.312399999999997</c:v>
                </c:pt>
                <c:pt idx="85">
                  <c:v>76.170299999999997</c:v>
                </c:pt>
                <c:pt idx="86">
                  <c:v>75.14</c:v>
                </c:pt>
                <c:pt idx="87">
                  <c:v>74.240300000000005</c:v>
                </c:pt>
                <c:pt idx="88">
                  <c:v>73.508600000000001</c:v>
                </c:pt>
                <c:pt idx="89">
                  <c:v>72.969300000000004</c:v>
                </c:pt>
                <c:pt idx="90">
                  <c:v>72.642799999999994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080-4817-B278-D6975312C2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0788351"/>
        <c:axId val="570789311"/>
      </c:scatterChart>
      <c:valAx>
        <c:axId val="570788351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789311"/>
        <c:crosses val="autoZero"/>
        <c:crossBetween val="midCat"/>
      </c:valAx>
      <c:valAx>
        <c:axId val="570789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788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Smoothed BP vs Dyno</a:t>
            </a:r>
            <a:r>
              <a:rPr lang="en-US" baseline="0"/>
              <a:t> Speed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'Smoothed...'!$D$7:$D$97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'Smoothed...'!$Q$7:$Q$97</c:f>
              <c:numCache>
                <c:formatCode>General</c:formatCode>
                <c:ptCount val="91"/>
                <c:pt idx="0">
                  <c:v>9.2502600000000008</c:v>
                </c:pt>
                <c:pt idx="1">
                  <c:v>9.5068400000000004</c:v>
                </c:pt>
                <c:pt idx="2">
                  <c:v>9.9083000000000006</c:v>
                </c:pt>
                <c:pt idx="3">
                  <c:v>10.392099999999999</c:v>
                </c:pt>
                <c:pt idx="4">
                  <c:v>10.952999999999999</c:v>
                </c:pt>
                <c:pt idx="5">
                  <c:v>11.5669</c:v>
                </c:pt>
                <c:pt idx="6">
                  <c:v>12.2241</c:v>
                </c:pt>
                <c:pt idx="7">
                  <c:v>12.913600000000001</c:v>
                </c:pt>
                <c:pt idx="8">
                  <c:v>13.6134</c:v>
                </c:pt>
                <c:pt idx="9">
                  <c:v>14.2866</c:v>
                </c:pt>
                <c:pt idx="10">
                  <c:v>14.9322</c:v>
                </c:pt>
                <c:pt idx="11">
                  <c:v>15.548400000000001</c:v>
                </c:pt>
                <c:pt idx="12">
                  <c:v>16.140499999999999</c:v>
                </c:pt>
                <c:pt idx="13">
                  <c:v>16.706299999999999</c:v>
                </c:pt>
                <c:pt idx="14">
                  <c:v>17.2544</c:v>
                </c:pt>
                <c:pt idx="15">
                  <c:v>17.813700000000001</c:v>
                </c:pt>
                <c:pt idx="16">
                  <c:v>18.395</c:v>
                </c:pt>
                <c:pt idx="17">
                  <c:v>18.979500000000002</c:v>
                </c:pt>
                <c:pt idx="18">
                  <c:v>19.5764</c:v>
                </c:pt>
                <c:pt idx="19">
                  <c:v>20.208600000000001</c:v>
                </c:pt>
                <c:pt idx="20">
                  <c:v>20.870999999999999</c:v>
                </c:pt>
                <c:pt idx="21">
                  <c:v>21.533300000000001</c:v>
                </c:pt>
                <c:pt idx="22">
                  <c:v>22.205500000000001</c:v>
                </c:pt>
                <c:pt idx="23">
                  <c:v>22.876100000000001</c:v>
                </c:pt>
                <c:pt idx="24">
                  <c:v>23.5242</c:v>
                </c:pt>
                <c:pt idx="25">
                  <c:v>24.1753</c:v>
                </c:pt>
                <c:pt idx="26">
                  <c:v>24.8019</c:v>
                </c:pt>
                <c:pt idx="27">
                  <c:v>25.385999999999999</c:v>
                </c:pt>
                <c:pt idx="28">
                  <c:v>25.9331</c:v>
                </c:pt>
                <c:pt idx="29">
                  <c:v>26.459299999999999</c:v>
                </c:pt>
                <c:pt idx="30">
                  <c:v>26.971599999999999</c:v>
                </c:pt>
                <c:pt idx="31">
                  <c:v>27.4681</c:v>
                </c:pt>
                <c:pt idx="32">
                  <c:v>27.948499999999999</c:v>
                </c:pt>
                <c:pt idx="33">
                  <c:v>28.392299999999999</c:v>
                </c:pt>
                <c:pt idx="34">
                  <c:v>28.787400000000002</c:v>
                </c:pt>
                <c:pt idx="35">
                  <c:v>29.170500000000001</c:v>
                </c:pt>
                <c:pt idx="36">
                  <c:v>29.582000000000001</c:v>
                </c:pt>
                <c:pt idx="37">
                  <c:v>29.991299999999999</c:v>
                </c:pt>
                <c:pt idx="38">
                  <c:v>30.375499999999999</c:v>
                </c:pt>
                <c:pt idx="39">
                  <c:v>30.771100000000001</c:v>
                </c:pt>
                <c:pt idx="40">
                  <c:v>31.1999</c:v>
                </c:pt>
                <c:pt idx="41">
                  <c:v>31.6328</c:v>
                </c:pt>
                <c:pt idx="42">
                  <c:v>32.102400000000003</c:v>
                </c:pt>
                <c:pt idx="43">
                  <c:v>32.584699999999998</c:v>
                </c:pt>
                <c:pt idx="44">
                  <c:v>33.0991</c:v>
                </c:pt>
                <c:pt idx="45">
                  <c:v>33.679499999999997</c:v>
                </c:pt>
                <c:pt idx="46">
                  <c:v>34.324599999999997</c:v>
                </c:pt>
                <c:pt idx="47">
                  <c:v>34.987099999999998</c:v>
                </c:pt>
                <c:pt idx="48">
                  <c:v>35.659999999999997</c:v>
                </c:pt>
                <c:pt idx="49">
                  <c:v>36.309699999999999</c:v>
                </c:pt>
                <c:pt idx="50">
                  <c:v>36.918599999999998</c:v>
                </c:pt>
                <c:pt idx="51">
                  <c:v>37.534399999999998</c:v>
                </c:pt>
                <c:pt idx="52">
                  <c:v>38.0837</c:v>
                </c:pt>
                <c:pt idx="53">
                  <c:v>38.597099999999998</c:v>
                </c:pt>
                <c:pt idx="54">
                  <c:v>39.082000000000001</c:v>
                </c:pt>
                <c:pt idx="55">
                  <c:v>39.539900000000003</c:v>
                </c:pt>
                <c:pt idx="56">
                  <c:v>39.943100000000001</c:v>
                </c:pt>
                <c:pt idx="57">
                  <c:v>40.270800000000001</c:v>
                </c:pt>
                <c:pt idx="58">
                  <c:v>40.560600000000001</c:v>
                </c:pt>
                <c:pt idx="59">
                  <c:v>40.781199999999998</c:v>
                </c:pt>
                <c:pt idx="60">
                  <c:v>40.946300000000001</c:v>
                </c:pt>
                <c:pt idx="61">
                  <c:v>41.081299999999999</c:v>
                </c:pt>
                <c:pt idx="62">
                  <c:v>41.216900000000003</c:v>
                </c:pt>
                <c:pt idx="63">
                  <c:v>41.393599999999999</c:v>
                </c:pt>
                <c:pt idx="64">
                  <c:v>41.616100000000003</c:v>
                </c:pt>
                <c:pt idx="65">
                  <c:v>41.848799999999997</c:v>
                </c:pt>
                <c:pt idx="66">
                  <c:v>42.1233</c:v>
                </c:pt>
                <c:pt idx="67">
                  <c:v>42.449199999999998</c:v>
                </c:pt>
                <c:pt idx="68">
                  <c:v>42.814900000000002</c:v>
                </c:pt>
                <c:pt idx="69">
                  <c:v>43.186999999999998</c:v>
                </c:pt>
                <c:pt idx="70">
                  <c:v>43.486600000000003</c:v>
                </c:pt>
                <c:pt idx="71">
                  <c:v>43.750599999999999</c:v>
                </c:pt>
                <c:pt idx="72">
                  <c:v>43.914200000000001</c:v>
                </c:pt>
                <c:pt idx="73">
                  <c:v>43.990400000000001</c:v>
                </c:pt>
                <c:pt idx="74">
                  <c:v>44.002899999999997</c:v>
                </c:pt>
                <c:pt idx="75">
                  <c:v>43.9392</c:v>
                </c:pt>
                <c:pt idx="76">
                  <c:v>43.8001</c:v>
                </c:pt>
                <c:pt idx="77">
                  <c:v>43.607500000000002</c:v>
                </c:pt>
                <c:pt idx="78">
                  <c:v>43.416899999999998</c:v>
                </c:pt>
                <c:pt idx="79">
                  <c:v>43.244799999999998</c:v>
                </c:pt>
                <c:pt idx="80">
                  <c:v>43.058</c:v>
                </c:pt>
                <c:pt idx="81">
                  <c:v>42.807000000000002</c:v>
                </c:pt>
                <c:pt idx="82">
                  <c:v>42.536700000000003</c:v>
                </c:pt>
                <c:pt idx="83">
                  <c:v>42.2776</c:v>
                </c:pt>
                <c:pt idx="84">
                  <c:v>42.072800000000001</c:v>
                </c:pt>
                <c:pt idx="85">
                  <c:v>41.847499999999997</c:v>
                </c:pt>
                <c:pt idx="86">
                  <c:v>41.668900000000001</c:v>
                </c:pt>
                <c:pt idx="87">
                  <c:v>41.545400000000001</c:v>
                </c:pt>
                <c:pt idx="88">
                  <c:v>41.491999999999997</c:v>
                </c:pt>
                <c:pt idx="89">
                  <c:v>41.509399999999999</c:v>
                </c:pt>
                <c:pt idx="90">
                  <c:v>41.580300000000001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9D9-42EF-9880-C95D9E026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0788351"/>
        <c:axId val="570789311"/>
      </c:scatterChart>
      <c:valAx>
        <c:axId val="570788351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789311"/>
        <c:crosses val="autoZero"/>
        <c:crossBetween val="midCat"/>
      </c:valAx>
      <c:valAx>
        <c:axId val="570789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07883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891885</xdr:colOff>
      <xdr:row>8</xdr:row>
      <xdr:rowOff>38303</xdr:rowOff>
    </xdr:from>
    <xdr:to>
      <xdr:col>20</xdr:col>
      <xdr:colOff>432954</xdr:colOff>
      <xdr:row>32</xdr:row>
      <xdr:rowOff>51954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1DF4DC7-0A87-56E7-1C8A-E638A582F7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482870</xdr:colOff>
      <xdr:row>19</xdr:row>
      <xdr:rowOff>64179</xdr:rowOff>
    </xdr:from>
    <xdr:to>
      <xdr:col>32</xdr:col>
      <xdr:colOff>422258</xdr:colOff>
      <xdr:row>43</xdr:row>
      <xdr:rowOff>77830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BA4FF04-AB19-44E6-B273-DBAAC3A0BD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733184</xdr:colOff>
      <xdr:row>33</xdr:row>
      <xdr:rowOff>78441</xdr:rowOff>
    </xdr:from>
    <xdr:to>
      <xdr:col>20</xdr:col>
      <xdr:colOff>267049</xdr:colOff>
      <xdr:row>57</xdr:row>
      <xdr:rowOff>92092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B7A0CFE-B839-45C2-A583-13332221E0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494458</xdr:colOff>
      <xdr:row>4</xdr:row>
      <xdr:rowOff>187418</xdr:rowOff>
    </xdr:from>
    <xdr:to>
      <xdr:col>34</xdr:col>
      <xdr:colOff>427224</xdr:colOff>
      <xdr:row>29</xdr:row>
      <xdr:rowOff>113459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DA0056B-347A-F871-001C-C56897B78B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0</xdr:colOff>
      <xdr:row>31</xdr:row>
      <xdr:rowOff>0</xdr:rowOff>
    </xdr:from>
    <xdr:to>
      <xdr:col>34</xdr:col>
      <xdr:colOff>537883</xdr:colOff>
      <xdr:row>55</xdr:row>
      <xdr:rowOff>116541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8FEF3B0-01BA-44C4-894E-28A6242AA4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225136</xdr:colOff>
      <xdr:row>20</xdr:row>
      <xdr:rowOff>22412</xdr:rowOff>
    </xdr:from>
    <xdr:to>
      <xdr:col>47</xdr:col>
      <xdr:colOff>156882</xdr:colOff>
      <xdr:row>44</xdr:row>
      <xdr:rowOff>138953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71F742D-E8F3-4379-B9A4-3A7F4BE6EF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7"/>
  <sheetViews>
    <sheetView tabSelected="1" topLeftCell="D15" zoomScale="70" zoomScaleNormal="70" workbookViewId="0">
      <selection activeCell="M6" sqref="M6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5.85546875" style="1" customWidth="1"/>
    <col min="5" max="6" width="13.7109375" customWidth="1"/>
    <col min="7" max="9" width="13.7109375" style="1" customWidth="1"/>
    <col min="10" max="15" width="13.7109375" customWidth="1"/>
    <col min="16" max="16" width="19.42578125" customWidth="1"/>
    <col min="17" max="17" width="18.5703125" customWidth="1"/>
    <col min="18" max="18" width="18.140625" customWidth="1"/>
    <col min="19" max="19" width="20.5703125" customWidth="1"/>
    <col min="20" max="20" width="18" customWidth="1"/>
    <col min="21" max="23" width="13.7109375" customWidth="1"/>
    <col min="24" max="24" width="9.140625" customWidth="1"/>
  </cols>
  <sheetData>
    <row r="1" spans="1:40" x14ac:dyDescent="0.25">
      <c r="A1"/>
      <c r="B1"/>
      <c r="G1" s="3" t="s">
        <v>0</v>
      </c>
      <c r="H1" s="3" t="s">
        <v>1</v>
      </c>
      <c r="I1" s="3" t="s">
        <v>2</v>
      </c>
      <c r="J1" s="3" t="s">
        <v>2</v>
      </c>
      <c r="K1" s="10" t="s">
        <v>13</v>
      </c>
      <c r="L1" s="10" t="s">
        <v>17</v>
      </c>
      <c r="M1" s="10" t="s">
        <v>14</v>
      </c>
      <c r="N1" s="10" t="s">
        <v>15</v>
      </c>
      <c r="O1" s="10" t="s">
        <v>27</v>
      </c>
      <c r="P1" s="10" t="s">
        <v>29</v>
      </c>
      <c r="Q1" s="10" t="s">
        <v>34</v>
      </c>
      <c r="R1" s="10" t="s">
        <v>43</v>
      </c>
      <c r="S1" s="10" t="s">
        <v>42</v>
      </c>
      <c r="T1" s="10" t="s">
        <v>31</v>
      </c>
      <c r="AL1" t="s">
        <v>46</v>
      </c>
      <c r="AM1" t="s">
        <v>10</v>
      </c>
      <c r="AN1" t="s">
        <v>45</v>
      </c>
    </row>
    <row r="2" spans="1:40" x14ac:dyDescent="0.25">
      <c r="C2" s="1"/>
      <c r="G2" s="3" t="s">
        <v>37</v>
      </c>
      <c r="H2" s="3" t="s">
        <v>3</v>
      </c>
      <c r="I2" s="3" t="s">
        <v>4</v>
      </c>
      <c r="J2" s="3" t="s">
        <v>28</v>
      </c>
      <c r="K2" s="10" t="s">
        <v>12</v>
      </c>
      <c r="L2" s="10" t="s">
        <v>12</v>
      </c>
      <c r="M2" s="10" t="s">
        <v>12</v>
      </c>
      <c r="N2" s="10" t="s">
        <v>16</v>
      </c>
      <c r="O2" s="10" t="s">
        <v>12</v>
      </c>
      <c r="P2" s="10" t="s">
        <v>16</v>
      </c>
      <c r="Q2" s="10" t="s">
        <v>33</v>
      </c>
      <c r="R2" s="10" t="s">
        <v>38</v>
      </c>
      <c r="S2" s="10" t="s">
        <v>44</v>
      </c>
      <c r="T2" s="10" t="s">
        <v>32</v>
      </c>
      <c r="AL2" s="23">
        <f>MAX($K$7:$K$97)</f>
        <v>44.15536435063153</v>
      </c>
      <c r="AM2">
        <v>1000</v>
      </c>
      <c r="AN2" s="23">
        <f>MAX($H$7:$H$97)</f>
        <v>103.458343872</v>
      </c>
    </row>
    <row r="3" spans="1:40" x14ac:dyDescent="0.25">
      <c r="C3" s="1"/>
      <c r="G3" s="11">
        <v>1018.9</v>
      </c>
      <c r="H3" s="11">
        <v>46</v>
      </c>
      <c r="I3" s="11">
        <v>27</v>
      </c>
      <c r="J3" s="11">
        <f>I3+273</f>
        <v>300</v>
      </c>
      <c r="K3" s="12">
        <v>7.4999999999999997E-2</v>
      </c>
      <c r="L3" s="13">
        <f>K3/2</f>
        <v>3.7499999999999999E-2</v>
      </c>
      <c r="M3" s="13">
        <v>0.09</v>
      </c>
      <c r="N3" s="13">
        <f>((PI()*(K3)^2)/4)</f>
        <v>4.4178646691106467E-3</v>
      </c>
      <c r="O3" s="13">
        <v>0.81577599999999995</v>
      </c>
      <c r="P3" s="13">
        <f>1590*10^-6</f>
        <v>1.5899999999999998E-3</v>
      </c>
      <c r="Q3" s="13">
        <v>1.01325</v>
      </c>
      <c r="R3" s="13">
        <f>(44*10^6)/1000</f>
        <v>44000</v>
      </c>
      <c r="S3" s="13">
        <v>0.75</v>
      </c>
      <c r="T3" s="25">
        <v>2</v>
      </c>
      <c r="AL3" s="23">
        <f>MAX($K$7:$K$97)</f>
        <v>44.15536435063153</v>
      </c>
      <c r="AM3">
        <v>5500</v>
      </c>
      <c r="AN3" s="23">
        <f>MAX($H$7:$H$97)</f>
        <v>103.458343872</v>
      </c>
    </row>
    <row r="4" spans="1:40" x14ac:dyDescent="0.25">
      <c r="G4" s="2"/>
      <c r="H4" s="2"/>
      <c r="I4" s="2"/>
      <c r="AN4" s="23"/>
    </row>
    <row r="5" spans="1:40" x14ac:dyDescent="0.25">
      <c r="B5" s="3" t="s">
        <v>5</v>
      </c>
      <c r="C5" s="3" t="s">
        <v>6</v>
      </c>
      <c r="D5" s="3" t="s">
        <v>7</v>
      </c>
      <c r="E5" s="3" t="s">
        <v>8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35</v>
      </c>
      <c r="L5" s="3" t="s">
        <v>23</v>
      </c>
      <c r="AN5" s="23"/>
    </row>
    <row r="6" spans="1:40" x14ac:dyDescent="0.25">
      <c r="B6" s="3" t="s">
        <v>9</v>
      </c>
      <c r="C6" s="3" t="s">
        <v>10</v>
      </c>
      <c r="D6" s="3" t="s">
        <v>11</v>
      </c>
      <c r="E6" s="3" t="s">
        <v>8</v>
      </c>
      <c r="F6" s="3" t="s">
        <v>24</v>
      </c>
      <c r="G6" s="3" t="s">
        <v>24</v>
      </c>
      <c r="H6" s="15" t="s">
        <v>25</v>
      </c>
      <c r="I6" s="15" t="s">
        <v>30</v>
      </c>
      <c r="J6" s="15" t="s">
        <v>26</v>
      </c>
      <c r="K6" s="15" t="s">
        <v>36</v>
      </c>
      <c r="L6" s="15" t="s">
        <v>3</v>
      </c>
      <c r="AN6" s="23"/>
    </row>
    <row r="7" spans="1:40" x14ac:dyDescent="0.25">
      <c r="B7" s="4">
        <v>102.27500000000001</v>
      </c>
      <c r="C7" s="4">
        <v>1000</v>
      </c>
      <c r="D7" s="4">
        <v>7.0400000000000004E-2</v>
      </c>
      <c r="E7" s="18">
        <v>1.2658</v>
      </c>
      <c r="F7" s="20">
        <f>(2*PI()*C7*H7)/60</f>
        <v>8737.1346834664837</v>
      </c>
      <c r="G7" s="14">
        <f>((($Q$3)/$G$3)*(SQRT($J$3/293))*F7)*1000</f>
        <v>8791.8627117276719</v>
      </c>
      <c r="H7" s="22">
        <f>B7*$O$3</f>
        <v>83.433490399999997</v>
      </c>
      <c r="I7" s="26">
        <f>((2*PI()*$T$3*H7)/$P$3)*10^-3</f>
        <v>659.40639120501783</v>
      </c>
      <c r="J7" s="14">
        <f>((D7*$S$3*3600)/(60*G7))*10^3</f>
        <v>0.3603331971703938</v>
      </c>
      <c r="K7" s="22">
        <f>(((2*PI())*C7*B7*$O$3)/60)*10^-3</f>
        <v>8.7371346834664845</v>
      </c>
      <c r="L7" s="27">
        <f>K7/(((D7/60)*$S$3)*$R$3)</f>
        <v>0.2256491395523369</v>
      </c>
      <c r="AN7" s="23"/>
    </row>
    <row r="8" spans="1:40" x14ac:dyDescent="0.25">
      <c r="B8" s="5">
        <v>102.756</v>
      </c>
      <c r="C8" s="5">
        <f t="shared" ref="C8:C39" si="0">C7+50</f>
        <v>1050</v>
      </c>
      <c r="D8" s="5">
        <v>7.2400000000000006E-2</v>
      </c>
      <c r="E8" s="19">
        <v>1.26783</v>
      </c>
      <c r="F8" s="20">
        <f>(2*PI()*C8*H8)/60</f>
        <v>9217.1367598239667</v>
      </c>
      <c r="G8" s="16">
        <f t="shared" ref="G8:G71" si="1">((($Q$3)/$G$3)*(SQRT($J$3/293))*F8)*1000</f>
        <v>9274.8714450902298</v>
      </c>
      <c r="H8" s="23">
        <f t="shared" ref="H8:H71" si="2">B8*$O$3</f>
        <v>83.825878656</v>
      </c>
      <c r="I8" s="20">
        <f>((2*PI()*$T$3*H8)/$P$3)*10^-3</f>
        <v>662.50758381484047</v>
      </c>
      <c r="J8" s="16">
        <f t="shared" ref="J8:J71" si="3">((D8*$S$3*3600)/(60*G8))*10^3</f>
        <v>0.35127171511629557</v>
      </c>
      <c r="K8" s="23">
        <f t="shared" ref="K8:K71" si="4">((2*PI()*C8*B8*$O$3)/60)*10^-3</f>
        <v>9.2171367598239673</v>
      </c>
      <c r="L8" s="28">
        <f>K8/(((D8/60)*$S$3)*$R$3)</f>
        <v>0.23147003414927086</v>
      </c>
      <c r="AN8" s="23"/>
    </row>
    <row r="9" spans="1:40" x14ac:dyDescent="0.25">
      <c r="B9" s="5">
        <v>103.68899999999999</v>
      </c>
      <c r="C9" s="5">
        <f t="shared" si="0"/>
        <v>1100</v>
      </c>
      <c r="D9" s="5">
        <v>7.3700000000000002E-2</v>
      </c>
      <c r="E9" s="5">
        <v>1.2734399999999999</v>
      </c>
      <c r="F9" s="20">
        <f t="shared" ref="F9:F72" si="5">(2*PI()*C9*H9)/60</f>
        <v>9743.7226498494456</v>
      </c>
      <c r="G9" s="16">
        <f t="shared" si="1"/>
        <v>9804.7557857537413</v>
      </c>
      <c r="H9" s="23">
        <f t="shared" si="2"/>
        <v>84.586997663999995</v>
      </c>
      <c r="I9" s="20">
        <f t="shared" ref="I8:I38" si="6">((2*PI()*$T$3*H9)/$P$3)*10^-3</f>
        <v>668.52299484387265</v>
      </c>
      <c r="J9" s="16">
        <f t="shared" si="3"/>
        <v>0.33825421789891569</v>
      </c>
      <c r="K9" s="23">
        <f t="shared" si="4"/>
        <v>9.7437226498494436</v>
      </c>
      <c r="L9" s="28">
        <f t="shared" ref="L9:L72" si="7">K9/(((D9/60)*$S$3)*$R$3)</f>
        <v>0.24037801035770182</v>
      </c>
      <c r="AN9" s="23"/>
    </row>
    <row r="10" spans="1:40" x14ac:dyDescent="0.25">
      <c r="B10" s="5">
        <v>104.209</v>
      </c>
      <c r="C10" s="5">
        <f t="shared" si="0"/>
        <v>1150</v>
      </c>
      <c r="D10" s="5">
        <v>7.2800000000000004E-2</v>
      </c>
      <c r="E10" s="5">
        <v>1.2847599999999999</v>
      </c>
      <c r="F10" s="20">
        <f t="shared" si="5"/>
        <v>10237.7049959791</v>
      </c>
      <c r="G10" s="16">
        <f t="shared" si="1"/>
        <v>10301.832359084754</v>
      </c>
      <c r="H10" s="23">
        <f t="shared" si="2"/>
        <v>85.011201184000001</v>
      </c>
      <c r="I10" s="20">
        <f t="shared" si="6"/>
        <v>671.87563550314053</v>
      </c>
      <c r="J10" s="16">
        <f t="shared" si="3"/>
        <v>0.31800168026526204</v>
      </c>
      <c r="K10" s="23">
        <f t="shared" si="4"/>
        <v>10.237704995979101</v>
      </c>
      <c r="L10" s="28">
        <f t="shared" si="7"/>
        <v>0.25568693796151604</v>
      </c>
      <c r="AN10" s="23"/>
    </row>
    <row r="11" spans="1:40" x14ac:dyDescent="0.25">
      <c r="B11" s="5">
        <v>105.81100000000001</v>
      </c>
      <c r="C11" s="5">
        <f t="shared" si="0"/>
        <v>1200</v>
      </c>
      <c r="D11" s="5">
        <v>7.4399999999999994E-2</v>
      </c>
      <c r="E11" s="5">
        <v>1.2918099999999999</v>
      </c>
      <c r="F11" s="20">
        <f t="shared" si="5"/>
        <v>10847.049128239809</v>
      </c>
      <c r="G11" s="16">
        <f t="shared" si="1"/>
        <v>10914.993326509313</v>
      </c>
      <c r="H11" s="23">
        <f t="shared" si="2"/>
        <v>86.318074335999995</v>
      </c>
      <c r="I11" s="20">
        <f t="shared" si="6"/>
        <v>682.20434768803841</v>
      </c>
      <c r="J11" s="16">
        <f t="shared" si="3"/>
        <v>0.30673404003543375</v>
      </c>
      <c r="K11" s="23">
        <f t="shared" si="4"/>
        <v>10.847049128239808</v>
      </c>
      <c r="L11" s="28">
        <f t="shared" si="7"/>
        <v>0.26507940196089463</v>
      </c>
      <c r="AN11" s="23"/>
    </row>
    <row r="12" spans="1:40" x14ac:dyDescent="0.25">
      <c r="B12" s="5">
        <v>107.51</v>
      </c>
      <c r="C12" s="5">
        <f t="shared" si="0"/>
        <v>1250</v>
      </c>
      <c r="D12" s="5">
        <v>7.8950000000000006E-2</v>
      </c>
      <c r="E12" s="5">
        <v>1.2972900000000001</v>
      </c>
      <c r="F12" s="20">
        <f t="shared" si="5"/>
        <v>11480.436932528499</v>
      </c>
      <c r="G12" s="16">
        <f t="shared" si="1"/>
        <v>11552.348571716477</v>
      </c>
      <c r="H12" s="23">
        <f t="shared" si="2"/>
        <v>87.704077760000004</v>
      </c>
      <c r="I12" s="20">
        <f t="shared" si="6"/>
        <v>693.15845630360752</v>
      </c>
      <c r="J12" s="16">
        <f t="shared" si="3"/>
        <v>0.30753486859790308</v>
      </c>
      <c r="K12" s="23">
        <f t="shared" si="4"/>
        <v>11.4804369325285</v>
      </c>
      <c r="L12" s="28">
        <f t="shared" si="7"/>
        <v>0.26438912850546381</v>
      </c>
      <c r="AN12" s="23"/>
    </row>
    <row r="13" spans="1:40" x14ac:dyDescent="0.25">
      <c r="B13" s="5">
        <v>109.488</v>
      </c>
      <c r="C13" s="5">
        <f t="shared" si="0"/>
        <v>1300</v>
      </c>
      <c r="D13" s="5">
        <v>7.9000000000000001E-2</v>
      </c>
      <c r="E13" s="5">
        <v>1.29895</v>
      </c>
      <c r="F13" s="20">
        <f t="shared" si="5"/>
        <v>12159.323616625683</v>
      </c>
      <c r="G13" s="16">
        <f t="shared" si="1"/>
        <v>12235.487694511183</v>
      </c>
      <c r="H13" s="23">
        <f t="shared" si="2"/>
        <v>89.317682687999991</v>
      </c>
      <c r="I13" s="20">
        <f t="shared" si="6"/>
        <v>705.9113855805914</v>
      </c>
      <c r="J13" s="16">
        <f t="shared" si="3"/>
        <v>0.29054828779687847</v>
      </c>
      <c r="K13" s="23">
        <f t="shared" si="4"/>
        <v>12.159323616625684</v>
      </c>
      <c r="L13" s="28">
        <f t="shared" si="7"/>
        <v>0.27984634330553931</v>
      </c>
      <c r="AN13" s="23"/>
    </row>
    <row r="14" spans="1:40" x14ac:dyDescent="0.25">
      <c r="B14" s="5">
        <v>111.797</v>
      </c>
      <c r="C14" s="5">
        <f t="shared" si="0"/>
        <v>1350</v>
      </c>
      <c r="D14" s="5">
        <v>7.9600000000000004E-2</v>
      </c>
      <c r="E14" s="5">
        <v>1.2946899999999999</v>
      </c>
      <c r="F14" s="20">
        <f t="shared" si="5"/>
        <v>12893.281372575198</v>
      </c>
      <c r="G14" s="16">
        <f t="shared" si="1"/>
        <v>12974.04284563261</v>
      </c>
      <c r="H14" s="23">
        <f t="shared" si="2"/>
        <v>91.201309471999991</v>
      </c>
      <c r="I14" s="20">
        <f t="shared" si="6"/>
        <v>720.79839958491675</v>
      </c>
      <c r="J14" s="16">
        <f t="shared" si="3"/>
        <v>0.27608973105910406</v>
      </c>
      <c r="K14" s="23">
        <f t="shared" si="4"/>
        <v>12.893281372575199</v>
      </c>
      <c r="L14" s="28">
        <f t="shared" si="7"/>
        <v>0.29450163025525811</v>
      </c>
      <c r="AN14" s="23"/>
    </row>
    <row r="15" spans="1:40" x14ac:dyDescent="0.25">
      <c r="B15" s="5">
        <v>114.268</v>
      </c>
      <c r="C15" s="5">
        <f t="shared" si="0"/>
        <v>1400</v>
      </c>
      <c r="D15" s="5">
        <v>8.3500000000000005E-2</v>
      </c>
      <c r="E15" s="5">
        <v>1.2855000000000001</v>
      </c>
      <c r="F15" s="20">
        <f t="shared" si="5"/>
        <v>13666.339461398067</v>
      </c>
      <c r="G15" s="16">
        <f t="shared" si="1"/>
        <v>13751.94324792155</v>
      </c>
      <c r="H15" s="23">
        <f t="shared" si="2"/>
        <v>93.217091967999991</v>
      </c>
      <c r="I15" s="20">
        <f t="shared" si="6"/>
        <v>736.72989010232175</v>
      </c>
      <c r="J15" s="16">
        <f t="shared" si="3"/>
        <v>0.27323411188218094</v>
      </c>
      <c r="K15" s="23">
        <f t="shared" si="4"/>
        <v>13.666339461398069</v>
      </c>
      <c r="L15" s="28">
        <f t="shared" si="7"/>
        <v>0.29757952011754096</v>
      </c>
      <c r="AN15" s="23"/>
    </row>
    <row r="16" spans="1:40" x14ac:dyDescent="0.25">
      <c r="B16" s="5">
        <v>115.783</v>
      </c>
      <c r="C16" s="5">
        <f t="shared" si="0"/>
        <v>1450</v>
      </c>
      <c r="D16" s="5">
        <v>8.4699999999999998E-2</v>
      </c>
      <c r="E16" s="5">
        <v>1.2781800000000001</v>
      </c>
      <c r="F16" s="20">
        <f t="shared" si="5"/>
        <v>14342.08667153175</v>
      </c>
      <c r="G16" s="16">
        <f t="shared" si="1"/>
        <v>14431.923231584935</v>
      </c>
      <c r="H16" s="23">
        <f t="shared" si="2"/>
        <v>94.452992607999988</v>
      </c>
      <c r="I16" s="20">
        <f t="shared" si="6"/>
        <v>746.49767971538063</v>
      </c>
      <c r="J16" s="16">
        <f t="shared" si="3"/>
        <v>0.26410201459902133</v>
      </c>
      <c r="K16" s="23">
        <f t="shared" si="4"/>
        <v>14.342086671531749</v>
      </c>
      <c r="L16" s="28">
        <f t="shared" si="7"/>
        <v>0.30786919977528715</v>
      </c>
      <c r="AN16" s="23"/>
    </row>
    <row r="17" spans="2:40" x14ac:dyDescent="0.25">
      <c r="B17" s="5">
        <v>116.985</v>
      </c>
      <c r="C17" s="5">
        <f t="shared" si="0"/>
        <v>1500</v>
      </c>
      <c r="D17" s="5">
        <v>8.8650000000000007E-2</v>
      </c>
      <c r="E17" s="5">
        <v>1.2795000000000001</v>
      </c>
      <c r="F17" s="20">
        <f t="shared" si="5"/>
        <v>14990.667821246541</v>
      </c>
      <c r="G17" s="16">
        <f t="shared" si="1"/>
        <v>15084.56699092831</v>
      </c>
      <c r="H17" s="23">
        <f t="shared" si="2"/>
        <v>95.43355536</v>
      </c>
      <c r="I17" s="20">
        <f t="shared" si="6"/>
        <v>754.2474375469958</v>
      </c>
      <c r="J17" s="16">
        <f t="shared" si="3"/>
        <v>0.26445903302355916</v>
      </c>
      <c r="K17" s="23">
        <f t="shared" si="4"/>
        <v>14.990667821246541</v>
      </c>
      <c r="L17" s="28">
        <f t="shared" si="7"/>
        <v>0.30745357783410837</v>
      </c>
      <c r="AN17" s="23"/>
    </row>
    <row r="18" spans="2:40" x14ac:dyDescent="0.25">
      <c r="B18" s="5">
        <v>117.788</v>
      </c>
      <c r="C18" s="5">
        <f t="shared" si="0"/>
        <v>1550</v>
      </c>
      <c r="D18" s="5">
        <v>9.3200000000000005E-2</v>
      </c>
      <c r="E18" s="5">
        <v>1.27766</v>
      </c>
      <c r="F18" s="20">
        <f t="shared" si="5"/>
        <v>15596.68453824525</v>
      </c>
      <c r="G18" s="16">
        <f t="shared" si="1"/>
        <v>15694.379700688514</v>
      </c>
      <c r="H18" s="23">
        <f t="shared" si="2"/>
        <v>96.088623487999996</v>
      </c>
      <c r="I18" s="20">
        <f t="shared" si="6"/>
        <v>759.42468841121115</v>
      </c>
      <c r="J18" s="16">
        <f t="shared" si="3"/>
        <v>0.26722942097647923</v>
      </c>
      <c r="K18" s="23">
        <f t="shared" si="4"/>
        <v>15.596684538245249</v>
      </c>
      <c r="L18" s="28">
        <f t="shared" si="7"/>
        <v>0.30426618295445279</v>
      </c>
      <c r="AN18" s="23"/>
    </row>
    <row r="19" spans="2:40" x14ac:dyDescent="0.25">
      <c r="B19" s="5">
        <v>118.471</v>
      </c>
      <c r="C19" s="5">
        <f t="shared" si="0"/>
        <v>1600</v>
      </c>
      <c r="D19" s="5">
        <v>9.5899999999999999E-2</v>
      </c>
      <c r="E19" s="5">
        <v>1.2823500000000001</v>
      </c>
      <c r="F19" s="20">
        <f t="shared" si="5"/>
        <v>16193.158962952166</v>
      </c>
      <c r="G19" s="16">
        <f t="shared" si="1"/>
        <v>16294.59034674889</v>
      </c>
      <c r="H19" s="23">
        <f t="shared" si="2"/>
        <v>96.645798495999998</v>
      </c>
      <c r="I19" s="20">
        <f t="shared" si="6"/>
        <v>763.82825296944168</v>
      </c>
      <c r="J19" s="16">
        <f t="shared" si="3"/>
        <v>0.26484249730531167</v>
      </c>
      <c r="K19" s="23">
        <f t="shared" si="4"/>
        <v>16.193158962952165</v>
      </c>
      <c r="L19" s="28">
        <f t="shared" si="7"/>
        <v>0.30700841715711757</v>
      </c>
      <c r="AN19" s="23"/>
    </row>
    <row r="20" spans="2:40" x14ac:dyDescent="0.25">
      <c r="B20" s="5">
        <v>118.77200000000001</v>
      </c>
      <c r="C20" s="5">
        <f t="shared" si="0"/>
        <v>1650</v>
      </c>
      <c r="D20" s="5">
        <v>9.8750000000000004E-2</v>
      </c>
      <c r="E20" s="5">
        <v>1.2902800000000001</v>
      </c>
      <c r="F20" s="20">
        <f t="shared" si="5"/>
        <v>16741.622928679779</v>
      </c>
      <c r="G20" s="16">
        <f t="shared" si="1"/>
        <v>16846.489803916666</v>
      </c>
      <c r="H20" s="23">
        <f t="shared" si="2"/>
        <v>96.891347072000002</v>
      </c>
      <c r="I20" s="20">
        <f t="shared" si="6"/>
        <v>765.76891612028714</v>
      </c>
      <c r="J20" s="16">
        <f t="shared" si="3"/>
        <v>0.2637789861106179</v>
      </c>
      <c r="K20" s="23">
        <f t="shared" si="4"/>
        <v>16.741622928679778</v>
      </c>
      <c r="L20" s="28">
        <f t="shared" si="7"/>
        <v>0.30824622193196372</v>
      </c>
      <c r="AN20" s="23"/>
    </row>
    <row r="21" spans="2:40" x14ac:dyDescent="0.25">
      <c r="B21" s="5">
        <v>118.65600000000001</v>
      </c>
      <c r="C21" s="5">
        <f t="shared" si="0"/>
        <v>1700</v>
      </c>
      <c r="D21" s="5">
        <v>0.10005</v>
      </c>
      <c r="E21" s="5">
        <v>1.29942</v>
      </c>
      <c r="F21" s="20">
        <f t="shared" si="5"/>
        <v>17232.098461035232</v>
      </c>
      <c r="G21" s="16">
        <f t="shared" si="1"/>
        <v>17340.037597347247</v>
      </c>
      <c r="H21" s="23">
        <f t="shared" si="2"/>
        <v>96.796717055999991</v>
      </c>
      <c r="I21" s="20">
        <f t="shared" si="6"/>
        <v>765.02101935783503</v>
      </c>
      <c r="J21" s="16">
        <f t="shared" si="3"/>
        <v>0.25964476574657336</v>
      </c>
      <c r="K21" s="23">
        <f t="shared" si="4"/>
        <v>17.232098461035235</v>
      </c>
      <c r="L21" s="28">
        <f t="shared" si="7"/>
        <v>0.31315430395775268</v>
      </c>
      <c r="AN21" s="23"/>
    </row>
    <row r="22" spans="2:40" x14ac:dyDescent="0.25">
      <c r="B22" s="5">
        <v>118.861</v>
      </c>
      <c r="C22" s="5">
        <f t="shared" si="0"/>
        <v>1750</v>
      </c>
      <c r="D22" s="5">
        <v>0.10305</v>
      </c>
      <c r="E22" s="5">
        <v>1.31053</v>
      </c>
      <c r="F22" s="20">
        <f t="shared" si="5"/>
        <v>17769.572132194007</v>
      </c>
      <c r="G22" s="16">
        <f t="shared" si="1"/>
        <v>17880.877918481154</v>
      </c>
      <c r="H22" s="23">
        <f t="shared" si="2"/>
        <v>96.963951135999991</v>
      </c>
      <c r="I22" s="20">
        <f t="shared" si="6"/>
        <v>766.34273346389261</v>
      </c>
      <c r="J22" s="16">
        <f t="shared" si="3"/>
        <v>0.25934129303612513</v>
      </c>
      <c r="K22" s="23">
        <f t="shared" si="4"/>
        <v>17.769572132194007</v>
      </c>
      <c r="L22" s="28">
        <f t="shared" si="7"/>
        <v>0.31352074689592885</v>
      </c>
      <c r="AN22" s="23"/>
    </row>
    <row r="23" spans="2:40" x14ac:dyDescent="0.25">
      <c r="B23" s="5">
        <v>119.584</v>
      </c>
      <c r="C23" s="5">
        <f t="shared" si="0"/>
        <v>1800</v>
      </c>
      <c r="D23" s="5">
        <v>0.10929999999999999</v>
      </c>
      <c r="E23" s="5">
        <v>1.3149</v>
      </c>
      <c r="F23" s="20">
        <f t="shared" si="5"/>
        <v>18388.45001396021</v>
      </c>
      <c r="G23" s="16">
        <f t="shared" si="1"/>
        <v>18503.632353308582</v>
      </c>
      <c r="H23" s="23">
        <f t="shared" si="2"/>
        <v>97.553757183999991</v>
      </c>
      <c r="I23" s="20">
        <f t="shared" si="6"/>
        <v>771.00419345745127</v>
      </c>
      <c r="J23" s="16">
        <f t="shared" si="3"/>
        <v>0.26581267429476013</v>
      </c>
      <c r="K23" s="23">
        <f t="shared" si="4"/>
        <v>18.388450013960213</v>
      </c>
      <c r="L23" s="28">
        <f t="shared" si="7"/>
        <v>0.30588788179256782</v>
      </c>
      <c r="AN23" s="23"/>
    </row>
    <row r="24" spans="2:40" x14ac:dyDescent="0.25">
      <c r="B24" s="5">
        <v>119.934</v>
      </c>
      <c r="C24" s="5">
        <f t="shared" si="0"/>
        <v>1850</v>
      </c>
      <c r="D24" s="5">
        <v>0.11415</v>
      </c>
      <c r="E24" s="5">
        <v>1.3184899999999999</v>
      </c>
      <c r="F24" s="20">
        <f t="shared" si="5"/>
        <v>18954.554833387512</v>
      </c>
      <c r="G24" s="16">
        <f t="shared" si="1"/>
        <v>19073.283163690452</v>
      </c>
      <c r="H24" s="23">
        <f t="shared" si="2"/>
        <v>97.839278783999987</v>
      </c>
      <c r="I24" s="20">
        <f t="shared" si="6"/>
        <v>773.26077851657385</v>
      </c>
      <c r="J24" s="16">
        <f t="shared" si="3"/>
        <v>0.26931650706988725</v>
      </c>
      <c r="K24" s="23">
        <f t="shared" si="4"/>
        <v>18.954554833387515</v>
      </c>
      <c r="L24" s="28">
        <f t="shared" si="7"/>
        <v>0.30190825203500199</v>
      </c>
      <c r="AN24" s="23"/>
    </row>
    <row r="25" spans="2:40" x14ac:dyDescent="0.25">
      <c r="B25" s="5">
        <v>120.176</v>
      </c>
      <c r="C25" s="5">
        <f t="shared" si="0"/>
        <v>1900</v>
      </c>
      <c r="D25" s="5">
        <v>0.11745</v>
      </c>
      <c r="E25" s="5">
        <v>1.3189200000000001</v>
      </c>
      <c r="F25" s="20">
        <f t="shared" si="5"/>
        <v>19506.119830540305</v>
      </c>
      <c r="G25" s="16">
        <f t="shared" si="1"/>
        <v>19628.30307665325</v>
      </c>
      <c r="H25" s="23">
        <f t="shared" si="2"/>
        <v>98.036696575999997</v>
      </c>
      <c r="I25" s="20">
        <f t="shared" si="6"/>
        <v>774.82104590031008</v>
      </c>
      <c r="J25" s="16">
        <f t="shared" si="3"/>
        <v>0.26926678171616908</v>
      </c>
      <c r="K25" s="23">
        <f t="shared" si="4"/>
        <v>19.506119830540307</v>
      </c>
      <c r="L25" s="28">
        <f t="shared" si="7"/>
        <v>0.30196400527172579</v>
      </c>
      <c r="AN25" s="23"/>
    </row>
    <row r="26" spans="2:40" x14ac:dyDescent="0.25">
      <c r="B26" s="5">
        <v>120.94799999999999</v>
      </c>
      <c r="C26" s="5">
        <f t="shared" si="0"/>
        <v>1950</v>
      </c>
      <c r="D26" s="5">
        <v>0.12055</v>
      </c>
      <c r="E26" s="5">
        <v>1.31484</v>
      </c>
      <c r="F26" s="20">
        <f t="shared" si="5"/>
        <v>20148.041878337946</v>
      </c>
      <c r="G26" s="16">
        <f t="shared" si="1"/>
        <v>20274.246022519434</v>
      </c>
      <c r="H26" s="23">
        <f t="shared" si="2"/>
        <v>98.666475647999988</v>
      </c>
      <c r="I26" s="20">
        <f t="shared" si="6"/>
        <v>779.79842780214597</v>
      </c>
      <c r="J26" s="16">
        <f t="shared" si="3"/>
        <v>0.26756851988352659</v>
      </c>
      <c r="K26" s="23">
        <f t="shared" si="4"/>
        <v>20.148041878337946</v>
      </c>
      <c r="L26" s="28">
        <f t="shared" si="7"/>
        <v>0.30388057582048855</v>
      </c>
      <c r="AN26" s="23"/>
    </row>
    <row r="27" spans="2:40" x14ac:dyDescent="0.25">
      <c r="B27" s="5">
        <v>122.157</v>
      </c>
      <c r="C27" s="5">
        <f t="shared" si="0"/>
        <v>2000</v>
      </c>
      <c r="D27" s="5">
        <v>0.12554999999999999</v>
      </c>
      <c r="E27" s="5">
        <v>1.31653</v>
      </c>
      <c r="F27" s="20">
        <f t="shared" si="5"/>
        <v>20871.222909376</v>
      </c>
      <c r="G27" s="16">
        <f t="shared" si="1"/>
        <v>21001.956945030892</v>
      </c>
      <c r="H27" s="23">
        <f t="shared" si="2"/>
        <v>99.652748831999986</v>
      </c>
      <c r="I27" s="20">
        <f t="shared" si="6"/>
        <v>787.59331733494344</v>
      </c>
      <c r="J27" s="16">
        <f t="shared" si="3"/>
        <v>0.26901064575969164</v>
      </c>
      <c r="K27" s="23">
        <f t="shared" si="4"/>
        <v>20.871222909376002</v>
      </c>
      <c r="L27" s="28">
        <f t="shared" si="7"/>
        <v>0.3022515174595562</v>
      </c>
      <c r="AN27" s="23"/>
    </row>
    <row r="28" spans="2:40" x14ac:dyDescent="0.25">
      <c r="B28" s="5">
        <v>122.845</v>
      </c>
      <c r="C28" s="5">
        <f t="shared" si="0"/>
        <v>2050</v>
      </c>
      <c r="D28" s="5">
        <v>0.12784999999999999</v>
      </c>
      <c r="E28" s="5">
        <v>1.32098</v>
      </c>
      <c r="F28" s="20">
        <f t="shared" si="5"/>
        <v>21513.490940018601</v>
      </c>
      <c r="G28" s="16">
        <f t="shared" si="1"/>
        <v>21648.248040923798</v>
      </c>
      <c r="H28" s="23">
        <f t="shared" si="2"/>
        <v>100.21400272</v>
      </c>
      <c r="I28" s="20">
        <f t="shared" si="6"/>
        <v>792.02911882259014</v>
      </c>
      <c r="J28" s="16">
        <f t="shared" si="3"/>
        <v>0.26576053586988047</v>
      </c>
      <c r="K28" s="23">
        <f t="shared" si="4"/>
        <v>21.513490940018603</v>
      </c>
      <c r="L28" s="28">
        <f t="shared" si="7"/>
        <v>0.30594789263012206</v>
      </c>
      <c r="AN28" s="23"/>
    </row>
    <row r="29" spans="2:40" x14ac:dyDescent="0.25">
      <c r="B29" s="5">
        <v>123.79600000000001</v>
      </c>
      <c r="C29" s="5">
        <f t="shared" si="0"/>
        <v>2100</v>
      </c>
      <c r="D29" s="5">
        <v>0.13089999999999999</v>
      </c>
      <c r="E29" s="5">
        <v>1.32287</v>
      </c>
      <c r="F29" s="20">
        <f t="shared" si="5"/>
        <v>22208.818216340998</v>
      </c>
      <c r="G29" s="16">
        <f t="shared" si="1"/>
        <v>22347.930737210288</v>
      </c>
      <c r="H29" s="23">
        <f t="shared" si="2"/>
        <v>100.989805696</v>
      </c>
      <c r="I29" s="20">
        <f t="shared" si="6"/>
        <v>798.16058279752019</v>
      </c>
      <c r="J29" s="16">
        <f t="shared" si="3"/>
        <v>0.26358145052741089</v>
      </c>
      <c r="K29" s="23">
        <f t="shared" si="4"/>
        <v>22.208818216340998</v>
      </c>
      <c r="L29" s="28">
        <f t="shared" si="7"/>
        <v>0.30847723059019377</v>
      </c>
      <c r="AN29" s="23"/>
    </row>
    <row r="30" spans="2:40" x14ac:dyDescent="0.25">
      <c r="B30" s="5">
        <v>124.794</v>
      </c>
      <c r="C30" s="5">
        <f t="shared" si="0"/>
        <v>2150</v>
      </c>
      <c r="D30" s="5">
        <v>0.13435</v>
      </c>
      <c r="E30" s="5">
        <v>1.3216399999999999</v>
      </c>
      <c r="F30" s="20">
        <f t="shared" si="5"/>
        <v>22920.902167981523</v>
      </c>
      <c r="G30" s="16">
        <f t="shared" si="1"/>
        <v>23064.475069975928</v>
      </c>
      <c r="H30" s="23">
        <f t="shared" si="2"/>
        <v>101.80395014399998</v>
      </c>
      <c r="I30" s="20">
        <f t="shared" si="6"/>
        <v>804.59507390896079</v>
      </c>
      <c r="J30" s="16">
        <f t="shared" si="3"/>
        <v>0.26212389320188895</v>
      </c>
      <c r="K30" s="23">
        <f t="shared" si="4"/>
        <v>22.920902167981524</v>
      </c>
      <c r="L30" s="28">
        <f t="shared" si="7"/>
        <v>0.31019253872830832</v>
      </c>
      <c r="AN30" s="23"/>
    </row>
    <row r="31" spans="2:40" x14ac:dyDescent="0.25">
      <c r="B31" s="5">
        <v>125.137</v>
      </c>
      <c r="C31" s="5">
        <f t="shared" si="0"/>
        <v>2200</v>
      </c>
      <c r="D31" s="5">
        <v>0.13769999999999999</v>
      </c>
      <c r="E31" s="5">
        <v>1.3165199999999999</v>
      </c>
      <c r="F31" s="20">
        <f t="shared" si="5"/>
        <v>23518.410269830161</v>
      </c>
      <c r="G31" s="16">
        <f t="shared" si="1"/>
        <v>23665.725867967976</v>
      </c>
      <c r="H31" s="23">
        <f t="shared" si="2"/>
        <v>102.08376131199999</v>
      </c>
      <c r="I31" s="20">
        <f t="shared" si="6"/>
        <v>806.80652726690096</v>
      </c>
      <c r="J31" s="16">
        <f t="shared" si="3"/>
        <v>0.26183435211624262</v>
      </c>
      <c r="K31" s="23">
        <f t="shared" si="4"/>
        <v>23.518410269830163</v>
      </c>
      <c r="L31" s="28">
        <f t="shared" si="7"/>
        <v>0.31053555515719505</v>
      </c>
      <c r="AN31" s="23"/>
    </row>
    <row r="32" spans="2:40" x14ac:dyDescent="0.25">
      <c r="B32" s="5">
        <v>126.02800000000001</v>
      </c>
      <c r="C32" s="5">
        <f t="shared" si="0"/>
        <v>2250</v>
      </c>
      <c r="D32" s="5">
        <v>0.14105000000000001</v>
      </c>
      <c r="E32" s="5">
        <v>1.3046500000000001</v>
      </c>
      <c r="F32" s="20">
        <f t="shared" si="5"/>
        <v>24224.181102398499</v>
      </c>
      <c r="G32" s="16">
        <f t="shared" si="1"/>
        <v>24375.917537283149</v>
      </c>
      <c r="H32" s="23">
        <f t="shared" si="2"/>
        <v>102.810617728</v>
      </c>
      <c r="I32" s="20">
        <f t="shared" si="6"/>
        <v>812.55114808883866</v>
      </c>
      <c r="J32" s="16">
        <f t="shared" si="3"/>
        <v>0.26039019824758741</v>
      </c>
      <c r="K32" s="23">
        <f t="shared" si="4"/>
        <v>24.224181102398504</v>
      </c>
      <c r="L32" s="28">
        <f t="shared" si="7"/>
        <v>0.31225782091970611</v>
      </c>
      <c r="AN32" s="23"/>
    </row>
    <row r="33" spans="2:40" x14ac:dyDescent="0.25">
      <c r="B33" s="5">
        <v>126.66</v>
      </c>
      <c r="C33" s="5">
        <f t="shared" si="0"/>
        <v>2300</v>
      </c>
      <c r="D33" s="5">
        <v>0.14495</v>
      </c>
      <c r="E33" s="5">
        <v>1.2964599999999999</v>
      </c>
      <c r="F33" s="20">
        <f t="shared" si="5"/>
        <v>24886.674179595098</v>
      </c>
      <c r="G33" s="16">
        <f t="shared" si="1"/>
        <v>25042.560366219328</v>
      </c>
      <c r="H33" s="23">
        <f t="shared" si="2"/>
        <v>103.32618815999999</v>
      </c>
      <c r="I33" s="20">
        <f t="shared" si="6"/>
        <v>816.62589596702549</v>
      </c>
      <c r="J33" s="16">
        <f t="shared" si="3"/>
        <v>0.26046657788229732</v>
      </c>
      <c r="K33" s="23">
        <f t="shared" si="4"/>
        <v>24.886674179595097</v>
      </c>
      <c r="L33" s="28">
        <f t="shared" si="7"/>
        <v>0.31216625393828717</v>
      </c>
      <c r="AN33" s="23"/>
    </row>
    <row r="34" spans="2:40" x14ac:dyDescent="0.25">
      <c r="B34" s="5">
        <v>126.822</v>
      </c>
      <c r="C34" s="5">
        <f t="shared" si="0"/>
        <v>2350</v>
      </c>
      <c r="D34" s="5">
        <v>0.14985000000000001</v>
      </c>
      <c r="E34" s="5">
        <v>1.2822899999999999</v>
      </c>
      <c r="F34" s="20">
        <f t="shared" si="5"/>
        <v>25460.211223099272</v>
      </c>
      <c r="G34" s="16">
        <f t="shared" si="1"/>
        <v>25619.689954952904</v>
      </c>
      <c r="H34" s="23">
        <f t="shared" si="2"/>
        <v>103.458343872</v>
      </c>
      <c r="I34" s="20">
        <f t="shared" si="6"/>
        <v>817.67037248010524</v>
      </c>
      <c r="J34" s="16">
        <f t="shared" si="3"/>
        <v>0.26320576134436657</v>
      </c>
      <c r="K34" s="23">
        <f t="shared" si="4"/>
        <v>25.460211223099272</v>
      </c>
      <c r="L34" s="28">
        <f t="shared" si="7"/>
        <v>0.30891753842447622</v>
      </c>
      <c r="AN34" s="23"/>
    </row>
    <row r="35" spans="2:40" x14ac:dyDescent="0.25">
      <c r="B35" s="5">
        <v>126.69</v>
      </c>
      <c r="C35" s="5">
        <f t="shared" si="0"/>
        <v>2400</v>
      </c>
      <c r="D35" s="5">
        <v>0.1537</v>
      </c>
      <c r="E35" s="5">
        <v>1.2730399999999999</v>
      </c>
      <c r="F35" s="20">
        <f t="shared" si="5"/>
        <v>25974.854297883991</v>
      </c>
      <c r="G35" s="16">
        <f t="shared" si="1"/>
        <v>26137.556672471954</v>
      </c>
      <c r="H35" s="23">
        <f t="shared" si="2"/>
        <v>103.35066144</v>
      </c>
      <c r="I35" s="20">
        <f t="shared" si="6"/>
        <v>816.81931754352172</v>
      </c>
      <c r="J35" s="16">
        <f t="shared" si="3"/>
        <v>0.26461922538017679</v>
      </c>
      <c r="K35" s="23">
        <f t="shared" si="4"/>
        <v>25.974854297883986</v>
      </c>
      <c r="L35" s="28">
        <f t="shared" si="7"/>
        <v>0.30726745487530593</v>
      </c>
      <c r="AN35" s="23"/>
    </row>
    <row r="36" spans="2:40" x14ac:dyDescent="0.25">
      <c r="B36" s="5">
        <v>126.55200000000001</v>
      </c>
      <c r="C36" s="5">
        <f t="shared" si="0"/>
        <v>2450</v>
      </c>
      <c r="D36" s="5">
        <v>0.15565000000000001</v>
      </c>
      <c r="E36" s="5">
        <v>1.2698400000000001</v>
      </c>
      <c r="F36" s="20">
        <f t="shared" si="5"/>
        <v>26487.113935292338</v>
      </c>
      <c r="G36" s="16">
        <f t="shared" si="1"/>
        <v>26653.02502314029</v>
      </c>
      <c r="H36" s="23">
        <f t="shared" si="2"/>
        <v>103.238084352</v>
      </c>
      <c r="I36" s="20">
        <f t="shared" si="6"/>
        <v>815.92957829163936</v>
      </c>
      <c r="J36" s="16">
        <f t="shared" si="3"/>
        <v>0.26279381023050385</v>
      </c>
      <c r="K36" s="23">
        <f t="shared" si="4"/>
        <v>26.487113935292339</v>
      </c>
      <c r="L36" s="28">
        <f t="shared" si="7"/>
        <v>0.30940179231133175</v>
      </c>
      <c r="AN36" s="23"/>
    </row>
    <row r="37" spans="2:40" x14ac:dyDescent="0.25">
      <c r="B37" s="5">
        <v>126.438</v>
      </c>
      <c r="C37" s="5">
        <f t="shared" si="0"/>
        <v>2500</v>
      </c>
      <c r="D37" s="5">
        <v>0.15959999999999999</v>
      </c>
      <c r="E37" s="5">
        <v>1.2744599999999999</v>
      </c>
      <c r="F37" s="20">
        <f t="shared" si="5"/>
        <v>27003.320339969086</v>
      </c>
      <c r="G37" s="16">
        <f t="shared" si="1"/>
        <v>27172.464863002286</v>
      </c>
      <c r="H37" s="23">
        <f t="shared" si="2"/>
        <v>103.145085888</v>
      </c>
      <c r="I37" s="20">
        <f t="shared" si="6"/>
        <v>815.19457630095349</v>
      </c>
      <c r="J37" s="16">
        <f t="shared" si="3"/>
        <v>0.26431168597365373</v>
      </c>
      <c r="K37" s="23">
        <f t="shared" si="4"/>
        <v>27.003320339969083</v>
      </c>
      <c r="L37" s="28">
        <f t="shared" si="7"/>
        <v>0.30762497539267575</v>
      </c>
      <c r="AN37" s="23"/>
    </row>
    <row r="38" spans="2:40" x14ac:dyDescent="0.25">
      <c r="B38" s="5">
        <v>126.239</v>
      </c>
      <c r="C38" s="5">
        <f t="shared" si="0"/>
        <v>2550</v>
      </c>
      <c r="D38" s="5">
        <v>0.16259999999999999</v>
      </c>
      <c r="E38" s="5">
        <v>1.2787599999999999</v>
      </c>
      <c r="F38" s="20">
        <f t="shared" si="5"/>
        <v>27500.036377713226</v>
      </c>
      <c r="G38" s="16">
        <f t="shared" si="1"/>
        <v>27672.292251359217</v>
      </c>
      <c r="H38" s="23">
        <f t="shared" si="2"/>
        <v>102.982746464</v>
      </c>
      <c r="I38" s="20">
        <f t="shared" si="6"/>
        <v>813.91154651019554</v>
      </c>
      <c r="J38" s="16">
        <f t="shared" si="3"/>
        <v>0.26441611462962927</v>
      </c>
      <c r="K38" s="23">
        <f t="shared" si="4"/>
        <v>27.500036377713226</v>
      </c>
      <c r="L38" s="28">
        <f t="shared" si="7"/>
        <v>0.30750348180379328</v>
      </c>
      <c r="AN38" s="23"/>
    </row>
    <row r="39" spans="2:40" x14ac:dyDescent="0.25">
      <c r="B39" s="5">
        <v>126.161</v>
      </c>
      <c r="C39" s="5">
        <f t="shared" si="0"/>
        <v>2600</v>
      </c>
      <c r="D39" s="5">
        <v>0.16805</v>
      </c>
      <c r="E39" s="5">
        <v>1.27634</v>
      </c>
      <c r="F39" s="20">
        <f t="shared" si="5"/>
        <v>28021.928006669459</v>
      </c>
      <c r="G39" s="16">
        <f t="shared" si="1"/>
        <v>28197.45292684541</v>
      </c>
      <c r="H39" s="23">
        <f t="shared" si="2"/>
        <v>102.919115936</v>
      </c>
      <c r="I39" s="20">
        <f t="shared" ref="I39:I70" si="8">((2*PI()*$T$3*H39)/$P$3)*10^-3</f>
        <v>813.4086504113053</v>
      </c>
      <c r="J39" s="16">
        <f t="shared" si="3"/>
        <v>0.2681891169255346</v>
      </c>
      <c r="K39" s="23">
        <f t="shared" si="4"/>
        <v>28.021928006669459</v>
      </c>
      <c r="L39" s="28">
        <f t="shared" si="7"/>
        <v>0.30317738775439623</v>
      </c>
      <c r="AN39" s="23"/>
    </row>
    <row r="40" spans="2:40" x14ac:dyDescent="0.25">
      <c r="B40" s="5">
        <v>125.84699999999999</v>
      </c>
      <c r="C40" s="5">
        <f t="shared" ref="C40:C71" si="9">C39+50</f>
        <v>2650</v>
      </c>
      <c r="D40" s="5">
        <v>0.17144999999999999</v>
      </c>
      <c r="E40" s="5">
        <v>1.28027</v>
      </c>
      <c r="F40" s="20">
        <f t="shared" si="5"/>
        <v>28489.726712804179</v>
      </c>
      <c r="G40" s="16">
        <f t="shared" si="1"/>
        <v>28668.181850006353</v>
      </c>
      <c r="H40" s="23">
        <f t="shared" si="2"/>
        <v>102.66296227199999</v>
      </c>
      <c r="I40" s="20">
        <f t="shared" si="8"/>
        <v>811.38417124397813</v>
      </c>
      <c r="J40" s="16">
        <f t="shared" si="3"/>
        <v>0.26912240337969984</v>
      </c>
      <c r="K40" s="23">
        <f t="shared" si="4"/>
        <v>28.489726712804178</v>
      </c>
      <c r="L40" s="28">
        <f t="shared" si="7"/>
        <v>0.30212600241580295</v>
      </c>
      <c r="AN40" s="23"/>
    </row>
    <row r="41" spans="2:40" x14ac:dyDescent="0.25">
      <c r="B41" s="5">
        <v>124.911</v>
      </c>
      <c r="C41" s="5">
        <f t="shared" si="9"/>
        <v>2700</v>
      </c>
      <c r="D41" s="5">
        <v>0.17465</v>
      </c>
      <c r="E41" s="5">
        <v>1.2837099999999999</v>
      </c>
      <c r="F41" s="20">
        <f t="shared" si="5"/>
        <v>28811.375430999771</v>
      </c>
      <c r="G41" s="16">
        <f t="shared" si="1"/>
        <v>28991.845324844406</v>
      </c>
      <c r="H41" s="23">
        <f t="shared" si="2"/>
        <v>101.89939593599999</v>
      </c>
      <c r="I41" s="20">
        <f t="shared" si="8"/>
        <v>805.34941805729625</v>
      </c>
      <c r="J41" s="16">
        <f t="shared" si="3"/>
        <v>0.27108484858206178</v>
      </c>
      <c r="K41" s="23">
        <f t="shared" si="4"/>
        <v>28.811375430999771</v>
      </c>
      <c r="L41" s="28">
        <f t="shared" si="7"/>
        <v>0.29993884320328729</v>
      </c>
      <c r="AN41" s="23"/>
    </row>
    <row r="42" spans="2:40" x14ac:dyDescent="0.25">
      <c r="B42" s="5">
        <v>123.92700000000001</v>
      </c>
      <c r="C42" s="5">
        <f t="shared" si="9"/>
        <v>2750</v>
      </c>
      <c r="D42" s="5">
        <v>0.1784</v>
      </c>
      <c r="E42" s="5">
        <v>1.2811999999999999</v>
      </c>
      <c r="F42" s="20">
        <f t="shared" si="5"/>
        <v>29113.751623313274</v>
      </c>
      <c r="G42" s="16">
        <f t="shared" si="1"/>
        <v>29296.115553749765</v>
      </c>
      <c r="H42" s="23">
        <f t="shared" si="2"/>
        <v>101.096672352</v>
      </c>
      <c r="I42" s="20">
        <f t="shared" si="8"/>
        <v>799.00519034822025</v>
      </c>
      <c r="J42" s="16">
        <f t="shared" si="3"/>
        <v>0.274029503511173</v>
      </c>
      <c r="K42" s="23">
        <f t="shared" si="4"/>
        <v>29.11375162331327</v>
      </c>
      <c r="L42" s="28">
        <f t="shared" si="7"/>
        <v>0.29671577276104022</v>
      </c>
      <c r="AN42" s="23"/>
    </row>
    <row r="43" spans="2:40" x14ac:dyDescent="0.25">
      <c r="B43" s="5">
        <v>123.68899999999999</v>
      </c>
      <c r="C43" s="5">
        <f t="shared" si="9"/>
        <v>2800</v>
      </c>
      <c r="D43" s="5">
        <v>0.18004999999999999</v>
      </c>
      <c r="E43" s="5">
        <v>1.2744800000000001</v>
      </c>
      <c r="F43" s="20">
        <f t="shared" si="5"/>
        <v>29586.163434047423</v>
      </c>
      <c r="G43" s="16">
        <f t="shared" si="1"/>
        <v>29771.486477266928</v>
      </c>
      <c r="H43" s="23">
        <f t="shared" si="2"/>
        <v>100.90251766399999</v>
      </c>
      <c r="I43" s="20">
        <f t="shared" si="8"/>
        <v>797.47071250801696</v>
      </c>
      <c r="J43" s="16">
        <f t="shared" si="3"/>
        <v>0.2721479831444345</v>
      </c>
      <c r="K43" s="23">
        <f t="shared" si="4"/>
        <v>29.586163434047421</v>
      </c>
      <c r="L43" s="28">
        <f t="shared" si="7"/>
        <v>0.2987671448238865</v>
      </c>
      <c r="AN43" s="23"/>
    </row>
    <row r="44" spans="2:40" x14ac:dyDescent="0.25">
      <c r="B44" s="5">
        <v>123.389</v>
      </c>
      <c r="C44" s="5">
        <f t="shared" si="9"/>
        <v>2850</v>
      </c>
      <c r="D44" s="5">
        <v>0.18310000000000001</v>
      </c>
      <c r="E44" s="5">
        <v>1.2603599999999999</v>
      </c>
      <c r="F44" s="20">
        <f t="shared" si="5"/>
        <v>30041.446958259603</v>
      </c>
      <c r="G44" s="16">
        <f t="shared" si="1"/>
        <v>30229.621825387363</v>
      </c>
      <c r="H44" s="23">
        <f t="shared" si="2"/>
        <v>100.65778486399999</v>
      </c>
      <c r="I44" s="20">
        <f t="shared" si="8"/>
        <v>795.53649674305484</v>
      </c>
      <c r="J44" s="16">
        <f t="shared" si="3"/>
        <v>0.27256378024154854</v>
      </c>
      <c r="K44" s="23">
        <f t="shared" si="4"/>
        <v>30.041446958259598</v>
      </c>
      <c r="L44" s="28">
        <f t="shared" si="7"/>
        <v>0.29831137439312444</v>
      </c>
      <c r="AN44" s="23"/>
    </row>
    <row r="45" spans="2:40" x14ac:dyDescent="0.25">
      <c r="B45" s="5">
        <v>122.51900000000001</v>
      </c>
      <c r="C45" s="5">
        <f t="shared" si="9"/>
        <v>2900</v>
      </c>
      <c r="D45" s="5">
        <v>0.18790000000000001</v>
      </c>
      <c r="E45" s="5">
        <v>1.2531000000000001</v>
      </c>
      <c r="F45" s="20">
        <f t="shared" si="5"/>
        <v>30352.95538912273</v>
      </c>
      <c r="G45" s="16">
        <f t="shared" si="1"/>
        <v>30543.081495738661</v>
      </c>
      <c r="H45" s="23">
        <f t="shared" si="2"/>
        <v>99.948059743999991</v>
      </c>
      <c r="I45" s="20">
        <f t="shared" si="8"/>
        <v>789.92727102466438</v>
      </c>
      <c r="J45" s="16">
        <f t="shared" si="3"/>
        <v>0.27683847162506192</v>
      </c>
      <c r="K45" s="23">
        <f t="shared" si="4"/>
        <v>30.35295538912273</v>
      </c>
      <c r="L45" s="28">
        <f t="shared" si="7"/>
        <v>0.29370511770402752</v>
      </c>
      <c r="AN45" s="23"/>
    </row>
    <row r="46" spans="2:40" x14ac:dyDescent="0.25">
      <c r="B46" s="5">
        <v>121.837</v>
      </c>
      <c r="C46" s="5">
        <f t="shared" si="9"/>
        <v>2950</v>
      </c>
      <c r="D46" s="5">
        <v>0.19255</v>
      </c>
      <c r="E46" s="5">
        <v>1.23943</v>
      </c>
      <c r="F46" s="20">
        <f t="shared" si="5"/>
        <v>30704.409888702448</v>
      </c>
      <c r="G46" s="16">
        <f t="shared" si="1"/>
        <v>30896.737450656125</v>
      </c>
      <c r="H46" s="23">
        <f t="shared" si="2"/>
        <v>99.391700512</v>
      </c>
      <c r="I46" s="20">
        <f t="shared" si="8"/>
        <v>785.53015385231731</v>
      </c>
      <c r="J46" s="16">
        <f t="shared" si="3"/>
        <v>0.2804422316057838</v>
      </c>
      <c r="K46" s="23">
        <f t="shared" si="4"/>
        <v>30.704409888702447</v>
      </c>
      <c r="L46" s="28">
        <f t="shared" si="7"/>
        <v>0.28993092598099618</v>
      </c>
      <c r="AN46" s="23"/>
    </row>
    <row r="47" spans="2:40" x14ac:dyDescent="0.25">
      <c r="B47" s="5">
        <v>121.709</v>
      </c>
      <c r="C47" s="5">
        <f t="shared" si="9"/>
        <v>3000</v>
      </c>
      <c r="D47" s="5">
        <v>0.19900000000000001</v>
      </c>
      <c r="E47" s="5">
        <v>1.2273499999999999</v>
      </c>
      <c r="F47" s="20">
        <f t="shared" si="5"/>
        <v>31192.01931625585</v>
      </c>
      <c r="G47" s="16">
        <f t="shared" si="1"/>
        <v>31387.401186457981</v>
      </c>
      <c r="H47" s="23">
        <f t="shared" si="2"/>
        <v>99.287281183999994</v>
      </c>
      <c r="I47" s="20">
        <f t="shared" si="8"/>
        <v>784.70488845926661</v>
      </c>
      <c r="J47" s="16">
        <f t="shared" si="3"/>
        <v>0.28530555769184263</v>
      </c>
      <c r="K47" s="23">
        <f t="shared" si="4"/>
        <v>31.192019316255852</v>
      </c>
      <c r="L47" s="28">
        <f t="shared" si="7"/>
        <v>0.28498875574468568</v>
      </c>
      <c r="AN47" s="23"/>
    </row>
    <row r="48" spans="2:40" x14ac:dyDescent="0.25">
      <c r="B48" s="5">
        <v>121.123</v>
      </c>
      <c r="C48" s="5">
        <f t="shared" si="9"/>
        <v>3050</v>
      </c>
      <c r="D48" s="5">
        <v>0.20605000000000001</v>
      </c>
      <c r="E48" s="5">
        <v>1.2193000000000001</v>
      </c>
      <c r="F48" s="20">
        <f t="shared" si="5"/>
        <v>31559.201085405119</v>
      </c>
      <c r="G48" s="16">
        <f t="shared" si="1"/>
        <v>31756.8829240714</v>
      </c>
      <c r="H48" s="23">
        <f t="shared" si="2"/>
        <v>98.809236447999993</v>
      </c>
      <c r="I48" s="20">
        <f t="shared" si="8"/>
        <v>780.92672033170732</v>
      </c>
      <c r="J48" s="16">
        <f t="shared" si="3"/>
        <v>0.29197607404257325</v>
      </c>
      <c r="K48" s="23">
        <f t="shared" si="4"/>
        <v>31.559201085405125</v>
      </c>
      <c r="L48" s="28">
        <f t="shared" si="7"/>
        <v>0.27847787240877209</v>
      </c>
      <c r="AN48" s="23"/>
    </row>
    <row r="49" spans="2:40" x14ac:dyDescent="0.25">
      <c r="B49" s="5">
        <v>121.124</v>
      </c>
      <c r="C49" s="5">
        <f t="shared" si="9"/>
        <v>3100</v>
      </c>
      <c r="D49" s="5">
        <v>0.21004999999999999</v>
      </c>
      <c r="E49" s="5">
        <v>1.20692</v>
      </c>
      <c r="F49" s="20">
        <f t="shared" si="5"/>
        <v>32076.829864000025</v>
      </c>
      <c r="G49" s="16">
        <f t="shared" si="1"/>
        <v>32277.754047376562</v>
      </c>
      <c r="H49" s="23">
        <f t="shared" si="2"/>
        <v>98.810052223999989</v>
      </c>
      <c r="I49" s="20">
        <f t="shared" si="8"/>
        <v>780.93316771759044</v>
      </c>
      <c r="J49" s="16">
        <f t="shared" si="3"/>
        <v>0.29284100703308541</v>
      </c>
      <c r="K49" s="23">
        <f t="shared" si="4"/>
        <v>32.076829864000025</v>
      </c>
      <c r="L49" s="28">
        <f t="shared" si="7"/>
        <v>0.27765536226439613</v>
      </c>
      <c r="AN49" s="23"/>
    </row>
    <row r="50" spans="2:40" x14ac:dyDescent="0.25">
      <c r="B50" s="5">
        <v>120.851</v>
      </c>
      <c r="C50" s="5">
        <f t="shared" si="9"/>
        <v>3150</v>
      </c>
      <c r="D50" s="5">
        <v>0.21604999999999999</v>
      </c>
      <c r="E50" s="5">
        <v>1.1927399999999999</v>
      </c>
      <c r="F50" s="20">
        <f t="shared" si="5"/>
        <v>32520.73439686693</v>
      </c>
      <c r="G50" s="16">
        <f t="shared" si="1"/>
        <v>32724.439127951635</v>
      </c>
      <c r="H50" s="23">
        <f t="shared" si="2"/>
        <v>98.587345375999988</v>
      </c>
      <c r="I50" s="20">
        <f t="shared" si="8"/>
        <v>779.17303137147485</v>
      </c>
      <c r="J50" s="16">
        <f t="shared" si="3"/>
        <v>0.29709447309352732</v>
      </c>
      <c r="K50" s="23">
        <f t="shared" si="4"/>
        <v>32.520734396866928</v>
      </c>
      <c r="L50" s="28">
        <f t="shared" si="7"/>
        <v>0.27368020363019441</v>
      </c>
      <c r="AN50" s="23"/>
    </row>
    <row r="51" spans="2:40" x14ac:dyDescent="0.25">
      <c r="B51" s="5">
        <v>120.596</v>
      </c>
      <c r="C51" s="5">
        <f t="shared" si="9"/>
        <v>3200</v>
      </c>
      <c r="D51" s="5">
        <v>0.21795</v>
      </c>
      <c r="E51" s="5">
        <v>1.1848099999999999</v>
      </c>
      <c r="F51" s="20">
        <f t="shared" si="5"/>
        <v>32967.227393981295</v>
      </c>
      <c r="G51" s="16">
        <f t="shared" si="1"/>
        <v>33173.728886504359</v>
      </c>
      <c r="H51" s="23">
        <f t="shared" si="2"/>
        <v>98.379322496</v>
      </c>
      <c r="I51" s="20">
        <f t="shared" si="8"/>
        <v>777.52894797125703</v>
      </c>
      <c r="J51" s="16">
        <f t="shared" si="3"/>
        <v>0.29564810255593432</v>
      </c>
      <c r="K51" s="23">
        <f t="shared" si="4"/>
        <v>32.967227393981297</v>
      </c>
      <c r="L51" s="28">
        <f t="shared" si="7"/>
        <v>0.27501910274651231</v>
      </c>
      <c r="AN51" s="23"/>
    </row>
    <row r="52" spans="2:40" x14ac:dyDescent="0.25">
      <c r="B52" s="5">
        <v>120.84</v>
      </c>
      <c r="C52" s="5">
        <f t="shared" si="9"/>
        <v>3250</v>
      </c>
      <c r="D52" s="5">
        <v>0.22305</v>
      </c>
      <c r="E52" s="5">
        <v>1.17378</v>
      </c>
      <c r="F52" s="20">
        <f t="shared" si="5"/>
        <v>33550.084617333589</v>
      </c>
      <c r="G52" s="16">
        <f t="shared" si="1"/>
        <v>33760.237035216909</v>
      </c>
      <c r="H52" s="23">
        <f t="shared" si="2"/>
        <v>98.578371840000003</v>
      </c>
      <c r="I52" s="20">
        <f t="shared" si="8"/>
        <v>779.10211012675973</v>
      </c>
      <c r="J52" s="16">
        <f t="shared" si="3"/>
        <v>0.29730982011558943</v>
      </c>
      <c r="K52" s="23">
        <f t="shared" si="4"/>
        <v>33.550084617333589</v>
      </c>
      <c r="L52" s="28">
        <f t="shared" si="7"/>
        <v>0.27348197197802032</v>
      </c>
      <c r="AN52" s="23"/>
    </row>
    <row r="53" spans="2:40" x14ac:dyDescent="0.25">
      <c r="B53" s="5">
        <v>121.633</v>
      </c>
      <c r="C53" s="5">
        <f t="shared" si="9"/>
        <v>3300</v>
      </c>
      <c r="D53" s="5">
        <v>0.22550000000000001</v>
      </c>
      <c r="E53" s="5">
        <v>1.1611800000000001</v>
      </c>
      <c r="F53" s="20">
        <f t="shared" si="5"/>
        <v>34289.795939852949</v>
      </c>
      <c r="G53" s="16">
        <f t="shared" si="1"/>
        <v>34504.581792338184</v>
      </c>
      <c r="H53" s="23">
        <f t="shared" si="2"/>
        <v>99.225282207999996</v>
      </c>
      <c r="I53" s="20">
        <f t="shared" si="8"/>
        <v>784.21488713214308</v>
      </c>
      <c r="J53" s="16">
        <f t="shared" si="3"/>
        <v>0.29409137780807054</v>
      </c>
      <c r="K53" s="23">
        <f t="shared" si="4"/>
        <v>34.289795939852944</v>
      </c>
      <c r="L53" s="28">
        <f t="shared" si="7"/>
        <v>0.27647487151665345</v>
      </c>
      <c r="AN53" s="23"/>
    </row>
    <row r="54" spans="2:40" x14ac:dyDescent="0.25">
      <c r="B54" s="5">
        <v>122.181</v>
      </c>
      <c r="C54" s="5">
        <f t="shared" si="9"/>
        <v>3350</v>
      </c>
      <c r="D54" s="5">
        <v>0.22850000000000001</v>
      </c>
      <c r="E54" s="5">
        <v>1.1510400000000001</v>
      </c>
      <c r="F54" s="20">
        <f t="shared" si="5"/>
        <v>34966.166773386183</v>
      </c>
      <c r="G54" s="16">
        <f t="shared" si="1"/>
        <v>35185.189305679349</v>
      </c>
      <c r="H54" s="23">
        <f t="shared" si="2"/>
        <v>99.672327455999991</v>
      </c>
      <c r="I54" s="20">
        <f t="shared" si="8"/>
        <v>787.74805459614038</v>
      </c>
      <c r="J54" s="16">
        <f t="shared" si="3"/>
        <v>0.29223943946040593</v>
      </c>
      <c r="K54" s="23">
        <f t="shared" si="4"/>
        <v>34.966166773386185</v>
      </c>
      <c r="L54" s="28">
        <f t="shared" si="7"/>
        <v>0.27822690887914214</v>
      </c>
      <c r="AN54" s="23"/>
    </row>
    <row r="55" spans="2:40" x14ac:dyDescent="0.25">
      <c r="B55" s="5">
        <v>122.93300000000001</v>
      </c>
      <c r="C55" s="5">
        <f t="shared" si="9"/>
        <v>3400</v>
      </c>
      <c r="D55" s="5">
        <v>0.23419999999999999</v>
      </c>
      <c r="E55" s="5">
        <v>1.14117</v>
      </c>
      <c r="F55" s="20">
        <f t="shared" si="5"/>
        <v>35706.471819553066</v>
      </c>
      <c r="G55" s="16">
        <f t="shared" si="1"/>
        <v>35930.131505439072</v>
      </c>
      <c r="H55" s="23">
        <f t="shared" si="2"/>
        <v>100.285791008</v>
      </c>
      <c r="I55" s="20">
        <f t="shared" si="8"/>
        <v>792.59648878031248</v>
      </c>
      <c r="J55" s="16">
        <f t="shared" si="3"/>
        <v>0.29331927155358772</v>
      </c>
      <c r="K55" s="23">
        <f t="shared" si="4"/>
        <v>35.706471819553066</v>
      </c>
      <c r="L55" s="28">
        <f t="shared" si="7"/>
        <v>0.27720263814574231</v>
      </c>
      <c r="AN55" s="23"/>
    </row>
    <row r="56" spans="2:40" x14ac:dyDescent="0.25">
      <c r="B56" s="5">
        <v>123.47499999999999</v>
      </c>
      <c r="C56" s="5">
        <f t="shared" si="9"/>
        <v>3450</v>
      </c>
      <c r="D56" s="5">
        <v>0.23605000000000001</v>
      </c>
      <c r="E56" s="5">
        <v>1.12669</v>
      </c>
      <c r="F56" s="20">
        <f t="shared" si="5"/>
        <v>36391.308554304895</v>
      </c>
      <c r="G56" s="16">
        <f t="shared" si="1"/>
        <v>36619.25794906362</v>
      </c>
      <c r="H56" s="23">
        <f t="shared" si="2"/>
        <v>100.72794159999999</v>
      </c>
      <c r="I56" s="20">
        <f t="shared" si="8"/>
        <v>796.09097192901072</v>
      </c>
      <c r="J56" s="16">
        <f t="shared" si="3"/>
        <v>0.29007278123372293</v>
      </c>
      <c r="K56" s="23">
        <f t="shared" si="4"/>
        <v>36.391308554304885</v>
      </c>
      <c r="L56" s="28">
        <f t="shared" si="7"/>
        <v>0.28030508601263121</v>
      </c>
      <c r="AN56" s="23"/>
    </row>
    <row r="57" spans="2:40" x14ac:dyDescent="0.25">
      <c r="B57" s="5">
        <v>123.428</v>
      </c>
      <c r="C57" s="5">
        <f t="shared" si="9"/>
        <v>3500</v>
      </c>
      <c r="D57" s="5">
        <v>0.24195</v>
      </c>
      <c r="E57" s="5">
        <v>1.11975</v>
      </c>
      <c r="F57" s="20">
        <f t="shared" si="5"/>
        <v>36904.665939752173</v>
      </c>
      <c r="G57" s="16">
        <f t="shared" si="1"/>
        <v>37135.83092389079</v>
      </c>
      <c r="H57" s="23">
        <f t="shared" si="2"/>
        <v>100.689600128</v>
      </c>
      <c r="I57" s="20">
        <f t="shared" si="8"/>
        <v>795.78794479249984</v>
      </c>
      <c r="J57" s="16">
        <f t="shared" si="3"/>
        <v>0.29318719223798295</v>
      </c>
      <c r="K57" s="23">
        <f t="shared" si="4"/>
        <v>36.904665939752171</v>
      </c>
      <c r="L57" s="28">
        <f t="shared" si="7"/>
        <v>0.27732751650229892</v>
      </c>
      <c r="AN57" s="23"/>
    </row>
    <row r="58" spans="2:40" x14ac:dyDescent="0.25">
      <c r="B58" s="5">
        <v>124.205</v>
      </c>
      <c r="C58" s="5">
        <f t="shared" si="9"/>
        <v>3550</v>
      </c>
      <c r="D58" s="5">
        <v>0.24545</v>
      </c>
      <c r="E58" s="5">
        <v>1.10622</v>
      </c>
      <c r="F58" s="20">
        <f t="shared" si="5"/>
        <v>37667.515398952222</v>
      </c>
      <c r="G58" s="16">
        <f t="shared" si="1"/>
        <v>37903.458751317339</v>
      </c>
      <c r="H58" s="23">
        <f t="shared" si="2"/>
        <v>101.32345807999999</v>
      </c>
      <c r="I58" s="20">
        <f t="shared" si="8"/>
        <v>800.7975636237519</v>
      </c>
      <c r="J58" s="16">
        <f t="shared" si="3"/>
        <v>0.29140480483502368</v>
      </c>
      <c r="K58" s="23">
        <f t="shared" si="4"/>
        <v>37.667515398952226</v>
      </c>
      <c r="L58" s="28">
        <f t="shared" si="7"/>
        <v>0.27902379969223301</v>
      </c>
      <c r="AN58" s="23"/>
    </row>
    <row r="59" spans="2:40" x14ac:dyDescent="0.25">
      <c r="B59" s="5">
        <v>124.066</v>
      </c>
      <c r="C59" s="5">
        <f t="shared" si="9"/>
        <v>3600</v>
      </c>
      <c r="D59" s="5">
        <v>0.25505</v>
      </c>
      <c r="E59" s="5">
        <v>1.09697</v>
      </c>
      <c r="F59" s="20">
        <f t="shared" si="5"/>
        <v>38155.295682231532</v>
      </c>
      <c r="G59" s="16">
        <f t="shared" si="1"/>
        <v>38394.29441305832</v>
      </c>
      <c r="H59" s="23">
        <f t="shared" si="2"/>
        <v>101.21006521599999</v>
      </c>
      <c r="I59" s="20">
        <f t="shared" si="8"/>
        <v>799.90137698598619</v>
      </c>
      <c r="J59" s="16">
        <f t="shared" si="3"/>
        <v>0.29893113483279593</v>
      </c>
      <c r="K59" s="23">
        <f t="shared" si="4"/>
        <v>38.155295682231532</v>
      </c>
      <c r="L59" s="28">
        <f t="shared" si="7"/>
        <v>0.27199868604894961</v>
      </c>
      <c r="AN59" s="23"/>
    </row>
    <row r="60" spans="2:40" x14ac:dyDescent="0.25">
      <c r="B60" s="5">
        <v>123.967</v>
      </c>
      <c r="C60" s="5">
        <f t="shared" si="9"/>
        <v>3650</v>
      </c>
      <c r="D60" s="5">
        <v>0.25755</v>
      </c>
      <c r="E60" s="5">
        <v>1.0940099999999999</v>
      </c>
      <c r="F60" s="20">
        <f t="shared" si="5"/>
        <v>38654.36098620687</v>
      </c>
      <c r="G60" s="16">
        <f t="shared" si="1"/>
        <v>38896.485783078148</v>
      </c>
      <c r="H60" s="23">
        <f t="shared" si="2"/>
        <v>101.129303392</v>
      </c>
      <c r="I60" s="20">
        <f t="shared" si="8"/>
        <v>799.26308578354872</v>
      </c>
      <c r="J60" s="16">
        <f t="shared" si="3"/>
        <v>0.29796393598729948</v>
      </c>
      <c r="K60" s="23">
        <f t="shared" si="4"/>
        <v>38.654360986206868</v>
      </c>
      <c r="L60" s="28">
        <f t="shared" si="7"/>
        <v>0.27288160100391357</v>
      </c>
      <c r="AN60" s="23"/>
    </row>
    <row r="61" spans="2:40" x14ac:dyDescent="0.25">
      <c r="B61" s="5">
        <v>123.815</v>
      </c>
      <c r="C61" s="5">
        <f t="shared" si="9"/>
        <v>3700</v>
      </c>
      <c r="D61" s="5">
        <v>0.26445000000000002</v>
      </c>
      <c r="E61" s="5">
        <v>1.09659</v>
      </c>
      <c r="F61" s="20">
        <f t="shared" si="5"/>
        <v>39135.828150413974</v>
      </c>
      <c r="G61" s="16">
        <f t="shared" si="1"/>
        <v>39380.968781368647</v>
      </c>
      <c r="H61" s="23">
        <f t="shared" si="2"/>
        <v>101.00530543999999</v>
      </c>
      <c r="I61" s="20">
        <f t="shared" si="8"/>
        <v>798.28308312930108</v>
      </c>
      <c r="J61" s="16">
        <f t="shared" si="3"/>
        <v>0.30218276411803441</v>
      </c>
      <c r="K61" s="23">
        <f t="shared" si="4"/>
        <v>39.135828150413985</v>
      </c>
      <c r="L61" s="28">
        <f t="shared" si="7"/>
        <v>0.269071851701913</v>
      </c>
      <c r="AN61" s="23"/>
    </row>
    <row r="62" spans="2:40" x14ac:dyDescent="0.25">
      <c r="B62" s="5">
        <v>123.767</v>
      </c>
      <c r="C62" s="5">
        <f t="shared" si="9"/>
        <v>3750</v>
      </c>
      <c r="D62" s="5">
        <v>0.2651</v>
      </c>
      <c r="E62" s="5">
        <v>1.0980799999999999</v>
      </c>
      <c r="F62" s="20">
        <f t="shared" si="5"/>
        <v>39649.313677655693</v>
      </c>
      <c r="G62" s="16">
        <f t="shared" si="1"/>
        <v>39897.670700650167</v>
      </c>
      <c r="H62" s="23">
        <f t="shared" si="2"/>
        <v>100.96614819199999</v>
      </c>
      <c r="I62" s="20">
        <f t="shared" si="8"/>
        <v>797.97360860690708</v>
      </c>
      <c r="J62" s="16">
        <f t="shared" si="3"/>
        <v>0.29900241769767272</v>
      </c>
      <c r="K62" s="23">
        <f t="shared" si="4"/>
        <v>39.649313677655684</v>
      </c>
      <c r="L62" s="28">
        <f t="shared" si="7"/>
        <v>0.27193384093587791</v>
      </c>
      <c r="AN62" s="23"/>
    </row>
    <row r="63" spans="2:40" x14ac:dyDescent="0.25">
      <c r="B63" s="5">
        <v>123.509</v>
      </c>
      <c r="C63" s="5">
        <f t="shared" si="9"/>
        <v>3800</v>
      </c>
      <c r="D63" s="5">
        <v>0.26929999999999998</v>
      </c>
      <c r="E63" s="5">
        <v>1.09907</v>
      </c>
      <c r="F63" s="20">
        <f t="shared" si="5"/>
        <v>40094.217716519139</v>
      </c>
      <c r="G63" s="16">
        <f t="shared" si="1"/>
        <v>40345.361547969078</v>
      </c>
      <c r="H63" s="23">
        <f t="shared" si="2"/>
        <v>100.75567798399999</v>
      </c>
      <c r="I63" s="20">
        <f t="shared" si="8"/>
        <v>796.31018304903955</v>
      </c>
      <c r="J63" s="16">
        <f t="shared" si="3"/>
        <v>0.30036910155313812</v>
      </c>
      <c r="K63" s="23">
        <f t="shared" si="4"/>
        <v>40.094217716519147</v>
      </c>
      <c r="L63" s="28">
        <f t="shared" si="7"/>
        <v>0.27069653793686765</v>
      </c>
      <c r="AN63" s="23"/>
    </row>
    <row r="64" spans="2:40" x14ac:dyDescent="0.25">
      <c r="B64" s="5">
        <v>122.672</v>
      </c>
      <c r="C64" s="5">
        <f t="shared" si="9"/>
        <v>3850</v>
      </c>
      <c r="D64" s="5">
        <v>0.27374999999999999</v>
      </c>
      <c r="E64" s="5">
        <v>1.1053299999999999</v>
      </c>
      <c r="F64" s="20">
        <f t="shared" si="5"/>
        <v>40346.486195817866</v>
      </c>
      <c r="G64" s="16">
        <f t="shared" si="1"/>
        <v>40599.210197079155</v>
      </c>
      <c r="H64" s="23">
        <f t="shared" si="2"/>
        <v>100.072873472</v>
      </c>
      <c r="I64" s="20">
        <f t="shared" si="8"/>
        <v>790.91372106479514</v>
      </c>
      <c r="J64" s="16">
        <f t="shared" si="3"/>
        <v>0.30342339026305126</v>
      </c>
      <c r="K64" s="23">
        <f t="shared" si="4"/>
        <v>40.346486195817867</v>
      </c>
      <c r="L64" s="28">
        <f t="shared" si="7"/>
        <v>0.26797168083565215</v>
      </c>
      <c r="AN64" s="23"/>
    </row>
    <row r="65" spans="2:40" x14ac:dyDescent="0.25">
      <c r="B65" s="5">
        <v>122.157</v>
      </c>
      <c r="C65" s="5">
        <f t="shared" si="9"/>
        <v>3900</v>
      </c>
      <c r="D65" s="5">
        <v>0.27589999999999998</v>
      </c>
      <c r="E65" s="5">
        <v>1.11704</v>
      </c>
      <c r="F65" s="20">
        <f t="shared" si="5"/>
        <v>40698.884673283203</v>
      </c>
      <c r="G65" s="16">
        <f t="shared" si="1"/>
        <v>40953.816042810242</v>
      </c>
      <c r="H65" s="23">
        <f t="shared" si="2"/>
        <v>99.652748831999986</v>
      </c>
      <c r="I65" s="20">
        <f t="shared" si="8"/>
        <v>787.59331733494344</v>
      </c>
      <c r="J65" s="16">
        <f t="shared" si="3"/>
        <v>0.3031585624895542</v>
      </c>
      <c r="K65" s="23">
        <f t="shared" si="4"/>
        <v>40.698884673283203</v>
      </c>
      <c r="L65" s="28">
        <f t="shared" si="7"/>
        <v>0.26820577068953316</v>
      </c>
      <c r="AN65" s="23"/>
    </row>
    <row r="66" spans="2:40" x14ac:dyDescent="0.25">
      <c r="B66" s="5">
        <v>121.184</v>
      </c>
      <c r="C66" s="5">
        <f t="shared" si="9"/>
        <v>3950</v>
      </c>
      <c r="D66" s="5">
        <v>0.28284999999999999</v>
      </c>
      <c r="E66" s="5">
        <v>1.12259</v>
      </c>
      <c r="F66" s="20">
        <f t="shared" si="5"/>
        <v>40892.336068939134</v>
      </c>
      <c r="G66" s="16">
        <f t="shared" si="1"/>
        <v>41148.479187378391</v>
      </c>
      <c r="H66" s="23">
        <f t="shared" si="2"/>
        <v>98.858998783999994</v>
      </c>
      <c r="I66" s="20">
        <f t="shared" si="8"/>
        <v>781.32001087058291</v>
      </c>
      <c r="J66" s="16">
        <f t="shared" si="3"/>
        <v>0.30932491920391986</v>
      </c>
      <c r="K66" s="23">
        <f t="shared" si="4"/>
        <v>40.892336068939137</v>
      </c>
      <c r="L66" s="28">
        <f t="shared" si="7"/>
        <v>0.26285911947507762</v>
      </c>
      <c r="AN66" s="23"/>
    </row>
    <row r="67" spans="2:40" x14ac:dyDescent="0.25">
      <c r="B67" s="5">
        <v>120.004</v>
      </c>
      <c r="C67" s="5">
        <f t="shared" si="9"/>
        <v>4000</v>
      </c>
      <c r="D67" s="5">
        <v>0.28455000000000003</v>
      </c>
      <c r="E67" s="5">
        <v>1.1246100000000001</v>
      </c>
      <c r="F67" s="20">
        <f t="shared" si="5"/>
        <v>41006.741063005102</v>
      </c>
      <c r="G67" s="16">
        <f t="shared" si="1"/>
        <v>41263.600796212857</v>
      </c>
      <c r="H67" s="23">
        <f t="shared" si="2"/>
        <v>97.896383103999995</v>
      </c>
      <c r="I67" s="20">
        <f t="shared" si="8"/>
        <v>773.71209552839844</v>
      </c>
      <c r="J67" s="16">
        <f t="shared" si="3"/>
        <v>0.31031586562787827</v>
      </c>
      <c r="K67" s="23">
        <f t="shared" si="4"/>
        <v>41.006741063005109</v>
      </c>
      <c r="L67" s="28">
        <f t="shared" si="7"/>
        <v>0.26201971893742981</v>
      </c>
      <c r="AN67" s="23"/>
    </row>
    <row r="68" spans="2:40" x14ac:dyDescent="0.25">
      <c r="B68" s="5">
        <v>118.73399999999999</v>
      </c>
      <c r="C68" s="5">
        <f t="shared" si="9"/>
        <v>4050</v>
      </c>
      <c r="D68" s="5">
        <v>0.28710000000000002</v>
      </c>
      <c r="E68" s="5">
        <v>1.1222000000000001</v>
      </c>
      <c r="F68" s="20">
        <f t="shared" si="5"/>
        <v>41079.927113196507</v>
      </c>
      <c r="G68" s="16">
        <f t="shared" si="1"/>
        <v>41337.24527223473</v>
      </c>
      <c r="H68" s="23">
        <f t="shared" si="2"/>
        <v>96.860347583999996</v>
      </c>
      <c r="I68" s="20">
        <f t="shared" si="8"/>
        <v>765.52391545672515</v>
      </c>
      <c r="J68" s="16">
        <f t="shared" si="3"/>
        <v>0.31253896854800167</v>
      </c>
      <c r="K68" s="23">
        <f t="shared" si="4"/>
        <v>41.079927113196511</v>
      </c>
      <c r="L68" s="28">
        <f t="shared" si="7"/>
        <v>0.26015596157940857</v>
      </c>
      <c r="AN68" s="23"/>
    </row>
    <row r="69" spans="2:40" x14ac:dyDescent="0.25">
      <c r="B69" s="5">
        <v>117.44199999999999</v>
      </c>
      <c r="C69" s="5">
        <f t="shared" si="9"/>
        <v>4100</v>
      </c>
      <c r="D69" s="5">
        <v>0.28894999999999998</v>
      </c>
      <c r="E69" s="5">
        <v>1.1239399999999999</v>
      </c>
      <c r="F69" s="20">
        <f t="shared" si="5"/>
        <v>41134.558231554627</v>
      </c>
      <c r="G69" s="16">
        <f t="shared" si="1"/>
        <v>41392.218591268218</v>
      </c>
      <c r="H69" s="23">
        <f t="shared" si="2"/>
        <v>95.806364991999985</v>
      </c>
      <c r="I69" s="20">
        <f t="shared" si="8"/>
        <v>757.1938928956215</v>
      </c>
      <c r="J69" s="16">
        <f t="shared" si="3"/>
        <v>0.31413513076931221</v>
      </c>
      <c r="K69" s="23">
        <f t="shared" si="4"/>
        <v>41.134558231554628</v>
      </c>
      <c r="L69" s="28">
        <f t="shared" si="7"/>
        <v>0.2588340746688142</v>
      </c>
    </row>
    <row r="70" spans="2:40" x14ac:dyDescent="0.25">
      <c r="B70" s="5">
        <v>116.5</v>
      </c>
      <c r="C70" s="5">
        <f t="shared" si="9"/>
        <v>4150</v>
      </c>
      <c r="D70" s="5">
        <v>0.29304999999999998</v>
      </c>
      <c r="E70" s="5">
        <v>1.12233</v>
      </c>
      <c r="F70" s="20">
        <f t="shared" si="5"/>
        <v>41302.236040957789</v>
      </c>
      <c r="G70" s="16">
        <f t="shared" si="1"/>
        <v>41560.946707920171</v>
      </c>
      <c r="H70" s="23">
        <f t="shared" si="2"/>
        <v>95.037903999999997</v>
      </c>
      <c r="I70" s="20">
        <f t="shared" si="8"/>
        <v>751.12045539364033</v>
      </c>
      <c r="J70" s="16">
        <f t="shared" si="3"/>
        <v>0.31729907628612647</v>
      </c>
      <c r="K70" s="23">
        <f t="shared" si="4"/>
        <v>41.302236040957787</v>
      </c>
      <c r="L70" s="28">
        <f t="shared" si="7"/>
        <v>0.25625311250613636</v>
      </c>
    </row>
    <row r="71" spans="2:40" x14ac:dyDescent="0.25">
      <c r="B71" s="5">
        <v>115.931</v>
      </c>
      <c r="C71" s="5">
        <f t="shared" si="9"/>
        <v>4200</v>
      </c>
      <c r="D71" s="5">
        <v>0.2949</v>
      </c>
      <c r="E71" s="5">
        <v>1.1217900000000001</v>
      </c>
      <c r="F71" s="20">
        <f t="shared" si="5"/>
        <v>41595.697835772196</v>
      </c>
      <c r="G71" s="16">
        <f t="shared" si="1"/>
        <v>41856.246700951968</v>
      </c>
      <c r="H71" s="23">
        <f t="shared" si="2"/>
        <v>94.573727455999986</v>
      </c>
      <c r="I71" s="20">
        <f t="shared" ref="I71:I97" si="10">((2*PI()*$T$3*H71)/$P$3)*10^-3</f>
        <v>747.45189282609533</v>
      </c>
      <c r="J71" s="16">
        <f t="shared" si="3"/>
        <v>0.31704945010509455</v>
      </c>
      <c r="K71" s="23">
        <f t="shared" si="4"/>
        <v>41.595697835772206</v>
      </c>
      <c r="L71" s="28">
        <f t="shared" si="7"/>
        <v>0.25645487120917537</v>
      </c>
    </row>
    <row r="72" spans="2:40" x14ac:dyDescent="0.25">
      <c r="B72" s="5">
        <v>115.03400000000001</v>
      </c>
      <c r="C72" s="5">
        <f t="shared" ref="C72:C97" si="11">C71+50</f>
        <v>4250</v>
      </c>
      <c r="D72" s="5">
        <v>0.29715000000000003</v>
      </c>
      <c r="E72" s="5">
        <v>1.12456</v>
      </c>
      <c r="F72" s="20">
        <f t="shared" si="5"/>
        <v>41765.212344228843</v>
      </c>
      <c r="G72" s="16">
        <f t="shared" ref="G72:G97" si="12">((($Q$3)/$G$3)*(SQRT($J$3/293))*F72)*1000</f>
        <v>42026.823021449476</v>
      </c>
      <c r="H72" s="23">
        <f t="shared" ref="H72:H97" si="13">B72*$O$3</f>
        <v>93.841976383999992</v>
      </c>
      <c r="I72" s="20">
        <f t="shared" si="10"/>
        <v>741.66858768885857</v>
      </c>
      <c r="J72" s="16">
        <f t="shared" ref="J72:J97" si="14">((D72*$S$3*3600)/(60*G72))*10^3</f>
        <v>0.31817180168901621</v>
      </c>
      <c r="K72" s="23">
        <f t="shared" ref="K72:K97" si="15">((2*PI()*C72*B72*$O$3)/60)*10^-3</f>
        <v>41.765212344228843</v>
      </c>
      <c r="L72" s="28">
        <f t="shared" si="7"/>
        <v>0.25555022620487872</v>
      </c>
    </row>
    <row r="73" spans="2:40" x14ac:dyDescent="0.25">
      <c r="B73" s="5">
        <v>114.39100000000001</v>
      </c>
      <c r="C73" s="5">
        <f t="shared" si="11"/>
        <v>4300</v>
      </c>
      <c r="D73" s="5">
        <v>0.30220000000000002</v>
      </c>
      <c r="E73" s="5">
        <v>1.1227799999999999</v>
      </c>
      <c r="F73" s="20">
        <f t="shared" ref="F73:F97" si="16">(2*PI()*C73*H73)/60</f>
        <v>42020.368285295357</v>
      </c>
      <c r="G73" s="16">
        <f t="shared" si="12"/>
        <v>42283.577218930659</v>
      </c>
      <c r="H73" s="23">
        <f t="shared" si="13"/>
        <v>93.317432416000003</v>
      </c>
      <c r="I73" s="20">
        <f t="shared" si="10"/>
        <v>737.52291856595627</v>
      </c>
      <c r="J73" s="16">
        <f t="shared" si="14"/>
        <v>0.32161422695125313</v>
      </c>
      <c r="K73" s="23">
        <f t="shared" si="15"/>
        <v>42.020368285295355</v>
      </c>
      <c r="L73" s="28">
        <f t="shared" ref="L73:L97" si="17">K73/(((D73/60)*$S$3)*$R$3)</f>
        <v>0.25281492259969529</v>
      </c>
    </row>
    <row r="74" spans="2:40" x14ac:dyDescent="0.25">
      <c r="B74" s="5">
        <v>114.01600000000001</v>
      </c>
      <c r="C74" s="5">
        <f t="shared" si="11"/>
        <v>4350</v>
      </c>
      <c r="D74" s="5">
        <v>0.30604999999999999</v>
      </c>
      <c r="E74" s="5">
        <v>1.1194299999999999</v>
      </c>
      <c r="F74" s="20">
        <f t="shared" si="16"/>
        <v>42369.623017404039</v>
      </c>
      <c r="G74" s="16">
        <f t="shared" si="12"/>
        <v>42635.019627381953</v>
      </c>
      <c r="H74" s="23">
        <f t="shared" si="13"/>
        <v>93.011516415999992</v>
      </c>
      <c r="I74" s="20">
        <f t="shared" si="10"/>
        <v>735.10514885975363</v>
      </c>
      <c r="J74" s="16">
        <f t="shared" si="14"/>
        <v>0.32302670716152077</v>
      </c>
      <c r="K74" s="23">
        <f t="shared" si="15"/>
        <v>42.369623017404038</v>
      </c>
      <c r="L74" s="28">
        <f t="shared" si="17"/>
        <v>0.25170945340128043</v>
      </c>
    </row>
    <row r="75" spans="2:40" x14ac:dyDescent="0.25">
      <c r="B75" s="5">
        <v>113.871</v>
      </c>
      <c r="C75" s="5">
        <f t="shared" si="11"/>
        <v>4400</v>
      </c>
      <c r="D75" s="5">
        <v>0.30919999999999997</v>
      </c>
      <c r="E75" s="5">
        <v>1.1198600000000001</v>
      </c>
      <c r="F75" s="20">
        <f t="shared" si="16"/>
        <v>42802.127201959942</v>
      </c>
      <c r="G75" s="16">
        <f t="shared" si="12"/>
        <v>43070.232949669269</v>
      </c>
      <c r="H75" s="23">
        <f t="shared" si="13"/>
        <v>92.893228895999997</v>
      </c>
      <c r="I75" s="20">
        <f t="shared" si="10"/>
        <v>734.17027790668851</v>
      </c>
      <c r="J75" s="16">
        <f t="shared" si="14"/>
        <v>0.32305374378307938</v>
      </c>
      <c r="K75" s="23">
        <f t="shared" si="15"/>
        <v>42.802127201959941</v>
      </c>
      <c r="L75" s="28">
        <f t="shared" si="17"/>
        <v>0.25168838763942109</v>
      </c>
    </row>
    <row r="76" spans="2:40" x14ac:dyDescent="0.25">
      <c r="B76" s="5">
        <v>113.985</v>
      </c>
      <c r="C76" s="5">
        <f t="shared" si="11"/>
        <v>4450</v>
      </c>
      <c r="D76" s="5">
        <v>0.30990000000000001</v>
      </c>
      <c r="E76" s="5">
        <v>1.11873</v>
      </c>
      <c r="F76" s="20">
        <f t="shared" si="16"/>
        <v>43331.852565948924</v>
      </c>
      <c r="G76" s="16">
        <f t="shared" si="12"/>
        <v>43603.276429464102</v>
      </c>
      <c r="H76" s="23">
        <f t="shared" si="13"/>
        <v>92.986227359999987</v>
      </c>
      <c r="I76" s="20">
        <f t="shared" si="10"/>
        <v>734.90527989737427</v>
      </c>
      <c r="J76" s="16">
        <f t="shared" si="14"/>
        <v>0.31982688325175007</v>
      </c>
      <c r="K76" s="23">
        <f t="shared" si="15"/>
        <v>43.331852565948928</v>
      </c>
      <c r="L76" s="28">
        <f t="shared" si="17"/>
        <v>0.25422777180878831</v>
      </c>
    </row>
    <row r="77" spans="2:40" x14ac:dyDescent="0.25">
      <c r="B77" s="5">
        <v>113.306</v>
      </c>
      <c r="C77" s="5">
        <f t="shared" si="11"/>
        <v>4500</v>
      </c>
      <c r="D77" s="5">
        <v>0.31445000000000001</v>
      </c>
      <c r="E77" s="5">
        <v>1.1156299999999999</v>
      </c>
      <c r="F77" s="20">
        <f t="shared" si="16"/>
        <v>43557.702478629581</v>
      </c>
      <c r="G77" s="16">
        <f t="shared" si="12"/>
        <v>43830.541030237793</v>
      </c>
      <c r="H77" s="23">
        <f t="shared" si="13"/>
        <v>92.432315455999998</v>
      </c>
      <c r="I77" s="20">
        <f t="shared" si="10"/>
        <v>730.52750488267657</v>
      </c>
      <c r="J77" s="16">
        <f t="shared" si="14"/>
        <v>0.32283995742233779</v>
      </c>
      <c r="K77" s="23">
        <f t="shared" si="15"/>
        <v>43.557702478629572</v>
      </c>
      <c r="L77" s="28">
        <f t="shared" si="17"/>
        <v>0.25185505704696265</v>
      </c>
    </row>
    <row r="78" spans="2:40" x14ac:dyDescent="0.25">
      <c r="B78" s="5">
        <v>113.074</v>
      </c>
      <c r="C78" s="5">
        <f t="shared" si="11"/>
        <v>4550</v>
      </c>
      <c r="D78" s="5">
        <v>0.31709999999999999</v>
      </c>
      <c r="E78" s="5">
        <v>1.1095299999999999</v>
      </c>
      <c r="F78" s="20">
        <f t="shared" si="16"/>
        <v>43951.4992984817</v>
      </c>
      <c r="G78" s="16">
        <f t="shared" si="12"/>
        <v>44226.804531017566</v>
      </c>
      <c r="H78" s="23">
        <f t="shared" si="13"/>
        <v>92.243055423999991</v>
      </c>
      <c r="I78" s="20">
        <f t="shared" si="10"/>
        <v>729.03171135777234</v>
      </c>
      <c r="J78" s="16">
        <f t="shared" si="14"/>
        <v>0.32264370332232295</v>
      </c>
      <c r="K78" s="23">
        <f t="shared" si="15"/>
        <v>43.951499298481707</v>
      </c>
      <c r="L78" s="28">
        <f t="shared" si="17"/>
        <v>0.25200825262166626</v>
      </c>
    </row>
    <row r="79" spans="2:40" x14ac:dyDescent="0.25">
      <c r="B79" s="5">
        <v>112.19499999999999</v>
      </c>
      <c r="C79" s="5">
        <f t="shared" si="11"/>
        <v>4600</v>
      </c>
      <c r="D79" s="5">
        <v>0.31940000000000002</v>
      </c>
      <c r="E79" s="5">
        <v>1.1056900000000001</v>
      </c>
      <c r="F79" s="20">
        <f t="shared" si="16"/>
        <v>44089.063786194092</v>
      </c>
      <c r="G79" s="16">
        <f t="shared" si="12"/>
        <v>44365.230700899687</v>
      </c>
      <c r="H79" s="23">
        <f t="shared" si="13"/>
        <v>91.525988319999982</v>
      </c>
      <c r="I79" s="20">
        <f t="shared" si="10"/>
        <v>723.36445916643322</v>
      </c>
      <c r="J79" s="16">
        <f t="shared" si="14"/>
        <v>0.32396991456889979</v>
      </c>
      <c r="K79" s="23">
        <f t="shared" si="15"/>
        <v>44.089063786194096</v>
      </c>
      <c r="L79" s="28">
        <f t="shared" si="17"/>
        <v>0.25097662541238741</v>
      </c>
    </row>
    <row r="80" spans="2:40" x14ac:dyDescent="0.25">
      <c r="B80" s="5">
        <v>111.06100000000001</v>
      </c>
      <c r="C80" s="5">
        <f t="shared" si="11"/>
        <v>4650</v>
      </c>
      <c r="D80" s="5">
        <v>0.32055</v>
      </c>
      <c r="E80" s="5">
        <v>1.09782</v>
      </c>
      <c r="F80" s="20">
        <f t="shared" si="16"/>
        <v>44117.82307625706</v>
      </c>
      <c r="G80" s="16">
        <f t="shared" si="12"/>
        <v>44394.170134601998</v>
      </c>
      <c r="H80" s="23">
        <f t="shared" si="13"/>
        <v>90.600898336</v>
      </c>
      <c r="I80" s="20">
        <f t="shared" si="10"/>
        <v>716.05312357487628</v>
      </c>
      <c r="J80" s="16">
        <f t="shared" si="14"/>
        <v>0.3249244203971946</v>
      </c>
      <c r="K80" s="23">
        <f t="shared" si="15"/>
        <v>44.117823076257061</v>
      </c>
      <c r="L80" s="28">
        <f t="shared" si="17"/>
        <v>0.25023935041339207</v>
      </c>
    </row>
    <row r="81" spans="2:12" x14ac:dyDescent="0.25">
      <c r="B81" s="5">
        <v>109.973</v>
      </c>
      <c r="C81" s="5">
        <f t="shared" si="11"/>
        <v>4700</v>
      </c>
      <c r="D81" s="5">
        <v>0.32069999999999999</v>
      </c>
      <c r="E81" s="5">
        <v>1.09558</v>
      </c>
      <c r="F81" s="20">
        <f t="shared" si="16"/>
        <v>44155.364350631527</v>
      </c>
      <c r="G81" s="16">
        <f t="shared" si="12"/>
        <v>44431.946561575045</v>
      </c>
      <c r="H81" s="23">
        <f t="shared" si="13"/>
        <v>89.713334047999993</v>
      </c>
      <c r="I81" s="20">
        <f t="shared" si="10"/>
        <v>709.03836773394687</v>
      </c>
      <c r="J81" s="16">
        <f t="shared" si="14"/>
        <v>0.32480008455178577</v>
      </c>
      <c r="K81" s="23">
        <f t="shared" si="15"/>
        <v>44.15536435063153</v>
      </c>
      <c r="L81" s="28">
        <f t="shared" si="17"/>
        <v>0.25033514386501982</v>
      </c>
    </row>
    <row r="82" spans="2:12" x14ac:dyDescent="0.25">
      <c r="B82" s="5">
        <v>108.654</v>
      </c>
      <c r="C82" s="5">
        <f t="shared" si="11"/>
        <v>4750</v>
      </c>
      <c r="D82" s="5">
        <v>0.32485000000000003</v>
      </c>
      <c r="E82" s="5">
        <v>1.0882700000000001</v>
      </c>
      <c r="F82" s="20">
        <f t="shared" si="16"/>
        <v>44089.875350892151</v>
      </c>
      <c r="G82" s="16">
        <f t="shared" si="12"/>
        <v>44366.047349110515</v>
      </c>
      <c r="H82" s="23">
        <f t="shared" si="13"/>
        <v>88.637325503999989</v>
      </c>
      <c r="I82" s="20">
        <f t="shared" si="10"/>
        <v>700.53426575399646</v>
      </c>
      <c r="J82" s="16">
        <f t="shared" si="14"/>
        <v>0.32949182704898045</v>
      </c>
      <c r="K82" s="23">
        <f t="shared" si="15"/>
        <v>44.08987535089215</v>
      </c>
      <c r="L82" s="28">
        <f t="shared" si="17"/>
        <v>0.24677053941479091</v>
      </c>
    </row>
    <row r="83" spans="2:12" x14ac:dyDescent="0.25">
      <c r="B83" s="5">
        <v>107.07599999999999</v>
      </c>
      <c r="C83" s="5">
        <f t="shared" si="11"/>
        <v>4800</v>
      </c>
      <c r="D83" s="5">
        <v>0.32455000000000001</v>
      </c>
      <c r="E83" s="5">
        <v>1.08396</v>
      </c>
      <c r="F83" s="20">
        <f t="shared" si="16"/>
        <v>43906.914496806785</v>
      </c>
      <c r="G83" s="16">
        <f t="shared" si="12"/>
        <v>44181.940457204306</v>
      </c>
      <c r="H83" s="23">
        <f t="shared" si="13"/>
        <v>87.350030975999985</v>
      </c>
      <c r="I83" s="20">
        <f t="shared" si="10"/>
        <v>690.36029083029541</v>
      </c>
      <c r="J83" s="16">
        <f t="shared" si="14"/>
        <v>0.33055927034591231</v>
      </c>
      <c r="K83" s="23">
        <f t="shared" si="15"/>
        <v>43.906914496806792</v>
      </c>
      <c r="L83" s="28">
        <f t="shared" si="17"/>
        <v>0.24597366701758677</v>
      </c>
    </row>
    <row r="84" spans="2:12" x14ac:dyDescent="0.25">
      <c r="B84" s="5">
        <v>105.24</v>
      </c>
      <c r="C84" s="5">
        <f t="shared" si="11"/>
        <v>4850</v>
      </c>
      <c r="D84" s="5">
        <v>0.32569999999999999</v>
      </c>
      <c r="E84" s="5">
        <v>1.0822099999999999</v>
      </c>
      <c r="F84" s="20">
        <f t="shared" si="16"/>
        <v>43603.577241035069</v>
      </c>
      <c r="G84" s="16">
        <f t="shared" si="12"/>
        <v>43876.703144891399</v>
      </c>
      <c r="H84" s="23">
        <f t="shared" si="13"/>
        <v>85.852266239999992</v>
      </c>
      <c r="I84" s="20">
        <f t="shared" si="10"/>
        <v>678.52289034872717</v>
      </c>
      <c r="J84" s="16">
        <f t="shared" si="14"/>
        <v>0.33403831531281469</v>
      </c>
      <c r="K84" s="23">
        <f t="shared" si="15"/>
        <v>43.603577241035069</v>
      </c>
      <c r="L84" s="28">
        <f t="shared" si="17"/>
        <v>0.24341182483063095</v>
      </c>
    </row>
    <row r="85" spans="2:12" x14ac:dyDescent="0.25">
      <c r="B85" s="5">
        <v>103.63200000000001</v>
      </c>
      <c r="C85" s="5">
        <f t="shared" si="11"/>
        <v>4900</v>
      </c>
      <c r="D85" s="5">
        <v>0.32769999999999999</v>
      </c>
      <c r="E85" s="5">
        <v>1.0846</v>
      </c>
      <c r="F85" s="20">
        <f t="shared" si="16"/>
        <v>43379.995438115795</v>
      </c>
      <c r="G85" s="16">
        <f t="shared" si="12"/>
        <v>43651.720860959511</v>
      </c>
      <c r="H85" s="23">
        <f t="shared" si="13"/>
        <v>84.540498431999993</v>
      </c>
      <c r="I85" s="20">
        <f t="shared" si="10"/>
        <v>668.15549384852989</v>
      </c>
      <c r="J85" s="16">
        <f t="shared" si="14"/>
        <v>0.33782173323638026</v>
      </c>
      <c r="K85" s="23">
        <f t="shared" si="15"/>
        <v>43.379995438115806</v>
      </c>
      <c r="L85" s="28">
        <f t="shared" si="17"/>
        <v>0.24068574604330903</v>
      </c>
    </row>
    <row r="86" spans="2:12" x14ac:dyDescent="0.25">
      <c r="B86" s="5">
        <v>102.33499999999999</v>
      </c>
      <c r="C86" s="5">
        <f t="shared" si="11"/>
        <v>4950</v>
      </c>
      <c r="D86" s="5">
        <v>0.32845000000000002</v>
      </c>
      <c r="E86" s="5">
        <v>1.08823</v>
      </c>
      <c r="F86" s="20">
        <f t="shared" si="16"/>
        <v>43274.188758455988</v>
      </c>
      <c r="G86" s="16">
        <f t="shared" si="12"/>
        <v>43545.251425011236</v>
      </c>
      <c r="H86" s="23">
        <f t="shared" si="13"/>
        <v>83.482436959999987</v>
      </c>
      <c r="I86" s="20">
        <f t="shared" si="10"/>
        <v>659.79323435801018</v>
      </c>
      <c r="J86" s="16">
        <f t="shared" si="14"/>
        <v>0.33942277323746523</v>
      </c>
      <c r="K86" s="23">
        <f t="shared" si="15"/>
        <v>43.274188758455985</v>
      </c>
      <c r="L86" s="28">
        <f t="shared" si="17"/>
        <v>0.23955044359017413</v>
      </c>
    </row>
    <row r="87" spans="2:12" x14ac:dyDescent="0.25">
      <c r="B87" s="5">
        <v>101.10599999999999</v>
      </c>
      <c r="C87" s="5">
        <f t="shared" si="11"/>
        <v>5000</v>
      </c>
      <c r="D87" s="5">
        <v>0.32869999999999999</v>
      </c>
      <c r="E87" s="5">
        <v>1.08687</v>
      </c>
      <c r="F87" s="20">
        <f t="shared" si="16"/>
        <v>43186.347558375084</v>
      </c>
      <c r="G87" s="16">
        <f t="shared" si="12"/>
        <v>43456.860001561377</v>
      </c>
      <c r="H87" s="23">
        <f t="shared" si="13"/>
        <v>82.479848255999997</v>
      </c>
      <c r="I87" s="20">
        <f t="shared" si="10"/>
        <v>651.86939710754859</v>
      </c>
      <c r="J87" s="16">
        <f t="shared" si="14"/>
        <v>0.34037203791227783</v>
      </c>
      <c r="K87" s="23">
        <f t="shared" si="15"/>
        <v>43.186347558375083</v>
      </c>
      <c r="L87" s="28">
        <f t="shared" si="17"/>
        <v>0.23888236058508774</v>
      </c>
    </row>
    <row r="88" spans="2:12" x14ac:dyDescent="0.25">
      <c r="B88" s="5">
        <v>99.314899999999994</v>
      </c>
      <c r="C88" s="5">
        <f t="shared" si="11"/>
        <v>5050</v>
      </c>
      <c r="D88" s="5">
        <v>0.32984999999999998</v>
      </c>
      <c r="E88" s="5">
        <v>1.0891</v>
      </c>
      <c r="F88" s="20">
        <f t="shared" si="16"/>
        <v>42845.511315021053</v>
      </c>
      <c r="G88" s="16">
        <f t="shared" si="12"/>
        <v>43113.888813945356</v>
      </c>
      <c r="H88" s="23">
        <f t="shared" si="13"/>
        <v>81.018711862399996</v>
      </c>
      <c r="I88" s="20">
        <f t="shared" si="10"/>
        <v>640.32148425213609</v>
      </c>
      <c r="J88" s="16">
        <f t="shared" si="14"/>
        <v>0.34428000832991185</v>
      </c>
      <c r="K88" s="23">
        <f t="shared" si="15"/>
        <v>42.845511315021056</v>
      </c>
      <c r="L88" s="28">
        <f t="shared" si="17"/>
        <v>0.23617077357488148</v>
      </c>
    </row>
    <row r="89" spans="2:12" x14ac:dyDescent="0.25">
      <c r="B89" s="5">
        <v>97.581500000000005</v>
      </c>
      <c r="C89" s="5">
        <f t="shared" si="11"/>
        <v>5100</v>
      </c>
      <c r="D89" s="5">
        <v>0.32969999999999999</v>
      </c>
      <c r="E89" s="5">
        <v>1.09185</v>
      </c>
      <c r="F89" s="20">
        <f t="shared" si="16"/>
        <v>42514.512944364622</v>
      </c>
      <c r="G89" s="16">
        <f t="shared" si="12"/>
        <v>42780.817121903834</v>
      </c>
      <c r="H89" s="23">
        <f t="shared" si="13"/>
        <v>79.604645743999995</v>
      </c>
      <c r="I89" s="20">
        <f t="shared" si="10"/>
        <v>629.14558556218469</v>
      </c>
      <c r="J89" s="16">
        <f t="shared" si="14"/>
        <v>0.34680263253793003</v>
      </c>
      <c r="K89" s="23">
        <f t="shared" si="15"/>
        <v>42.514512944364625</v>
      </c>
      <c r="L89" s="28">
        <f t="shared" si="17"/>
        <v>0.23445287972186629</v>
      </c>
    </row>
    <row r="90" spans="2:12" x14ac:dyDescent="0.25">
      <c r="B90" s="5">
        <v>95.848600000000005</v>
      </c>
      <c r="C90" s="5">
        <f t="shared" si="11"/>
        <v>5150</v>
      </c>
      <c r="D90" s="5">
        <v>0.33095000000000002</v>
      </c>
      <c r="E90" s="5">
        <v>1.0940700000000001</v>
      </c>
      <c r="F90" s="20">
        <f t="shared" si="16"/>
        <v>42168.926484691117</v>
      </c>
      <c r="G90" s="16">
        <f t="shared" si="12"/>
        <v>42433.065963365436</v>
      </c>
      <c r="H90" s="23">
        <f t="shared" si="13"/>
        <v>78.190987513599993</v>
      </c>
      <c r="I90" s="20">
        <f t="shared" si="10"/>
        <v>617.97291056517486</v>
      </c>
      <c r="J90" s="16">
        <f t="shared" si="14"/>
        <v>0.35097039683292386</v>
      </c>
      <c r="K90" s="23">
        <f t="shared" si="15"/>
        <v>42.16892648469112</v>
      </c>
      <c r="L90" s="28">
        <f t="shared" si="17"/>
        <v>0.23166875789911201</v>
      </c>
    </row>
    <row r="91" spans="2:12" x14ac:dyDescent="0.25">
      <c r="B91" s="5">
        <v>94.803299999999993</v>
      </c>
      <c r="C91" s="5">
        <f t="shared" si="11"/>
        <v>5200</v>
      </c>
      <c r="D91" s="5">
        <v>0.33379999999999999</v>
      </c>
      <c r="E91" s="5">
        <v>1.0934600000000001</v>
      </c>
      <c r="F91" s="20">
        <f t="shared" si="16"/>
        <v>42113.985263190472</v>
      </c>
      <c r="G91" s="16">
        <f t="shared" si="12"/>
        <v>42377.780598752448</v>
      </c>
      <c r="H91" s="23">
        <f t="shared" si="13"/>
        <v>77.338256860799987</v>
      </c>
      <c r="I91" s="20">
        <f t="shared" si="10"/>
        <v>611.23345810145838</v>
      </c>
      <c r="J91" s="16">
        <f t="shared" si="14"/>
        <v>0.35445461720197297</v>
      </c>
      <c r="K91" s="23">
        <f t="shared" si="15"/>
        <v>42.113985263190472</v>
      </c>
      <c r="L91" s="28">
        <f t="shared" si="17"/>
        <v>0.2293914987918213</v>
      </c>
    </row>
    <row r="92" spans="2:12" x14ac:dyDescent="0.25">
      <c r="B92" s="5">
        <v>93.0976</v>
      </c>
      <c r="C92" s="5">
        <f t="shared" si="11"/>
        <v>5250</v>
      </c>
      <c r="D92" s="5">
        <v>0.33129999999999998</v>
      </c>
      <c r="E92" s="5">
        <v>1.0880399999999999</v>
      </c>
      <c r="F92" s="20">
        <f t="shared" si="16"/>
        <v>41753.927323532807</v>
      </c>
      <c r="G92" s="16">
        <f t="shared" si="12"/>
        <v>42015.467313170608</v>
      </c>
      <c r="H92" s="23">
        <f t="shared" si="13"/>
        <v>75.94678773759999</v>
      </c>
      <c r="I92" s="20">
        <f t="shared" si="10"/>
        <v>600.23615200047186</v>
      </c>
      <c r="J92" s="16">
        <f t="shared" si="14"/>
        <v>0.35483361136689362</v>
      </c>
      <c r="K92" s="23">
        <f t="shared" si="15"/>
        <v>41.753927323532807</v>
      </c>
      <c r="L92" s="28">
        <f t="shared" si="17"/>
        <v>0.22914648806921945</v>
      </c>
    </row>
    <row r="93" spans="2:12" x14ac:dyDescent="0.25">
      <c r="B93" s="5">
        <v>91.788600000000002</v>
      </c>
      <c r="C93" s="5">
        <f t="shared" si="11"/>
        <v>5300</v>
      </c>
      <c r="D93" s="5">
        <v>0.33239999999999997</v>
      </c>
      <c r="E93" s="5">
        <v>1.0833900000000001</v>
      </c>
      <c r="F93" s="20">
        <f t="shared" si="16"/>
        <v>41558.910889427614</v>
      </c>
      <c r="G93" s="16">
        <f t="shared" si="12"/>
        <v>41819.229327000154</v>
      </c>
      <c r="H93" s="23">
        <f t="shared" si="13"/>
        <v>74.878936953600004</v>
      </c>
      <c r="I93" s="20">
        <f t="shared" si="10"/>
        <v>591.79652387935369</v>
      </c>
      <c r="J93" s="16">
        <f t="shared" si="14"/>
        <v>0.3576823447184504</v>
      </c>
      <c r="K93" s="23">
        <f t="shared" si="15"/>
        <v>41.558910889427608</v>
      </c>
      <c r="L93" s="28">
        <f t="shared" si="17"/>
        <v>0.2273214685998666</v>
      </c>
    </row>
    <row r="94" spans="2:12" x14ac:dyDescent="0.25">
      <c r="B94" s="5">
        <v>90.593800000000002</v>
      </c>
      <c r="C94" s="5">
        <f t="shared" si="11"/>
        <v>5350</v>
      </c>
      <c r="D94" s="5">
        <v>0.33079999999999998</v>
      </c>
      <c r="E94" s="5">
        <v>1.0800700000000001</v>
      </c>
      <c r="F94" s="20">
        <f t="shared" si="16"/>
        <v>41404.905809489988</v>
      </c>
      <c r="G94" s="16">
        <f t="shared" si="12"/>
        <v>41664.259583626226</v>
      </c>
      <c r="H94" s="23">
        <f t="shared" si="13"/>
        <v>73.904247788799992</v>
      </c>
      <c r="I94" s="20">
        <f t="shared" si="10"/>
        <v>584.0931872260976</v>
      </c>
      <c r="J94" s="16">
        <f t="shared" si="14"/>
        <v>0.35728464033116036</v>
      </c>
      <c r="K94" s="23">
        <f t="shared" si="15"/>
        <v>41.404905809489996</v>
      </c>
      <c r="L94" s="28">
        <f t="shared" si="17"/>
        <v>0.22757450703248322</v>
      </c>
    </row>
    <row r="95" spans="2:12" x14ac:dyDescent="0.25">
      <c r="B95" s="5">
        <v>89.6374</v>
      </c>
      <c r="C95" s="5">
        <f t="shared" si="11"/>
        <v>5400</v>
      </c>
      <c r="D95" s="5">
        <v>0.33879999999999999</v>
      </c>
      <c r="E95" s="5">
        <v>1.0789500000000001</v>
      </c>
      <c r="F95" s="20">
        <f t="shared" si="16"/>
        <v>41350.670222137342</v>
      </c>
      <c r="G95" s="16">
        <f t="shared" si="12"/>
        <v>41609.6842731418</v>
      </c>
      <c r="H95" s="23">
        <f t="shared" si="13"/>
        <v>73.124039622399991</v>
      </c>
      <c r="I95" s="20">
        <f t="shared" si="10"/>
        <v>577.92690736739826</v>
      </c>
      <c r="J95" s="16">
        <f t="shared" si="14"/>
        <v>0.36640508733302213</v>
      </c>
      <c r="K95" s="23">
        <f t="shared" si="15"/>
        <v>41.350670222137346</v>
      </c>
      <c r="L95" s="28">
        <f t="shared" si="17"/>
        <v>0.22190978975065662</v>
      </c>
    </row>
    <row r="96" spans="2:12" x14ac:dyDescent="0.25">
      <c r="B96" s="5">
        <v>88.925600000000003</v>
      </c>
      <c r="C96" s="5">
        <f t="shared" si="11"/>
        <v>5450</v>
      </c>
      <c r="D96" s="5">
        <v>0.34379999999999999</v>
      </c>
      <c r="E96" s="5">
        <v>1.0792299999999999</v>
      </c>
      <c r="F96" s="20">
        <f t="shared" si="16"/>
        <v>41402.145635238005</v>
      </c>
      <c r="G96" s="16">
        <f t="shared" si="12"/>
        <v>41661.48212007976</v>
      </c>
      <c r="H96" s="23">
        <f t="shared" si="13"/>
        <v>72.543370265600004</v>
      </c>
      <c r="I96" s="20">
        <f t="shared" si="10"/>
        <v>573.3376580957314</v>
      </c>
      <c r="J96" s="16">
        <f t="shared" si="14"/>
        <v>0.37135020677873054</v>
      </c>
      <c r="K96" s="23">
        <f t="shared" si="15"/>
        <v>41.402145635238</v>
      </c>
      <c r="L96" s="28">
        <f t="shared" si="17"/>
        <v>0.21895470746860224</v>
      </c>
    </row>
    <row r="97" spans="2:12" x14ac:dyDescent="0.25">
      <c r="B97" s="6">
        <v>88.647400000000005</v>
      </c>
      <c r="C97" s="6">
        <f t="shared" si="11"/>
        <v>5500</v>
      </c>
      <c r="D97" s="6">
        <v>0.3488</v>
      </c>
      <c r="E97" s="6">
        <v>1.0836600000000001</v>
      </c>
      <c r="F97" s="21">
        <f t="shared" si="16"/>
        <v>41651.268660622794</v>
      </c>
      <c r="G97" s="17">
        <f t="shared" si="12"/>
        <v>41912.165612650613</v>
      </c>
      <c r="H97" s="24">
        <f t="shared" si="13"/>
        <v>72.316421382399994</v>
      </c>
      <c r="I97" s="21">
        <f t="shared" si="10"/>
        <v>571.54399534302308</v>
      </c>
      <c r="J97" s="17">
        <f t="shared" si="14"/>
        <v>0.37449747037796532</v>
      </c>
      <c r="K97" s="24">
        <f t="shared" si="15"/>
        <v>41.651268660622804</v>
      </c>
      <c r="L97" s="29">
        <f t="shared" si="17"/>
        <v>0.21711461979056923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69CC0-D9CF-4B59-A0A4-5BBED406CE0B}">
  <dimension ref="C1:S97"/>
  <sheetViews>
    <sheetView topLeftCell="P4" zoomScale="46" zoomScaleNormal="100" workbookViewId="0">
      <selection activeCell="S42" sqref="S42"/>
    </sheetView>
  </sheetViews>
  <sheetFormatPr defaultRowHeight="15" x14ac:dyDescent="0.25"/>
  <cols>
    <col min="3" max="15" width="15.5703125" customWidth="1"/>
    <col min="16" max="16" width="17.7109375" customWidth="1"/>
    <col min="17" max="19" width="15.5703125" customWidth="1"/>
  </cols>
  <sheetData>
    <row r="1" spans="3:19" x14ac:dyDescent="0.25">
      <c r="G1" s="3" t="s">
        <v>0</v>
      </c>
      <c r="H1" s="3" t="s">
        <v>1</v>
      </c>
      <c r="I1" s="3" t="s">
        <v>2</v>
      </c>
      <c r="J1" s="3" t="s">
        <v>2</v>
      </c>
      <c r="K1" s="10" t="s">
        <v>13</v>
      </c>
      <c r="L1" s="10" t="s">
        <v>17</v>
      </c>
      <c r="M1" s="10" t="s">
        <v>14</v>
      </c>
      <c r="N1" s="10" t="s">
        <v>15</v>
      </c>
      <c r="O1" s="10" t="s">
        <v>27</v>
      </c>
      <c r="P1" s="10" t="s">
        <v>29</v>
      </c>
      <c r="Q1" s="10" t="s">
        <v>34</v>
      </c>
      <c r="S1" s="10" t="s">
        <v>31</v>
      </c>
    </row>
    <row r="2" spans="3:19" x14ac:dyDescent="0.25">
      <c r="G2" s="3" t="s">
        <v>37</v>
      </c>
      <c r="H2" s="3" t="s">
        <v>3</v>
      </c>
      <c r="I2" s="3" t="s">
        <v>4</v>
      </c>
      <c r="J2" s="3" t="s">
        <v>28</v>
      </c>
      <c r="K2" s="10" t="s">
        <v>12</v>
      </c>
      <c r="L2" s="10" t="s">
        <v>12</v>
      </c>
      <c r="M2" s="10" t="s">
        <v>12</v>
      </c>
      <c r="N2" s="10" t="s">
        <v>16</v>
      </c>
      <c r="O2" s="10" t="s">
        <v>12</v>
      </c>
      <c r="P2" s="10" t="s">
        <v>16</v>
      </c>
      <c r="Q2" s="10" t="s">
        <v>33</v>
      </c>
      <c r="S2" s="10" t="s">
        <v>32</v>
      </c>
    </row>
    <row r="3" spans="3:19" x14ac:dyDescent="0.25">
      <c r="G3" s="11">
        <v>1018.9</v>
      </c>
      <c r="H3" s="11">
        <v>46</v>
      </c>
      <c r="I3" s="11">
        <v>27</v>
      </c>
      <c r="J3" s="11">
        <f>I3+273</f>
        <v>300</v>
      </c>
      <c r="K3" s="12">
        <v>7.4999999999999997E-2</v>
      </c>
      <c r="L3" s="13">
        <f>K3/2</f>
        <v>3.7499999999999999E-2</v>
      </c>
      <c r="M3" s="13">
        <v>0.09</v>
      </c>
      <c r="N3" s="13">
        <f>((PI()*(K3)^2)/4)</f>
        <v>4.4178646691106467E-3</v>
      </c>
      <c r="O3" s="13">
        <v>0.81577599999999995</v>
      </c>
      <c r="P3" s="13">
        <f>1590*10^-6</f>
        <v>1.5899999999999998E-3</v>
      </c>
      <c r="Q3" s="13">
        <v>1.01325</v>
      </c>
      <c r="S3" s="25">
        <v>2</v>
      </c>
    </row>
    <row r="5" spans="3:19" x14ac:dyDescent="0.25">
      <c r="C5" s="3" t="s">
        <v>5</v>
      </c>
      <c r="D5" s="3" t="s">
        <v>6</v>
      </c>
      <c r="E5" s="3" t="s">
        <v>7</v>
      </c>
      <c r="F5" s="3" t="s">
        <v>8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  <c r="L5" s="30" t="s">
        <v>35</v>
      </c>
      <c r="M5" s="32"/>
    </row>
    <row r="6" spans="3:19" x14ac:dyDescent="0.25">
      <c r="C6" s="3" t="s">
        <v>9</v>
      </c>
      <c r="D6" s="3" t="s">
        <v>10</v>
      </c>
      <c r="E6" s="3" t="s">
        <v>11</v>
      </c>
      <c r="F6" s="3" t="s">
        <v>8</v>
      </c>
      <c r="G6" s="3" t="s">
        <v>24</v>
      </c>
      <c r="H6" s="15" t="s">
        <v>36</v>
      </c>
      <c r="I6" s="15" t="s">
        <v>25</v>
      </c>
      <c r="J6" s="15" t="s">
        <v>30</v>
      </c>
      <c r="K6" s="15" t="s">
        <v>26</v>
      </c>
      <c r="L6" s="31" t="s">
        <v>36</v>
      </c>
      <c r="M6" s="32"/>
      <c r="O6" s="3" t="s">
        <v>39</v>
      </c>
      <c r="P6" s="3" t="s">
        <v>40</v>
      </c>
      <c r="Q6" s="3" t="s">
        <v>41</v>
      </c>
    </row>
    <row r="7" spans="3:19" x14ac:dyDescent="0.25">
      <c r="C7" s="4">
        <v>102.27500000000001</v>
      </c>
      <c r="D7" s="4">
        <v>1000</v>
      </c>
      <c r="E7" s="4">
        <v>7.0400000000000004E-2</v>
      </c>
      <c r="F7" s="18">
        <v>1.2658</v>
      </c>
      <c r="G7" s="20">
        <f>(2*PI()*D7*I7)/60</f>
        <v>8737.1346834664837</v>
      </c>
      <c r="H7" s="14">
        <f>(($Q$3)/$G$3)*(SQRT($J$3/293))*G7</f>
        <v>8.7918627117276724</v>
      </c>
      <c r="I7" s="22">
        <f>C7*$O$3</f>
        <v>83.433490399999997</v>
      </c>
      <c r="J7" s="14">
        <f>((2*PI()*$S$3*I7)/$P$3)*10^-3</f>
        <v>659.40639120501783</v>
      </c>
      <c r="K7" s="22">
        <f>((E7*0.75*3600)/(60*G7))*10^3</f>
        <v>0.36259026726403704</v>
      </c>
      <c r="L7" s="26">
        <f t="shared" ref="L7:L70" si="0">((2*PI()*D7*C7*$O$3)/60)*10^-3</f>
        <v>8.7371346834664845</v>
      </c>
      <c r="M7" s="33"/>
      <c r="O7" s="8">
        <v>0.351134</v>
      </c>
      <c r="P7" s="7">
        <v>84.049700000000001</v>
      </c>
      <c r="Q7" s="7">
        <v>9.2502600000000008</v>
      </c>
    </row>
    <row r="8" spans="3:19" x14ac:dyDescent="0.25">
      <c r="C8" s="5">
        <v>102.756</v>
      </c>
      <c r="D8" s="5">
        <f t="shared" ref="D8:D71" si="1">D7+50</f>
        <v>1050</v>
      </c>
      <c r="E8" s="5">
        <v>7.2400000000000006E-2</v>
      </c>
      <c r="F8" s="19">
        <v>1.26783</v>
      </c>
      <c r="G8" s="20">
        <f>(2*PI()*D8*I8)/60</f>
        <v>9217.1367598239667</v>
      </c>
      <c r="H8" s="16">
        <f t="shared" ref="H8:H71" si="2">(($Q$3)/$G$3)*(SQRT($J$3/293))*G8</f>
        <v>9.2748714450902305</v>
      </c>
      <c r="I8" s="23">
        <f t="shared" ref="I8:I71" si="3">C8*$O$3</f>
        <v>83.825878656</v>
      </c>
      <c r="J8" s="16">
        <f t="shared" ref="J8:J71" si="4">((2*PI()*$S$3*I8)/$P$3)*10^-3</f>
        <v>662.50758381484047</v>
      </c>
      <c r="K8" s="23">
        <f t="shared" ref="K8:K71" si="5">((E8*0.75*3600)/(60*G8))*10^3</f>
        <v>0.35347202552110368</v>
      </c>
      <c r="L8" s="20">
        <f t="shared" si="0"/>
        <v>9.2171367598239673</v>
      </c>
      <c r="M8" s="33"/>
      <c r="O8" s="8">
        <v>0.34540100000000001</v>
      </c>
      <c r="P8" s="8">
        <v>84.357799999999997</v>
      </c>
      <c r="Q8" s="8">
        <v>9.5068400000000004</v>
      </c>
    </row>
    <row r="9" spans="3:19" x14ac:dyDescent="0.25">
      <c r="C9" s="5">
        <v>103.68899999999999</v>
      </c>
      <c r="D9" s="5">
        <f t="shared" si="1"/>
        <v>1100</v>
      </c>
      <c r="E9" s="5">
        <v>7.3700000000000002E-2</v>
      </c>
      <c r="F9" s="5">
        <v>1.2734399999999999</v>
      </c>
      <c r="G9" s="20">
        <f t="shared" ref="G9:G72" si="6">(2*PI()*D9*I9)/60</f>
        <v>9743.7226498494456</v>
      </c>
      <c r="H9" s="16">
        <f t="shared" si="2"/>
        <v>9.8047557857537413</v>
      </c>
      <c r="I9" s="23">
        <f t="shared" si="3"/>
        <v>84.586997663999995</v>
      </c>
      <c r="J9" s="16">
        <f t="shared" si="4"/>
        <v>668.52299484387265</v>
      </c>
      <c r="K9" s="23">
        <f t="shared" si="5"/>
        <v>0.34037298876228228</v>
      </c>
      <c r="L9" s="20">
        <f t="shared" si="0"/>
        <v>9.7437226498494436</v>
      </c>
      <c r="M9" s="33"/>
      <c r="O9" s="8">
        <v>0.335619</v>
      </c>
      <c r="P9" s="8">
        <v>84.931799999999996</v>
      </c>
      <c r="Q9" s="8">
        <v>9.9083000000000006</v>
      </c>
    </row>
    <row r="10" spans="3:19" x14ac:dyDescent="0.25">
      <c r="C10" s="5">
        <v>104.209</v>
      </c>
      <c r="D10" s="5">
        <f t="shared" si="1"/>
        <v>1150</v>
      </c>
      <c r="E10" s="5">
        <v>7.2800000000000004E-2</v>
      </c>
      <c r="F10" s="5">
        <v>1.2847599999999999</v>
      </c>
      <c r="G10" s="20">
        <f t="shared" si="6"/>
        <v>10237.7049959791</v>
      </c>
      <c r="H10" s="16">
        <f t="shared" si="2"/>
        <v>10.301832359084754</v>
      </c>
      <c r="I10" s="23">
        <f t="shared" si="3"/>
        <v>85.011201184000001</v>
      </c>
      <c r="J10" s="16">
        <f t="shared" si="4"/>
        <v>671.87563550314053</v>
      </c>
      <c r="K10" s="23">
        <f t="shared" si="5"/>
        <v>0.31999359243958114</v>
      </c>
      <c r="L10" s="20">
        <f t="shared" si="0"/>
        <v>10.237704995979101</v>
      </c>
      <c r="M10" s="33"/>
      <c r="O10" s="8">
        <v>0.32344600000000001</v>
      </c>
      <c r="P10" s="8">
        <v>85.678100000000001</v>
      </c>
      <c r="Q10" s="8">
        <v>10.392099999999999</v>
      </c>
    </row>
    <row r="11" spans="3:19" x14ac:dyDescent="0.25">
      <c r="C11" s="5">
        <v>105.81100000000001</v>
      </c>
      <c r="D11" s="5">
        <f t="shared" si="1"/>
        <v>1200</v>
      </c>
      <c r="E11" s="5">
        <v>7.4399999999999994E-2</v>
      </c>
      <c r="F11" s="5">
        <v>1.2918099999999999</v>
      </c>
      <c r="G11" s="20">
        <f t="shared" si="6"/>
        <v>10847.049128239809</v>
      </c>
      <c r="H11" s="16">
        <f t="shared" si="2"/>
        <v>10.914993326509313</v>
      </c>
      <c r="I11" s="23">
        <f t="shared" si="3"/>
        <v>86.318074335999995</v>
      </c>
      <c r="J11" s="16">
        <f t="shared" si="4"/>
        <v>682.20434768803841</v>
      </c>
      <c r="K11" s="23">
        <f t="shared" si="5"/>
        <v>0.30865537349541738</v>
      </c>
      <c r="L11" s="20">
        <f t="shared" si="0"/>
        <v>10.847049128239808</v>
      </c>
      <c r="M11" s="33"/>
      <c r="O11" s="8">
        <v>0.31299700000000003</v>
      </c>
      <c r="P11" s="8">
        <v>86.757999999999996</v>
      </c>
      <c r="Q11" s="8">
        <v>10.952999999999999</v>
      </c>
    </row>
    <row r="12" spans="3:19" x14ac:dyDescent="0.25">
      <c r="C12" s="5">
        <v>107.51</v>
      </c>
      <c r="D12" s="5">
        <f t="shared" si="1"/>
        <v>1250</v>
      </c>
      <c r="E12" s="5">
        <v>7.8950000000000006E-2</v>
      </c>
      <c r="F12" s="5">
        <v>1.2972900000000001</v>
      </c>
      <c r="G12" s="20">
        <f t="shared" si="6"/>
        <v>11480.436932528499</v>
      </c>
      <c r="H12" s="16">
        <f t="shared" si="2"/>
        <v>11.552348571716477</v>
      </c>
      <c r="I12" s="23">
        <f t="shared" si="3"/>
        <v>87.704077760000004</v>
      </c>
      <c r="J12" s="16">
        <f t="shared" si="4"/>
        <v>693.15845630360752</v>
      </c>
      <c r="K12" s="23">
        <f t="shared" si="5"/>
        <v>0.30946121832120266</v>
      </c>
      <c r="L12" s="20">
        <f t="shared" si="0"/>
        <v>11.4804369325285</v>
      </c>
      <c r="M12" s="33"/>
      <c r="O12" s="8">
        <v>0.30469600000000002</v>
      </c>
      <c r="P12" s="8">
        <v>88.0578</v>
      </c>
      <c r="Q12" s="8">
        <v>11.5669</v>
      </c>
    </row>
    <row r="13" spans="3:19" x14ac:dyDescent="0.25">
      <c r="C13" s="5">
        <v>109.488</v>
      </c>
      <c r="D13" s="5">
        <f t="shared" si="1"/>
        <v>1300</v>
      </c>
      <c r="E13" s="5">
        <v>7.9000000000000001E-2</v>
      </c>
      <c r="F13" s="5">
        <v>1.29895</v>
      </c>
      <c r="G13" s="20">
        <f t="shared" si="6"/>
        <v>12159.323616625683</v>
      </c>
      <c r="H13" s="16">
        <f t="shared" si="2"/>
        <v>12.235487694511182</v>
      </c>
      <c r="I13" s="23">
        <f t="shared" si="3"/>
        <v>89.317682687999991</v>
      </c>
      <c r="J13" s="16">
        <f t="shared" si="4"/>
        <v>705.9113855805914</v>
      </c>
      <c r="K13" s="23">
        <f t="shared" si="5"/>
        <v>0.29236823626761432</v>
      </c>
      <c r="L13" s="20">
        <f t="shared" si="0"/>
        <v>12.159323616625684</v>
      </c>
      <c r="M13" s="33"/>
      <c r="O13" s="8">
        <v>0.29399199999999998</v>
      </c>
      <c r="P13" s="8">
        <v>89.534499999999994</v>
      </c>
      <c r="Q13" s="8">
        <v>12.2241</v>
      </c>
    </row>
    <row r="14" spans="3:19" x14ac:dyDescent="0.25">
      <c r="C14" s="5">
        <v>111.797</v>
      </c>
      <c r="D14" s="5">
        <f t="shared" si="1"/>
        <v>1350</v>
      </c>
      <c r="E14" s="5">
        <v>7.9600000000000004E-2</v>
      </c>
      <c r="F14" s="5">
        <v>1.2946899999999999</v>
      </c>
      <c r="G14" s="20">
        <f t="shared" si="6"/>
        <v>12893.281372575198</v>
      </c>
      <c r="H14" s="16">
        <f t="shared" si="2"/>
        <v>12.97404284563261</v>
      </c>
      <c r="I14" s="23">
        <f t="shared" si="3"/>
        <v>91.201309471999991</v>
      </c>
      <c r="J14" s="16">
        <f t="shared" si="4"/>
        <v>720.79839958491675</v>
      </c>
      <c r="K14" s="23">
        <f t="shared" si="5"/>
        <v>0.27781911341973303</v>
      </c>
      <c r="L14" s="20">
        <f t="shared" si="0"/>
        <v>12.893281372575199</v>
      </c>
      <c r="M14" s="33"/>
      <c r="O14" s="8">
        <v>0.28408499999999998</v>
      </c>
      <c r="P14" s="8">
        <v>91.119600000000005</v>
      </c>
      <c r="Q14" s="8">
        <v>12.913600000000001</v>
      </c>
    </row>
    <row r="15" spans="3:19" x14ac:dyDescent="0.25">
      <c r="C15" s="5">
        <v>114.268</v>
      </c>
      <c r="D15" s="5">
        <f t="shared" si="1"/>
        <v>1400</v>
      </c>
      <c r="E15" s="5">
        <v>8.3500000000000005E-2</v>
      </c>
      <c r="F15" s="5">
        <v>1.2855000000000001</v>
      </c>
      <c r="G15" s="20">
        <f t="shared" si="6"/>
        <v>13666.339461398067</v>
      </c>
      <c r="H15" s="16">
        <f t="shared" si="2"/>
        <v>13.751943247921551</v>
      </c>
      <c r="I15" s="23">
        <f t="shared" si="3"/>
        <v>93.217091967999991</v>
      </c>
      <c r="J15" s="16">
        <f t="shared" si="4"/>
        <v>736.72989010232175</v>
      </c>
      <c r="K15" s="23">
        <f t="shared" si="5"/>
        <v>0.27494560709643079</v>
      </c>
      <c r="L15" s="20">
        <f t="shared" si="0"/>
        <v>13.666339461398069</v>
      </c>
      <c r="M15" s="33"/>
      <c r="O15" s="8">
        <v>0.27732000000000001</v>
      </c>
      <c r="P15" s="8">
        <v>92.663899999999998</v>
      </c>
      <c r="Q15" s="8">
        <v>13.6134</v>
      </c>
    </row>
    <row r="16" spans="3:19" x14ac:dyDescent="0.25">
      <c r="C16" s="5">
        <v>115.783</v>
      </c>
      <c r="D16" s="5">
        <f t="shared" si="1"/>
        <v>1450</v>
      </c>
      <c r="E16" s="5">
        <v>8.4699999999999998E-2</v>
      </c>
      <c r="F16" s="5">
        <v>1.2781800000000001</v>
      </c>
      <c r="G16" s="20">
        <f t="shared" si="6"/>
        <v>14342.08667153175</v>
      </c>
      <c r="H16" s="16">
        <f t="shared" si="2"/>
        <v>14.431923231584936</v>
      </c>
      <c r="I16" s="23">
        <f t="shared" si="3"/>
        <v>94.452992607999988</v>
      </c>
      <c r="J16" s="16">
        <f t="shared" si="4"/>
        <v>746.49767971538063</v>
      </c>
      <c r="K16" s="23">
        <f t="shared" si="5"/>
        <v>0.26575630780182197</v>
      </c>
      <c r="L16" s="20">
        <f t="shared" si="0"/>
        <v>14.342086671531749</v>
      </c>
      <c r="M16" s="33"/>
      <c r="O16" s="8">
        <v>0.27176499999999998</v>
      </c>
      <c r="P16" s="8">
        <v>93.931600000000003</v>
      </c>
      <c r="Q16" s="8">
        <v>14.2866</v>
      </c>
    </row>
    <row r="17" spans="3:17" x14ac:dyDescent="0.25">
      <c r="C17" s="5">
        <v>116.985</v>
      </c>
      <c r="D17" s="5">
        <f t="shared" si="1"/>
        <v>1500</v>
      </c>
      <c r="E17" s="5">
        <v>8.8650000000000007E-2</v>
      </c>
      <c r="F17" s="5">
        <v>1.2795000000000001</v>
      </c>
      <c r="G17" s="20">
        <f t="shared" si="6"/>
        <v>14990.667821246541</v>
      </c>
      <c r="H17" s="16">
        <f t="shared" si="2"/>
        <v>15.084566990928309</v>
      </c>
      <c r="I17" s="23">
        <f t="shared" si="3"/>
        <v>95.43355536</v>
      </c>
      <c r="J17" s="16">
        <f t="shared" si="4"/>
        <v>754.2474375469958</v>
      </c>
      <c r="K17" s="23">
        <f t="shared" si="5"/>
        <v>0.26611556253324253</v>
      </c>
      <c r="L17" s="20">
        <f t="shared" si="0"/>
        <v>14.990667821246541</v>
      </c>
      <c r="M17" s="33"/>
      <c r="O17" s="8">
        <v>0.26919300000000002</v>
      </c>
      <c r="P17" s="8">
        <v>94.938500000000005</v>
      </c>
      <c r="Q17" s="8">
        <v>14.9322</v>
      </c>
    </row>
    <row r="18" spans="3:17" x14ac:dyDescent="0.25">
      <c r="C18" s="5">
        <v>117.788</v>
      </c>
      <c r="D18" s="5">
        <f t="shared" si="1"/>
        <v>1550</v>
      </c>
      <c r="E18" s="5">
        <v>9.3200000000000005E-2</v>
      </c>
      <c r="F18" s="5">
        <v>1.27766</v>
      </c>
      <c r="G18" s="20">
        <f t="shared" si="6"/>
        <v>15596.68453824525</v>
      </c>
      <c r="H18" s="16">
        <f t="shared" si="2"/>
        <v>15.694379700688515</v>
      </c>
      <c r="I18" s="23">
        <f t="shared" si="3"/>
        <v>96.088623487999996</v>
      </c>
      <c r="J18" s="16">
        <f t="shared" si="4"/>
        <v>759.42468841121115</v>
      </c>
      <c r="K18" s="23">
        <f t="shared" si="5"/>
        <v>0.26890330375764965</v>
      </c>
      <c r="L18" s="20">
        <f t="shared" si="0"/>
        <v>15.596684538245249</v>
      </c>
      <c r="M18" s="33"/>
      <c r="O18" s="8">
        <v>0.26816800000000002</v>
      </c>
      <c r="P18" s="8">
        <v>95.697900000000004</v>
      </c>
      <c r="Q18" s="8">
        <v>15.548400000000001</v>
      </c>
    </row>
    <row r="19" spans="3:17" x14ac:dyDescent="0.25">
      <c r="C19" s="5">
        <v>118.471</v>
      </c>
      <c r="D19" s="5">
        <f t="shared" si="1"/>
        <v>1600</v>
      </c>
      <c r="E19" s="5">
        <v>9.5899999999999999E-2</v>
      </c>
      <c r="F19" s="5">
        <v>1.2823500000000001</v>
      </c>
      <c r="G19" s="20">
        <f t="shared" si="6"/>
        <v>16193.158962952166</v>
      </c>
      <c r="H19" s="16">
        <f t="shared" si="2"/>
        <v>16.29459034674889</v>
      </c>
      <c r="I19" s="23">
        <f t="shared" si="3"/>
        <v>96.645798495999998</v>
      </c>
      <c r="J19" s="16">
        <f t="shared" si="4"/>
        <v>763.82825296944168</v>
      </c>
      <c r="K19" s="23">
        <f t="shared" si="5"/>
        <v>0.26650142877454003</v>
      </c>
      <c r="L19" s="20">
        <f t="shared" si="0"/>
        <v>16.193158962952165</v>
      </c>
      <c r="M19" s="33"/>
      <c r="O19" s="8">
        <v>0.26677699999999999</v>
      </c>
      <c r="P19" s="8">
        <v>96.261899999999997</v>
      </c>
      <c r="Q19" s="8">
        <v>16.140499999999999</v>
      </c>
    </row>
    <row r="20" spans="3:17" x14ac:dyDescent="0.25">
      <c r="C20" s="5">
        <v>118.77200000000001</v>
      </c>
      <c r="D20" s="5">
        <f t="shared" si="1"/>
        <v>1650</v>
      </c>
      <c r="E20" s="5">
        <v>9.8750000000000004E-2</v>
      </c>
      <c r="F20" s="5">
        <v>1.2902800000000001</v>
      </c>
      <c r="G20" s="20">
        <f t="shared" si="6"/>
        <v>16741.622928679779</v>
      </c>
      <c r="H20" s="16">
        <f t="shared" si="2"/>
        <v>16.846489803916665</v>
      </c>
      <c r="I20" s="23">
        <f t="shared" si="3"/>
        <v>96.891347072000002</v>
      </c>
      <c r="J20" s="16">
        <f t="shared" si="4"/>
        <v>765.76891612028714</v>
      </c>
      <c r="K20" s="23">
        <f t="shared" si="5"/>
        <v>0.26543125591411398</v>
      </c>
      <c r="L20" s="20">
        <f t="shared" si="0"/>
        <v>16.741622928679778</v>
      </c>
      <c r="M20" s="33"/>
      <c r="O20" s="8">
        <v>0.26552399999999998</v>
      </c>
      <c r="P20" s="8">
        <v>96.633899999999997</v>
      </c>
      <c r="Q20" s="8">
        <v>16.706299999999999</v>
      </c>
    </row>
    <row r="21" spans="3:17" x14ac:dyDescent="0.25">
      <c r="C21" s="5">
        <v>118.65600000000001</v>
      </c>
      <c r="D21" s="5">
        <f t="shared" si="1"/>
        <v>1700</v>
      </c>
      <c r="E21" s="5">
        <v>0.10005</v>
      </c>
      <c r="F21" s="5">
        <v>1.29942</v>
      </c>
      <c r="G21" s="20">
        <f t="shared" si="6"/>
        <v>17232.098461035232</v>
      </c>
      <c r="H21" s="16">
        <f t="shared" si="2"/>
        <v>17.340037597347248</v>
      </c>
      <c r="I21" s="23">
        <f t="shared" si="3"/>
        <v>96.796717055999991</v>
      </c>
      <c r="J21" s="16">
        <f t="shared" si="4"/>
        <v>765.02101935783503</v>
      </c>
      <c r="K21" s="23">
        <f t="shared" si="5"/>
        <v>0.26127113944830171</v>
      </c>
      <c r="L21" s="20">
        <f t="shared" si="0"/>
        <v>17.232098461035235</v>
      </c>
      <c r="M21" s="33"/>
      <c r="O21" s="8">
        <v>0.26433299999999998</v>
      </c>
      <c r="P21" s="8">
        <v>96.877300000000005</v>
      </c>
      <c r="Q21" s="8">
        <v>17.2544</v>
      </c>
    </row>
    <row r="22" spans="3:17" x14ac:dyDescent="0.25">
      <c r="C22" s="5">
        <v>118.861</v>
      </c>
      <c r="D22" s="5">
        <f t="shared" si="1"/>
        <v>1750</v>
      </c>
      <c r="E22" s="5">
        <v>0.10305</v>
      </c>
      <c r="F22" s="5">
        <v>1.31053</v>
      </c>
      <c r="G22" s="20">
        <f t="shared" si="6"/>
        <v>17769.572132194007</v>
      </c>
      <c r="H22" s="16">
        <f t="shared" si="2"/>
        <v>17.880877918481154</v>
      </c>
      <c r="I22" s="23">
        <f t="shared" si="3"/>
        <v>96.963951135999991</v>
      </c>
      <c r="J22" s="16">
        <f t="shared" si="4"/>
        <v>766.34273346389261</v>
      </c>
      <c r="K22" s="23">
        <f t="shared" si="5"/>
        <v>0.26096576583284559</v>
      </c>
      <c r="L22" s="20">
        <f t="shared" si="0"/>
        <v>17.769572132194007</v>
      </c>
      <c r="M22" s="33"/>
      <c r="O22" s="8">
        <v>0.264658</v>
      </c>
      <c r="P22" s="8">
        <v>97.161000000000001</v>
      </c>
      <c r="Q22" s="8">
        <v>17.813700000000001</v>
      </c>
    </row>
    <row r="23" spans="3:17" x14ac:dyDescent="0.25">
      <c r="C23" s="5">
        <v>119.584</v>
      </c>
      <c r="D23" s="5">
        <f t="shared" si="1"/>
        <v>1800</v>
      </c>
      <c r="E23" s="5">
        <v>0.10929999999999999</v>
      </c>
      <c r="F23" s="5">
        <v>1.3149</v>
      </c>
      <c r="G23" s="20">
        <f t="shared" si="6"/>
        <v>18388.45001396021</v>
      </c>
      <c r="H23" s="16">
        <f t="shared" si="2"/>
        <v>18.503632353308582</v>
      </c>
      <c r="I23" s="23">
        <f t="shared" si="3"/>
        <v>97.553757183999991</v>
      </c>
      <c r="J23" s="16">
        <f t="shared" si="4"/>
        <v>771.00419345745127</v>
      </c>
      <c r="K23" s="23">
        <f t="shared" si="5"/>
        <v>0.26747768279903716</v>
      </c>
      <c r="L23" s="20">
        <f t="shared" si="0"/>
        <v>18.388450013960213</v>
      </c>
      <c r="M23" s="33"/>
      <c r="O23" s="8">
        <v>0.26681300000000002</v>
      </c>
      <c r="P23" s="8">
        <v>97.543099999999995</v>
      </c>
      <c r="Q23" s="8">
        <v>18.395</v>
      </c>
    </row>
    <row r="24" spans="3:17" x14ac:dyDescent="0.25">
      <c r="C24" s="5">
        <v>119.934</v>
      </c>
      <c r="D24" s="5">
        <f t="shared" si="1"/>
        <v>1850</v>
      </c>
      <c r="E24" s="5">
        <v>0.11415</v>
      </c>
      <c r="F24" s="5">
        <v>1.3184899999999999</v>
      </c>
      <c r="G24" s="20">
        <f t="shared" si="6"/>
        <v>18954.554833387512</v>
      </c>
      <c r="H24" s="16">
        <f t="shared" si="2"/>
        <v>19.073283163690451</v>
      </c>
      <c r="I24" s="23">
        <f t="shared" si="3"/>
        <v>97.839278783999987</v>
      </c>
      <c r="J24" s="16">
        <f t="shared" si="4"/>
        <v>773.26077851657385</v>
      </c>
      <c r="K24" s="23">
        <f t="shared" si="5"/>
        <v>0.27100346302788758</v>
      </c>
      <c r="L24" s="20">
        <f t="shared" si="0"/>
        <v>18.954554833387515</v>
      </c>
      <c r="M24" s="33"/>
      <c r="O24" s="8">
        <v>0.268625</v>
      </c>
      <c r="P24" s="8">
        <v>97.92</v>
      </c>
      <c r="Q24" s="8">
        <v>18.979500000000002</v>
      </c>
    </row>
    <row r="25" spans="3:17" x14ac:dyDescent="0.25">
      <c r="C25" s="5">
        <v>120.176</v>
      </c>
      <c r="D25" s="5">
        <f t="shared" si="1"/>
        <v>1900</v>
      </c>
      <c r="E25" s="5">
        <v>0.11745</v>
      </c>
      <c r="F25" s="5">
        <v>1.3189200000000001</v>
      </c>
      <c r="G25" s="20">
        <f t="shared" si="6"/>
        <v>19506.119830540305</v>
      </c>
      <c r="H25" s="16">
        <f t="shared" si="2"/>
        <v>19.62830307665325</v>
      </c>
      <c r="I25" s="23">
        <f t="shared" si="3"/>
        <v>98.036696575999997</v>
      </c>
      <c r="J25" s="16">
        <f t="shared" si="4"/>
        <v>774.82104590031008</v>
      </c>
      <c r="K25" s="23">
        <f t="shared" si="5"/>
        <v>0.27095342620242702</v>
      </c>
      <c r="L25" s="20">
        <f t="shared" si="0"/>
        <v>19.506119830540307</v>
      </c>
      <c r="M25" s="33"/>
      <c r="O25" s="8">
        <v>0.26924799999999999</v>
      </c>
      <c r="P25" s="8">
        <v>98.337199999999996</v>
      </c>
      <c r="Q25" s="8">
        <v>19.5764</v>
      </c>
    </row>
    <row r="26" spans="3:17" x14ac:dyDescent="0.25">
      <c r="C26" s="5">
        <v>120.94799999999999</v>
      </c>
      <c r="D26" s="5">
        <f t="shared" si="1"/>
        <v>1950</v>
      </c>
      <c r="E26" s="5">
        <v>0.12055</v>
      </c>
      <c r="F26" s="5">
        <v>1.31484</v>
      </c>
      <c r="G26" s="20">
        <f t="shared" si="6"/>
        <v>20148.041878337946</v>
      </c>
      <c r="H26" s="16">
        <f t="shared" si="2"/>
        <v>20.274246022519435</v>
      </c>
      <c r="I26" s="23">
        <f t="shared" si="3"/>
        <v>98.666475647999988</v>
      </c>
      <c r="J26" s="16">
        <f t="shared" si="4"/>
        <v>779.79842780214597</v>
      </c>
      <c r="K26" s="23">
        <f t="shared" si="5"/>
        <v>0.26924452672655946</v>
      </c>
      <c r="L26" s="20">
        <f t="shared" si="0"/>
        <v>20.148041878337946</v>
      </c>
      <c r="M26" s="33"/>
      <c r="O26" s="8">
        <v>0.26899600000000001</v>
      </c>
      <c r="P26" s="8">
        <v>98.904600000000002</v>
      </c>
      <c r="Q26" s="8">
        <v>20.208600000000001</v>
      </c>
    </row>
    <row r="27" spans="3:17" x14ac:dyDescent="0.25">
      <c r="C27" s="5">
        <v>122.157</v>
      </c>
      <c r="D27" s="5">
        <f t="shared" si="1"/>
        <v>2000</v>
      </c>
      <c r="E27" s="5">
        <v>0.12554999999999999</v>
      </c>
      <c r="F27" s="5">
        <v>1.31653</v>
      </c>
      <c r="G27" s="20">
        <f t="shared" si="6"/>
        <v>20871.222909376</v>
      </c>
      <c r="H27" s="16">
        <f t="shared" si="2"/>
        <v>21.001956945030891</v>
      </c>
      <c r="I27" s="23">
        <f t="shared" si="3"/>
        <v>99.652748831999986</v>
      </c>
      <c r="J27" s="16">
        <f t="shared" si="4"/>
        <v>787.59331733494344</v>
      </c>
      <c r="K27" s="23">
        <f t="shared" si="5"/>
        <v>0.27069568585087356</v>
      </c>
      <c r="L27" s="20">
        <f t="shared" si="0"/>
        <v>20.871222909376002</v>
      </c>
      <c r="M27" s="33"/>
      <c r="O27" s="8">
        <v>0.26864199999999999</v>
      </c>
      <c r="P27" s="8">
        <v>99.590999999999994</v>
      </c>
      <c r="Q27" s="8">
        <v>20.870999999999999</v>
      </c>
    </row>
    <row r="28" spans="3:17" x14ac:dyDescent="0.25">
      <c r="C28" s="5">
        <v>122.845</v>
      </c>
      <c r="D28" s="5">
        <f t="shared" si="1"/>
        <v>2050</v>
      </c>
      <c r="E28" s="5">
        <v>0.12784999999999999</v>
      </c>
      <c r="F28" s="5">
        <v>1.32098</v>
      </c>
      <c r="G28" s="20">
        <f t="shared" si="6"/>
        <v>21513.490940018601</v>
      </c>
      <c r="H28" s="16">
        <f t="shared" si="2"/>
        <v>21.648248040923797</v>
      </c>
      <c r="I28" s="23">
        <f t="shared" si="3"/>
        <v>100.21400272</v>
      </c>
      <c r="J28" s="16">
        <f t="shared" si="4"/>
        <v>792.02911882259014</v>
      </c>
      <c r="K28" s="23">
        <f t="shared" si="5"/>
        <v>0.26742521778731948</v>
      </c>
      <c r="L28" s="20">
        <f t="shared" si="0"/>
        <v>21.513490940018603</v>
      </c>
      <c r="M28" s="33"/>
      <c r="O28" s="8">
        <v>0.267258</v>
      </c>
      <c r="P28" s="8">
        <v>100.247</v>
      </c>
      <c r="Q28" s="8">
        <v>21.533300000000001</v>
      </c>
    </row>
    <row r="29" spans="3:17" x14ac:dyDescent="0.25">
      <c r="C29" s="5">
        <v>123.79600000000001</v>
      </c>
      <c r="D29" s="5">
        <f t="shared" si="1"/>
        <v>2100</v>
      </c>
      <c r="E29" s="5">
        <v>0.13089999999999999</v>
      </c>
      <c r="F29" s="5">
        <v>1.32287</v>
      </c>
      <c r="G29" s="20">
        <f t="shared" si="6"/>
        <v>22208.818216340998</v>
      </c>
      <c r="H29" s="16">
        <f t="shared" si="2"/>
        <v>22.347930737210287</v>
      </c>
      <c r="I29" s="23">
        <f t="shared" si="3"/>
        <v>100.989805696</v>
      </c>
      <c r="J29" s="16">
        <f t="shared" si="4"/>
        <v>798.16058279752019</v>
      </c>
      <c r="K29" s="23">
        <f t="shared" si="5"/>
        <v>0.26523248299929064</v>
      </c>
      <c r="L29" s="20">
        <f t="shared" si="0"/>
        <v>22.208818216340998</v>
      </c>
      <c r="M29" s="33"/>
      <c r="O29" s="8">
        <v>0.26580399999999998</v>
      </c>
      <c r="P29" s="8">
        <v>100.91800000000001</v>
      </c>
      <c r="Q29" s="8">
        <v>22.205500000000001</v>
      </c>
    </row>
    <row r="30" spans="3:17" x14ac:dyDescent="0.25">
      <c r="C30" s="5">
        <v>124.794</v>
      </c>
      <c r="D30" s="5">
        <f t="shared" si="1"/>
        <v>2150</v>
      </c>
      <c r="E30" s="5">
        <v>0.13435</v>
      </c>
      <c r="F30" s="5">
        <v>1.3216399999999999</v>
      </c>
      <c r="G30" s="20">
        <f t="shared" si="6"/>
        <v>22920.902167981523</v>
      </c>
      <c r="H30" s="16">
        <f t="shared" si="2"/>
        <v>23.064475069975927</v>
      </c>
      <c r="I30" s="23">
        <f t="shared" si="3"/>
        <v>101.80395014399998</v>
      </c>
      <c r="J30" s="16">
        <f t="shared" si="4"/>
        <v>804.59507390896079</v>
      </c>
      <c r="K30" s="23">
        <f t="shared" si="5"/>
        <v>0.26376579576546422</v>
      </c>
      <c r="L30" s="20">
        <f t="shared" si="0"/>
        <v>22.920902167981524</v>
      </c>
      <c r="M30" s="33"/>
      <c r="O30" s="8">
        <v>0.264652</v>
      </c>
      <c r="P30" s="8">
        <v>101.55500000000001</v>
      </c>
      <c r="Q30" s="8">
        <v>22.876100000000001</v>
      </c>
    </row>
    <row r="31" spans="3:17" x14ac:dyDescent="0.25">
      <c r="C31" s="5">
        <v>125.137</v>
      </c>
      <c r="D31" s="5">
        <f t="shared" si="1"/>
        <v>2200</v>
      </c>
      <c r="E31" s="5">
        <v>0.13769999999999999</v>
      </c>
      <c r="F31" s="5">
        <v>1.3165199999999999</v>
      </c>
      <c r="G31" s="20">
        <f t="shared" si="6"/>
        <v>23518.410269830161</v>
      </c>
      <c r="H31" s="16">
        <f t="shared" si="2"/>
        <v>23.665725867967975</v>
      </c>
      <c r="I31" s="23">
        <f t="shared" si="3"/>
        <v>102.08376131199999</v>
      </c>
      <c r="J31" s="16">
        <f t="shared" si="4"/>
        <v>806.80652726690096</v>
      </c>
      <c r="K31" s="23">
        <f t="shared" si="5"/>
        <v>0.26347444104030199</v>
      </c>
      <c r="L31" s="20">
        <f t="shared" si="0"/>
        <v>23.518410269830163</v>
      </c>
      <c r="M31" s="33"/>
      <c r="O31" s="8">
        <v>0.26392500000000002</v>
      </c>
      <c r="P31" s="8">
        <v>102.066</v>
      </c>
      <c r="Q31" s="8">
        <v>23.5242</v>
      </c>
    </row>
    <row r="32" spans="3:17" x14ac:dyDescent="0.25">
      <c r="C32" s="5">
        <v>126.02800000000001</v>
      </c>
      <c r="D32" s="5">
        <f t="shared" si="1"/>
        <v>2250</v>
      </c>
      <c r="E32" s="5">
        <v>0.14105000000000001</v>
      </c>
      <c r="F32" s="5">
        <v>1.3046500000000001</v>
      </c>
      <c r="G32" s="20">
        <f t="shared" si="6"/>
        <v>24224.181102398499</v>
      </c>
      <c r="H32" s="16">
        <f t="shared" si="2"/>
        <v>24.375917537283147</v>
      </c>
      <c r="I32" s="23">
        <f t="shared" si="3"/>
        <v>102.810617728</v>
      </c>
      <c r="J32" s="16">
        <f t="shared" si="4"/>
        <v>812.55114808883866</v>
      </c>
      <c r="K32" s="23">
        <f t="shared" si="5"/>
        <v>0.26202124122047382</v>
      </c>
      <c r="L32" s="20">
        <f t="shared" si="0"/>
        <v>24.224181102398504</v>
      </c>
      <c r="M32" s="33"/>
      <c r="O32" s="8">
        <v>0.26341199999999998</v>
      </c>
      <c r="P32" s="8">
        <v>102.569</v>
      </c>
      <c r="Q32" s="8">
        <v>24.1753</v>
      </c>
    </row>
    <row r="33" spans="3:17" x14ac:dyDescent="0.25">
      <c r="C33" s="5">
        <v>126.66</v>
      </c>
      <c r="D33" s="5">
        <f t="shared" si="1"/>
        <v>2300</v>
      </c>
      <c r="E33" s="5">
        <v>0.14495</v>
      </c>
      <c r="F33" s="5">
        <v>1.2964599999999999</v>
      </c>
      <c r="G33" s="20">
        <f t="shared" si="6"/>
        <v>24886.674179595098</v>
      </c>
      <c r="H33" s="16">
        <f t="shared" si="2"/>
        <v>25.042560366219327</v>
      </c>
      <c r="I33" s="23">
        <f t="shared" si="3"/>
        <v>103.32618815999999</v>
      </c>
      <c r="J33" s="16">
        <f t="shared" si="4"/>
        <v>816.62589596702549</v>
      </c>
      <c r="K33" s="23">
        <f t="shared" si="5"/>
        <v>0.26209809928512201</v>
      </c>
      <c r="L33" s="20">
        <f t="shared" si="0"/>
        <v>24.886674179595097</v>
      </c>
      <c r="M33" s="33"/>
      <c r="O33" s="8">
        <v>0.263604</v>
      </c>
      <c r="P33" s="8">
        <v>102.95099999999999</v>
      </c>
      <c r="Q33" s="8">
        <v>24.8019</v>
      </c>
    </row>
    <row r="34" spans="3:17" x14ac:dyDescent="0.25">
      <c r="C34" s="5">
        <v>126.822</v>
      </c>
      <c r="D34" s="5">
        <f t="shared" si="1"/>
        <v>2350</v>
      </c>
      <c r="E34" s="5">
        <v>0.14985000000000001</v>
      </c>
      <c r="F34" s="5">
        <v>1.2822899999999999</v>
      </c>
      <c r="G34" s="20">
        <f t="shared" si="6"/>
        <v>25460.211223099272</v>
      </c>
      <c r="H34" s="16">
        <f t="shared" si="2"/>
        <v>25.619689954952904</v>
      </c>
      <c r="I34" s="23">
        <f t="shared" si="3"/>
        <v>103.458343872</v>
      </c>
      <c r="J34" s="16">
        <f t="shared" si="4"/>
        <v>817.67037248010524</v>
      </c>
      <c r="K34" s="23">
        <f t="shared" si="5"/>
        <v>0.26485444055868851</v>
      </c>
      <c r="L34" s="20">
        <f t="shared" si="0"/>
        <v>25.460211223099272</v>
      </c>
      <c r="M34" s="33"/>
      <c r="O34" s="8">
        <v>0.26454800000000001</v>
      </c>
      <c r="P34" s="8">
        <v>103.14400000000001</v>
      </c>
      <c r="Q34" s="8">
        <v>25.385999999999999</v>
      </c>
    </row>
    <row r="35" spans="3:17" x14ac:dyDescent="0.25">
      <c r="C35" s="5">
        <v>126.69</v>
      </c>
      <c r="D35" s="5">
        <f t="shared" si="1"/>
        <v>2400</v>
      </c>
      <c r="E35" s="5">
        <v>0.1537</v>
      </c>
      <c r="F35" s="5">
        <v>1.2730399999999999</v>
      </c>
      <c r="G35" s="20">
        <f t="shared" si="6"/>
        <v>25974.854297883991</v>
      </c>
      <c r="H35" s="16">
        <f t="shared" si="2"/>
        <v>26.137556672471955</v>
      </c>
      <c r="I35" s="23">
        <f t="shared" si="3"/>
        <v>103.35066144</v>
      </c>
      <c r="J35" s="16">
        <f t="shared" si="4"/>
        <v>816.81931754352172</v>
      </c>
      <c r="K35" s="23">
        <f t="shared" si="5"/>
        <v>0.26627675830941788</v>
      </c>
      <c r="L35" s="20">
        <f t="shared" si="0"/>
        <v>25.974854297883986</v>
      </c>
      <c r="M35" s="33"/>
      <c r="O35" s="8">
        <v>0.265316</v>
      </c>
      <c r="P35" s="8">
        <v>103.181</v>
      </c>
      <c r="Q35" s="8">
        <v>25.9331</v>
      </c>
    </row>
    <row r="36" spans="3:17" x14ac:dyDescent="0.25">
      <c r="C36" s="5">
        <v>126.55200000000001</v>
      </c>
      <c r="D36" s="5">
        <f t="shared" si="1"/>
        <v>2450</v>
      </c>
      <c r="E36" s="5">
        <v>0.15565000000000001</v>
      </c>
      <c r="F36" s="5">
        <v>1.2698400000000001</v>
      </c>
      <c r="G36" s="20">
        <f t="shared" si="6"/>
        <v>26487.113935292338</v>
      </c>
      <c r="H36" s="16">
        <f t="shared" si="2"/>
        <v>26.653025023140291</v>
      </c>
      <c r="I36" s="23">
        <f t="shared" si="3"/>
        <v>103.238084352</v>
      </c>
      <c r="J36" s="16">
        <f t="shared" si="4"/>
        <v>815.92957829163936</v>
      </c>
      <c r="K36" s="23">
        <f t="shared" si="5"/>
        <v>0.26443990904827491</v>
      </c>
      <c r="L36" s="20">
        <f t="shared" si="0"/>
        <v>26.487113935292339</v>
      </c>
      <c r="M36" s="33"/>
      <c r="O36" s="8">
        <v>0.26559199999999999</v>
      </c>
      <c r="P36" s="8">
        <v>103.134</v>
      </c>
      <c r="Q36" s="8">
        <v>26.459299999999999</v>
      </c>
    </row>
    <row r="37" spans="3:17" x14ac:dyDescent="0.25">
      <c r="C37" s="5">
        <v>126.438</v>
      </c>
      <c r="D37" s="5">
        <f t="shared" si="1"/>
        <v>2500</v>
      </c>
      <c r="E37" s="5">
        <v>0.15959999999999999</v>
      </c>
      <c r="F37" s="5">
        <v>1.2744599999999999</v>
      </c>
      <c r="G37" s="20">
        <f t="shared" si="6"/>
        <v>27003.320339969086</v>
      </c>
      <c r="H37" s="16">
        <f t="shared" si="2"/>
        <v>27.172464863002286</v>
      </c>
      <c r="I37" s="23">
        <f t="shared" si="3"/>
        <v>103.145085888</v>
      </c>
      <c r="J37" s="16">
        <f t="shared" si="4"/>
        <v>815.19457630095349</v>
      </c>
      <c r="K37" s="23">
        <f t="shared" si="5"/>
        <v>0.26596729252474671</v>
      </c>
      <c r="L37" s="20">
        <f t="shared" si="0"/>
        <v>27.003320339969083</v>
      </c>
      <c r="M37" s="33"/>
      <c r="O37" s="8">
        <v>0.26646399999999998</v>
      </c>
      <c r="P37" s="8">
        <v>103.03400000000001</v>
      </c>
      <c r="Q37" s="8">
        <v>26.971599999999999</v>
      </c>
    </row>
    <row r="38" spans="3:17" x14ac:dyDescent="0.25">
      <c r="C38" s="5">
        <v>126.239</v>
      </c>
      <c r="D38" s="5">
        <f t="shared" si="1"/>
        <v>2550</v>
      </c>
      <c r="E38" s="5">
        <v>0.16259999999999999</v>
      </c>
      <c r="F38" s="5">
        <v>1.2787599999999999</v>
      </c>
      <c r="G38" s="20">
        <f t="shared" si="6"/>
        <v>27500.036377713226</v>
      </c>
      <c r="H38" s="16">
        <f t="shared" si="2"/>
        <v>27.672292251359217</v>
      </c>
      <c r="I38" s="23">
        <f t="shared" si="3"/>
        <v>102.982746464</v>
      </c>
      <c r="J38" s="16">
        <f t="shared" si="4"/>
        <v>813.91154651019554</v>
      </c>
      <c r="K38" s="23">
        <f t="shared" si="5"/>
        <v>0.26607237530528849</v>
      </c>
      <c r="L38" s="20">
        <f t="shared" si="0"/>
        <v>27.500036377713226</v>
      </c>
      <c r="M38" s="33"/>
      <c r="O38" s="8">
        <v>0.26756799999999997</v>
      </c>
      <c r="P38" s="8">
        <v>102.878</v>
      </c>
      <c r="Q38" s="8">
        <v>27.4681</v>
      </c>
    </row>
    <row r="39" spans="3:17" x14ac:dyDescent="0.25">
      <c r="C39" s="5">
        <v>126.161</v>
      </c>
      <c r="D39" s="5">
        <f t="shared" si="1"/>
        <v>2600</v>
      </c>
      <c r="E39" s="5">
        <v>0.16805</v>
      </c>
      <c r="F39" s="5">
        <v>1.27634</v>
      </c>
      <c r="G39" s="20">
        <f t="shared" si="6"/>
        <v>28021.928006669459</v>
      </c>
      <c r="H39" s="16">
        <f t="shared" si="2"/>
        <v>28.197452926845411</v>
      </c>
      <c r="I39" s="23">
        <f t="shared" si="3"/>
        <v>102.919115936</v>
      </c>
      <c r="J39" s="16">
        <f t="shared" si="4"/>
        <v>813.4086504113053</v>
      </c>
      <c r="K39" s="23">
        <f t="shared" si="5"/>
        <v>0.26986901109017625</v>
      </c>
      <c r="L39" s="20">
        <f t="shared" si="0"/>
        <v>28.021928006669459</v>
      </c>
      <c r="M39" s="33"/>
      <c r="O39" s="8">
        <v>0.26940500000000001</v>
      </c>
      <c r="P39" s="8">
        <v>102.67100000000001</v>
      </c>
      <c r="Q39" s="8">
        <v>27.948499999999999</v>
      </c>
    </row>
    <row r="40" spans="3:17" x14ac:dyDescent="0.25">
      <c r="C40" s="5">
        <v>125.84699999999999</v>
      </c>
      <c r="D40" s="5">
        <f t="shared" si="1"/>
        <v>2650</v>
      </c>
      <c r="E40" s="5">
        <v>0.17144999999999999</v>
      </c>
      <c r="F40" s="5">
        <v>1.28027</v>
      </c>
      <c r="G40" s="20">
        <f t="shared" si="6"/>
        <v>28489.726712804179</v>
      </c>
      <c r="H40" s="16">
        <f t="shared" si="2"/>
        <v>28.668181850006352</v>
      </c>
      <c r="I40" s="23">
        <f t="shared" si="3"/>
        <v>102.66296227199999</v>
      </c>
      <c r="J40" s="16">
        <f t="shared" si="4"/>
        <v>811.38417124397813</v>
      </c>
      <c r="K40" s="23">
        <f t="shared" si="5"/>
        <v>0.27080814350291832</v>
      </c>
      <c r="L40" s="20">
        <f t="shared" si="0"/>
        <v>28.489726712804178</v>
      </c>
      <c r="M40" s="33"/>
      <c r="O40" s="8">
        <v>0.27099499999999999</v>
      </c>
      <c r="P40" s="8">
        <v>102.339</v>
      </c>
      <c r="Q40" s="8">
        <v>28.392299999999999</v>
      </c>
    </row>
    <row r="41" spans="3:17" x14ac:dyDescent="0.25">
      <c r="C41" s="5">
        <v>124.911</v>
      </c>
      <c r="D41" s="5">
        <f t="shared" si="1"/>
        <v>2700</v>
      </c>
      <c r="E41" s="5">
        <v>0.17465</v>
      </c>
      <c r="F41" s="5">
        <v>1.2837099999999999</v>
      </c>
      <c r="G41" s="20">
        <f t="shared" si="6"/>
        <v>28811.375430999771</v>
      </c>
      <c r="H41" s="16">
        <f t="shared" si="2"/>
        <v>28.991845324844405</v>
      </c>
      <c r="I41" s="23">
        <f t="shared" si="3"/>
        <v>101.89939593599999</v>
      </c>
      <c r="J41" s="16">
        <f t="shared" si="4"/>
        <v>805.34941805729625</v>
      </c>
      <c r="K41" s="23">
        <f t="shared" si="5"/>
        <v>0.27278288115130361</v>
      </c>
      <c r="L41" s="20">
        <f t="shared" si="0"/>
        <v>28.811375430999771</v>
      </c>
      <c r="M41" s="33"/>
      <c r="O41" s="8">
        <v>0.27268300000000001</v>
      </c>
      <c r="P41" s="8">
        <v>101.845</v>
      </c>
      <c r="Q41" s="8">
        <v>28.787400000000002</v>
      </c>
    </row>
    <row r="42" spans="3:17" x14ac:dyDescent="0.25">
      <c r="C42" s="5">
        <v>123.92700000000001</v>
      </c>
      <c r="D42" s="5">
        <f t="shared" si="1"/>
        <v>2750</v>
      </c>
      <c r="E42" s="5">
        <v>0.1784</v>
      </c>
      <c r="F42" s="5">
        <v>1.2811999999999999</v>
      </c>
      <c r="G42" s="20">
        <f t="shared" si="6"/>
        <v>29113.751623313274</v>
      </c>
      <c r="H42" s="16">
        <f t="shared" si="2"/>
        <v>29.296115553749765</v>
      </c>
      <c r="I42" s="23">
        <f t="shared" si="3"/>
        <v>101.096672352</v>
      </c>
      <c r="J42" s="16">
        <f t="shared" si="4"/>
        <v>799.00519034822025</v>
      </c>
      <c r="K42" s="23">
        <f t="shared" si="5"/>
        <v>0.27574598093264829</v>
      </c>
      <c r="L42" s="20">
        <f t="shared" si="0"/>
        <v>29.11375162331327</v>
      </c>
      <c r="M42" s="33"/>
      <c r="O42" s="8">
        <v>0.274312</v>
      </c>
      <c r="P42" s="8">
        <v>101.324</v>
      </c>
      <c r="Q42" s="8">
        <v>29.170500000000001</v>
      </c>
    </row>
    <row r="43" spans="3:17" x14ac:dyDescent="0.25">
      <c r="C43" s="5">
        <v>123.68899999999999</v>
      </c>
      <c r="D43" s="5">
        <f t="shared" si="1"/>
        <v>2800</v>
      </c>
      <c r="E43" s="5">
        <v>0.18004999999999999</v>
      </c>
      <c r="F43" s="5">
        <v>1.2744800000000001</v>
      </c>
      <c r="G43" s="20">
        <f t="shared" si="6"/>
        <v>29586.163434047423</v>
      </c>
      <c r="H43" s="16">
        <f t="shared" si="2"/>
        <v>29.771486477266929</v>
      </c>
      <c r="I43" s="23">
        <f t="shared" si="3"/>
        <v>100.90251766399999</v>
      </c>
      <c r="J43" s="16">
        <f t="shared" si="4"/>
        <v>797.47071250801696</v>
      </c>
      <c r="K43" s="23">
        <f t="shared" si="5"/>
        <v>0.27385267502024346</v>
      </c>
      <c r="L43" s="20">
        <f t="shared" si="0"/>
        <v>29.586163434047421</v>
      </c>
      <c r="M43" s="33"/>
      <c r="O43" s="8">
        <v>0.27524700000000002</v>
      </c>
      <c r="P43" s="8">
        <v>100.91800000000001</v>
      </c>
      <c r="Q43" s="8">
        <v>29.582000000000001</v>
      </c>
    </row>
    <row r="44" spans="3:17" x14ac:dyDescent="0.25">
      <c r="C44" s="5">
        <v>123.389</v>
      </c>
      <c r="D44" s="5">
        <f t="shared" si="1"/>
        <v>2850</v>
      </c>
      <c r="E44" s="5">
        <v>0.18310000000000001</v>
      </c>
      <c r="F44" s="5">
        <v>1.2603599999999999</v>
      </c>
      <c r="G44" s="20">
        <f t="shared" si="6"/>
        <v>30041.446958259603</v>
      </c>
      <c r="H44" s="16">
        <f t="shared" si="2"/>
        <v>30.229621825387362</v>
      </c>
      <c r="I44" s="23">
        <f t="shared" si="3"/>
        <v>100.65778486399999</v>
      </c>
      <c r="J44" s="16">
        <f t="shared" si="4"/>
        <v>795.53649674305484</v>
      </c>
      <c r="K44" s="23">
        <f t="shared" si="5"/>
        <v>0.27427107660453848</v>
      </c>
      <c r="L44" s="20">
        <f t="shared" si="0"/>
        <v>30.041446958259598</v>
      </c>
      <c r="M44" s="33"/>
      <c r="O44" s="8">
        <v>0.27685500000000002</v>
      </c>
      <c r="P44" s="8">
        <v>100.518</v>
      </c>
      <c r="Q44" s="8">
        <v>29.991299999999999</v>
      </c>
    </row>
    <row r="45" spans="3:17" x14ac:dyDescent="0.25">
      <c r="C45" s="5">
        <v>122.51900000000001</v>
      </c>
      <c r="D45" s="5">
        <f t="shared" si="1"/>
        <v>2900</v>
      </c>
      <c r="E45" s="5">
        <v>0.18790000000000001</v>
      </c>
      <c r="F45" s="5">
        <v>1.2531000000000001</v>
      </c>
      <c r="G45" s="20">
        <f t="shared" si="6"/>
        <v>30352.95538912273</v>
      </c>
      <c r="H45" s="16">
        <f t="shared" si="2"/>
        <v>30.543081495738662</v>
      </c>
      <c r="I45" s="23">
        <f t="shared" si="3"/>
        <v>99.948059743999991</v>
      </c>
      <c r="J45" s="16">
        <f t="shared" si="4"/>
        <v>789.92727102466438</v>
      </c>
      <c r="K45" s="23">
        <f t="shared" si="5"/>
        <v>0.2785725439780441</v>
      </c>
      <c r="L45" s="20">
        <f t="shared" si="0"/>
        <v>30.35295538912273</v>
      </c>
      <c r="M45" s="33"/>
      <c r="O45" s="8">
        <v>0.27974100000000002</v>
      </c>
      <c r="P45" s="8">
        <v>100.04900000000001</v>
      </c>
      <c r="Q45" s="8">
        <v>30.375499999999999</v>
      </c>
    </row>
    <row r="46" spans="3:17" x14ac:dyDescent="0.25">
      <c r="C46" s="5">
        <v>121.837</v>
      </c>
      <c r="D46" s="5">
        <f t="shared" si="1"/>
        <v>2950</v>
      </c>
      <c r="E46" s="5">
        <v>0.19255</v>
      </c>
      <c r="F46" s="5">
        <v>1.23943</v>
      </c>
      <c r="G46" s="20">
        <f t="shared" si="6"/>
        <v>30704.409888702448</v>
      </c>
      <c r="H46" s="16">
        <f t="shared" si="2"/>
        <v>30.896737450656126</v>
      </c>
      <c r="I46" s="23">
        <f t="shared" si="3"/>
        <v>99.391700512</v>
      </c>
      <c r="J46" s="16">
        <f t="shared" si="4"/>
        <v>785.53015385231731</v>
      </c>
      <c r="K46" s="23">
        <f t="shared" si="5"/>
        <v>0.28219887734068311</v>
      </c>
      <c r="L46" s="20">
        <f t="shared" si="0"/>
        <v>30.704409888702447</v>
      </c>
      <c r="M46" s="33"/>
      <c r="O46" s="8">
        <v>0.28319800000000001</v>
      </c>
      <c r="P46" s="8">
        <v>99.630099999999999</v>
      </c>
      <c r="Q46" s="8">
        <v>30.771100000000001</v>
      </c>
    </row>
    <row r="47" spans="3:17" x14ac:dyDescent="0.25">
      <c r="C47" s="5">
        <v>121.709</v>
      </c>
      <c r="D47" s="5">
        <f t="shared" si="1"/>
        <v>3000</v>
      </c>
      <c r="E47" s="5">
        <v>0.19900000000000001</v>
      </c>
      <c r="F47" s="5">
        <v>1.2273499999999999</v>
      </c>
      <c r="G47" s="20">
        <f t="shared" si="6"/>
        <v>31192.01931625585</v>
      </c>
      <c r="H47" s="16">
        <f t="shared" si="2"/>
        <v>31.387401186457982</v>
      </c>
      <c r="I47" s="23">
        <f t="shared" si="3"/>
        <v>99.287281183999994</v>
      </c>
      <c r="J47" s="16">
        <f t="shared" si="4"/>
        <v>784.70488845926661</v>
      </c>
      <c r="K47" s="23">
        <f t="shared" si="5"/>
        <v>0.28709266653130933</v>
      </c>
      <c r="L47" s="20">
        <f t="shared" si="0"/>
        <v>31.192019316255852</v>
      </c>
      <c r="M47" s="33"/>
      <c r="O47" s="8">
        <v>0.28715299999999999</v>
      </c>
      <c r="P47" s="8">
        <v>99.330500000000001</v>
      </c>
      <c r="Q47" s="8">
        <v>31.1999</v>
      </c>
    </row>
    <row r="48" spans="3:17" x14ac:dyDescent="0.25">
      <c r="C48" s="5">
        <v>121.123</v>
      </c>
      <c r="D48" s="5">
        <f t="shared" si="1"/>
        <v>3050</v>
      </c>
      <c r="E48" s="5">
        <v>0.20605000000000001</v>
      </c>
      <c r="F48" s="5">
        <v>1.2193000000000001</v>
      </c>
      <c r="G48" s="20">
        <f t="shared" si="6"/>
        <v>31559.201085405119</v>
      </c>
      <c r="H48" s="16">
        <f t="shared" si="2"/>
        <v>31.756882924071402</v>
      </c>
      <c r="I48" s="23">
        <f t="shared" si="3"/>
        <v>98.809236447999993</v>
      </c>
      <c r="J48" s="16">
        <f t="shared" si="4"/>
        <v>780.92672033170732</v>
      </c>
      <c r="K48" s="23">
        <f t="shared" si="5"/>
        <v>0.29380496594028327</v>
      </c>
      <c r="L48" s="20">
        <f t="shared" si="0"/>
        <v>31.559201085405125</v>
      </c>
      <c r="M48" s="33"/>
      <c r="O48" s="8">
        <v>0.29113499999999998</v>
      </c>
      <c r="P48" s="8">
        <v>99.052499999999995</v>
      </c>
      <c r="Q48" s="8">
        <v>31.6328</v>
      </c>
    </row>
    <row r="49" spans="3:17" x14ac:dyDescent="0.25">
      <c r="C49" s="5">
        <v>121.124</v>
      </c>
      <c r="D49" s="5">
        <f t="shared" si="1"/>
        <v>3100</v>
      </c>
      <c r="E49" s="5">
        <v>0.21004999999999999</v>
      </c>
      <c r="F49" s="5">
        <v>1.20692</v>
      </c>
      <c r="G49" s="20">
        <f t="shared" si="6"/>
        <v>32076.829864000025</v>
      </c>
      <c r="H49" s="16">
        <f t="shared" si="2"/>
        <v>32.277754047376561</v>
      </c>
      <c r="I49" s="23">
        <f t="shared" si="3"/>
        <v>98.810052223999989</v>
      </c>
      <c r="J49" s="16">
        <f t="shared" si="4"/>
        <v>780.93316771759044</v>
      </c>
      <c r="K49" s="23">
        <f t="shared" si="5"/>
        <v>0.29467531673409858</v>
      </c>
      <c r="L49" s="20">
        <f t="shared" si="0"/>
        <v>32.076829864000025</v>
      </c>
      <c r="M49" s="33"/>
      <c r="O49" s="8">
        <v>0.29378399999999999</v>
      </c>
      <c r="P49" s="8">
        <v>98.896199999999993</v>
      </c>
      <c r="Q49" s="8">
        <v>32.102400000000003</v>
      </c>
    </row>
    <row r="50" spans="3:17" x14ac:dyDescent="0.25">
      <c r="C50" s="5">
        <v>120.851</v>
      </c>
      <c r="D50" s="5">
        <f t="shared" si="1"/>
        <v>3150</v>
      </c>
      <c r="E50" s="5">
        <v>0.21604999999999999</v>
      </c>
      <c r="F50" s="5">
        <v>1.1927399999999999</v>
      </c>
      <c r="G50" s="20">
        <f t="shared" si="6"/>
        <v>32520.73439686693</v>
      </c>
      <c r="H50" s="16">
        <f t="shared" si="2"/>
        <v>32.724439127951634</v>
      </c>
      <c r="I50" s="23">
        <f t="shared" si="3"/>
        <v>98.587345375999988</v>
      </c>
      <c r="J50" s="16">
        <f t="shared" si="4"/>
        <v>779.17303137147485</v>
      </c>
      <c r="K50" s="23">
        <f t="shared" si="5"/>
        <v>0.29895542583246976</v>
      </c>
      <c r="L50" s="20">
        <f t="shared" si="0"/>
        <v>32.520734396866928</v>
      </c>
      <c r="M50" s="33"/>
      <c r="O50" s="8">
        <v>0.29597499999999999</v>
      </c>
      <c r="P50" s="8">
        <v>98.782899999999998</v>
      </c>
      <c r="Q50" s="8">
        <v>32.584699999999998</v>
      </c>
    </row>
    <row r="51" spans="3:17" x14ac:dyDescent="0.25">
      <c r="C51" s="5">
        <v>120.596</v>
      </c>
      <c r="D51" s="5">
        <f t="shared" si="1"/>
        <v>3200</v>
      </c>
      <c r="E51" s="5">
        <v>0.21795</v>
      </c>
      <c r="F51" s="5">
        <v>1.1848099999999999</v>
      </c>
      <c r="G51" s="20">
        <f t="shared" si="6"/>
        <v>32967.227393981295</v>
      </c>
      <c r="H51" s="16">
        <f t="shared" si="2"/>
        <v>33.173728886504357</v>
      </c>
      <c r="I51" s="23">
        <f t="shared" si="3"/>
        <v>98.379322496</v>
      </c>
      <c r="J51" s="16">
        <f t="shared" si="4"/>
        <v>777.52894797125703</v>
      </c>
      <c r="K51" s="23">
        <f t="shared" si="5"/>
        <v>0.29749999545884059</v>
      </c>
      <c r="L51" s="20">
        <f t="shared" si="0"/>
        <v>32.967227393981297</v>
      </c>
      <c r="M51" s="33"/>
      <c r="O51" s="8">
        <v>0.296653</v>
      </c>
      <c r="P51" s="8">
        <v>98.767499999999998</v>
      </c>
      <c r="Q51" s="8">
        <v>33.0991</v>
      </c>
    </row>
    <row r="52" spans="3:17" x14ac:dyDescent="0.25">
      <c r="C52" s="5">
        <v>120.84</v>
      </c>
      <c r="D52" s="5">
        <f t="shared" si="1"/>
        <v>3250</v>
      </c>
      <c r="E52" s="5">
        <v>0.22305</v>
      </c>
      <c r="F52" s="5">
        <v>1.17378</v>
      </c>
      <c r="G52" s="20">
        <f t="shared" si="6"/>
        <v>33550.084617333589</v>
      </c>
      <c r="H52" s="16">
        <f t="shared" si="2"/>
        <v>33.76023703521691</v>
      </c>
      <c r="I52" s="23">
        <f t="shared" si="3"/>
        <v>98.578371840000003</v>
      </c>
      <c r="J52" s="16">
        <f t="shared" si="4"/>
        <v>779.10211012675973</v>
      </c>
      <c r="K52" s="23">
        <f t="shared" si="5"/>
        <v>0.29917212175418101</v>
      </c>
      <c r="L52" s="20">
        <f t="shared" si="0"/>
        <v>33.550084617333589</v>
      </c>
      <c r="M52" s="33"/>
      <c r="O52" s="8">
        <v>0.29690800000000001</v>
      </c>
      <c r="P52" s="8">
        <v>98.946100000000001</v>
      </c>
      <c r="Q52" s="8">
        <v>33.679499999999997</v>
      </c>
    </row>
    <row r="53" spans="3:17" x14ac:dyDescent="0.25">
      <c r="C53" s="5">
        <v>121.633</v>
      </c>
      <c r="D53" s="5">
        <f t="shared" si="1"/>
        <v>3300</v>
      </c>
      <c r="E53" s="5">
        <v>0.22550000000000001</v>
      </c>
      <c r="F53" s="5">
        <v>1.1611800000000001</v>
      </c>
      <c r="G53" s="20">
        <f t="shared" si="6"/>
        <v>34289.795939852949</v>
      </c>
      <c r="H53" s="16">
        <f t="shared" si="2"/>
        <v>34.504581792338186</v>
      </c>
      <c r="I53" s="23">
        <f t="shared" si="3"/>
        <v>99.225282207999996</v>
      </c>
      <c r="J53" s="16">
        <f t="shared" si="4"/>
        <v>784.21488713214308</v>
      </c>
      <c r="K53" s="23">
        <f t="shared" si="5"/>
        <v>0.29593351963364056</v>
      </c>
      <c r="L53" s="20">
        <f t="shared" si="0"/>
        <v>34.289795939852944</v>
      </c>
      <c r="M53" s="33"/>
      <c r="O53" s="8">
        <v>0.29601699999999997</v>
      </c>
      <c r="P53" s="8">
        <v>99.308599999999998</v>
      </c>
      <c r="Q53" s="8">
        <v>34.324599999999997</v>
      </c>
    </row>
    <row r="54" spans="3:17" x14ac:dyDescent="0.25">
      <c r="C54" s="5">
        <v>122.181</v>
      </c>
      <c r="D54" s="5">
        <f t="shared" si="1"/>
        <v>3350</v>
      </c>
      <c r="E54" s="5">
        <v>0.22850000000000001</v>
      </c>
      <c r="F54" s="5">
        <v>1.1510400000000001</v>
      </c>
      <c r="G54" s="20">
        <f t="shared" si="6"/>
        <v>34966.166773386183</v>
      </c>
      <c r="H54" s="16">
        <f t="shared" si="2"/>
        <v>35.185189305679351</v>
      </c>
      <c r="I54" s="23">
        <f t="shared" si="3"/>
        <v>99.672327455999991</v>
      </c>
      <c r="J54" s="16">
        <f t="shared" si="4"/>
        <v>787.74805459614038</v>
      </c>
      <c r="K54" s="23">
        <f t="shared" si="5"/>
        <v>0.29406998103739312</v>
      </c>
      <c r="L54" s="20">
        <f t="shared" si="0"/>
        <v>34.966166773386185</v>
      </c>
      <c r="M54" s="33"/>
      <c r="O54" s="8">
        <v>0.29518299999999997</v>
      </c>
      <c r="P54" s="8">
        <v>99.712699999999998</v>
      </c>
      <c r="Q54" s="8">
        <v>34.987099999999998</v>
      </c>
    </row>
    <row r="55" spans="3:17" x14ac:dyDescent="0.25">
      <c r="C55" s="5">
        <v>122.93300000000001</v>
      </c>
      <c r="D55" s="5">
        <f t="shared" si="1"/>
        <v>3400</v>
      </c>
      <c r="E55" s="5">
        <v>0.23419999999999999</v>
      </c>
      <c r="F55" s="5">
        <v>1.14117</v>
      </c>
      <c r="G55" s="20">
        <f t="shared" si="6"/>
        <v>35706.471819553066</v>
      </c>
      <c r="H55" s="16">
        <f t="shared" si="2"/>
        <v>35.930131505439071</v>
      </c>
      <c r="I55" s="23">
        <f t="shared" si="3"/>
        <v>100.285791008</v>
      </c>
      <c r="J55" s="16">
        <f t="shared" si="4"/>
        <v>792.59648878031248</v>
      </c>
      <c r="K55" s="23">
        <f t="shared" si="5"/>
        <v>0.29515657702783127</v>
      </c>
      <c r="L55" s="20">
        <f t="shared" si="0"/>
        <v>35.706471819553066</v>
      </c>
      <c r="M55" s="33"/>
      <c r="O55" s="8">
        <v>0.29489199999999999</v>
      </c>
      <c r="P55" s="8">
        <v>100.137</v>
      </c>
      <c r="Q55" s="8">
        <v>35.659999999999997</v>
      </c>
    </row>
    <row r="56" spans="3:17" x14ac:dyDescent="0.25">
      <c r="C56" s="5">
        <v>123.47499999999999</v>
      </c>
      <c r="D56" s="5">
        <f t="shared" si="1"/>
        <v>3450</v>
      </c>
      <c r="E56" s="5">
        <v>0.23605000000000001</v>
      </c>
      <c r="F56" s="5">
        <v>1.12669</v>
      </c>
      <c r="G56" s="20">
        <f t="shared" si="6"/>
        <v>36391.308554304895</v>
      </c>
      <c r="H56" s="16">
        <f t="shared" si="2"/>
        <v>36.619257949063616</v>
      </c>
      <c r="I56" s="23">
        <f t="shared" si="3"/>
        <v>100.72794159999999</v>
      </c>
      <c r="J56" s="16">
        <f t="shared" si="4"/>
        <v>796.09097192901072</v>
      </c>
      <c r="K56" s="23">
        <f t="shared" si="5"/>
        <v>0.29188975120663652</v>
      </c>
      <c r="L56" s="20">
        <f t="shared" si="0"/>
        <v>36.391308554304885</v>
      </c>
      <c r="M56" s="33"/>
      <c r="O56" s="8">
        <v>0.29444700000000001</v>
      </c>
      <c r="P56" s="8">
        <v>100.48699999999999</v>
      </c>
      <c r="Q56" s="8">
        <v>36.309699999999999</v>
      </c>
    </row>
    <row r="57" spans="3:17" x14ac:dyDescent="0.25">
      <c r="C57" s="5">
        <v>123.428</v>
      </c>
      <c r="D57" s="5">
        <f t="shared" si="1"/>
        <v>3500</v>
      </c>
      <c r="E57" s="5">
        <v>0.24195</v>
      </c>
      <c r="F57" s="5">
        <v>1.11975</v>
      </c>
      <c r="G57" s="20">
        <f t="shared" si="6"/>
        <v>36904.665939752173</v>
      </c>
      <c r="H57" s="16">
        <f t="shared" si="2"/>
        <v>37.135830923890786</v>
      </c>
      <c r="I57" s="23">
        <f t="shared" si="3"/>
        <v>100.689600128</v>
      </c>
      <c r="J57" s="16">
        <f t="shared" si="4"/>
        <v>795.78794479249984</v>
      </c>
      <c r="K57" s="23">
        <f t="shared" si="5"/>
        <v>0.29502367038830629</v>
      </c>
      <c r="L57" s="20">
        <f t="shared" si="0"/>
        <v>36.904665939752171</v>
      </c>
      <c r="M57" s="33"/>
      <c r="O57" s="8">
        <v>0.29527500000000001</v>
      </c>
      <c r="P57" s="8">
        <v>100.71599999999999</v>
      </c>
      <c r="Q57" s="8">
        <v>36.918599999999998</v>
      </c>
    </row>
    <row r="58" spans="3:17" x14ac:dyDescent="0.25">
      <c r="C58" s="5">
        <v>124.205</v>
      </c>
      <c r="D58" s="5">
        <f t="shared" si="1"/>
        <v>3550</v>
      </c>
      <c r="E58" s="5">
        <v>0.24545</v>
      </c>
      <c r="F58" s="5">
        <v>1.10622</v>
      </c>
      <c r="G58" s="20">
        <f t="shared" si="6"/>
        <v>37667.515398952222</v>
      </c>
      <c r="H58" s="16">
        <f t="shared" si="2"/>
        <v>37.903458751317338</v>
      </c>
      <c r="I58" s="23">
        <f t="shared" si="3"/>
        <v>101.32345807999999</v>
      </c>
      <c r="J58" s="16">
        <f t="shared" si="4"/>
        <v>800.7975636237519</v>
      </c>
      <c r="K58" s="23">
        <f t="shared" si="5"/>
        <v>0.29323011839286961</v>
      </c>
      <c r="L58" s="20">
        <f t="shared" si="0"/>
        <v>37.667515398952226</v>
      </c>
      <c r="M58" s="33"/>
      <c r="O58" s="8">
        <v>0.29624099999999998</v>
      </c>
      <c r="P58" s="8">
        <v>100.959</v>
      </c>
      <c r="Q58" s="8">
        <v>37.534399999999998</v>
      </c>
    </row>
    <row r="59" spans="3:17" x14ac:dyDescent="0.25">
      <c r="C59" s="5">
        <v>124.066</v>
      </c>
      <c r="D59" s="5">
        <f t="shared" si="1"/>
        <v>3600</v>
      </c>
      <c r="E59" s="5">
        <v>0.25505</v>
      </c>
      <c r="F59" s="5">
        <v>1.09697</v>
      </c>
      <c r="G59" s="20">
        <f t="shared" si="6"/>
        <v>38155.295682231532</v>
      </c>
      <c r="H59" s="16">
        <f t="shared" si="2"/>
        <v>38.394294413058319</v>
      </c>
      <c r="I59" s="23">
        <f t="shared" si="3"/>
        <v>101.21006521599999</v>
      </c>
      <c r="J59" s="16">
        <f t="shared" si="4"/>
        <v>799.90137698598619</v>
      </c>
      <c r="K59" s="23">
        <f t="shared" si="5"/>
        <v>0.30080359213006491</v>
      </c>
      <c r="L59" s="20">
        <f t="shared" si="0"/>
        <v>38.155295682231532</v>
      </c>
      <c r="M59" s="33"/>
      <c r="O59" s="8">
        <v>0.29872700000000002</v>
      </c>
      <c r="P59" s="8">
        <v>101.01900000000001</v>
      </c>
      <c r="Q59" s="8">
        <v>38.0837</v>
      </c>
    </row>
    <row r="60" spans="3:17" x14ac:dyDescent="0.25">
      <c r="C60" s="5">
        <v>123.967</v>
      </c>
      <c r="D60" s="5">
        <f t="shared" si="1"/>
        <v>3650</v>
      </c>
      <c r="E60" s="5">
        <v>0.25755</v>
      </c>
      <c r="F60" s="5">
        <v>1.0940099999999999</v>
      </c>
      <c r="G60" s="20">
        <f t="shared" si="6"/>
        <v>38654.36098620687</v>
      </c>
      <c r="H60" s="16">
        <f t="shared" si="2"/>
        <v>38.896485783078148</v>
      </c>
      <c r="I60" s="23">
        <f t="shared" si="3"/>
        <v>101.129303392</v>
      </c>
      <c r="J60" s="16">
        <f t="shared" si="4"/>
        <v>799.26308578354872</v>
      </c>
      <c r="K60" s="23">
        <f t="shared" si="5"/>
        <v>0.2998303349041419</v>
      </c>
      <c r="L60" s="20">
        <f t="shared" si="0"/>
        <v>38.654360986206868</v>
      </c>
      <c r="M60" s="33"/>
      <c r="O60" s="8">
        <v>0.30017700000000003</v>
      </c>
      <c r="P60" s="8">
        <v>100.98399999999999</v>
      </c>
      <c r="Q60" s="8">
        <v>38.597099999999998</v>
      </c>
    </row>
    <row r="61" spans="3:17" x14ac:dyDescent="0.25">
      <c r="C61" s="5">
        <v>123.815</v>
      </c>
      <c r="D61" s="5">
        <f t="shared" si="1"/>
        <v>3700</v>
      </c>
      <c r="E61" s="5">
        <v>0.26445000000000002</v>
      </c>
      <c r="F61" s="5">
        <v>1.09659</v>
      </c>
      <c r="G61" s="20">
        <f t="shared" si="6"/>
        <v>39135.828150413974</v>
      </c>
      <c r="H61" s="16">
        <f t="shared" si="2"/>
        <v>39.380968781368644</v>
      </c>
      <c r="I61" s="23">
        <f t="shared" si="3"/>
        <v>101.00530543999999</v>
      </c>
      <c r="J61" s="16">
        <f t="shared" si="4"/>
        <v>798.28308312930108</v>
      </c>
      <c r="K61" s="23">
        <f t="shared" si="5"/>
        <v>0.30407558910629873</v>
      </c>
      <c r="L61" s="20">
        <f t="shared" si="0"/>
        <v>39.135828150413985</v>
      </c>
      <c r="M61" s="33"/>
      <c r="O61" s="8">
        <v>0.301815</v>
      </c>
      <c r="P61" s="8">
        <v>100.875</v>
      </c>
      <c r="Q61" s="8">
        <v>39.082000000000001</v>
      </c>
    </row>
    <row r="62" spans="3:17" x14ac:dyDescent="0.25">
      <c r="C62" s="5">
        <v>123.767</v>
      </c>
      <c r="D62" s="5">
        <f t="shared" si="1"/>
        <v>3750</v>
      </c>
      <c r="E62" s="5">
        <v>0.2651</v>
      </c>
      <c r="F62" s="5">
        <v>1.0980799999999999</v>
      </c>
      <c r="G62" s="20">
        <f t="shared" si="6"/>
        <v>39649.313677655693</v>
      </c>
      <c r="H62" s="16">
        <f t="shared" si="2"/>
        <v>39.897670700650167</v>
      </c>
      <c r="I62" s="23">
        <f t="shared" si="3"/>
        <v>100.96614819199999</v>
      </c>
      <c r="J62" s="16">
        <f t="shared" si="4"/>
        <v>797.97360860690708</v>
      </c>
      <c r="K62" s="23">
        <f t="shared" si="5"/>
        <v>0.30087532149952068</v>
      </c>
      <c r="L62" s="20">
        <f t="shared" si="0"/>
        <v>39.649313677655684</v>
      </c>
      <c r="M62" s="33"/>
      <c r="O62" s="8">
        <v>0.30231000000000002</v>
      </c>
      <c r="P62" s="8">
        <v>100.702</v>
      </c>
      <c r="Q62" s="8">
        <v>39.539900000000003</v>
      </c>
    </row>
    <row r="63" spans="3:17" x14ac:dyDescent="0.25">
      <c r="C63" s="5">
        <v>123.509</v>
      </c>
      <c r="D63" s="5">
        <f t="shared" si="1"/>
        <v>3800</v>
      </c>
      <c r="E63" s="5">
        <v>0.26929999999999998</v>
      </c>
      <c r="F63" s="5">
        <v>1.09907</v>
      </c>
      <c r="G63" s="20">
        <f t="shared" si="6"/>
        <v>40094.217716519139</v>
      </c>
      <c r="H63" s="16">
        <f t="shared" si="2"/>
        <v>40.345361547969077</v>
      </c>
      <c r="I63" s="23">
        <f t="shared" si="3"/>
        <v>100.75567798399999</v>
      </c>
      <c r="J63" s="16">
        <f t="shared" si="4"/>
        <v>796.31018304903955</v>
      </c>
      <c r="K63" s="23">
        <f t="shared" si="5"/>
        <v>0.30225056604626255</v>
      </c>
      <c r="L63" s="20">
        <f t="shared" si="0"/>
        <v>40.094217716519147</v>
      </c>
      <c r="M63" s="33"/>
      <c r="O63" s="8">
        <v>0.30351099999999998</v>
      </c>
      <c r="P63" s="8">
        <v>100.396</v>
      </c>
      <c r="Q63" s="8">
        <v>39.943100000000001</v>
      </c>
    </row>
    <row r="64" spans="3:17" x14ac:dyDescent="0.25">
      <c r="C64" s="5">
        <v>122.672</v>
      </c>
      <c r="D64" s="5">
        <f t="shared" si="1"/>
        <v>3850</v>
      </c>
      <c r="E64" s="5">
        <v>0.27374999999999999</v>
      </c>
      <c r="F64" s="5">
        <v>1.1053299999999999</v>
      </c>
      <c r="G64" s="20">
        <f t="shared" si="6"/>
        <v>40346.486195817866</v>
      </c>
      <c r="H64" s="16">
        <f t="shared" si="2"/>
        <v>40.599210197079152</v>
      </c>
      <c r="I64" s="23">
        <f t="shared" si="3"/>
        <v>100.072873472</v>
      </c>
      <c r="J64" s="16">
        <f t="shared" si="4"/>
        <v>790.91372106479514</v>
      </c>
      <c r="K64" s="23">
        <f t="shared" si="5"/>
        <v>0.30532398633705321</v>
      </c>
      <c r="L64" s="20">
        <f t="shared" si="0"/>
        <v>40.346486195817867</v>
      </c>
      <c r="M64" s="33"/>
      <c r="O64" s="8">
        <v>0.30531700000000001</v>
      </c>
      <c r="P64" s="8">
        <v>99.9114</v>
      </c>
      <c r="Q64" s="8">
        <v>40.270800000000001</v>
      </c>
    </row>
    <row r="65" spans="3:17" x14ac:dyDescent="0.25">
      <c r="C65" s="5">
        <v>122.157</v>
      </c>
      <c r="D65" s="5">
        <f t="shared" si="1"/>
        <v>3900</v>
      </c>
      <c r="E65" s="5">
        <v>0.27589999999999998</v>
      </c>
      <c r="F65" s="5">
        <v>1.11704</v>
      </c>
      <c r="G65" s="20">
        <f t="shared" si="6"/>
        <v>40698.884673283203</v>
      </c>
      <c r="H65" s="16">
        <f t="shared" si="2"/>
        <v>40.953816042810239</v>
      </c>
      <c r="I65" s="23">
        <f t="shared" si="3"/>
        <v>99.652748831999986</v>
      </c>
      <c r="J65" s="16">
        <f t="shared" si="4"/>
        <v>787.59331733494344</v>
      </c>
      <c r="K65" s="23">
        <f t="shared" si="5"/>
        <v>0.30505749972431445</v>
      </c>
      <c r="L65" s="20">
        <f t="shared" si="0"/>
        <v>40.698884673283203</v>
      </c>
      <c r="M65" s="33"/>
      <c r="O65" s="8">
        <v>0.30713099999999999</v>
      </c>
      <c r="P65" s="8">
        <v>99.345600000000005</v>
      </c>
      <c r="Q65" s="8">
        <v>40.560600000000001</v>
      </c>
    </row>
    <row r="66" spans="3:17" x14ac:dyDescent="0.25">
      <c r="C66" s="5">
        <v>121.184</v>
      </c>
      <c r="D66" s="5">
        <f t="shared" si="1"/>
        <v>3950</v>
      </c>
      <c r="E66" s="5">
        <v>0.28284999999999999</v>
      </c>
      <c r="F66" s="5">
        <v>1.12259</v>
      </c>
      <c r="G66" s="20">
        <f t="shared" si="6"/>
        <v>40892.336068939134</v>
      </c>
      <c r="H66" s="16">
        <f t="shared" si="2"/>
        <v>41.148479187378392</v>
      </c>
      <c r="I66" s="23">
        <f t="shared" si="3"/>
        <v>98.858998783999994</v>
      </c>
      <c r="J66" s="16">
        <f t="shared" si="4"/>
        <v>781.32001087058291</v>
      </c>
      <c r="K66" s="23">
        <f t="shared" si="5"/>
        <v>0.3112624815207875</v>
      </c>
      <c r="L66" s="20">
        <f t="shared" si="0"/>
        <v>40.892336068939137</v>
      </c>
      <c r="M66" s="33"/>
      <c r="O66" s="8">
        <v>0.30996099999999999</v>
      </c>
      <c r="P66" s="8">
        <v>98.626300000000001</v>
      </c>
      <c r="Q66" s="8">
        <v>40.781199999999998</v>
      </c>
    </row>
    <row r="67" spans="3:17" x14ac:dyDescent="0.25">
      <c r="C67" s="5">
        <v>120.004</v>
      </c>
      <c r="D67" s="5">
        <f t="shared" si="1"/>
        <v>4000</v>
      </c>
      <c r="E67" s="5">
        <v>0.28455000000000003</v>
      </c>
      <c r="F67" s="5">
        <v>1.1246100000000001</v>
      </c>
      <c r="G67" s="20">
        <f t="shared" si="6"/>
        <v>41006.741063005102</v>
      </c>
      <c r="H67" s="16">
        <f t="shared" si="2"/>
        <v>41.263600796212856</v>
      </c>
      <c r="I67" s="23">
        <f t="shared" si="3"/>
        <v>97.896383103999995</v>
      </c>
      <c r="J67" s="16">
        <f t="shared" si="4"/>
        <v>773.71209552839844</v>
      </c>
      <c r="K67" s="23">
        <f t="shared" si="5"/>
        <v>0.31225963507624388</v>
      </c>
      <c r="L67" s="20">
        <f t="shared" si="0"/>
        <v>41.006741063005109</v>
      </c>
      <c r="M67" s="33"/>
      <c r="O67" s="8">
        <v>0.31212099999999998</v>
      </c>
      <c r="P67" s="8">
        <v>97.790700000000001</v>
      </c>
      <c r="Q67" s="8">
        <v>40.946300000000001</v>
      </c>
    </row>
    <row r="68" spans="3:17" x14ac:dyDescent="0.25">
      <c r="C68" s="5">
        <v>118.73399999999999</v>
      </c>
      <c r="D68" s="5">
        <f t="shared" si="1"/>
        <v>4050</v>
      </c>
      <c r="E68" s="5">
        <v>0.28710000000000002</v>
      </c>
      <c r="F68" s="5">
        <v>1.1222000000000001</v>
      </c>
      <c r="G68" s="20">
        <f t="shared" si="6"/>
        <v>41079.927113196507</v>
      </c>
      <c r="H68" s="16">
        <f t="shared" si="2"/>
        <v>41.337245272234732</v>
      </c>
      <c r="I68" s="23">
        <f t="shared" si="3"/>
        <v>96.860347583999996</v>
      </c>
      <c r="J68" s="16">
        <f t="shared" si="4"/>
        <v>765.52391545672515</v>
      </c>
      <c r="K68" s="23">
        <f t="shared" si="5"/>
        <v>0.31449666316106351</v>
      </c>
      <c r="L68" s="20">
        <f t="shared" si="0"/>
        <v>41.079927113196511</v>
      </c>
      <c r="M68" s="33"/>
      <c r="O68" s="8">
        <v>0.314191</v>
      </c>
      <c r="P68" s="8">
        <v>96.902199999999993</v>
      </c>
      <c r="Q68" s="8">
        <v>41.081299999999999</v>
      </c>
    </row>
    <row r="69" spans="3:17" x14ac:dyDescent="0.25">
      <c r="C69" s="5">
        <v>117.44199999999999</v>
      </c>
      <c r="D69" s="5">
        <f t="shared" si="1"/>
        <v>4100</v>
      </c>
      <c r="E69" s="5">
        <v>0.28894999999999998</v>
      </c>
      <c r="F69" s="5">
        <v>1.1239399999999999</v>
      </c>
      <c r="G69" s="20">
        <f t="shared" si="6"/>
        <v>41134.558231554627</v>
      </c>
      <c r="H69" s="16">
        <f t="shared" si="2"/>
        <v>41.392218591268218</v>
      </c>
      <c r="I69" s="23">
        <f t="shared" si="3"/>
        <v>95.806364991999985</v>
      </c>
      <c r="J69" s="16">
        <f t="shared" si="4"/>
        <v>757.1938928956215</v>
      </c>
      <c r="K69" s="23">
        <f t="shared" si="5"/>
        <v>0.31610282348979962</v>
      </c>
      <c r="L69" s="20">
        <f t="shared" si="0"/>
        <v>41.134558231554628</v>
      </c>
      <c r="M69" s="33"/>
      <c r="O69" s="8">
        <v>0.31610700000000003</v>
      </c>
      <c r="P69" s="8">
        <v>96.034599999999998</v>
      </c>
      <c r="Q69" s="8">
        <v>41.216900000000003</v>
      </c>
    </row>
    <row r="70" spans="3:17" x14ac:dyDescent="0.25">
      <c r="C70" s="5">
        <v>116.5</v>
      </c>
      <c r="D70" s="5">
        <f t="shared" si="1"/>
        <v>4150</v>
      </c>
      <c r="E70" s="5">
        <v>0.29304999999999998</v>
      </c>
      <c r="F70" s="5">
        <v>1.12233</v>
      </c>
      <c r="G70" s="20">
        <f t="shared" si="6"/>
        <v>41302.236040957789</v>
      </c>
      <c r="H70" s="16">
        <f t="shared" si="2"/>
        <v>41.560946707920174</v>
      </c>
      <c r="I70" s="23">
        <f t="shared" si="3"/>
        <v>95.037903999999997</v>
      </c>
      <c r="J70" s="16">
        <f t="shared" si="4"/>
        <v>751.12045539364033</v>
      </c>
      <c r="K70" s="23">
        <f t="shared" si="5"/>
        <v>0.31928658746036714</v>
      </c>
      <c r="L70" s="20">
        <f t="shared" si="0"/>
        <v>41.302236040957787</v>
      </c>
      <c r="M70" s="33"/>
      <c r="O70" s="8">
        <v>0.31802599999999998</v>
      </c>
      <c r="P70" s="8">
        <v>95.281099999999995</v>
      </c>
      <c r="Q70" s="8">
        <v>41.393599999999999</v>
      </c>
    </row>
    <row r="71" spans="3:17" x14ac:dyDescent="0.25">
      <c r="C71" s="5">
        <v>115.931</v>
      </c>
      <c r="D71" s="5">
        <f t="shared" si="1"/>
        <v>4200</v>
      </c>
      <c r="E71" s="5">
        <v>0.2949</v>
      </c>
      <c r="F71" s="5">
        <v>1.1217900000000001</v>
      </c>
      <c r="G71" s="20">
        <f t="shared" si="6"/>
        <v>41595.697835772196</v>
      </c>
      <c r="H71" s="16">
        <f t="shared" si="2"/>
        <v>41.856246700951971</v>
      </c>
      <c r="I71" s="23">
        <f t="shared" si="3"/>
        <v>94.573727455999986</v>
      </c>
      <c r="J71" s="16">
        <f t="shared" si="4"/>
        <v>747.45189282609533</v>
      </c>
      <c r="K71" s="23">
        <f t="shared" si="5"/>
        <v>0.31903539766046196</v>
      </c>
      <c r="L71" s="20">
        <f t="shared" ref="L71:L96" si="7">((2*PI()*D71*C71*$O$3)/60)*10^-3</f>
        <v>41.595697835772206</v>
      </c>
      <c r="M71" s="33"/>
      <c r="O71" s="8">
        <v>0.31930900000000001</v>
      </c>
      <c r="P71" s="8">
        <v>94.649100000000004</v>
      </c>
      <c r="Q71" s="8">
        <v>41.616100000000003</v>
      </c>
    </row>
    <row r="72" spans="3:17" x14ac:dyDescent="0.25">
      <c r="C72" s="5">
        <v>115.03400000000001</v>
      </c>
      <c r="D72" s="5">
        <f t="shared" ref="D72:D97" si="8">D71+50</f>
        <v>4250</v>
      </c>
      <c r="E72" s="5">
        <v>0.29715000000000003</v>
      </c>
      <c r="F72" s="5">
        <v>1.12456</v>
      </c>
      <c r="G72" s="20">
        <f t="shared" si="6"/>
        <v>41765.212344228843</v>
      </c>
      <c r="H72" s="16">
        <f t="shared" ref="H72:H97" si="9">(($Q$3)/$G$3)*(SQRT($J$3/293))*G72</f>
        <v>42.026823021449474</v>
      </c>
      <c r="I72" s="23">
        <f t="shared" ref="I72:I97" si="10">C72*$O$3</f>
        <v>93.841976383999992</v>
      </c>
      <c r="J72" s="16">
        <f t="shared" ref="J72:J97" si="11">((2*PI()*$S$3*I72)/$P$3)*10^-3</f>
        <v>741.66858768885857</v>
      </c>
      <c r="K72" s="23">
        <f t="shared" ref="K72:K97" si="12">((E72*0.75*3600)/(60*G72))*10^3</f>
        <v>0.32016477947699751</v>
      </c>
      <c r="L72" s="20">
        <f t="shared" si="7"/>
        <v>41.765212344228843</v>
      </c>
      <c r="M72" s="33"/>
      <c r="O72" s="8">
        <v>0.32074599999999998</v>
      </c>
      <c r="P72" s="8">
        <v>94.054900000000004</v>
      </c>
      <c r="Q72" s="8">
        <v>41.848799999999997</v>
      </c>
    </row>
    <row r="73" spans="3:17" x14ac:dyDescent="0.25">
      <c r="C73" s="5">
        <v>114.39100000000001</v>
      </c>
      <c r="D73" s="5">
        <f t="shared" si="8"/>
        <v>4300</v>
      </c>
      <c r="E73" s="5">
        <v>0.30220000000000002</v>
      </c>
      <c r="F73" s="5">
        <v>1.1227799999999999</v>
      </c>
      <c r="G73" s="20">
        <f t="shared" ref="G73:G97" si="13">(2*PI()*D73*I73)/60</f>
        <v>42020.368285295357</v>
      </c>
      <c r="H73" s="16">
        <f t="shared" si="9"/>
        <v>42.28357721893066</v>
      </c>
      <c r="I73" s="23">
        <f t="shared" si="10"/>
        <v>93.317432416000003</v>
      </c>
      <c r="J73" s="16">
        <f t="shared" si="11"/>
        <v>737.52291856595627</v>
      </c>
      <c r="K73" s="23">
        <f t="shared" si="12"/>
        <v>0.32362876754601999</v>
      </c>
      <c r="L73" s="20">
        <f t="shared" si="7"/>
        <v>42.020368285295355</v>
      </c>
      <c r="M73" s="33"/>
      <c r="O73" s="8">
        <v>0.32245600000000002</v>
      </c>
      <c r="P73" s="8">
        <v>93.567099999999996</v>
      </c>
      <c r="Q73" s="8">
        <v>42.1233</v>
      </c>
    </row>
    <row r="74" spans="3:17" x14ac:dyDescent="0.25">
      <c r="C74" s="5">
        <v>114.01600000000001</v>
      </c>
      <c r="D74" s="5">
        <f t="shared" si="8"/>
        <v>4350</v>
      </c>
      <c r="E74" s="5">
        <v>0.30604999999999999</v>
      </c>
      <c r="F74" s="5">
        <v>1.1194299999999999</v>
      </c>
      <c r="G74" s="20">
        <f t="shared" si="13"/>
        <v>42369.623017404039</v>
      </c>
      <c r="H74" s="16">
        <f t="shared" si="9"/>
        <v>42.635019627381951</v>
      </c>
      <c r="I74" s="23">
        <f t="shared" si="10"/>
        <v>93.011516415999992</v>
      </c>
      <c r="J74" s="16">
        <f t="shared" si="11"/>
        <v>735.10514885975363</v>
      </c>
      <c r="K74" s="23">
        <f t="shared" si="12"/>
        <v>0.3250500953086794</v>
      </c>
      <c r="L74" s="20">
        <f t="shared" si="7"/>
        <v>42.369623017404038</v>
      </c>
      <c r="M74" s="33"/>
      <c r="O74" s="8">
        <v>0.32359399999999999</v>
      </c>
      <c r="P74" s="8">
        <v>93.204300000000003</v>
      </c>
      <c r="Q74" s="8">
        <v>42.449199999999998</v>
      </c>
    </row>
    <row r="75" spans="3:17" x14ac:dyDescent="0.25">
      <c r="C75" s="5">
        <v>113.871</v>
      </c>
      <c r="D75" s="5">
        <f t="shared" si="8"/>
        <v>4400</v>
      </c>
      <c r="E75" s="5">
        <v>0.30919999999999997</v>
      </c>
      <c r="F75" s="5">
        <v>1.1198600000000001</v>
      </c>
      <c r="G75" s="20">
        <f t="shared" si="13"/>
        <v>42802.127201959942</v>
      </c>
      <c r="H75" s="16">
        <f t="shared" si="9"/>
        <v>43.070232949669268</v>
      </c>
      <c r="I75" s="23">
        <f t="shared" si="10"/>
        <v>92.893228895999997</v>
      </c>
      <c r="J75" s="16">
        <f t="shared" si="11"/>
        <v>734.17027790668851</v>
      </c>
      <c r="K75" s="23">
        <f t="shared" si="12"/>
        <v>0.3250773012833546</v>
      </c>
      <c r="L75" s="20">
        <f t="shared" si="7"/>
        <v>42.802127201959941</v>
      </c>
      <c r="M75" s="33"/>
      <c r="O75" s="8">
        <v>0.32397799999999999</v>
      </c>
      <c r="P75" s="8">
        <v>92.937700000000007</v>
      </c>
      <c r="Q75" s="8">
        <v>42.814900000000002</v>
      </c>
    </row>
    <row r="76" spans="3:17" x14ac:dyDescent="0.25">
      <c r="C76" s="5">
        <v>113.985</v>
      </c>
      <c r="D76" s="5">
        <f t="shared" si="8"/>
        <v>4450</v>
      </c>
      <c r="E76" s="5">
        <v>0.30990000000000001</v>
      </c>
      <c r="F76" s="5">
        <v>1.11873</v>
      </c>
      <c r="G76" s="20">
        <f t="shared" si="13"/>
        <v>43331.852565948924</v>
      </c>
      <c r="H76" s="16">
        <f t="shared" si="9"/>
        <v>43.603276429464103</v>
      </c>
      <c r="I76" s="23">
        <f t="shared" si="10"/>
        <v>92.986227359999987</v>
      </c>
      <c r="J76" s="16">
        <f t="shared" si="11"/>
        <v>734.90527989737427</v>
      </c>
      <c r="K76" s="23">
        <f t="shared" si="12"/>
        <v>0.32183022820858265</v>
      </c>
      <c r="L76" s="20">
        <f t="shared" si="7"/>
        <v>43.331852565948928</v>
      </c>
      <c r="M76" s="33"/>
      <c r="O76" s="8">
        <v>0.32380199999999998</v>
      </c>
      <c r="P76" s="8">
        <v>92.6935</v>
      </c>
      <c r="Q76" s="8">
        <v>43.186999999999998</v>
      </c>
    </row>
    <row r="77" spans="3:17" x14ac:dyDescent="0.25">
      <c r="C77" s="5">
        <v>113.306</v>
      </c>
      <c r="D77" s="5">
        <f t="shared" si="8"/>
        <v>4500</v>
      </c>
      <c r="E77" s="5">
        <v>0.31445000000000001</v>
      </c>
      <c r="F77" s="5">
        <v>1.1156299999999999</v>
      </c>
      <c r="G77" s="20">
        <f t="shared" si="13"/>
        <v>43557.702478629581</v>
      </c>
      <c r="H77" s="16">
        <f t="shared" si="9"/>
        <v>43.830541030237796</v>
      </c>
      <c r="I77" s="23">
        <f t="shared" si="10"/>
        <v>92.432315455999998</v>
      </c>
      <c r="J77" s="16">
        <f t="shared" si="11"/>
        <v>730.52750488267657</v>
      </c>
      <c r="K77" s="23">
        <f t="shared" si="12"/>
        <v>0.32486217579869919</v>
      </c>
      <c r="L77" s="20">
        <f t="shared" si="7"/>
        <v>43.557702478629572</v>
      </c>
      <c r="M77" s="33"/>
      <c r="O77" s="8">
        <v>0.32462800000000003</v>
      </c>
      <c r="P77" s="8">
        <v>92.302899999999994</v>
      </c>
      <c r="Q77" s="8">
        <v>43.486600000000003</v>
      </c>
    </row>
    <row r="78" spans="3:17" x14ac:dyDescent="0.25">
      <c r="C78" s="5">
        <v>113.074</v>
      </c>
      <c r="D78" s="5">
        <f t="shared" si="8"/>
        <v>4550</v>
      </c>
      <c r="E78" s="5">
        <v>0.31709999999999999</v>
      </c>
      <c r="F78" s="5">
        <v>1.1095299999999999</v>
      </c>
      <c r="G78" s="20">
        <f t="shared" si="13"/>
        <v>43951.4992984817</v>
      </c>
      <c r="H78" s="16">
        <f t="shared" si="9"/>
        <v>44.226804531017564</v>
      </c>
      <c r="I78" s="23">
        <f t="shared" si="10"/>
        <v>92.243055423999991</v>
      </c>
      <c r="J78" s="16">
        <f t="shared" si="11"/>
        <v>729.03171135777234</v>
      </c>
      <c r="K78" s="23">
        <f t="shared" si="12"/>
        <v>0.32466469239407586</v>
      </c>
      <c r="L78" s="20">
        <f t="shared" si="7"/>
        <v>43.951499298481707</v>
      </c>
      <c r="M78" s="33"/>
      <c r="O78" s="8">
        <v>0.32531700000000002</v>
      </c>
      <c r="P78" s="8">
        <v>91.847700000000003</v>
      </c>
      <c r="Q78" s="8">
        <v>43.750599999999999</v>
      </c>
    </row>
    <row r="79" spans="3:17" x14ac:dyDescent="0.25">
      <c r="C79" s="5">
        <v>112.19499999999999</v>
      </c>
      <c r="D79" s="5">
        <f t="shared" si="8"/>
        <v>4600</v>
      </c>
      <c r="E79" s="5">
        <v>0.31940000000000002</v>
      </c>
      <c r="F79" s="5">
        <v>1.1056900000000001</v>
      </c>
      <c r="G79" s="20">
        <f t="shared" si="13"/>
        <v>44089.063786194092</v>
      </c>
      <c r="H79" s="16">
        <f t="shared" si="9"/>
        <v>44.365230700899687</v>
      </c>
      <c r="I79" s="23">
        <f t="shared" si="10"/>
        <v>91.525988319999982</v>
      </c>
      <c r="J79" s="16">
        <f t="shared" si="11"/>
        <v>723.36445916643322</v>
      </c>
      <c r="K79" s="23">
        <f t="shared" si="12"/>
        <v>0.32599921081791522</v>
      </c>
      <c r="L79" s="20">
        <f t="shared" si="7"/>
        <v>44.089063786194096</v>
      </c>
      <c r="M79" s="33"/>
      <c r="O79" s="8">
        <v>0.32631399999999999</v>
      </c>
      <c r="P79" s="8">
        <v>91.194699999999997</v>
      </c>
      <c r="Q79" s="8">
        <v>43.914200000000001</v>
      </c>
    </row>
    <row r="80" spans="3:17" x14ac:dyDescent="0.25">
      <c r="C80" s="5">
        <v>111.06100000000001</v>
      </c>
      <c r="D80" s="5">
        <f t="shared" si="8"/>
        <v>4650</v>
      </c>
      <c r="E80" s="5">
        <v>0.32055</v>
      </c>
      <c r="F80" s="5">
        <v>1.09782</v>
      </c>
      <c r="G80" s="20">
        <f t="shared" si="13"/>
        <v>44117.82307625706</v>
      </c>
      <c r="H80" s="16">
        <f t="shared" si="9"/>
        <v>44.394170134602</v>
      </c>
      <c r="I80" s="23">
        <f t="shared" si="10"/>
        <v>90.600898336</v>
      </c>
      <c r="J80" s="16">
        <f t="shared" si="11"/>
        <v>716.05312357487628</v>
      </c>
      <c r="K80" s="23">
        <f t="shared" si="12"/>
        <v>0.32695969551958659</v>
      </c>
      <c r="L80" s="20">
        <f t="shared" si="7"/>
        <v>44.117823076257061</v>
      </c>
      <c r="M80" s="33"/>
      <c r="O80" s="8">
        <v>0.32746799999999998</v>
      </c>
      <c r="P80" s="8">
        <v>90.376000000000005</v>
      </c>
      <c r="Q80" s="8">
        <v>43.990400000000001</v>
      </c>
    </row>
    <row r="81" spans="3:17" x14ac:dyDescent="0.25">
      <c r="C81" s="5">
        <v>109.973</v>
      </c>
      <c r="D81" s="5">
        <f t="shared" si="8"/>
        <v>4700</v>
      </c>
      <c r="E81" s="5">
        <v>0.32069999999999999</v>
      </c>
      <c r="F81" s="5">
        <v>1.09558</v>
      </c>
      <c r="G81" s="20">
        <f t="shared" si="13"/>
        <v>44155.364350631527</v>
      </c>
      <c r="H81" s="16">
        <f t="shared" si="9"/>
        <v>44.431946561575046</v>
      </c>
      <c r="I81" s="23">
        <f t="shared" si="10"/>
        <v>89.713334047999993</v>
      </c>
      <c r="J81" s="16">
        <f t="shared" si="11"/>
        <v>709.03836773394687</v>
      </c>
      <c r="K81" s="23">
        <f t="shared" si="12"/>
        <v>0.32683458085412886</v>
      </c>
      <c r="L81" s="20">
        <f t="shared" si="7"/>
        <v>44.15536435063153</v>
      </c>
      <c r="M81" s="33"/>
      <c r="O81" s="8">
        <v>0.32885599999999998</v>
      </c>
      <c r="P81" s="8">
        <v>89.444999999999993</v>
      </c>
      <c r="Q81" s="8">
        <v>44.002899999999997</v>
      </c>
    </row>
    <row r="82" spans="3:17" x14ac:dyDescent="0.25">
      <c r="C82" s="5">
        <v>108.654</v>
      </c>
      <c r="D82" s="5">
        <f t="shared" si="8"/>
        <v>4750</v>
      </c>
      <c r="E82" s="5">
        <v>0.32485000000000003</v>
      </c>
      <c r="F82" s="5">
        <v>1.0882700000000001</v>
      </c>
      <c r="G82" s="20">
        <f t="shared" si="13"/>
        <v>44089.875350892151</v>
      </c>
      <c r="H82" s="16">
        <f t="shared" si="9"/>
        <v>44.366047349110517</v>
      </c>
      <c r="I82" s="23">
        <f t="shared" si="10"/>
        <v>88.637325503999989</v>
      </c>
      <c r="J82" s="16">
        <f t="shared" si="11"/>
        <v>700.53426575399646</v>
      </c>
      <c r="K82" s="23">
        <f t="shared" si="12"/>
        <v>0.33155571168345804</v>
      </c>
      <c r="L82" s="20">
        <f t="shared" si="7"/>
        <v>44.08987535089215</v>
      </c>
      <c r="M82" s="33"/>
      <c r="O82" s="8">
        <v>0.33127299999999998</v>
      </c>
      <c r="P82" s="8">
        <v>88.3797</v>
      </c>
      <c r="Q82" s="8">
        <v>43.9392</v>
      </c>
    </row>
    <row r="83" spans="3:17" x14ac:dyDescent="0.25">
      <c r="C83" s="5">
        <v>107.07599999999999</v>
      </c>
      <c r="D83" s="5">
        <f t="shared" si="8"/>
        <v>4800</v>
      </c>
      <c r="E83" s="5">
        <v>0.32455000000000001</v>
      </c>
      <c r="F83" s="5">
        <v>1.08396</v>
      </c>
      <c r="G83" s="20">
        <f t="shared" si="13"/>
        <v>43906.914496806785</v>
      </c>
      <c r="H83" s="16">
        <f t="shared" si="9"/>
        <v>44.181940457204306</v>
      </c>
      <c r="I83" s="23">
        <f t="shared" si="10"/>
        <v>87.350030975999985</v>
      </c>
      <c r="J83" s="16">
        <f t="shared" si="11"/>
        <v>690.36029083029541</v>
      </c>
      <c r="K83" s="23">
        <f t="shared" si="12"/>
        <v>0.332629841276188</v>
      </c>
      <c r="L83" s="20">
        <f t="shared" si="7"/>
        <v>43.906914496806792</v>
      </c>
      <c r="M83" s="33"/>
      <c r="O83" s="8">
        <v>0.33352500000000002</v>
      </c>
      <c r="P83" s="8">
        <v>87.185699999999997</v>
      </c>
      <c r="Q83" s="8">
        <v>43.8001</v>
      </c>
    </row>
    <row r="84" spans="3:17" x14ac:dyDescent="0.25">
      <c r="C84" s="5">
        <v>105.24</v>
      </c>
      <c r="D84" s="5">
        <f t="shared" si="8"/>
        <v>4850</v>
      </c>
      <c r="E84" s="5">
        <v>0.32569999999999999</v>
      </c>
      <c r="F84" s="5">
        <v>1.0822099999999999</v>
      </c>
      <c r="G84" s="20">
        <f t="shared" si="13"/>
        <v>43603.577241035069</v>
      </c>
      <c r="H84" s="16">
        <f t="shared" si="9"/>
        <v>43.876703144891401</v>
      </c>
      <c r="I84" s="23">
        <f t="shared" si="10"/>
        <v>85.852266239999992</v>
      </c>
      <c r="J84" s="16">
        <f t="shared" si="11"/>
        <v>678.52289034872717</v>
      </c>
      <c r="K84" s="23">
        <f t="shared" si="12"/>
        <v>0.33613067842990763</v>
      </c>
      <c r="L84" s="20">
        <f t="shared" si="7"/>
        <v>43.603577241035069</v>
      </c>
      <c r="M84" s="33"/>
      <c r="O84" s="8">
        <v>0.33623999999999998</v>
      </c>
      <c r="P84" s="8">
        <v>85.909499999999994</v>
      </c>
      <c r="Q84" s="8">
        <v>43.607500000000002</v>
      </c>
    </row>
    <row r="85" spans="3:17" x14ac:dyDescent="0.25">
      <c r="C85" s="5">
        <v>103.63200000000001</v>
      </c>
      <c r="D85" s="5">
        <f t="shared" si="8"/>
        <v>4900</v>
      </c>
      <c r="E85" s="5">
        <v>0.32769999999999999</v>
      </c>
      <c r="F85" s="5">
        <v>1.0846</v>
      </c>
      <c r="G85" s="20">
        <f t="shared" si="13"/>
        <v>43379.995438115795</v>
      </c>
      <c r="H85" s="16">
        <f t="shared" si="9"/>
        <v>43.651720860959514</v>
      </c>
      <c r="I85" s="23">
        <f t="shared" si="10"/>
        <v>84.540498431999993</v>
      </c>
      <c r="J85" s="16">
        <f t="shared" si="11"/>
        <v>668.15549384852989</v>
      </c>
      <c r="K85" s="23">
        <f t="shared" si="12"/>
        <v>0.33993779508429822</v>
      </c>
      <c r="L85" s="20">
        <f t="shared" si="7"/>
        <v>43.379995438115806</v>
      </c>
      <c r="M85" s="33"/>
      <c r="O85" s="8">
        <v>0.33902599999999999</v>
      </c>
      <c r="P85" s="8">
        <v>84.661900000000003</v>
      </c>
      <c r="Q85" s="8">
        <v>43.416899999999998</v>
      </c>
    </row>
    <row r="86" spans="3:17" x14ac:dyDescent="0.25">
      <c r="C86" s="5">
        <v>102.33499999999999</v>
      </c>
      <c r="D86" s="5">
        <f t="shared" si="8"/>
        <v>4950</v>
      </c>
      <c r="E86" s="5">
        <v>0.32845000000000002</v>
      </c>
      <c r="F86" s="5">
        <v>1.08823</v>
      </c>
      <c r="G86" s="20">
        <f t="shared" si="13"/>
        <v>43274.188758455988</v>
      </c>
      <c r="H86" s="16">
        <f t="shared" si="9"/>
        <v>43.545251425011237</v>
      </c>
      <c r="I86" s="23">
        <f t="shared" si="10"/>
        <v>83.482436959999987</v>
      </c>
      <c r="J86" s="16">
        <f t="shared" si="11"/>
        <v>659.79323435801018</v>
      </c>
      <c r="K86" s="23">
        <f t="shared" si="12"/>
        <v>0.34154886374644905</v>
      </c>
      <c r="L86" s="20">
        <f t="shared" si="7"/>
        <v>43.274188758455985</v>
      </c>
      <c r="M86" s="33"/>
      <c r="O86" s="8">
        <v>0.34137400000000001</v>
      </c>
      <c r="P86" s="8">
        <v>83.474900000000005</v>
      </c>
      <c r="Q86" s="8">
        <v>43.244799999999998</v>
      </c>
    </row>
    <row r="87" spans="3:17" x14ac:dyDescent="0.25">
      <c r="C87" s="5">
        <v>101.10599999999999</v>
      </c>
      <c r="D87" s="5">
        <f t="shared" si="8"/>
        <v>5000</v>
      </c>
      <c r="E87" s="5">
        <v>0.32869999999999999</v>
      </c>
      <c r="F87" s="5">
        <v>1.08687</v>
      </c>
      <c r="G87" s="20">
        <f t="shared" si="13"/>
        <v>43186.347558375084</v>
      </c>
      <c r="H87" s="16">
        <f t="shared" si="9"/>
        <v>43.456860001561381</v>
      </c>
      <c r="I87" s="23">
        <f t="shared" si="10"/>
        <v>82.479848255999997</v>
      </c>
      <c r="J87" s="16">
        <f t="shared" si="11"/>
        <v>651.86939710754859</v>
      </c>
      <c r="K87" s="23">
        <f t="shared" si="12"/>
        <v>0.34250407446488262</v>
      </c>
      <c r="L87" s="20">
        <f t="shared" si="7"/>
        <v>43.186347558375083</v>
      </c>
      <c r="M87" s="33"/>
      <c r="O87" s="8">
        <v>0.34366000000000002</v>
      </c>
      <c r="P87" s="8">
        <v>82.284199999999998</v>
      </c>
      <c r="Q87" s="8">
        <v>43.058</v>
      </c>
    </row>
    <row r="88" spans="3:17" x14ac:dyDescent="0.25">
      <c r="C88" s="5">
        <v>99.314899999999994</v>
      </c>
      <c r="D88" s="5">
        <f t="shared" si="8"/>
        <v>5050</v>
      </c>
      <c r="E88" s="5">
        <v>0.32984999999999998</v>
      </c>
      <c r="F88" s="5">
        <v>1.0891</v>
      </c>
      <c r="G88" s="20">
        <f t="shared" si="13"/>
        <v>42845.511315021053</v>
      </c>
      <c r="H88" s="16">
        <f t="shared" si="9"/>
        <v>43.113888813945358</v>
      </c>
      <c r="I88" s="23">
        <f t="shared" si="10"/>
        <v>81.018711862399996</v>
      </c>
      <c r="J88" s="16">
        <f t="shared" si="11"/>
        <v>640.32148425213609</v>
      </c>
      <c r="K88" s="23">
        <f t="shared" si="12"/>
        <v>0.34643652379044332</v>
      </c>
      <c r="L88" s="20">
        <f t="shared" si="7"/>
        <v>42.845511315021056</v>
      </c>
      <c r="M88" s="33"/>
      <c r="O88" s="8">
        <v>0.346526</v>
      </c>
      <c r="P88" s="8">
        <v>80.995800000000003</v>
      </c>
      <c r="Q88" s="8">
        <v>42.807000000000002</v>
      </c>
    </row>
    <row r="89" spans="3:17" x14ac:dyDescent="0.25">
      <c r="C89" s="5">
        <v>97.581500000000005</v>
      </c>
      <c r="D89" s="5">
        <f t="shared" si="8"/>
        <v>5100</v>
      </c>
      <c r="E89" s="5">
        <v>0.32969999999999999</v>
      </c>
      <c r="F89" s="5">
        <v>1.09185</v>
      </c>
      <c r="G89" s="20">
        <f t="shared" si="13"/>
        <v>42514.512944364622</v>
      </c>
      <c r="H89" s="16">
        <f t="shared" si="9"/>
        <v>42.780817121903837</v>
      </c>
      <c r="I89" s="23">
        <f t="shared" si="10"/>
        <v>79.604645743999995</v>
      </c>
      <c r="J89" s="16">
        <f t="shared" si="11"/>
        <v>629.14558556218469</v>
      </c>
      <c r="K89" s="23">
        <f t="shared" si="12"/>
        <v>0.34897494931708029</v>
      </c>
      <c r="L89" s="20">
        <f t="shared" si="7"/>
        <v>42.514512944364625</v>
      </c>
      <c r="M89" s="33"/>
      <c r="O89" s="8">
        <v>0.34945399999999999</v>
      </c>
      <c r="P89" s="8">
        <v>79.695800000000006</v>
      </c>
      <c r="Q89" s="8">
        <v>42.536700000000003</v>
      </c>
    </row>
    <row r="90" spans="3:17" x14ac:dyDescent="0.25">
      <c r="C90" s="5">
        <v>95.848600000000005</v>
      </c>
      <c r="D90" s="5">
        <f t="shared" si="8"/>
        <v>5150</v>
      </c>
      <c r="E90" s="5">
        <v>0.33095000000000002</v>
      </c>
      <c r="F90" s="5">
        <v>1.0940700000000001</v>
      </c>
      <c r="G90" s="20">
        <f t="shared" si="13"/>
        <v>42168.926484691117</v>
      </c>
      <c r="H90" s="16">
        <f t="shared" si="9"/>
        <v>42.433065963365436</v>
      </c>
      <c r="I90" s="23">
        <f t="shared" si="10"/>
        <v>78.190987513599993</v>
      </c>
      <c r="J90" s="16">
        <f t="shared" si="11"/>
        <v>617.97291056517486</v>
      </c>
      <c r="K90" s="23">
        <f t="shared" si="12"/>
        <v>0.35316881982771414</v>
      </c>
      <c r="L90" s="20">
        <f t="shared" si="7"/>
        <v>42.16892648469112</v>
      </c>
      <c r="M90" s="33"/>
      <c r="O90" s="8">
        <v>0.35260900000000001</v>
      </c>
      <c r="P90" s="8">
        <v>78.441500000000005</v>
      </c>
      <c r="Q90" s="8">
        <v>42.2776</v>
      </c>
    </row>
    <row r="91" spans="3:17" x14ac:dyDescent="0.25">
      <c r="C91" s="5">
        <v>94.803299999999993</v>
      </c>
      <c r="D91" s="5">
        <f t="shared" si="8"/>
        <v>5200</v>
      </c>
      <c r="E91" s="5">
        <v>0.33379999999999999</v>
      </c>
      <c r="F91" s="5">
        <v>1.0934600000000001</v>
      </c>
      <c r="G91" s="20">
        <f t="shared" si="13"/>
        <v>42113.985263190472</v>
      </c>
      <c r="H91" s="16">
        <f t="shared" si="9"/>
        <v>42.377780598752445</v>
      </c>
      <c r="I91" s="23">
        <f t="shared" si="10"/>
        <v>77.338256860799987</v>
      </c>
      <c r="J91" s="16">
        <f t="shared" si="11"/>
        <v>611.23345810145838</v>
      </c>
      <c r="K91" s="23">
        <f t="shared" si="12"/>
        <v>0.35667486480148036</v>
      </c>
      <c r="L91" s="20">
        <f t="shared" si="7"/>
        <v>42.113985263190472</v>
      </c>
      <c r="M91" s="33"/>
      <c r="O91" s="8">
        <v>0.35547000000000001</v>
      </c>
      <c r="P91" s="8">
        <v>77.312399999999997</v>
      </c>
      <c r="Q91" s="8">
        <v>42.072800000000001</v>
      </c>
    </row>
    <row r="92" spans="3:17" x14ac:dyDescent="0.25">
      <c r="C92" s="5">
        <v>93.0976</v>
      </c>
      <c r="D92" s="5">
        <f t="shared" si="8"/>
        <v>5250</v>
      </c>
      <c r="E92" s="5">
        <v>0.33129999999999998</v>
      </c>
      <c r="F92" s="5">
        <v>1.0880399999999999</v>
      </c>
      <c r="G92" s="20">
        <f t="shared" si="13"/>
        <v>41753.927323532807</v>
      </c>
      <c r="H92" s="16">
        <f t="shared" si="9"/>
        <v>42.01546731317061</v>
      </c>
      <c r="I92" s="23">
        <f t="shared" si="10"/>
        <v>75.94678773759999</v>
      </c>
      <c r="J92" s="16">
        <f t="shared" si="11"/>
        <v>600.23615200047186</v>
      </c>
      <c r="K92" s="23">
        <f t="shared" si="12"/>
        <v>0.35705623292584177</v>
      </c>
      <c r="L92" s="20">
        <f t="shared" si="7"/>
        <v>41.753927323532807</v>
      </c>
      <c r="M92" s="33"/>
      <c r="O92" s="8">
        <v>0.35771399999999998</v>
      </c>
      <c r="P92" s="8">
        <v>76.170299999999997</v>
      </c>
      <c r="Q92" s="8">
        <v>41.847499999999997</v>
      </c>
    </row>
    <row r="93" spans="3:17" x14ac:dyDescent="0.25">
      <c r="C93" s="5">
        <v>91.788600000000002</v>
      </c>
      <c r="D93" s="5">
        <f t="shared" si="8"/>
        <v>5300</v>
      </c>
      <c r="E93" s="5">
        <v>0.33239999999999997</v>
      </c>
      <c r="F93" s="5">
        <v>1.0833900000000001</v>
      </c>
      <c r="G93" s="20">
        <f t="shared" si="13"/>
        <v>41558.910889427614</v>
      </c>
      <c r="H93" s="16">
        <f t="shared" si="9"/>
        <v>41.819229327000151</v>
      </c>
      <c r="I93" s="23">
        <f t="shared" si="10"/>
        <v>74.878936953600004</v>
      </c>
      <c r="J93" s="16">
        <f t="shared" si="11"/>
        <v>591.79652387935369</v>
      </c>
      <c r="K93" s="23">
        <f t="shared" si="12"/>
        <v>0.35992281029205797</v>
      </c>
      <c r="L93" s="20">
        <f t="shared" si="7"/>
        <v>41.558910889427608</v>
      </c>
      <c r="M93" s="33"/>
      <c r="O93" s="8">
        <v>0.360267</v>
      </c>
      <c r="P93" s="8">
        <v>75.14</v>
      </c>
      <c r="Q93" s="8">
        <v>41.668900000000001</v>
      </c>
    </row>
    <row r="94" spans="3:17" x14ac:dyDescent="0.25">
      <c r="C94" s="5">
        <v>90.593800000000002</v>
      </c>
      <c r="D94" s="5">
        <f t="shared" si="8"/>
        <v>5350</v>
      </c>
      <c r="E94" s="5">
        <v>0.33079999999999998</v>
      </c>
      <c r="F94" s="5">
        <v>1.0800700000000001</v>
      </c>
      <c r="G94" s="20">
        <f t="shared" si="13"/>
        <v>41404.905809489988</v>
      </c>
      <c r="H94" s="16">
        <f t="shared" si="9"/>
        <v>41.664259583626226</v>
      </c>
      <c r="I94" s="23">
        <f t="shared" si="10"/>
        <v>73.904247788799992</v>
      </c>
      <c r="J94" s="16">
        <f t="shared" si="11"/>
        <v>584.0931872260976</v>
      </c>
      <c r="K94" s="23">
        <f t="shared" si="12"/>
        <v>0.35952261474745667</v>
      </c>
      <c r="L94" s="20">
        <f t="shared" si="7"/>
        <v>41.404905809489996</v>
      </c>
      <c r="M94" s="33"/>
      <c r="O94" s="8">
        <v>0.36300199999999999</v>
      </c>
      <c r="P94" s="8">
        <v>74.240300000000005</v>
      </c>
      <c r="Q94" s="8">
        <v>41.545400000000001</v>
      </c>
    </row>
    <row r="95" spans="3:17" x14ac:dyDescent="0.25">
      <c r="C95" s="5">
        <v>89.6374</v>
      </c>
      <c r="D95" s="5">
        <f t="shared" si="8"/>
        <v>5400</v>
      </c>
      <c r="E95" s="5">
        <v>0.33879999999999999</v>
      </c>
      <c r="F95" s="5">
        <v>1.0789500000000001</v>
      </c>
      <c r="G95" s="20">
        <f t="shared" si="13"/>
        <v>41350.670222137342</v>
      </c>
      <c r="H95" s="16">
        <f t="shared" si="9"/>
        <v>41.609684273141802</v>
      </c>
      <c r="I95" s="23">
        <f t="shared" si="10"/>
        <v>73.124039622399991</v>
      </c>
      <c r="J95" s="16">
        <f t="shared" si="11"/>
        <v>577.92690736739826</v>
      </c>
      <c r="K95" s="23">
        <f t="shared" si="12"/>
        <v>0.36870019078525013</v>
      </c>
      <c r="L95" s="20">
        <f t="shared" si="7"/>
        <v>41.350670222137346</v>
      </c>
      <c r="M95" s="33"/>
      <c r="O95" s="8">
        <v>0.36748900000000001</v>
      </c>
      <c r="P95" s="8">
        <v>73.508600000000001</v>
      </c>
      <c r="Q95" s="8">
        <v>41.491999999999997</v>
      </c>
    </row>
    <row r="96" spans="3:17" x14ac:dyDescent="0.25">
      <c r="C96" s="5">
        <v>88.925600000000003</v>
      </c>
      <c r="D96" s="5">
        <f t="shared" si="8"/>
        <v>5450</v>
      </c>
      <c r="E96" s="5">
        <v>0.34379999999999999</v>
      </c>
      <c r="F96" s="5">
        <v>1.0792299999999999</v>
      </c>
      <c r="G96" s="20">
        <f t="shared" si="13"/>
        <v>41402.145635238005</v>
      </c>
      <c r="H96" s="16">
        <f t="shared" si="9"/>
        <v>41.661482120079761</v>
      </c>
      <c r="I96" s="23">
        <f t="shared" si="10"/>
        <v>72.543370265600004</v>
      </c>
      <c r="J96" s="16">
        <f t="shared" si="11"/>
        <v>573.3376580957314</v>
      </c>
      <c r="K96" s="23">
        <f t="shared" si="12"/>
        <v>0.37367628567617989</v>
      </c>
      <c r="L96" s="20">
        <f t="shared" si="7"/>
        <v>41.402145635238</v>
      </c>
      <c r="M96" s="33"/>
      <c r="O96" s="8">
        <v>0.371369</v>
      </c>
      <c r="P96" s="8">
        <v>72.969300000000004</v>
      </c>
      <c r="Q96" s="8">
        <v>41.509399999999999</v>
      </c>
    </row>
    <row r="97" spans="3:17" x14ac:dyDescent="0.25">
      <c r="C97" s="6">
        <v>88.647400000000005</v>
      </c>
      <c r="D97" s="6">
        <f t="shared" si="8"/>
        <v>5500</v>
      </c>
      <c r="E97" s="6">
        <v>0.3488</v>
      </c>
      <c r="F97" s="6">
        <v>1.0836600000000001</v>
      </c>
      <c r="G97" s="21">
        <f t="shared" si="13"/>
        <v>41651.268660622794</v>
      </c>
      <c r="H97" s="17">
        <f t="shared" si="9"/>
        <v>41.912165612650611</v>
      </c>
      <c r="I97" s="24">
        <f t="shared" si="10"/>
        <v>72.316421382399994</v>
      </c>
      <c r="J97" s="17">
        <f t="shared" si="11"/>
        <v>571.54399534302308</v>
      </c>
      <c r="K97" s="24">
        <f t="shared" si="12"/>
        <v>0.3768432632362777</v>
      </c>
      <c r="L97" s="21">
        <f>((2*PI()*D97*C97*$O$3)/60)*10^-3</f>
        <v>41.651268660622804</v>
      </c>
      <c r="M97" s="33"/>
      <c r="O97" s="9">
        <v>0.374085</v>
      </c>
      <c r="P97" s="9">
        <v>72.642799999999994</v>
      </c>
      <c r="Q97" s="9">
        <v>41.580300000000001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802D45-A70B-421F-AFE5-CCC1538239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DB2659-A537-4F56-BCA1-5378162B9427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3DED18E0-511C-414D-BEEF-BE5E9C6DAA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GrE HnD BsC</vt:lpstr>
      <vt:lpstr>Smoothed...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Jason Taberner (2404389)</cp:lastModifiedBy>
  <cp:revision/>
  <dcterms:created xsi:type="dcterms:W3CDTF">2019-10-18T15:00:30Z</dcterms:created>
  <dcterms:modified xsi:type="dcterms:W3CDTF">2025-03-25T21:47:17Z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