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ni - College\Year 8 (Bsc Hons)\Integrated Project\Submission work\"/>
    </mc:Choice>
  </mc:AlternateContent>
  <xr:revisionPtr revIDLastSave="0" documentId="13_ncr:1_{1AFBF117-85D6-4183-BDA1-A6A9E90A01AE}" xr6:coauthVersionLast="47" xr6:coauthVersionMax="47" xr10:uidLastSave="{00000000-0000-0000-0000-000000000000}"/>
  <bookViews>
    <workbookView xWindow="-120" yWindow="-120" windowWidth="20730" windowHeight="11160" activeTab="1" xr2:uid="{0271DA64-273E-4030-9327-711AF1196555}"/>
  </bookViews>
  <sheets>
    <sheet name="Monthly forecast" sheetId="3" r:id="rId1"/>
    <sheet name="Cashflow" sheetId="5" r:id="rId2"/>
    <sheet name="Cashflow - Phase 1" sheetId="9" r:id="rId3"/>
    <sheet name="Cashflow - Phase 2" sheetId="10" r:id="rId4"/>
    <sheet name="Client returns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6" i="5" l="1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R7" i="4"/>
  <c r="T7" i="4"/>
  <c r="S7" i="4"/>
  <c r="B17" i="4"/>
  <c r="B10" i="4"/>
  <c r="B25" i="4"/>
  <c r="B31" i="4"/>
  <c r="H7" i="4"/>
  <c r="I7" i="4"/>
  <c r="J7" i="4"/>
  <c r="K7" i="4"/>
  <c r="L7" i="4"/>
  <c r="M7" i="4"/>
  <c r="N7" i="4"/>
  <c r="O7" i="4"/>
  <c r="P7" i="4"/>
  <c r="Q7" i="4"/>
  <c r="G7" i="4"/>
  <c r="G8" i="4" s="1"/>
  <c r="C15" i="10"/>
  <c r="B15" i="10"/>
  <c r="B14" i="10"/>
  <c r="B16" i="5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E8" i="10"/>
  <c r="F8" i="10" s="1"/>
  <c r="G8" i="10" s="1"/>
  <c r="C14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B14" i="9"/>
  <c r="B15" i="9" s="1"/>
  <c r="B18" i="9" s="1"/>
  <c r="E8" i="9"/>
  <c r="F8" i="9" s="1"/>
  <c r="G8" i="9" s="1"/>
  <c r="K20" i="5"/>
  <c r="L20" i="5"/>
  <c r="M20" i="5"/>
  <c r="D20" i="5"/>
  <c r="E20" i="5"/>
  <c r="F20" i="5"/>
  <c r="G20" i="5"/>
  <c r="H20" i="5"/>
  <c r="I20" i="5"/>
  <c r="J20" i="5"/>
  <c r="C20" i="5"/>
  <c r="B20" i="5"/>
  <c r="N16" i="5"/>
  <c r="N17" i="5" s="1"/>
  <c r="N20" i="5" s="1"/>
  <c r="E17" i="5"/>
  <c r="D17" i="5"/>
  <c r="C17" i="5"/>
  <c r="C16" i="5"/>
  <c r="D16" i="5"/>
  <c r="E16" i="5"/>
  <c r="F16" i="5"/>
  <c r="G16" i="5"/>
  <c r="H16" i="5"/>
  <c r="I16" i="5"/>
  <c r="J16" i="5"/>
  <c r="K16" i="5"/>
  <c r="L16" i="5"/>
  <c r="M16" i="5"/>
  <c r="O16" i="5"/>
  <c r="P16" i="5"/>
  <c r="Q16" i="5"/>
  <c r="R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B17" i="5"/>
  <c r="E9" i="5"/>
  <c r="F9" i="5" s="1"/>
  <c r="G9" i="5" s="1"/>
  <c r="E8" i="5"/>
  <c r="F8" i="5" s="1"/>
  <c r="G8" i="5" s="1"/>
  <c r="AK24" i="3"/>
  <c r="AK23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I25" i="3"/>
  <c r="D25" i="3"/>
  <c r="C25" i="3"/>
  <c r="B25" i="3"/>
  <c r="U8" i="4" l="1"/>
  <c r="V8" i="4" s="1"/>
  <c r="W8" i="4" s="1"/>
  <c r="X8" i="4" s="1"/>
  <c r="Y8" i="4" s="1"/>
  <c r="Z8" i="4" s="1"/>
  <c r="AA8" i="4" s="1"/>
  <c r="AB8" i="4" s="1"/>
  <c r="AC8" i="4" s="1"/>
  <c r="AD8" i="4" s="1"/>
  <c r="AE8" i="4" s="1"/>
  <c r="AF8" i="4" s="1"/>
  <c r="AG8" i="4"/>
  <c r="AH8" i="4" s="1"/>
  <c r="AI8" i="4"/>
  <c r="AJ8" i="4" s="1"/>
  <c r="AK8" i="4" s="1"/>
  <c r="AL8" i="4" s="1"/>
  <c r="AM8" i="4" s="1"/>
  <c r="AN8" i="4" s="1"/>
  <c r="AO8" i="4" s="1"/>
  <c r="AP8" i="4" s="1"/>
  <c r="AQ8" i="4" s="1"/>
  <c r="AR8" i="4" s="1"/>
  <c r="AS8" i="4" s="1"/>
  <c r="AT8" i="4" s="1"/>
  <c r="H8" i="4"/>
  <c r="I8" i="4" s="1"/>
  <c r="J8" i="4" s="1"/>
  <c r="K8" i="4" s="1"/>
  <c r="L8" i="4" s="1"/>
  <c r="M8" i="4" s="1"/>
  <c r="N8" i="4" s="1"/>
  <c r="O8" i="4" s="1"/>
  <c r="P8" i="4" s="1"/>
  <c r="Q8" i="4" s="1"/>
  <c r="R8" i="4" s="1"/>
  <c r="S8" i="4" s="1"/>
  <c r="T8" i="4" s="1"/>
  <c r="C15" i="9"/>
  <c r="F17" i="5"/>
  <c r="G17" i="5" s="1"/>
  <c r="H17" i="5" s="1"/>
  <c r="I17" i="5" s="1"/>
  <c r="J17" i="5" s="1"/>
  <c r="K17" i="5" s="1"/>
  <c r="L17" i="5" s="1"/>
  <c r="M17" i="5" s="1"/>
  <c r="O17" i="5" s="1"/>
  <c r="AK25" i="3"/>
  <c r="K13" i="3"/>
  <c r="Y14" i="3"/>
  <c r="M14" i="3"/>
  <c r="Z13" i="3"/>
  <c r="AB12" i="3"/>
  <c r="X12" i="3"/>
  <c r="P12" i="3"/>
  <c r="H13" i="3"/>
  <c r="C13" i="3"/>
  <c r="A13" i="3"/>
  <c r="P17" i="5" l="1"/>
  <c r="O20" i="5"/>
  <c r="C18" i="9"/>
  <c r="D15" i="9"/>
  <c r="Q17" i="5" l="1"/>
  <c r="P20" i="5"/>
  <c r="E15" i="9"/>
  <c r="D18" i="9"/>
  <c r="R17" i="5" l="1"/>
  <c r="Q20" i="5"/>
  <c r="E18" i="9"/>
  <c r="F15" i="9"/>
  <c r="R20" i="5" l="1"/>
  <c r="S17" i="5"/>
  <c r="F18" i="9"/>
  <c r="G15" i="9"/>
  <c r="S20" i="5" l="1"/>
  <c r="T17" i="5"/>
  <c r="G18" i="9"/>
  <c r="H15" i="9"/>
  <c r="U17" i="5" l="1"/>
  <c r="T20" i="5"/>
  <c r="I15" i="9"/>
  <c r="H18" i="9"/>
  <c r="V17" i="5" l="1"/>
  <c r="U20" i="5"/>
  <c r="I18" i="9"/>
  <c r="J15" i="9"/>
  <c r="W17" i="5" l="1"/>
  <c r="V20" i="5"/>
  <c r="J18" i="9"/>
  <c r="K15" i="9"/>
  <c r="W20" i="5" l="1"/>
  <c r="X17" i="5"/>
  <c r="K18" i="9"/>
  <c r="L15" i="9"/>
  <c r="Y17" i="5" l="1"/>
  <c r="X20" i="5"/>
  <c r="M15" i="9"/>
  <c r="L18" i="9"/>
  <c r="Z17" i="5" l="1"/>
  <c r="Y20" i="5"/>
  <c r="B18" i="10"/>
  <c r="M18" i="9"/>
  <c r="N15" i="9"/>
  <c r="AA17" i="5" l="1"/>
  <c r="Z20" i="5"/>
  <c r="C18" i="10"/>
  <c r="D15" i="10"/>
  <c r="N18" i="9"/>
  <c r="O15" i="9"/>
  <c r="AB17" i="5" l="1"/>
  <c r="AA20" i="5"/>
  <c r="E15" i="10"/>
  <c r="D18" i="10"/>
  <c r="O18" i="9"/>
  <c r="P15" i="9"/>
  <c r="AC17" i="5" l="1"/>
  <c r="AB20" i="5"/>
  <c r="F15" i="10"/>
  <c r="E18" i="10"/>
  <c r="Q15" i="9"/>
  <c r="P18" i="9"/>
  <c r="AC20" i="5" l="1"/>
  <c r="AD17" i="5"/>
  <c r="G15" i="10"/>
  <c r="F18" i="10"/>
  <c r="Q18" i="9"/>
  <c r="R15" i="9"/>
  <c r="AD20" i="5" l="1"/>
  <c r="AE17" i="5"/>
  <c r="G18" i="10"/>
  <c r="H15" i="10"/>
  <c r="R18" i="9"/>
  <c r="AE20" i="5" l="1"/>
  <c r="AF17" i="5"/>
  <c r="I15" i="10"/>
  <c r="H18" i="10"/>
  <c r="AG17" i="5" l="1"/>
  <c r="AF20" i="5"/>
  <c r="I18" i="10"/>
  <c r="J15" i="10"/>
  <c r="AH17" i="5" l="1"/>
  <c r="AG20" i="5"/>
  <c r="J18" i="10"/>
  <c r="K15" i="10"/>
  <c r="AI17" i="5" l="1"/>
  <c r="AI20" i="5" s="1"/>
  <c r="AH20" i="5"/>
  <c r="K18" i="10"/>
  <c r="L15" i="10"/>
  <c r="M15" i="10" l="1"/>
  <c r="L18" i="10"/>
  <c r="N15" i="10" l="1"/>
  <c r="M18" i="10"/>
  <c r="N18" i="10" l="1"/>
  <c r="O15" i="10"/>
  <c r="O18" i="10" l="1"/>
  <c r="P15" i="10"/>
  <c r="Q15" i="10" l="1"/>
  <c r="R15" i="10" s="1"/>
  <c r="P18" i="10"/>
  <c r="R18" i="10" l="1"/>
  <c r="S15" i="10"/>
  <c r="Q18" i="10"/>
  <c r="S18" i="10" l="1"/>
  <c r="T15" i="10"/>
  <c r="U15" i="10" l="1"/>
  <c r="T18" i="10"/>
  <c r="U18" i="10" l="1"/>
  <c r="V15" i="10"/>
  <c r="V18" i="10" l="1"/>
  <c r="W15" i="10"/>
  <c r="W18" i="10" s="1"/>
</calcChain>
</file>

<file path=xl/sharedStrings.xml><?xml version="1.0" encoding="utf-8"?>
<sst xmlns="http://schemas.openxmlformats.org/spreadsheetml/2006/main" count="105" uniqueCount="55">
  <si>
    <t>Month</t>
  </si>
  <si>
    <t>Superstructure framing, all floors, and roofing works</t>
  </si>
  <si>
    <t>External walls &amp; curtain walling &amp; scaffolding</t>
  </si>
  <si>
    <t>Internal fit out of Phase 1</t>
  </si>
  <si>
    <t>Changing site set up and substructure</t>
  </si>
  <si>
    <t>External wall &amp; curtain walling</t>
  </si>
  <si>
    <t>Internal fit out of phase 2</t>
  </si>
  <si>
    <t>Landscaping of phase 1</t>
  </si>
  <si>
    <t>Landscaping of phase 2</t>
  </si>
  <si>
    <t>Handover of all buildings</t>
  </si>
  <si>
    <t>Energy</t>
  </si>
  <si>
    <t>Maintenance</t>
  </si>
  <si>
    <t>Staff</t>
  </si>
  <si>
    <t>Security</t>
  </si>
  <si>
    <t>Completion</t>
  </si>
  <si>
    <t>monthly/ 34mths</t>
  </si>
  <si>
    <t>Divided by percentage of ground floor cover on each phase block</t>
  </si>
  <si>
    <t>Building works</t>
  </si>
  <si>
    <t>Total</t>
  </si>
  <si>
    <t>Set-up/ prof fees/ contingency</t>
  </si>
  <si>
    <t>Site set up and sub structure phase 1</t>
  </si>
  <si>
    <t>Phasing</t>
  </si>
  <si>
    <t>Phase</t>
  </si>
  <si>
    <t>Start</t>
  </si>
  <si>
    <t>End</t>
  </si>
  <si>
    <t>Difference in days</t>
  </si>
  <si>
    <t>Difference in weeks</t>
  </si>
  <si>
    <t>Difference in months</t>
  </si>
  <si>
    <t>Totals</t>
  </si>
  <si>
    <t>Cashflow</t>
  </si>
  <si>
    <t>SA1 Development</t>
  </si>
  <si>
    <t>IP Construction</t>
  </si>
  <si>
    <t>Jack Rees</t>
  </si>
  <si>
    <t>Phase 1</t>
  </si>
  <si>
    <t>Phase 2</t>
  </si>
  <si>
    <t>Handover</t>
  </si>
  <si>
    <t>Site Set-up, professional fees, contingency</t>
  </si>
  <si>
    <t>Phase 1 - square smaller block - 33.15%</t>
  </si>
  <si>
    <t>Phase 2 - L Shape block - 66.85%</t>
  </si>
  <si>
    <t>Outgoings</t>
  </si>
  <si>
    <t>Incomings</t>
  </si>
  <si>
    <t xml:space="preserve">Incomings </t>
  </si>
  <si>
    <t>Cost £/ anually</t>
  </si>
  <si>
    <t>Solar panel savings</t>
  </si>
  <si>
    <t>Resindetial rent</t>
  </si>
  <si>
    <t>Retail rent</t>
  </si>
  <si>
    <t xml:space="preserve">Phase one </t>
  </si>
  <si>
    <t>Café Rent</t>
  </si>
  <si>
    <t>Resindential Rent</t>
  </si>
  <si>
    <t>Year</t>
  </si>
  <si>
    <t>Annual Total incoming/ outgoings</t>
  </si>
  <si>
    <t>Client money back</t>
  </si>
  <si>
    <t>Client Returns</t>
  </si>
  <si>
    <t xml:space="preserve">Total </t>
  </si>
  <si>
    <t>Cash Flow (long-term) - Client Returns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</si>
</sst>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164" fontId="0" fillId="0" borderId="0" xfId="0" applyNumberFormat="1"/>
    <xf numFmtId="164" fontId="0" fillId="3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0" fontId="0" fillId="5" borderId="0" xfId="0" applyFill="1"/>
    <xf numFmtId="17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17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/>
    </xf>
    <xf numFmtId="17" fontId="0" fillId="0" borderId="0" xfId="0" applyNumberFormat="1" applyAlignment="1">
      <alignment horizontal="center" vertical="center"/>
    </xf>
    <xf numFmtId="0" fontId="0" fillId="6" borderId="1" xfId="0" applyFill="1" applyBorder="1"/>
    <xf numFmtId="0" fontId="3" fillId="0" borderId="0" xfId="0" applyFon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/>
    </xf>
    <xf numFmtId="0" fontId="3" fillId="0" borderId="11" xfId="0" applyFont="1" applyBorder="1"/>
    <xf numFmtId="0" fontId="0" fillId="0" borderId="10" xfId="0" applyBorder="1"/>
    <xf numFmtId="0" fontId="0" fillId="0" borderId="13" xfId="0" applyBorder="1"/>
    <xf numFmtId="164" fontId="0" fillId="0" borderId="12" xfId="0" applyNumberFormat="1" applyBorder="1" applyAlignment="1">
      <alignment horizontal="center" vertical="center"/>
    </xf>
    <xf numFmtId="0" fontId="0" fillId="0" borderId="8" xfId="0" applyBorder="1"/>
    <xf numFmtId="164" fontId="0" fillId="0" borderId="14" xfId="0" applyNumberFormat="1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6" xfId="0" applyBorder="1"/>
    <xf numFmtId="164" fontId="1" fillId="0" borderId="11" xfId="0" applyNumberFormat="1" applyFont="1" applyBorder="1" applyAlignment="1">
      <alignment horizontal="left"/>
    </xf>
    <xf numFmtId="164" fontId="1" fillId="0" borderId="2" xfId="0" applyNumberFormat="1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17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/>
    <xf numFmtId="164" fontId="1" fillId="6" borderId="14" xfId="0" applyNumberFormat="1" applyFont="1" applyFill="1" applyBorder="1" applyAlignment="1">
      <alignment horizontal="left"/>
    </xf>
    <xf numFmtId="164" fontId="0" fillId="6" borderId="1" xfId="0" applyNumberForma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0" fillId="5" borderId="0" xfId="0" applyNumberFormat="1" applyFill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3" fontId="0" fillId="0" borderId="1" xfId="0" applyNumberFormat="1" applyBorder="1"/>
    <xf numFmtId="0" fontId="0" fillId="0" borderId="1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3" borderId="1" xfId="0" applyFont="1" applyFill="1" applyBorder="1"/>
    <xf numFmtId="16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164" fontId="1" fillId="7" borderId="1" xfId="0" applyNumberFormat="1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horizontal="center" vertical="center"/>
    </xf>
    <xf numFmtId="164" fontId="0" fillId="3" borderId="14" xfId="0" applyNumberFormat="1" applyFill="1" applyBorder="1" applyAlignment="1">
      <alignment horizontal="center"/>
    </xf>
    <xf numFmtId="164" fontId="0" fillId="3" borderId="15" xfId="0" applyNumberForma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64" fontId="0" fillId="6" borderId="11" xfId="0" applyNumberForma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4" fontId="0" fillId="4" borderId="14" xfId="0" applyNumberFormat="1" applyFill="1" applyBorder="1" applyAlignment="1">
      <alignment horizontal="center"/>
    </xf>
    <xf numFmtId="164" fontId="0" fillId="4" borderId="4" xfId="0" applyNumberFormat="1" applyFill="1" applyBorder="1" applyAlignment="1">
      <alignment horizontal="center"/>
    </xf>
    <xf numFmtId="164" fontId="0" fillId="6" borderId="2" xfId="0" applyNumberFormat="1" applyFill="1" applyBorder="1" applyAlignment="1">
      <alignment horizontal="center"/>
    </xf>
    <xf numFmtId="164" fontId="0" fillId="6" borderId="3" xfId="0" applyNumberFormat="1" applyFill="1" applyBorder="1" applyAlignment="1">
      <alignment horizontal="center"/>
    </xf>
    <xf numFmtId="164" fontId="0" fillId="6" borderId="4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164" fontId="0" fillId="6" borderId="2" xfId="0" applyNumberFormat="1" applyFill="1" applyBorder="1" applyAlignment="1">
      <alignment horizontal="center" vertical="center"/>
    </xf>
    <xf numFmtId="164" fontId="0" fillId="6" borderId="3" xfId="0" applyNumberFormat="1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horizontal="center" vertical="center"/>
    </xf>
    <xf numFmtId="164" fontId="0" fillId="4" borderId="11" xfId="0" applyNumberFormat="1" applyFill="1" applyBorder="1" applyAlignment="1">
      <alignment horizontal="center"/>
    </xf>
    <xf numFmtId="164" fontId="0" fillId="4" borderId="13" xfId="0" applyNumberFormat="1" applyFill="1" applyBorder="1" applyAlignment="1">
      <alignment horizontal="center"/>
    </xf>
    <xf numFmtId="0" fontId="1" fillId="0" borderId="11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2" fillId="6" borderId="2" xfId="0" applyNumberFormat="1" applyFont="1" applyFill="1" applyBorder="1" applyAlignment="1">
      <alignment horizontal="center" vertical="center"/>
    </xf>
    <xf numFmtId="164" fontId="2" fillId="6" borderId="3" xfId="0" applyNumberFormat="1" applyFont="1" applyFill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164" fontId="1" fillId="6" borderId="1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Phase Works Cashflow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Cashflow!$B$19:$AI$19</c:f>
              <c:numCache>
                <c:formatCode>mmm\-yy</c:formatCode>
                <c:ptCount val="34"/>
                <c:pt idx="0">
                  <c:v>45017</c:v>
                </c:pt>
                <c:pt idx="1">
                  <c:v>45047</c:v>
                </c:pt>
                <c:pt idx="2">
                  <c:v>45078</c:v>
                </c:pt>
                <c:pt idx="3">
                  <c:v>45108</c:v>
                </c:pt>
                <c:pt idx="4">
                  <c:v>45139</c:v>
                </c:pt>
                <c:pt idx="5">
                  <c:v>45170</c:v>
                </c:pt>
                <c:pt idx="6">
                  <c:v>45200</c:v>
                </c:pt>
                <c:pt idx="7">
                  <c:v>45231</c:v>
                </c:pt>
                <c:pt idx="8">
                  <c:v>45261</c:v>
                </c:pt>
                <c:pt idx="9">
                  <c:v>45292</c:v>
                </c:pt>
                <c:pt idx="10">
                  <c:v>45323</c:v>
                </c:pt>
                <c:pt idx="11">
                  <c:v>45352</c:v>
                </c:pt>
                <c:pt idx="12">
                  <c:v>45383</c:v>
                </c:pt>
                <c:pt idx="13">
                  <c:v>45413</c:v>
                </c:pt>
                <c:pt idx="14">
                  <c:v>45444</c:v>
                </c:pt>
                <c:pt idx="15">
                  <c:v>45474</c:v>
                </c:pt>
                <c:pt idx="16">
                  <c:v>45505</c:v>
                </c:pt>
                <c:pt idx="17">
                  <c:v>45536</c:v>
                </c:pt>
                <c:pt idx="18">
                  <c:v>45566</c:v>
                </c:pt>
                <c:pt idx="19">
                  <c:v>45597</c:v>
                </c:pt>
                <c:pt idx="20">
                  <c:v>45627</c:v>
                </c:pt>
                <c:pt idx="21">
                  <c:v>45658</c:v>
                </c:pt>
                <c:pt idx="22">
                  <c:v>45689</c:v>
                </c:pt>
                <c:pt idx="23">
                  <c:v>45717</c:v>
                </c:pt>
                <c:pt idx="24">
                  <c:v>45748</c:v>
                </c:pt>
                <c:pt idx="25">
                  <c:v>45778</c:v>
                </c:pt>
                <c:pt idx="26">
                  <c:v>45809</c:v>
                </c:pt>
                <c:pt idx="27">
                  <c:v>45839</c:v>
                </c:pt>
                <c:pt idx="28">
                  <c:v>45870</c:v>
                </c:pt>
                <c:pt idx="29">
                  <c:v>45901</c:v>
                </c:pt>
                <c:pt idx="30">
                  <c:v>45931</c:v>
                </c:pt>
                <c:pt idx="31">
                  <c:v>45962</c:v>
                </c:pt>
                <c:pt idx="32">
                  <c:v>45992</c:v>
                </c:pt>
                <c:pt idx="33">
                  <c:v>46023</c:v>
                </c:pt>
              </c:numCache>
            </c:numRef>
          </c:cat>
          <c:val>
            <c:numRef>
              <c:f>Cashflow!$B$20:$AI$20</c:f>
              <c:numCache>
                <c:formatCode>"£"#,##0.00</c:formatCode>
                <c:ptCount val="34"/>
                <c:pt idx="0">
                  <c:v>536534.53</c:v>
                </c:pt>
                <c:pt idx="1">
                  <c:v>1073069.06</c:v>
                </c:pt>
                <c:pt idx="2">
                  <c:v>1639820.4100000001</c:v>
                </c:pt>
                <c:pt idx="3">
                  <c:v>2206571.7600000002</c:v>
                </c:pt>
                <c:pt idx="4">
                  <c:v>2773323.1100000003</c:v>
                </c:pt>
                <c:pt idx="5">
                  <c:v>3340074.4600000004</c:v>
                </c:pt>
                <c:pt idx="6">
                  <c:v>3906825.8100000005</c:v>
                </c:pt>
                <c:pt idx="7">
                  <c:v>4337822.57</c:v>
                </c:pt>
                <c:pt idx="8">
                  <c:v>4768819.33</c:v>
                </c:pt>
                <c:pt idx="9">
                  <c:v>5199816.09</c:v>
                </c:pt>
                <c:pt idx="10">
                  <c:v>5732734.2799999993</c:v>
                </c:pt>
                <c:pt idx="11">
                  <c:v>6265652.4699999988</c:v>
                </c:pt>
                <c:pt idx="12">
                  <c:v>7228997.0399999991</c:v>
                </c:pt>
                <c:pt idx="13">
                  <c:v>8192341.6099999994</c:v>
                </c:pt>
                <c:pt idx="14">
                  <c:v>9155686.1799999997</c:v>
                </c:pt>
                <c:pt idx="15">
                  <c:v>10130213.459999999</c:v>
                </c:pt>
                <c:pt idx="16">
                  <c:v>11104740.739999998</c:v>
                </c:pt>
                <c:pt idx="17">
                  <c:v>11762720.539999999</c:v>
                </c:pt>
                <c:pt idx="18">
                  <c:v>12420700.34</c:v>
                </c:pt>
                <c:pt idx="19">
                  <c:v>13078680.140000001</c:v>
                </c:pt>
                <c:pt idx="20">
                  <c:v>13736659.940000001</c:v>
                </c:pt>
                <c:pt idx="21">
                  <c:v>14394639.740000002</c:v>
                </c:pt>
                <c:pt idx="22">
                  <c:v>15052619.540000003</c:v>
                </c:pt>
                <c:pt idx="23">
                  <c:v>15701803.270000003</c:v>
                </c:pt>
                <c:pt idx="24">
                  <c:v>16797829.810000002</c:v>
                </c:pt>
                <c:pt idx="25">
                  <c:v>18025447.690000001</c:v>
                </c:pt>
                <c:pt idx="26">
                  <c:v>18820252.550000001</c:v>
                </c:pt>
                <c:pt idx="27">
                  <c:v>19660376.699999999</c:v>
                </c:pt>
                <c:pt idx="28">
                  <c:v>20500500.849999998</c:v>
                </c:pt>
                <c:pt idx="29">
                  <c:v>21340624.999999996</c:v>
                </c:pt>
                <c:pt idx="30">
                  <c:v>21931622.139999997</c:v>
                </c:pt>
                <c:pt idx="31">
                  <c:v>22522619.279999997</c:v>
                </c:pt>
                <c:pt idx="32">
                  <c:v>23113616.419999998</c:v>
                </c:pt>
                <c:pt idx="33">
                  <c:v>23704613.559999999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CA-40EB-B213-1B2CF1565F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4487968"/>
        <c:axId val="794490264"/>
      </c:lineChart>
      <c:dateAx>
        <c:axId val="79448796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490264"/>
        <c:crosses val="autoZero"/>
        <c:auto val="1"/>
        <c:lblOffset val="100"/>
        <c:baseTimeUnit val="months"/>
      </c:dateAx>
      <c:valAx>
        <c:axId val="794490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487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Phase 1 Cashflow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'Cashflow - Phase 1'!$B$17:$R$17</c:f>
              <c:numCache>
                <c:formatCode>mmm\-yy</c:formatCode>
                <c:ptCount val="17"/>
                <c:pt idx="0">
                  <c:v>45017</c:v>
                </c:pt>
                <c:pt idx="1">
                  <c:v>45047</c:v>
                </c:pt>
                <c:pt idx="2">
                  <c:v>45078</c:v>
                </c:pt>
                <c:pt idx="3">
                  <c:v>45108</c:v>
                </c:pt>
                <c:pt idx="4">
                  <c:v>45139</c:v>
                </c:pt>
                <c:pt idx="5">
                  <c:v>45170</c:v>
                </c:pt>
                <c:pt idx="6">
                  <c:v>45200</c:v>
                </c:pt>
                <c:pt idx="7">
                  <c:v>45231</c:v>
                </c:pt>
                <c:pt idx="8">
                  <c:v>45261</c:v>
                </c:pt>
                <c:pt idx="9">
                  <c:v>45292</c:v>
                </c:pt>
                <c:pt idx="10">
                  <c:v>45323</c:v>
                </c:pt>
                <c:pt idx="11">
                  <c:v>45352</c:v>
                </c:pt>
                <c:pt idx="12">
                  <c:v>45383</c:v>
                </c:pt>
                <c:pt idx="13">
                  <c:v>45413</c:v>
                </c:pt>
                <c:pt idx="14">
                  <c:v>45444</c:v>
                </c:pt>
                <c:pt idx="15">
                  <c:v>45474</c:v>
                </c:pt>
                <c:pt idx="16">
                  <c:v>45505</c:v>
                </c:pt>
              </c:numCache>
            </c:numRef>
          </c:cat>
          <c:val>
            <c:numRef>
              <c:f>'Cashflow - Phase 1'!$B$18:$R$18</c:f>
              <c:numCache>
                <c:formatCode>"£"#,##0.00</c:formatCode>
                <c:ptCount val="17"/>
                <c:pt idx="0">
                  <c:v>536534.53</c:v>
                </c:pt>
                <c:pt idx="1">
                  <c:v>1073069.06</c:v>
                </c:pt>
                <c:pt idx="2">
                  <c:v>1639820.4100000001</c:v>
                </c:pt>
                <c:pt idx="3">
                  <c:v>2206571.7600000002</c:v>
                </c:pt>
                <c:pt idx="4">
                  <c:v>2773323.1100000003</c:v>
                </c:pt>
                <c:pt idx="5">
                  <c:v>3340074.4600000004</c:v>
                </c:pt>
                <c:pt idx="6">
                  <c:v>3906825.8100000005</c:v>
                </c:pt>
                <c:pt idx="7">
                  <c:v>4337822.57</c:v>
                </c:pt>
                <c:pt idx="8">
                  <c:v>4768819.33</c:v>
                </c:pt>
                <c:pt idx="9">
                  <c:v>5199816.09</c:v>
                </c:pt>
                <c:pt idx="10">
                  <c:v>5732734.2799999993</c:v>
                </c:pt>
                <c:pt idx="11">
                  <c:v>6265652.4699999988</c:v>
                </c:pt>
                <c:pt idx="12">
                  <c:v>6582199.9499999993</c:v>
                </c:pt>
                <c:pt idx="13">
                  <c:v>6898747.4299999997</c:v>
                </c:pt>
                <c:pt idx="14">
                  <c:v>7215294.9100000001</c:v>
                </c:pt>
                <c:pt idx="15">
                  <c:v>7663433.7800000003</c:v>
                </c:pt>
                <c:pt idx="16">
                  <c:v>8111572.6500000004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18-4ABA-81C7-703A30B4E9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4487968"/>
        <c:axId val="794490264"/>
      </c:lineChart>
      <c:dateAx>
        <c:axId val="79448796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490264"/>
        <c:crosses val="autoZero"/>
        <c:auto val="1"/>
        <c:lblOffset val="100"/>
        <c:baseTimeUnit val="months"/>
      </c:dateAx>
      <c:valAx>
        <c:axId val="794490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487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Phase 2 Cashflow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'Cashflow - Phase 2'!$B$17:$W$17</c:f>
              <c:numCache>
                <c:formatCode>mmm\-yy</c:formatCode>
                <c:ptCount val="22"/>
                <c:pt idx="0">
                  <c:v>45383</c:v>
                </c:pt>
                <c:pt idx="1">
                  <c:v>45413</c:v>
                </c:pt>
                <c:pt idx="2">
                  <c:v>45444</c:v>
                </c:pt>
                <c:pt idx="3">
                  <c:v>45474</c:v>
                </c:pt>
                <c:pt idx="4">
                  <c:v>45505</c:v>
                </c:pt>
                <c:pt idx="5">
                  <c:v>45536</c:v>
                </c:pt>
                <c:pt idx="6">
                  <c:v>45566</c:v>
                </c:pt>
                <c:pt idx="7">
                  <c:v>45597</c:v>
                </c:pt>
                <c:pt idx="8">
                  <c:v>45627</c:v>
                </c:pt>
                <c:pt idx="9">
                  <c:v>45658</c:v>
                </c:pt>
                <c:pt idx="10">
                  <c:v>45689</c:v>
                </c:pt>
                <c:pt idx="11">
                  <c:v>45717</c:v>
                </c:pt>
                <c:pt idx="12">
                  <c:v>45748</c:v>
                </c:pt>
                <c:pt idx="13">
                  <c:v>45778</c:v>
                </c:pt>
                <c:pt idx="14">
                  <c:v>45809</c:v>
                </c:pt>
                <c:pt idx="15">
                  <c:v>45839</c:v>
                </c:pt>
                <c:pt idx="16">
                  <c:v>45870</c:v>
                </c:pt>
                <c:pt idx="17">
                  <c:v>45901</c:v>
                </c:pt>
                <c:pt idx="18">
                  <c:v>45931</c:v>
                </c:pt>
                <c:pt idx="19">
                  <c:v>45962</c:v>
                </c:pt>
                <c:pt idx="20">
                  <c:v>45992</c:v>
                </c:pt>
                <c:pt idx="21">
                  <c:v>46023</c:v>
                </c:pt>
              </c:numCache>
            </c:numRef>
          </c:cat>
          <c:val>
            <c:numRef>
              <c:f>'Cashflow - Phase 2'!$B$18:$W$18</c:f>
              <c:numCache>
                <c:formatCode>"£"#,##0.00</c:formatCode>
                <c:ptCount val="22"/>
                <c:pt idx="0">
                  <c:v>646797.09</c:v>
                </c:pt>
                <c:pt idx="1">
                  <c:v>1293594.18</c:v>
                </c:pt>
                <c:pt idx="2">
                  <c:v>1940391.27</c:v>
                </c:pt>
                <c:pt idx="3">
                  <c:v>2466779.6800000002</c:v>
                </c:pt>
                <c:pt idx="4">
                  <c:v>2993168.0900000003</c:v>
                </c:pt>
                <c:pt idx="5">
                  <c:v>3651147.8900000006</c:v>
                </c:pt>
                <c:pt idx="6">
                  <c:v>4309127.6900000004</c:v>
                </c:pt>
                <c:pt idx="7">
                  <c:v>4967107.49</c:v>
                </c:pt>
                <c:pt idx="8">
                  <c:v>5625087.29</c:v>
                </c:pt>
                <c:pt idx="9">
                  <c:v>6283067.0899999999</c:v>
                </c:pt>
                <c:pt idx="10">
                  <c:v>6941046.8899999997</c:v>
                </c:pt>
                <c:pt idx="11">
                  <c:v>7590230.6199999992</c:v>
                </c:pt>
                <c:pt idx="12">
                  <c:v>8686257.1600000001</c:v>
                </c:pt>
                <c:pt idx="13">
                  <c:v>9913875.0399999991</c:v>
                </c:pt>
                <c:pt idx="14">
                  <c:v>10708679.899999999</c:v>
                </c:pt>
                <c:pt idx="15">
                  <c:v>11548804.049999999</c:v>
                </c:pt>
                <c:pt idx="16">
                  <c:v>12388928.199999999</c:v>
                </c:pt>
                <c:pt idx="17">
                  <c:v>13229052.35</c:v>
                </c:pt>
                <c:pt idx="18">
                  <c:v>13820049.49</c:v>
                </c:pt>
                <c:pt idx="19">
                  <c:v>14411046.630000001</c:v>
                </c:pt>
                <c:pt idx="20">
                  <c:v>15002043.770000001</c:v>
                </c:pt>
                <c:pt idx="21">
                  <c:v>15593040.910000002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92-43D8-9EBC-9F03B8994E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4487968"/>
        <c:axId val="794490264"/>
      </c:lineChart>
      <c:dateAx>
        <c:axId val="79448796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490264"/>
        <c:crosses val="autoZero"/>
        <c:auto val="1"/>
        <c:lblOffset val="100"/>
        <c:baseTimeUnit val="months"/>
      </c:dateAx>
      <c:valAx>
        <c:axId val="794490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4487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Client</a:t>
            </a:r>
            <a:r>
              <a:rPr lang="en-GB" baseline="0"/>
              <a:t> Returns (39 years)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'Client returns'!$G$4:$AT$4</c:f>
              <c:numCache>
                <c:formatCode>General</c:formatCode>
                <c:ptCount val="40"/>
                <c:pt idx="0">
                  <c:v>2023</c:v>
                </c:pt>
                <c:pt idx="1">
                  <c:v>2024</c:v>
                </c:pt>
                <c:pt idx="2">
                  <c:v>2025</c:v>
                </c:pt>
                <c:pt idx="3">
                  <c:v>2026</c:v>
                </c:pt>
                <c:pt idx="4">
                  <c:v>2027</c:v>
                </c:pt>
                <c:pt idx="5">
                  <c:v>2028</c:v>
                </c:pt>
                <c:pt idx="6">
                  <c:v>2029</c:v>
                </c:pt>
                <c:pt idx="7">
                  <c:v>2030</c:v>
                </c:pt>
                <c:pt idx="8">
                  <c:v>2031</c:v>
                </c:pt>
                <c:pt idx="9">
                  <c:v>2032</c:v>
                </c:pt>
                <c:pt idx="10">
                  <c:v>2033</c:v>
                </c:pt>
                <c:pt idx="11">
                  <c:v>2034</c:v>
                </c:pt>
                <c:pt idx="12">
                  <c:v>2035</c:v>
                </c:pt>
                <c:pt idx="13">
                  <c:v>2036</c:v>
                </c:pt>
                <c:pt idx="14">
                  <c:v>2037</c:v>
                </c:pt>
                <c:pt idx="15">
                  <c:v>2038</c:v>
                </c:pt>
                <c:pt idx="16">
                  <c:v>2039</c:v>
                </c:pt>
                <c:pt idx="17">
                  <c:v>2040</c:v>
                </c:pt>
                <c:pt idx="18">
                  <c:v>2041</c:v>
                </c:pt>
                <c:pt idx="19">
                  <c:v>2042</c:v>
                </c:pt>
                <c:pt idx="20">
                  <c:v>2043</c:v>
                </c:pt>
                <c:pt idx="21">
                  <c:v>2044</c:v>
                </c:pt>
                <c:pt idx="22">
                  <c:v>2045</c:v>
                </c:pt>
                <c:pt idx="23">
                  <c:v>2046</c:v>
                </c:pt>
                <c:pt idx="24">
                  <c:v>2047</c:v>
                </c:pt>
                <c:pt idx="25">
                  <c:v>2048</c:v>
                </c:pt>
                <c:pt idx="26">
                  <c:v>2049</c:v>
                </c:pt>
                <c:pt idx="27">
                  <c:v>2050</c:v>
                </c:pt>
                <c:pt idx="28">
                  <c:v>2051</c:v>
                </c:pt>
                <c:pt idx="29">
                  <c:v>2052</c:v>
                </c:pt>
                <c:pt idx="30">
                  <c:v>2053</c:v>
                </c:pt>
                <c:pt idx="31">
                  <c:v>2054</c:v>
                </c:pt>
                <c:pt idx="32">
                  <c:v>2055</c:v>
                </c:pt>
                <c:pt idx="33">
                  <c:v>2056</c:v>
                </c:pt>
                <c:pt idx="34">
                  <c:v>2057</c:v>
                </c:pt>
                <c:pt idx="35">
                  <c:v>2058</c:v>
                </c:pt>
                <c:pt idx="36">
                  <c:v>2059</c:v>
                </c:pt>
                <c:pt idx="37">
                  <c:v>2060</c:v>
                </c:pt>
                <c:pt idx="38">
                  <c:v>2061</c:v>
                </c:pt>
                <c:pt idx="39">
                  <c:v>2062</c:v>
                </c:pt>
              </c:numCache>
            </c:numRef>
          </c:cat>
          <c:val>
            <c:numRef>
              <c:f>'Client returns'!$G$8:$AT$8</c:f>
              <c:numCache>
                <c:formatCode>"£"#,##0.00</c:formatCode>
                <c:ptCount val="40"/>
                <c:pt idx="0">
                  <c:v>-4768819.33</c:v>
                </c:pt>
                <c:pt idx="1">
                  <c:v>-13711275.310000001</c:v>
                </c:pt>
                <c:pt idx="2">
                  <c:v>-23012077.920000002</c:v>
                </c:pt>
                <c:pt idx="3">
                  <c:v>-22949459.190000001</c:v>
                </c:pt>
                <c:pt idx="4">
                  <c:v>-22295843.32</c:v>
                </c:pt>
                <c:pt idx="5">
                  <c:v>-21642227.449999999</c:v>
                </c:pt>
                <c:pt idx="6">
                  <c:v>-20988611.579999998</c:v>
                </c:pt>
                <c:pt idx="7">
                  <c:v>-20334995.709999997</c:v>
                </c:pt>
                <c:pt idx="8">
                  <c:v>-19681379.839999996</c:v>
                </c:pt>
                <c:pt idx="9">
                  <c:v>-19027763.969999995</c:v>
                </c:pt>
                <c:pt idx="10">
                  <c:v>-18374148.099999994</c:v>
                </c:pt>
                <c:pt idx="11">
                  <c:v>-17720532.229999993</c:v>
                </c:pt>
                <c:pt idx="12">
                  <c:v>-17066916.359999992</c:v>
                </c:pt>
                <c:pt idx="13">
                  <c:v>-16413300.489999993</c:v>
                </c:pt>
                <c:pt idx="14">
                  <c:v>-15759684.619999994</c:v>
                </c:pt>
                <c:pt idx="15">
                  <c:v>-15106068.749999994</c:v>
                </c:pt>
                <c:pt idx="16">
                  <c:v>-14452452.879999995</c:v>
                </c:pt>
                <c:pt idx="17">
                  <c:v>-13798837.009999996</c:v>
                </c:pt>
                <c:pt idx="18">
                  <c:v>-13145221.139999997</c:v>
                </c:pt>
                <c:pt idx="19">
                  <c:v>-12491605.269999998</c:v>
                </c:pt>
                <c:pt idx="20">
                  <c:v>-11837989.399999999</c:v>
                </c:pt>
                <c:pt idx="21">
                  <c:v>-11184373.529999999</c:v>
                </c:pt>
                <c:pt idx="22">
                  <c:v>-10530757.66</c:v>
                </c:pt>
                <c:pt idx="23">
                  <c:v>-9877141.790000001</c:v>
                </c:pt>
                <c:pt idx="24">
                  <c:v>-9223525.9200000018</c:v>
                </c:pt>
                <c:pt idx="25">
                  <c:v>-8569910.0500000026</c:v>
                </c:pt>
                <c:pt idx="26">
                  <c:v>-7916294.1800000025</c:v>
                </c:pt>
                <c:pt idx="27">
                  <c:v>-7262678.3100000024</c:v>
                </c:pt>
                <c:pt idx="28">
                  <c:v>-6609062.4400000023</c:v>
                </c:pt>
                <c:pt idx="29">
                  <c:v>-5955446.5700000022</c:v>
                </c:pt>
                <c:pt idx="30">
                  <c:v>-5301830.700000002</c:v>
                </c:pt>
                <c:pt idx="31">
                  <c:v>-4648214.8300000019</c:v>
                </c:pt>
                <c:pt idx="32">
                  <c:v>-3994598.9600000018</c:v>
                </c:pt>
                <c:pt idx="33">
                  <c:v>-3340983.0900000017</c:v>
                </c:pt>
                <c:pt idx="34">
                  <c:v>-2687367.2200000016</c:v>
                </c:pt>
                <c:pt idx="35">
                  <c:v>-2033751.3500000015</c:v>
                </c:pt>
                <c:pt idx="36">
                  <c:v>-1380135.4800000014</c:v>
                </c:pt>
                <c:pt idx="37">
                  <c:v>-726519.61000000138</c:v>
                </c:pt>
                <c:pt idx="38">
                  <c:v>-72903.740000001388</c:v>
                </c:pt>
                <c:pt idx="39">
                  <c:v>580712.12999999861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D0-4C45-BE48-D5E3DA13D2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895808"/>
        <c:axId val="731893512"/>
      </c:lineChart>
      <c:catAx>
        <c:axId val="731895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893512"/>
        <c:crosses val="autoZero"/>
        <c:auto val="1"/>
        <c:lblAlgn val="ctr"/>
        <c:lblOffset val="100"/>
        <c:noMultiLvlLbl val="0"/>
      </c:catAx>
      <c:valAx>
        <c:axId val="731893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£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895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21</xdr:row>
      <xdr:rowOff>14287</xdr:rowOff>
    </xdr:from>
    <xdr:to>
      <xdr:col>8</xdr:col>
      <xdr:colOff>828675</xdr:colOff>
      <xdr:row>39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BAD4AE3-711B-5D25-F687-AC84A2CB35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19</xdr:row>
      <xdr:rowOff>14287</xdr:rowOff>
    </xdr:from>
    <xdr:to>
      <xdr:col>8</xdr:col>
      <xdr:colOff>828675</xdr:colOff>
      <xdr:row>37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70A261-F40E-4B94-9E95-AC7F7DA857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19</xdr:row>
      <xdr:rowOff>14287</xdr:rowOff>
    </xdr:from>
    <xdr:to>
      <xdr:col>8</xdr:col>
      <xdr:colOff>828675</xdr:colOff>
      <xdr:row>37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2CAA473-D380-4ACD-9278-7E6FA96221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9</xdr:row>
      <xdr:rowOff>9525</xdr:rowOff>
    </xdr:from>
    <xdr:to>
      <xdr:col>11</xdr:col>
      <xdr:colOff>0</xdr:colOff>
      <xdr:row>29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88F0E63-C0AC-E213-3162-1A8D3F1AF6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EC293-FF41-48DE-9D70-642AB4F7FDFB}">
  <dimension ref="A1:AL35"/>
  <sheetViews>
    <sheetView workbookViewId="0">
      <selection activeCell="G17" sqref="G17"/>
    </sheetView>
  </sheetViews>
  <sheetFormatPr defaultRowHeight="15" x14ac:dyDescent="0.25"/>
  <cols>
    <col min="1" max="1" width="28.5703125" customWidth="1"/>
    <col min="2" max="2" width="16.28515625" bestFit="1" customWidth="1"/>
    <col min="3" max="3" width="13.85546875" bestFit="1" customWidth="1"/>
    <col min="4" max="25" width="11.140625" bestFit="1" customWidth="1"/>
    <col min="26" max="26" width="12.7109375" bestFit="1" customWidth="1"/>
    <col min="27" max="27" width="13.7109375" customWidth="1"/>
    <col min="28" max="34" width="11.140625" bestFit="1" customWidth="1"/>
    <col min="35" max="35" width="15" customWidth="1"/>
    <col min="36" max="37" width="13.85546875" bestFit="1" customWidth="1"/>
  </cols>
  <sheetData>
    <row r="1" spans="1:38" s="7" customFormat="1" x14ac:dyDescent="0.25">
      <c r="A1" s="6">
        <v>45017</v>
      </c>
      <c r="B1" s="6">
        <v>45047</v>
      </c>
      <c r="C1" s="6">
        <v>45078</v>
      </c>
      <c r="D1" s="6">
        <v>45108</v>
      </c>
      <c r="E1" s="6">
        <v>45139</v>
      </c>
      <c r="F1" s="6">
        <v>45170</v>
      </c>
      <c r="G1" s="6">
        <v>45200</v>
      </c>
      <c r="H1" s="6">
        <v>45231</v>
      </c>
      <c r="I1" s="6">
        <v>45261</v>
      </c>
      <c r="J1" s="6">
        <v>45292</v>
      </c>
      <c r="K1" s="6">
        <v>45323</v>
      </c>
      <c r="L1" s="6">
        <v>45352</v>
      </c>
      <c r="M1" s="6">
        <v>45383</v>
      </c>
      <c r="N1" s="6">
        <v>45413</v>
      </c>
      <c r="O1" s="6">
        <v>45444</v>
      </c>
      <c r="P1" s="6">
        <v>45474</v>
      </c>
      <c r="Q1" s="6">
        <v>45505</v>
      </c>
      <c r="R1" s="9">
        <v>45536</v>
      </c>
      <c r="S1" s="9">
        <v>45566</v>
      </c>
      <c r="T1" s="9">
        <v>45597</v>
      </c>
      <c r="U1" s="9">
        <v>45627</v>
      </c>
      <c r="V1" s="9">
        <v>45658</v>
      </c>
      <c r="W1" s="9">
        <v>45689</v>
      </c>
      <c r="X1" s="9">
        <v>45717</v>
      </c>
      <c r="Y1" s="6">
        <v>45748</v>
      </c>
      <c r="Z1" s="6">
        <v>45778</v>
      </c>
      <c r="AA1" s="6">
        <v>45809</v>
      </c>
      <c r="AB1" s="6">
        <v>45839</v>
      </c>
      <c r="AC1" s="6">
        <v>45870</v>
      </c>
      <c r="AD1" s="6">
        <v>45901</v>
      </c>
      <c r="AE1" s="6">
        <v>45931</v>
      </c>
      <c r="AF1" s="6">
        <v>45962</v>
      </c>
      <c r="AG1" s="6">
        <v>45992</v>
      </c>
      <c r="AH1" s="6">
        <v>46023</v>
      </c>
      <c r="AI1" s="6">
        <v>46054</v>
      </c>
      <c r="AJ1" s="13"/>
      <c r="AK1" s="13"/>
      <c r="AL1" s="13"/>
    </row>
    <row r="2" spans="1:38" s="7" customFormat="1" x14ac:dyDescent="0.25">
      <c r="A2" s="97" t="s">
        <v>20</v>
      </c>
      <c r="B2" s="97"/>
      <c r="C2" s="98" t="s">
        <v>1</v>
      </c>
      <c r="D2" s="98"/>
      <c r="E2" s="98"/>
      <c r="F2" s="98"/>
      <c r="G2" s="98"/>
      <c r="H2" s="99" t="s">
        <v>2</v>
      </c>
      <c r="I2" s="99"/>
      <c r="J2" s="99"/>
      <c r="K2" s="100" t="s">
        <v>3</v>
      </c>
      <c r="L2" s="100"/>
      <c r="M2" s="101"/>
      <c r="N2" s="101"/>
      <c r="O2" s="101"/>
      <c r="P2" s="101"/>
      <c r="Q2" s="102"/>
      <c r="R2" s="10"/>
      <c r="S2" s="11"/>
      <c r="T2" s="11"/>
      <c r="U2" s="11"/>
      <c r="V2" s="11"/>
      <c r="W2" s="11"/>
      <c r="X2" s="8"/>
      <c r="Y2" s="106" t="s">
        <v>6</v>
      </c>
      <c r="Z2" s="97"/>
      <c r="AA2" s="97"/>
      <c r="AB2" s="97"/>
      <c r="AC2" s="97"/>
      <c r="AD2" s="97"/>
      <c r="AE2" s="97"/>
      <c r="AF2" s="97"/>
      <c r="AG2" s="97"/>
      <c r="AH2" s="97"/>
      <c r="AI2" s="14" t="s">
        <v>9</v>
      </c>
    </row>
    <row r="3" spans="1:38" s="7" customFormat="1" x14ac:dyDescent="0.25">
      <c r="A3" s="110">
        <v>1931606.79</v>
      </c>
      <c r="B3" s="111"/>
      <c r="C3" s="112">
        <v>5284775.97</v>
      </c>
      <c r="D3" s="113"/>
      <c r="E3" s="113"/>
      <c r="F3" s="113"/>
      <c r="G3" s="114"/>
      <c r="H3" s="82">
        <v>1942317.23</v>
      </c>
      <c r="I3" s="83"/>
      <c r="J3" s="84"/>
      <c r="M3" s="103" t="s">
        <v>4</v>
      </c>
      <c r="N3" s="103"/>
      <c r="O3" s="103"/>
      <c r="P3" s="104" t="s">
        <v>1</v>
      </c>
      <c r="Q3" s="104"/>
      <c r="R3" s="105"/>
      <c r="S3" s="105"/>
      <c r="T3" s="105"/>
      <c r="U3" s="105"/>
      <c r="V3" s="105"/>
      <c r="W3" s="105"/>
      <c r="X3" s="95" t="s">
        <v>5</v>
      </c>
      <c r="Y3" s="95"/>
      <c r="Z3" s="96"/>
      <c r="AB3" s="109" t="s">
        <v>8</v>
      </c>
      <c r="AC3" s="109"/>
      <c r="AD3" s="109"/>
    </row>
    <row r="4" spans="1:38" s="7" customFormat="1" x14ac:dyDescent="0.25">
      <c r="K4" s="85">
        <v>6684260.5499999998</v>
      </c>
      <c r="L4" s="86"/>
      <c r="M4" s="86"/>
      <c r="N4" s="86"/>
      <c r="O4" s="86"/>
      <c r="P4" s="87"/>
      <c r="Q4" s="88"/>
      <c r="Y4" s="12"/>
      <c r="Z4" s="107" t="s">
        <v>7</v>
      </c>
      <c r="AA4" s="108"/>
      <c r="AB4" s="74">
        <v>793914.6</v>
      </c>
      <c r="AC4" s="75"/>
      <c r="AD4" s="76"/>
      <c r="AE4" s="12"/>
      <c r="AF4" s="12"/>
      <c r="AG4" s="12"/>
      <c r="AH4" s="12"/>
    </row>
    <row r="5" spans="1:38" x14ac:dyDescent="0.25">
      <c r="M5" s="71">
        <v>1931606.79</v>
      </c>
      <c r="N5" s="72"/>
      <c r="O5" s="73"/>
      <c r="P5" s="68">
        <v>5284775.97</v>
      </c>
      <c r="Q5" s="69"/>
      <c r="R5" s="69"/>
      <c r="S5" s="69"/>
      <c r="T5" s="69"/>
      <c r="U5" s="69"/>
      <c r="V5" s="69"/>
      <c r="W5" s="70"/>
      <c r="X5" s="82">
        <v>1942317.23</v>
      </c>
      <c r="Y5" s="83"/>
      <c r="Z5" s="84"/>
      <c r="AB5" s="81"/>
      <c r="AC5" s="81"/>
      <c r="AD5" s="81"/>
    </row>
    <row r="6" spans="1:38" x14ac:dyDescent="0.25">
      <c r="A6" s="81"/>
      <c r="B6" s="81"/>
      <c r="Z6" s="89">
        <v>793914.6</v>
      </c>
      <c r="AA6" s="90"/>
    </row>
    <row r="7" spans="1:38" x14ac:dyDescent="0.25">
      <c r="Y7" s="71">
        <v>6684260.5499999998</v>
      </c>
      <c r="Z7" s="72"/>
      <c r="AA7" s="72"/>
      <c r="AB7" s="72"/>
      <c r="AC7" s="72"/>
      <c r="AD7" s="72"/>
      <c r="AE7" s="72"/>
      <c r="AF7" s="72"/>
      <c r="AG7" s="72"/>
      <c r="AH7" s="73"/>
    </row>
    <row r="8" spans="1:38" x14ac:dyDescent="0.25">
      <c r="Y8" s="18"/>
      <c r="Z8" s="18"/>
      <c r="AA8" s="18"/>
      <c r="AB8" s="18"/>
      <c r="AC8" s="18"/>
      <c r="AD8" s="18"/>
      <c r="AE8" s="18"/>
      <c r="AF8" s="18"/>
      <c r="AG8" s="18"/>
      <c r="AH8" s="18"/>
    </row>
    <row r="9" spans="1:38" ht="7.5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5"/>
    </row>
    <row r="10" spans="1:38" ht="15" customHeight="1" x14ac:dyDescent="0.25">
      <c r="Y10" s="18"/>
      <c r="Z10" s="18"/>
      <c r="AA10" s="18"/>
      <c r="AB10" s="18"/>
      <c r="AC10" s="18"/>
      <c r="AD10" s="18"/>
      <c r="AE10" s="18"/>
      <c r="AF10" s="18"/>
      <c r="AG10" s="18"/>
      <c r="AH10" s="18"/>
    </row>
    <row r="11" spans="1:38" x14ac:dyDescent="0.25">
      <c r="A11" s="15" t="s">
        <v>16</v>
      </c>
      <c r="Y11" s="18"/>
      <c r="Z11" s="18"/>
      <c r="AA11" s="18"/>
      <c r="AB11" s="18"/>
      <c r="AC11" s="18"/>
      <c r="AD11" s="18"/>
      <c r="AE11" s="18"/>
      <c r="AF11" s="18"/>
      <c r="AG11" s="18"/>
      <c r="AH11" s="18"/>
    </row>
    <row r="12" spans="1:38" x14ac:dyDescent="0.25">
      <c r="P12" s="59">
        <f>P5*66.85%</f>
        <v>3532872.7359449998</v>
      </c>
      <c r="Q12" s="60"/>
      <c r="R12" s="61"/>
      <c r="S12" s="61"/>
      <c r="T12" s="61"/>
      <c r="U12" s="61"/>
      <c r="V12" s="61"/>
      <c r="W12" s="62"/>
      <c r="X12" s="63">
        <f>X5*66.85%</f>
        <v>1298439.068255</v>
      </c>
      <c r="Y12" s="64"/>
      <c r="Z12" s="65"/>
      <c r="AA12" s="18"/>
      <c r="AB12" s="68">
        <f>AB4*66.85%</f>
        <v>530731.91009999998</v>
      </c>
      <c r="AC12" s="69"/>
      <c r="AD12" s="70"/>
      <c r="AE12" s="18"/>
      <c r="AF12" s="18"/>
      <c r="AG12" s="18"/>
      <c r="AH12" s="18"/>
    </row>
    <row r="13" spans="1:38" s="1" customFormat="1" x14ac:dyDescent="0.25">
      <c r="A13" s="71">
        <f>A3*33.15%</f>
        <v>640327.65088499989</v>
      </c>
      <c r="B13" s="73"/>
      <c r="C13" s="68">
        <f>C3*33.15%</f>
        <v>1751903.2340549997</v>
      </c>
      <c r="D13" s="69"/>
      <c r="E13" s="69"/>
      <c r="F13" s="69"/>
      <c r="G13" s="70"/>
      <c r="H13" s="63">
        <f>H3*33.15%</f>
        <v>643878.16174499993</v>
      </c>
      <c r="I13" s="77"/>
      <c r="J13" s="78"/>
      <c r="K13" s="79">
        <f>K4*33.15%</f>
        <v>2215832.3723249999</v>
      </c>
      <c r="L13" s="80"/>
      <c r="M13" s="80"/>
      <c r="N13" s="80"/>
      <c r="O13" s="80"/>
      <c r="P13" s="80"/>
      <c r="Q13" s="67"/>
      <c r="Y13" s="18"/>
      <c r="Z13" s="66">
        <f>Z6*33.15%</f>
        <v>263182.68989999994</v>
      </c>
      <c r="AA13" s="67"/>
      <c r="AB13" s="18"/>
      <c r="AC13" s="18"/>
      <c r="AD13" s="18"/>
      <c r="AE13" s="18"/>
      <c r="AF13" s="18"/>
      <c r="AG13" s="18"/>
      <c r="AH13" s="18"/>
    </row>
    <row r="14" spans="1:38" s="1" customFormat="1" x14ac:dyDescent="0.25">
      <c r="M14" s="56">
        <f>M5*66.85%</f>
        <v>1291279.1391149999</v>
      </c>
      <c r="N14" s="57"/>
      <c r="O14" s="58"/>
      <c r="Y14" s="71">
        <f>Y7*66.85%</f>
        <v>4468428.1776749995</v>
      </c>
      <c r="Z14" s="72"/>
      <c r="AA14" s="72"/>
      <c r="AB14" s="72"/>
      <c r="AC14" s="72"/>
      <c r="AD14" s="72"/>
      <c r="AE14" s="72"/>
      <c r="AF14" s="72"/>
      <c r="AG14" s="72"/>
      <c r="AH14" s="73"/>
    </row>
    <row r="15" spans="1:38" s="1" customFormat="1" x14ac:dyDescent="0.25">
      <c r="Y15" s="18"/>
      <c r="Z15" s="18"/>
      <c r="AA15" s="18"/>
      <c r="AB15" s="18"/>
      <c r="AC15" s="18"/>
      <c r="AD15" s="18"/>
      <c r="AE15" s="18"/>
      <c r="AF15" s="18"/>
      <c r="AG15" s="18"/>
      <c r="AH15" s="18"/>
    </row>
    <row r="16" spans="1:38" s="1" customFormat="1" x14ac:dyDescent="0.25">
      <c r="Y16" s="18"/>
      <c r="Z16" s="18"/>
      <c r="AA16" s="18"/>
      <c r="AB16" s="18"/>
      <c r="AC16" s="18"/>
      <c r="AD16" s="18"/>
      <c r="AE16" s="18"/>
      <c r="AF16" s="18"/>
      <c r="AG16" s="18"/>
      <c r="AH16" s="18"/>
    </row>
    <row r="17" spans="1:37" s="1" customFormat="1" x14ac:dyDescent="0.25">
      <c r="A17" s="19" t="s">
        <v>36</v>
      </c>
      <c r="B17" s="20"/>
      <c r="C17" s="21"/>
      <c r="Y17" s="18"/>
      <c r="Z17" s="18"/>
      <c r="AA17" s="18"/>
      <c r="AB17" s="18"/>
      <c r="AC17" s="18"/>
      <c r="AD17" s="18"/>
      <c r="AE17" s="18"/>
      <c r="AF17" s="18"/>
      <c r="AG17" s="18"/>
      <c r="AH17" s="18"/>
    </row>
    <row r="18" spans="1:37" s="1" customFormat="1" x14ac:dyDescent="0.25">
      <c r="A18" s="22">
        <v>7356604.2000000002</v>
      </c>
      <c r="B18" s="7"/>
      <c r="C18" s="23"/>
      <c r="Y18" s="18"/>
      <c r="Z18" s="18"/>
      <c r="AA18" s="18"/>
      <c r="AB18" s="18"/>
      <c r="AC18" s="18"/>
      <c r="AD18" s="18"/>
      <c r="AE18" s="18"/>
      <c r="AF18" s="18"/>
      <c r="AG18" s="18"/>
      <c r="AH18" s="18"/>
    </row>
    <row r="19" spans="1:37" s="1" customFormat="1" x14ac:dyDescent="0.25">
      <c r="A19" s="24">
        <v>216370.71</v>
      </c>
      <c r="B19" s="25" t="s">
        <v>15</v>
      </c>
      <c r="C19" s="26"/>
      <c r="Y19" s="18"/>
      <c r="Z19" s="18"/>
      <c r="AA19" s="18"/>
      <c r="AB19" s="18"/>
      <c r="AC19" s="18"/>
      <c r="AD19" s="18"/>
      <c r="AE19" s="18"/>
      <c r="AF19" s="18"/>
      <c r="AG19" s="18"/>
      <c r="AH19" s="18"/>
    </row>
    <row r="20" spans="1:37" s="1" customFormat="1" x14ac:dyDescent="0.25">
      <c r="Y20" s="18"/>
      <c r="Z20" s="18"/>
      <c r="AA20" s="18"/>
      <c r="AB20" s="18"/>
      <c r="AC20" s="18"/>
      <c r="AD20" s="18"/>
      <c r="AE20" s="18"/>
      <c r="AF20" s="18"/>
      <c r="AG20" s="18"/>
      <c r="AH20" s="18"/>
    </row>
    <row r="21" spans="1:37" s="1" customFormat="1" x14ac:dyDescent="0.25">
      <c r="Y21" s="18"/>
      <c r="Z21" s="18"/>
      <c r="AA21" s="18"/>
      <c r="AB21" s="18"/>
      <c r="AC21" s="18"/>
      <c r="AD21" s="18"/>
      <c r="AE21" s="18"/>
      <c r="AF21" s="18"/>
      <c r="AG21" s="18"/>
      <c r="AH21" s="18"/>
    </row>
    <row r="22" spans="1:37" s="31" customFormat="1" x14ac:dyDescent="0.25">
      <c r="A22" s="29" t="s">
        <v>0</v>
      </c>
      <c r="B22" s="30">
        <v>45017</v>
      </c>
      <c r="C22" s="30">
        <v>45047</v>
      </c>
      <c r="D22" s="30">
        <v>45078</v>
      </c>
      <c r="E22" s="30">
        <v>45108</v>
      </c>
      <c r="F22" s="30">
        <v>45139</v>
      </c>
      <c r="G22" s="30">
        <v>45170</v>
      </c>
      <c r="H22" s="30">
        <v>45200</v>
      </c>
      <c r="I22" s="30">
        <v>45231</v>
      </c>
      <c r="J22" s="30">
        <v>45261</v>
      </c>
      <c r="K22" s="30">
        <v>45292</v>
      </c>
      <c r="L22" s="30">
        <v>45323</v>
      </c>
      <c r="M22" s="30">
        <v>45352</v>
      </c>
      <c r="N22" s="30">
        <v>45383</v>
      </c>
      <c r="O22" s="30">
        <v>45413</v>
      </c>
      <c r="P22" s="30">
        <v>45444</v>
      </c>
      <c r="Q22" s="30">
        <v>45474</v>
      </c>
      <c r="R22" s="30">
        <v>45505</v>
      </c>
      <c r="S22" s="30">
        <v>45536</v>
      </c>
      <c r="T22" s="30">
        <v>45566</v>
      </c>
      <c r="U22" s="30">
        <v>45597</v>
      </c>
      <c r="V22" s="30">
        <v>45627</v>
      </c>
      <c r="W22" s="30">
        <v>45658</v>
      </c>
      <c r="X22" s="30">
        <v>45689</v>
      </c>
      <c r="Y22" s="30">
        <v>45717</v>
      </c>
      <c r="Z22" s="30">
        <v>45748</v>
      </c>
      <c r="AA22" s="30">
        <v>45778</v>
      </c>
      <c r="AB22" s="30">
        <v>45809</v>
      </c>
      <c r="AC22" s="30">
        <v>45839</v>
      </c>
      <c r="AD22" s="30">
        <v>45870</v>
      </c>
      <c r="AE22" s="30">
        <v>45901</v>
      </c>
      <c r="AF22" s="30">
        <v>45931</v>
      </c>
      <c r="AG22" s="30">
        <v>45962</v>
      </c>
      <c r="AH22" s="30">
        <v>45992</v>
      </c>
      <c r="AI22" s="30">
        <v>46023</v>
      </c>
      <c r="AJ22" s="30">
        <v>46054</v>
      </c>
      <c r="AK22" s="34" t="s">
        <v>28</v>
      </c>
    </row>
    <row r="23" spans="1:37" s="1" customFormat="1" x14ac:dyDescent="0.25">
      <c r="A23" s="27" t="s">
        <v>19</v>
      </c>
      <c r="B23" s="3">
        <v>216370.71</v>
      </c>
      <c r="C23" s="3">
        <v>216370.71</v>
      </c>
      <c r="D23" s="3">
        <v>216370.71</v>
      </c>
      <c r="E23" s="3">
        <v>216370.71</v>
      </c>
      <c r="F23" s="3">
        <v>216370.71</v>
      </c>
      <c r="G23" s="3">
        <v>216370.71</v>
      </c>
      <c r="H23" s="3">
        <v>216370.71</v>
      </c>
      <c r="I23" s="3">
        <v>216370.71</v>
      </c>
      <c r="J23" s="3">
        <v>216370.71</v>
      </c>
      <c r="K23" s="3">
        <v>216370.71</v>
      </c>
      <c r="L23" s="3">
        <v>216370.71</v>
      </c>
      <c r="M23" s="3">
        <v>216370.71</v>
      </c>
      <c r="N23" s="3">
        <v>216370.71</v>
      </c>
      <c r="O23" s="3">
        <v>216370.71</v>
      </c>
      <c r="P23" s="3">
        <v>216370.71</v>
      </c>
      <c r="Q23" s="3">
        <v>216370.71</v>
      </c>
      <c r="R23" s="3">
        <v>216370.71</v>
      </c>
      <c r="S23" s="3">
        <v>216370.71</v>
      </c>
      <c r="T23" s="3">
        <v>216370.71</v>
      </c>
      <c r="U23" s="3">
        <v>216370.71</v>
      </c>
      <c r="V23" s="3">
        <v>216370.71</v>
      </c>
      <c r="W23" s="3">
        <v>216370.71</v>
      </c>
      <c r="X23" s="3">
        <v>216370.71</v>
      </c>
      <c r="Y23" s="3">
        <v>216370.71</v>
      </c>
      <c r="Z23" s="3">
        <v>216370.71</v>
      </c>
      <c r="AA23" s="3">
        <v>216370.71</v>
      </c>
      <c r="AB23" s="3">
        <v>216370.71</v>
      </c>
      <c r="AC23" s="3">
        <v>216370.71</v>
      </c>
      <c r="AD23" s="3">
        <v>216370.71</v>
      </c>
      <c r="AE23" s="3">
        <v>216370.71</v>
      </c>
      <c r="AF23" s="3">
        <v>216370.71</v>
      </c>
      <c r="AG23" s="3">
        <v>216370.71</v>
      </c>
      <c r="AH23" s="3">
        <v>216370.71</v>
      </c>
      <c r="AI23" s="3">
        <v>216370.71</v>
      </c>
      <c r="AJ23" s="4"/>
      <c r="AK23" s="2">
        <f>SUM(B23:AJ23)</f>
        <v>7356604.1399999997</v>
      </c>
    </row>
    <row r="24" spans="1:37" s="16" customFormat="1" x14ac:dyDescent="0.25">
      <c r="A24" s="28" t="s">
        <v>17</v>
      </c>
      <c r="B24" s="3">
        <v>320163.82</v>
      </c>
      <c r="C24" s="3">
        <v>320163.82</v>
      </c>
      <c r="D24" s="3">
        <v>350380.64</v>
      </c>
      <c r="E24" s="3">
        <v>350380.64</v>
      </c>
      <c r="F24" s="3">
        <v>350380.64</v>
      </c>
      <c r="G24" s="3">
        <v>350380.64</v>
      </c>
      <c r="H24" s="3">
        <v>350380.64</v>
      </c>
      <c r="I24" s="3">
        <v>214626.05</v>
      </c>
      <c r="J24" s="3">
        <v>214626.05</v>
      </c>
      <c r="K24" s="3">
        <v>214626.05</v>
      </c>
      <c r="L24" s="3">
        <v>316547.48</v>
      </c>
      <c r="M24" s="3">
        <v>316547.48</v>
      </c>
      <c r="N24" s="3">
        <v>746973.86</v>
      </c>
      <c r="O24" s="3">
        <v>746973.86</v>
      </c>
      <c r="P24" s="3">
        <v>746973.86</v>
      </c>
      <c r="Q24" s="3">
        <v>758156.57</v>
      </c>
      <c r="R24" s="3">
        <v>758156.57</v>
      </c>
      <c r="S24" s="3">
        <v>441609.09</v>
      </c>
      <c r="T24" s="3">
        <v>441609.09</v>
      </c>
      <c r="U24" s="3">
        <v>441609.09</v>
      </c>
      <c r="V24" s="3">
        <v>441609.09</v>
      </c>
      <c r="W24" s="3">
        <v>441609.09</v>
      </c>
      <c r="X24" s="3">
        <v>441609.09</v>
      </c>
      <c r="Y24" s="3">
        <v>432813.02</v>
      </c>
      <c r="Z24" s="3">
        <v>879655.83</v>
      </c>
      <c r="AA24" s="3">
        <v>1011247.17</v>
      </c>
      <c r="AB24" s="3">
        <v>578434.15</v>
      </c>
      <c r="AC24" s="3">
        <v>623753.43999999994</v>
      </c>
      <c r="AD24" s="3">
        <v>623753.43999999994</v>
      </c>
      <c r="AE24" s="3">
        <v>623753.43999999994</v>
      </c>
      <c r="AF24" s="3">
        <v>374626.43</v>
      </c>
      <c r="AG24" s="3">
        <v>374626.43</v>
      </c>
      <c r="AH24" s="3">
        <v>374626.43</v>
      </c>
      <c r="AI24" s="3">
        <v>374626.43</v>
      </c>
      <c r="AJ24" s="3"/>
      <c r="AK24" s="2">
        <f>SUM(B24:AJ24)</f>
        <v>16348009.419999998</v>
      </c>
    </row>
    <row r="25" spans="1:37" s="1" customFormat="1" x14ac:dyDescent="0.25">
      <c r="A25" s="32" t="s">
        <v>18</v>
      </c>
      <c r="B25" s="33">
        <f>B23+B24</f>
        <v>536534.53</v>
      </c>
      <c r="C25" s="33">
        <f>C23+C24</f>
        <v>536534.53</v>
      </c>
      <c r="D25" s="33">
        <f>D23+D24</f>
        <v>566751.35</v>
      </c>
      <c r="E25" s="33">
        <f t="shared" ref="E25:AI25" si="0">E23+E24</f>
        <v>566751.35</v>
      </c>
      <c r="F25" s="33">
        <f t="shared" si="0"/>
        <v>566751.35</v>
      </c>
      <c r="G25" s="33">
        <f t="shared" si="0"/>
        <v>566751.35</v>
      </c>
      <c r="H25" s="33">
        <f t="shared" si="0"/>
        <v>566751.35</v>
      </c>
      <c r="I25" s="33">
        <f t="shared" si="0"/>
        <v>430996.76</v>
      </c>
      <c r="J25" s="33">
        <f t="shared" si="0"/>
        <v>430996.76</v>
      </c>
      <c r="K25" s="33">
        <f t="shared" si="0"/>
        <v>430996.76</v>
      </c>
      <c r="L25" s="33">
        <f t="shared" si="0"/>
        <v>532918.18999999994</v>
      </c>
      <c r="M25" s="33">
        <f t="shared" si="0"/>
        <v>532918.18999999994</v>
      </c>
      <c r="N25" s="33">
        <f t="shared" si="0"/>
        <v>963344.57</v>
      </c>
      <c r="O25" s="33">
        <f t="shared" si="0"/>
        <v>963344.57</v>
      </c>
      <c r="P25" s="33">
        <f t="shared" si="0"/>
        <v>963344.57</v>
      </c>
      <c r="Q25" s="33">
        <f t="shared" si="0"/>
        <v>974527.27999999991</v>
      </c>
      <c r="R25" s="33">
        <f t="shared" si="0"/>
        <v>974527.27999999991</v>
      </c>
      <c r="S25" s="33">
        <f t="shared" si="0"/>
        <v>657979.80000000005</v>
      </c>
      <c r="T25" s="33">
        <f t="shared" si="0"/>
        <v>657979.80000000005</v>
      </c>
      <c r="U25" s="33">
        <f t="shared" si="0"/>
        <v>657979.80000000005</v>
      </c>
      <c r="V25" s="33">
        <f t="shared" si="0"/>
        <v>657979.80000000005</v>
      </c>
      <c r="W25" s="33">
        <f t="shared" si="0"/>
        <v>657979.80000000005</v>
      </c>
      <c r="X25" s="33">
        <f t="shared" si="0"/>
        <v>657979.80000000005</v>
      </c>
      <c r="Y25" s="33">
        <f t="shared" si="0"/>
        <v>649183.73</v>
      </c>
      <c r="Z25" s="33">
        <f t="shared" si="0"/>
        <v>1096026.54</v>
      </c>
      <c r="AA25" s="33">
        <f t="shared" si="0"/>
        <v>1227617.8800000001</v>
      </c>
      <c r="AB25" s="33">
        <f t="shared" si="0"/>
        <v>794804.86</v>
      </c>
      <c r="AC25" s="33">
        <f t="shared" si="0"/>
        <v>840124.14999999991</v>
      </c>
      <c r="AD25" s="33">
        <f t="shared" si="0"/>
        <v>840124.14999999991</v>
      </c>
      <c r="AE25" s="33">
        <f t="shared" si="0"/>
        <v>840124.14999999991</v>
      </c>
      <c r="AF25" s="33">
        <f t="shared" si="0"/>
        <v>590997.14</v>
      </c>
      <c r="AG25" s="33">
        <f t="shared" si="0"/>
        <v>590997.14</v>
      </c>
      <c r="AH25" s="33">
        <f t="shared" si="0"/>
        <v>590997.14</v>
      </c>
      <c r="AI25" s="33">
        <f t="shared" si="0"/>
        <v>590997.14</v>
      </c>
      <c r="AJ25" s="33"/>
      <c r="AK25" s="2">
        <f>SUM(B25:AJ25)</f>
        <v>23704613.559999999</v>
      </c>
    </row>
    <row r="26" spans="1:37" s="1" customFormat="1" x14ac:dyDescent="0.25">
      <c r="Y26" s="18"/>
      <c r="Z26" s="18"/>
      <c r="AA26" s="18"/>
      <c r="AB26" s="18"/>
      <c r="AC26" s="18"/>
      <c r="AD26" s="18"/>
      <c r="AE26" s="18"/>
      <c r="AF26" s="18"/>
      <c r="AG26" s="18"/>
      <c r="AH26" s="18"/>
    </row>
    <row r="27" spans="1:37" x14ac:dyDescent="0.25">
      <c r="A27" s="91" t="s">
        <v>37</v>
      </c>
      <c r="B27" s="92"/>
    </row>
    <row r="28" spans="1:37" x14ac:dyDescent="0.25">
      <c r="A28" s="93" t="s">
        <v>38</v>
      </c>
      <c r="B28" s="94"/>
    </row>
    <row r="29" spans="1:37" x14ac:dyDescent="0.25">
      <c r="A29" s="16"/>
      <c r="B29" s="17"/>
    </row>
    <row r="32" spans="1:37" x14ac:dyDescent="0.25">
      <c r="B32" s="1"/>
    </row>
    <row r="33" spans="2:3" x14ac:dyDescent="0.25">
      <c r="B33" s="1"/>
      <c r="C33" s="1"/>
    </row>
    <row r="34" spans="2:3" x14ac:dyDescent="0.25">
      <c r="B34" s="1"/>
      <c r="C34" s="1"/>
    </row>
    <row r="35" spans="2:3" x14ac:dyDescent="0.25">
      <c r="B35" s="1"/>
    </row>
  </sheetData>
  <mergeCells count="34">
    <mergeCell ref="A27:B27"/>
    <mergeCell ref="A28:B28"/>
    <mergeCell ref="X3:Z3"/>
    <mergeCell ref="AB5:AD5"/>
    <mergeCell ref="A2:B2"/>
    <mergeCell ref="C2:G2"/>
    <mergeCell ref="H2:J2"/>
    <mergeCell ref="K2:Q2"/>
    <mergeCell ref="M3:O3"/>
    <mergeCell ref="P3:W3"/>
    <mergeCell ref="Y2:AH2"/>
    <mergeCell ref="Z4:AA4"/>
    <mergeCell ref="AB3:AD3"/>
    <mergeCell ref="X5:Z5"/>
    <mergeCell ref="A3:B3"/>
    <mergeCell ref="C3:G3"/>
    <mergeCell ref="H3:J3"/>
    <mergeCell ref="K4:Q4"/>
    <mergeCell ref="M5:O5"/>
    <mergeCell ref="P5:W5"/>
    <mergeCell ref="Z6:AA6"/>
    <mergeCell ref="AB4:AD4"/>
    <mergeCell ref="Y7:AH7"/>
    <mergeCell ref="A13:B13"/>
    <mergeCell ref="C13:G13"/>
    <mergeCell ref="H13:J13"/>
    <mergeCell ref="K13:Q13"/>
    <mergeCell ref="A6:B6"/>
    <mergeCell ref="M14:O14"/>
    <mergeCell ref="P12:W12"/>
    <mergeCell ref="X12:Z12"/>
    <mergeCell ref="Z13:AA13"/>
    <mergeCell ref="AB12:AD12"/>
    <mergeCell ref="Y14:AH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CD9B9-C786-4160-B747-9EEC6BCF64DC}">
  <dimension ref="A1:AK20"/>
  <sheetViews>
    <sheetView tabSelected="1" workbookViewId="0">
      <selection activeCell="I8" sqref="I8"/>
    </sheetView>
  </sheetViews>
  <sheetFormatPr defaultRowHeight="15" x14ac:dyDescent="0.25"/>
  <cols>
    <col min="1" max="1" width="11.85546875" customWidth="1"/>
    <col min="2" max="2" width="16.28515625" customWidth="1"/>
    <col min="3" max="3" width="13.5703125" customWidth="1"/>
    <col min="4" max="4" width="12.42578125" customWidth="1"/>
    <col min="5" max="5" width="17.28515625" bestFit="1" customWidth="1"/>
    <col min="6" max="6" width="19" bestFit="1" customWidth="1"/>
    <col min="7" max="7" width="20" bestFit="1" customWidth="1"/>
    <col min="8" max="16" width="12.7109375" bestFit="1" customWidth="1"/>
    <col min="17" max="37" width="13.85546875" bestFit="1" customWidth="1"/>
  </cols>
  <sheetData>
    <row r="1" spans="1:37" x14ac:dyDescent="0.25">
      <c r="A1" s="122" t="s">
        <v>29</v>
      </c>
      <c r="B1" s="123"/>
      <c r="C1" s="123"/>
      <c r="D1" s="123"/>
      <c r="E1" s="123"/>
      <c r="F1" s="123"/>
      <c r="G1" s="124"/>
    </row>
    <row r="2" spans="1:37" x14ac:dyDescent="0.25">
      <c r="A2" s="119" t="s">
        <v>30</v>
      </c>
      <c r="B2" s="120"/>
      <c r="C2" s="120"/>
      <c r="D2" s="120"/>
      <c r="E2" s="120"/>
      <c r="F2" s="120"/>
      <c r="G2" s="121"/>
    </row>
    <row r="3" spans="1:37" x14ac:dyDescent="0.25">
      <c r="A3" s="119" t="s">
        <v>31</v>
      </c>
      <c r="B3" s="120"/>
      <c r="C3" s="120"/>
      <c r="D3" s="120"/>
      <c r="E3" s="120"/>
      <c r="F3" s="120"/>
      <c r="G3" s="121"/>
    </row>
    <row r="4" spans="1:37" x14ac:dyDescent="0.25">
      <c r="A4" s="116" t="s">
        <v>32</v>
      </c>
      <c r="B4" s="117"/>
      <c r="C4" s="117"/>
      <c r="D4" s="117"/>
      <c r="E4" s="117"/>
      <c r="F4" s="117"/>
      <c r="G4" s="118"/>
    </row>
    <row r="6" spans="1:37" x14ac:dyDescent="0.25">
      <c r="A6" s="115" t="s">
        <v>21</v>
      </c>
      <c r="B6" s="115"/>
      <c r="C6" s="115"/>
      <c r="D6" s="115"/>
      <c r="E6" s="115"/>
      <c r="F6" s="115"/>
      <c r="G6" s="115"/>
    </row>
    <row r="7" spans="1:37" x14ac:dyDescent="0.25">
      <c r="A7" s="37" t="s">
        <v>22</v>
      </c>
      <c r="B7" s="37" t="s">
        <v>18</v>
      </c>
      <c r="C7" s="37" t="s">
        <v>23</v>
      </c>
      <c r="D7" s="37" t="s">
        <v>24</v>
      </c>
      <c r="E7" s="37" t="s">
        <v>25</v>
      </c>
      <c r="F7" s="37" t="s">
        <v>26</v>
      </c>
      <c r="G7" s="37" t="s">
        <v>27</v>
      </c>
      <c r="H7" s="36"/>
    </row>
    <row r="8" spans="1:37" x14ac:dyDescent="0.25">
      <c r="A8" s="40">
        <v>1</v>
      </c>
      <c r="B8" s="3">
        <v>8111572.6500000004</v>
      </c>
      <c r="C8" s="6">
        <v>45017</v>
      </c>
      <c r="D8" s="6">
        <v>45505</v>
      </c>
      <c r="E8" s="38">
        <f>D8-C8</f>
        <v>488</v>
      </c>
      <c r="F8" s="39">
        <f>E8/7</f>
        <v>69.714285714285708</v>
      </c>
      <c r="G8" s="39">
        <f>F8/4</f>
        <v>17.428571428571427</v>
      </c>
    </row>
    <row r="9" spans="1:37" x14ac:dyDescent="0.25">
      <c r="A9" s="41">
        <v>2</v>
      </c>
      <c r="B9" s="3">
        <v>15593040.970000001</v>
      </c>
      <c r="C9" s="6">
        <v>45383</v>
      </c>
      <c r="D9" s="6">
        <v>46023</v>
      </c>
      <c r="E9" s="38">
        <f>D9-C9</f>
        <v>640</v>
      </c>
      <c r="F9" s="39">
        <f>E9/7</f>
        <v>91.428571428571431</v>
      </c>
      <c r="G9" s="39">
        <f>F9/4</f>
        <v>22.857142857142858</v>
      </c>
    </row>
    <row r="12" spans="1:37" x14ac:dyDescent="0.25">
      <c r="A12" s="29" t="s">
        <v>0</v>
      </c>
      <c r="B12" s="30">
        <v>45017</v>
      </c>
      <c r="C12" s="30">
        <v>45047</v>
      </c>
      <c r="D12" s="30">
        <v>45078</v>
      </c>
      <c r="E12" s="30">
        <v>45108</v>
      </c>
      <c r="F12" s="30">
        <v>45139</v>
      </c>
      <c r="G12" s="30">
        <v>45170</v>
      </c>
      <c r="H12" s="30">
        <v>45200</v>
      </c>
      <c r="I12" s="30">
        <v>45231</v>
      </c>
      <c r="J12" s="30">
        <v>45261</v>
      </c>
      <c r="K12" s="30">
        <v>45292</v>
      </c>
      <c r="L12" s="30">
        <v>45323</v>
      </c>
      <c r="M12" s="30">
        <v>45352</v>
      </c>
      <c r="N12" s="30">
        <v>45383</v>
      </c>
      <c r="O12" s="30">
        <v>45413</v>
      </c>
      <c r="P12" s="30">
        <v>45444</v>
      </c>
      <c r="Q12" s="30">
        <v>45474</v>
      </c>
      <c r="R12" s="30">
        <v>45505</v>
      </c>
      <c r="S12" s="30">
        <v>45536</v>
      </c>
      <c r="T12" s="30">
        <v>45566</v>
      </c>
      <c r="U12" s="30">
        <v>45597</v>
      </c>
      <c r="V12" s="30">
        <v>45627</v>
      </c>
      <c r="W12" s="30">
        <v>45658</v>
      </c>
      <c r="X12" s="30">
        <v>45689</v>
      </c>
      <c r="Y12" s="30">
        <v>45717</v>
      </c>
      <c r="Z12" s="30">
        <v>45748</v>
      </c>
      <c r="AA12" s="30">
        <v>45778</v>
      </c>
      <c r="AB12" s="30">
        <v>45809</v>
      </c>
      <c r="AC12" s="30">
        <v>45839</v>
      </c>
      <c r="AD12" s="30">
        <v>45870</v>
      </c>
      <c r="AE12" s="30">
        <v>45901</v>
      </c>
      <c r="AF12" s="30">
        <v>45931</v>
      </c>
      <c r="AG12" s="30">
        <v>45962</v>
      </c>
      <c r="AH12" s="30">
        <v>45992</v>
      </c>
      <c r="AI12" s="30">
        <v>46023</v>
      </c>
      <c r="AJ12" s="30">
        <v>46054</v>
      </c>
    </row>
    <row r="13" spans="1:37" s="16" customFormat="1" x14ac:dyDescent="0.25">
      <c r="A13" s="54" t="s">
        <v>33</v>
      </c>
      <c r="B13" s="43">
        <v>536534.53</v>
      </c>
      <c r="C13" s="43">
        <v>536534.53</v>
      </c>
      <c r="D13" s="43">
        <v>566751.35</v>
      </c>
      <c r="E13" s="43">
        <v>566751.35</v>
      </c>
      <c r="F13" s="43">
        <v>566751.35</v>
      </c>
      <c r="G13" s="43">
        <v>566751.35</v>
      </c>
      <c r="H13" s="43">
        <v>566751.35</v>
      </c>
      <c r="I13" s="43">
        <v>430996.76</v>
      </c>
      <c r="J13" s="43">
        <v>430996.76</v>
      </c>
      <c r="K13" s="43">
        <v>430996.76</v>
      </c>
      <c r="L13" s="43">
        <v>532918.18999999994</v>
      </c>
      <c r="M13" s="43">
        <v>532918.18999999994</v>
      </c>
      <c r="N13" s="43">
        <v>316547.48</v>
      </c>
      <c r="O13" s="43">
        <v>316547.48</v>
      </c>
      <c r="P13" s="43">
        <v>316547.48</v>
      </c>
      <c r="Q13" s="43">
        <v>448138.87</v>
      </c>
      <c r="R13" s="43">
        <v>448138.87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37" s="7" customFormat="1" x14ac:dyDescent="0.25">
      <c r="A14" s="55" t="s">
        <v>34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42">
        <v>646797.09</v>
      </c>
      <c r="O14" s="42">
        <v>646797.09</v>
      </c>
      <c r="P14" s="42">
        <v>646797.09</v>
      </c>
      <c r="Q14" s="42">
        <v>526388.41</v>
      </c>
      <c r="R14" s="42">
        <v>526388.41</v>
      </c>
      <c r="S14" s="42">
        <v>657979.80000000005</v>
      </c>
      <c r="T14" s="42">
        <v>657979.80000000005</v>
      </c>
      <c r="U14" s="42">
        <v>657979.80000000005</v>
      </c>
      <c r="V14" s="42">
        <v>657979.80000000005</v>
      </c>
      <c r="W14" s="42">
        <v>657979.80000000005</v>
      </c>
      <c r="X14" s="42">
        <v>657979.80000000005</v>
      </c>
      <c r="Y14" s="42">
        <v>649183.73</v>
      </c>
      <c r="Z14" s="42">
        <v>1096026.54</v>
      </c>
      <c r="AA14" s="42">
        <v>1227617.8799999999</v>
      </c>
      <c r="AB14" s="42">
        <v>794804.86</v>
      </c>
      <c r="AC14" s="42">
        <v>840124.15</v>
      </c>
      <c r="AD14" s="42">
        <v>840124.15</v>
      </c>
      <c r="AE14" s="42">
        <v>840124.15</v>
      </c>
      <c r="AF14" s="42">
        <v>590997.14</v>
      </c>
      <c r="AG14" s="42">
        <v>590997.14</v>
      </c>
      <c r="AH14" s="42">
        <v>590997.14</v>
      </c>
      <c r="AI14" s="42">
        <v>590997.14</v>
      </c>
      <c r="AJ14" s="3" t="s">
        <v>35</v>
      </c>
      <c r="AK14" s="16"/>
    </row>
    <row r="15" spans="1:37" x14ac:dyDescent="0.25">
      <c r="AJ15" s="1"/>
    </row>
    <row r="16" spans="1:37" x14ac:dyDescent="0.25">
      <c r="B16" s="16">
        <f>B13+B14</f>
        <v>536534.53</v>
      </c>
      <c r="C16" s="16">
        <f t="shared" ref="C16:AI16" si="0">C13+C14</f>
        <v>536534.53</v>
      </c>
      <c r="D16" s="16">
        <f t="shared" si="0"/>
        <v>566751.35</v>
      </c>
      <c r="E16" s="16">
        <f t="shared" si="0"/>
        <v>566751.35</v>
      </c>
      <c r="F16" s="16">
        <f t="shared" si="0"/>
        <v>566751.35</v>
      </c>
      <c r="G16" s="16">
        <f t="shared" si="0"/>
        <v>566751.35</v>
      </c>
      <c r="H16" s="16">
        <f t="shared" si="0"/>
        <v>566751.35</v>
      </c>
      <c r="I16" s="16">
        <f t="shared" si="0"/>
        <v>430996.76</v>
      </c>
      <c r="J16" s="16">
        <f t="shared" si="0"/>
        <v>430996.76</v>
      </c>
      <c r="K16" s="16">
        <f t="shared" si="0"/>
        <v>430996.76</v>
      </c>
      <c r="L16" s="16">
        <f t="shared" si="0"/>
        <v>532918.18999999994</v>
      </c>
      <c r="M16" s="16">
        <f t="shared" si="0"/>
        <v>532918.18999999994</v>
      </c>
      <c r="N16" s="16">
        <f>N13+N14</f>
        <v>963344.57</v>
      </c>
      <c r="O16" s="16">
        <f t="shared" si="0"/>
        <v>963344.57</v>
      </c>
      <c r="P16" s="16">
        <f t="shared" si="0"/>
        <v>963344.57</v>
      </c>
      <c r="Q16" s="16">
        <f t="shared" si="0"/>
        <v>974527.28</v>
      </c>
      <c r="R16" s="16">
        <f t="shared" si="0"/>
        <v>974527.28</v>
      </c>
      <c r="S16" s="16">
        <f t="shared" si="0"/>
        <v>657979.80000000005</v>
      </c>
      <c r="T16" s="16">
        <f t="shared" si="0"/>
        <v>657979.80000000005</v>
      </c>
      <c r="U16" s="16">
        <f t="shared" si="0"/>
        <v>657979.80000000005</v>
      </c>
      <c r="V16" s="16">
        <f t="shared" si="0"/>
        <v>657979.80000000005</v>
      </c>
      <c r="W16" s="16">
        <f t="shared" si="0"/>
        <v>657979.80000000005</v>
      </c>
      <c r="X16" s="16">
        <f t="shared" si="0"/>
        <v>657979.80000000005</v>
      </c>
      <c r="Y16" s="16">
        <f t="shared" si="0"/>
        <v>649183.73</v>
      </c>
      <c r="Z16" s="16">
        <f t="shared" si="0"/>
        <v>1096026.54</v>
      </c>
      <c r="AA16" s="16">
        <f t="shared" si="0"/>
        <v>1227617.8799999999</v>
      </c>
      <c r="AB16" s="16">
        <f t="shared" si="0"/>
        <v>794804.86</v>
      </c>
      <c r="AC16" s="16">
        <f t="shared" si="0"/>
        <v>840124.15</v>
      </c>
      <c r="AD16" s="16">
        <f t="shared" si="0"/>
        <v>840124.15</v>
      </c>
      <c r="AE16" s="16">
        <f t="shared" si="0"/>
        <v>840124.15</v>
      </c>
      <c r="AF16" s="16">
        <f t="shared" si="0"/>
        <v>590997.14</v>
      </c>
      <c r="AG16" s="16">
        <f t="shared" si="0"/>
        <v>590997.14</v>
      </c>
      <c r="AH16" s="16">
        <f t="shared" si="0"/>
        <v>590997.14</v>
      </c>
      <c r="AI16" s="16">
        <f t="shared" si="0"/>
        <v>590997.14</v>
      </c>
      <c r="AJ16" s="16"/>
    </row>
    <row r="17" spans="2:36" s="7" customFormat="1" x14ac:dyDescent="0.25">
      <c r="B17" s="16">
        <f>B16</f>
        <v>536534.53</v>
      </c>
      <c r="C17" s="16">
        <f>B17+C16</f>
        <v>1073069.06</v>
      </c>
      <c r="D17" s="16">
        <f>C17+D16</f>
        <v>1639820.4100000001</v>
      </c>
      <c r="E17" s="16">
        <f>D17+E16</f>
        <v>2206571.7600000002</v>
      </c>
      <c r="F17" s="16">
        <f t="shared" ref="F17:AI17" si="1">E17+F16</f>
        <v>2773323.1100000003</v>
      </c>
      <c r="G17" s="16">
        <f t="shared" si="1"/>
        <v>3340074.4600000004</v>
      </c>
      <c r="H17" s="16">
        <f t="shared" si="1"/>
        <v>3906825.8100000005</v>
      </c>
      <c r="I17" s="16">
        <f t="shared" si="1"/>
        <v>4337822.57</v>
      </c>
      <c r="J17" s="16">
        <f t="shared" si="1"/>
        <v>4768819.33</v>
      </c>
      <c r="K17" s="16">
        <f t="shared" si="1"/>
        <v>5199816.09</v>
      </c>
      <c r="L17" s="16">
        <f t="shared" si="1"/>
        <v>5732734.2799999993</v>
      </c>
      <c r="M17" s="16">
        <f t="shared" si="1"/>
        <v>6265652.4699999988</v>
      </c>
      <c r="N17" s="16">
        <f>M17+N16</f>
        <v>7228997.0399999991</v>
      </c>
      <c r="O17" s="16">
        <f t="shared" si="1"/>
        <v>8192341.6099999994</v>
      </c>
      <c r="P17" s="16">
        <f t="shared" si="1"/>
        <v>9155686.1799999997</v>
      </c>
      <c r="Q17" s="16">
        <f t="shared" si="1"/>
        <v>10130213.459999999</v>
      </c>
      <c r="R17" s="16">
        <f t="shared" si="1"/>
        <v>11104740.739999998</v>
      </c>
      <c r="S17" s="16">
        <f t="shared" si="1"/>
        <v>11762720.539999999</v>
      </c>
      <c r="T17" s="16">
        <f t="shared" si="1"/>
        <v>12420700.34</v>
      </c>
      <c r="U17" s="16">
        <f t="shared" si="1"/>
        <v>13078680.140000001</v>
      </c>
      <c r="V17" s="16">
        <f t="shared" si="1"/>
        <v>13736659.940000001</v>
      </c>
      <c r="W17" s="16">
        <f t="shared" si="1"/>
        <v>14394639.740000002</v>
      </c>
      <c r="X17" s="16">
        <f t="shared" si="1"/>
        <v>15052619.540000003</v>
      </c>
      <c r="Y17" s="16">
        <f t="shared" si="1"/>
        <v>15701803.270000003</v>
      </c>
      <c r="Z17" s="16">
        <f t="shared" si="1"/>
        <v>16797829.810000002</v>
      </c>
      <c r="AA17" s="16">
        <f t="shared" si="1"/>
        <v>18025447.690000001</v>
      </c>
      <c r="AB17" s="16">
        <f t="shared" si="1"/>
        <v>18820252.550000001</v>
      </c>
      <c r="AC17" s="16">
        <f t="shared" si="1"/>
        <v>19660376.699999999</v>
      </c>
      <c r="AD17" s="16">
        <f t="shared" si="1"/>
        <v>20500500.849999998</v>
      </c>
      <c r="AE17" s="16">
        <f t="shared" si="1"/>
        <v>21340624.999999996</v>
      </c>
      <c r="AF17" s="16">
        <f t="shared" si="1"/>
        <v>21931622.139999997</v>
      </c>
      <c r="AG17" s="16">
        <f t="shared" si="1"/>
        <v>22522619.279999997</v>
      </c>
      <c r="AH17" s="16">
        <f t="shared" si="1"/>
        <v>23113616.419999998</v>
      </c>
      <c r="AI17" s="16">
        <f t="shared" si="1"/>
        <v>23704613.559999999</v>
      </c>
    </row>
    <row r="19" spans="2:36" x14ac:dyDescent="0.25">
      <c r="B19" s="30">
        <v>45017</v>
      </c>
      <c r="C19" s="30">
        <v>45047</v>
      </c>
      <c r="D19" s="30">
        <v>45078</v>
      </c>
      <c r="E19" s="30">
        <v>45108</v>
      </c>
      <c r="F19" s="30">
        <v>45139</v>
      </c>
      <c r="G19" s="30">
        <v>45170</v>
      </c>
      <c r="H19" s="30">
        <v>45200</v>
      </c>
      <c r="I19" s="30">
        <v>45231</v>
      </c>
      <c r="J19" s="30">
        <v>45261</v>
      </c>
      <c r="K19" s="30">
        <v>45292</v>
      </c>
      <c r="L19" s="30">
        <v>45323</v>
      </c>
      <c r="M19" s="30">
        <v>45352</v>
      </c>
      <c r="N19" s="30">
        <v>45383</v>
      </c>
      <c r="O19" s="30">
        <v>45413</v>
      </c>
      <c r="P19" s="30">
        <v>45444</v>
      </c>
      <c r="Q19" s="30">
        <v>45474</v>
      </c>
      <c r="R19" s="30">
        <v>45505</v>
      </c>
      <c r="S19" s="30">
        <v>45536</v>
      </c>
      <c r="T19" s="30">
        <v>45566</v>
      </c>
      <c r="U19" s="30">
        <v>45597</v>
      </c>
      <c r="V19" s="30">
        <v>45627</v>
      </c>
      <c r="W19" s="30">
        <v>45658</v>
      </c>
      <c r="X19" s="30">
        <v>45689</v>
      </c>
      <c r="Y19" s="30">
        <v>45717</v>
      </c>
      <c r="Z19" s="30">
        <v>45748</v>
      </c>
      <c r="AA19" s="30">
        <v>45778</v>
      </c>
      <c r="AB19" s="30">
        <v>45809</v>
      </c>
      <c r="AC19" s="30">
        <v>45839</v>
      </c>
      <c r="AD19" s="30">
        <v>45870</v>
      </c>
      <c r="AE19" s="30">
        <v>45901</v>
      </c>
      <c r="AF19" s="30">
        <v>45931</v>
      </c>
      <c r="AG19" s="30">
        <v>45962</v>
      </c>
      <c r="AH19" s="30">
        <v>45992</v>
      </c>
      <c r="AI19" s="30">
        <v>46023</v>
      </c>
      <c r="AJ19" s="30">
        <v>46054</v>
      </c>
    </row>
    <row r="20" spans="2:36" s="7" customFormat="1" x14ac:dyDescent="0.25">
      <c r="B20" s="3">
        <f>B17</f>
        <v>536534.53</v>
      </c>
      <c r="C20" s="3">
        <f>C17</f>
        <v>1073069.06</v>
      </c>
      <c r="D20" s="3">
        <f t="shared" ref="D20:AI20" si="2">D17</f>
        <v>1639820.4100000001</v>
      </c>
      <c r="E20" s="3">
        <f t="shared" si="2"/>
        <v>2206571.7600000002</v>
      </c>
      <c r="F20" s="3">
        <f t="shared" si="2"/>
        <v>2773323.1100000003</v>
      </c>
      <c r="G20" s="3">
        <f t="shared" si="2"/>
        <v>3340074.4600000004</v>
      </c>
      <c r="H20" s="3">
        <f t="shared" si="2"/>
        <v>3906825.8100000005</v>
      </c>
      <c r="I20" s="3">
        <f t="shared" si="2"/>
        <v>4337822.57</v>
      </c>
      <c r="J20" s="3">
        <f t="shared" si="2"/>
        <v>4768819.33</v>
      </c>
      <c r="K20" s="3">
        <f t="shared" si="2"/>
        <v>5199816.09</v>
      </c>
      <c r="L20" s="3">
        <f t="shared" si="2"/>
        <v>5732734.2799999993</v>
      </c>
      <c r="M20" s="3">
        <f t="shared" si="2"/>
        <v>6265652.4699999988</v>
      </c>
      <c r="N20" s="3">
        <f t="shared" si="2"/>
        <v>7228997.0399999991</v>
      </c>
      <c r="O20" s="3">
        <f t="shared" si="2"/>
        <v>8192341.6099999994</v>
      </c>
      <c r="P20" s="3">
        <f t="shared" si="2"/>
        <v>9155686.1799999997</v>
      </c>
      <c r="Q20" s="3">
        <f t="shared" si="2"/>
        <v>10130213.459999999</v>
      </c>
      <c r="R20" s="3">
        <f t="shared" si="2"/>
        <v>11104740.739999998</v>
      </c>
      <c r="S20" s="3">
        <f t="shared" si="2"/>
        <v>11762720.539999999</v>
      </c>
      <c r="T20" s="3">
        <f t="shared" si="2"/>
        <v>12420700.34</v>
      </c>
      <c r="U20" s="3">
        <f t="shared" si="2"/>
        <v>13078680.140000001</v>
      </c>
      <c r="V20" s="3">
        <f t="shared" si="2"/>
        <v>13736659.940000001</v>
      </c>
      <c r="W20" s="3">
        <f t="shared" si="2"/>
        <v>14394639.740000002</v>
      </c>
      <c r="X20" s="3">
        <f t="shared" si="2"/>
        <v>15052619.540000003</v>
      </c>
      <c r="Y20" s="3">
        <f t="shared" si="2"/>
        <v>15701803.270000003</v>
      </c>
      <c r="Z20" s="3">
        <f t="shared" si="2"/>
        <v>16797829.810000002</v>
      </c>
      <c r="AA20" s="3">
        <f t="shared" si="2"/>
        <v>18025447.690000001</v>
      </c>
      <c r="AB20" s="3">
        <f t="shared" si="2"/>
        <v>18820252.550000001</v>
      </c>
      <c r="AC20" s="3">
        <f t="shared" si="2"/>
        <v>19660376.699999999</v>
      </c>
      <c r="AD20" s="3">
        <f t="shared" si="2"/>
        <v>20500500.849999998</v>
      </c>
      <c r="AE20" s="3">
        <f t="shared" si="2"/>
        <v>21340624.999999996</v>
      </c>
      <c r="AF20" s="3">
        <f t="shared" si="2"/>
        <v>21931622.139999997</v>
      </c>
      <c r="AG20" s="3">
        <f t="shared" si="2"/>
        <v>22522619.279999997</v>
      </c>
      <c r="AH20" s="3">
        <f t="shared" si="2"/>
        <v>23113616.419999998</v>
      </c>
      <c r="AI20" s="3">
        <f t="shared" si="2"/>
        <v>23704613.559999999</v>
      </c>
      <c r="AJ20" s="38" t="s">
        <v>35</v>
      </c>
    </row>
  </sheetData>
  <mergeCells count="5">
    <mergeCell ref="A6:G6"/>
    <mergeCell ref="A4:G4"/>
    <mergeCell ref="A3:G3"/>
    <mergeCell ref="A2:G2"/>
    <mergeCell ref="A1:G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F63E3-E653-425F-B69F-6D2FA3267206}">
  <dimension ref="A1:R18"/>
  <sheetViews>
    <sheetView workbookViewId="0">
      <selection activeCell="K23" sqref="K23"/>
    </sheetView>
  </sheetViews>
  <sheetFormatPr defaultRowHeight="15" x14ac:dyDescent="0.25"/>
  <cols>
    <col min="1" max="1" width="11.85546875" customWidth="1"/>
    <col min="2" max="2" width="16.28515625" customWidth="1"/>
    <col min="3" max="3" width="13.5703125" customWidth="1"/>
    <col min="4" max="4" width="12.42578125" customWidth="1"/>
    <col min="5" max="5" width="17.28515625" bestFit="1" customWidth="1"/>
    <col min="6" max="6" width="19" bestFit="1" customWidth="1"/>
    <col min="7" max="7" width="20" bestFit="1" customWidth="1"/>
    <col min="8" max="16" width="12.7109375" bestFit="1" customWidth="1"/>
    <col min="17" max="18" width="13.85546875" bestFit="1" customWidth="1"/>
  </cols>
  <sheetData>
    <row r="1" spans="1:18" x14ac:dyDescent="0.25">
      <c r="A1" s="122" t="s">
        <v>29</v>
      </c>
      <c r="B1" s="123"/>
      <c r="C1" s="123"/>
      <c r="D1" s="123"/>
      <c r="E1" s="123"/>
      <c r="F1" s="123"/>
      <c r="G1" s="124"/>
    </row>
    <row r="2" spans="1:18" x14ac:dyDescent="0.25">
      <c r="A2" s="119" t="s">
        <v>30</v>
      </c>
      <c r="B2" s="120"/>
      <c r="C2" s="120"/>
      <c r="D2" s="120"/>
      <c r="E2" s="120"/>
      <c r="F2" s="120"/>
      <c r="G2" s="121"/>
    </row>
    <row r="3" spans="1:18" x14ac:dyDescent="0.25">
      <c r="A3" s="119" t="s">
        <v>31</v>
      </c>
      <c r="B3" s="120"/>
      <c r="C3" s="120"/>
      <c r="D3" s="120"/>
      <c r="E3" s="120"/>
      <c r="F3" s="120"/>
      <c r="G3" s="121"/>
    </row>
    <row r="4" spans="1:18" x14ac:dyDescent="0.25">
      <c r="A4" s="116" t="s">
        <v>32</v>
      </c>
      <c r="B4" s="117"/>
      <c r="C4" s="117"/>
      <c r="D4" s="117"/>
      <c r="E4" s="117"/>
      <c r="F4" s="117"/>
      <c r="G4" s="118"/>
    </row>
    <row r="6" spans="1:18" x14ac:dyDescent="0.25">
      <c r="A6" s="115" t="s">
        <v>21</v>
      </c>
      <c r="B6" s="115"/>
      <c r="C6" s="115"/>
      <c r="D6" s="115"/>
      <c r="E6" s="115"/>
      <c r="F6" s="115"/>
      <c r="G6" s="115"/>
    </row>
    <row r="7" spans="1:18" x14ac:dyDescent="0.25">
      <c r="A7" s="37" t="s">
        <v>22</v>
      </c>
      <c r="B7" s="37" t="s">
        <v>18</v>
      </c>
      <c r="C7" s="37" t="s">
        <v>23</v>
      </c>
      <c r="D7" s="37" t="s">
        <v>24</v>
      </c>
      <c r="E7" s="37" t="s">
        <v>25</v>
      </c>
      <c r="F7" s="37" t="s">
        <v>26</v>
      </c>
      <c r="G7" s="37" t="s">
        <v>27</v>
      </c>
      <c r="H7" s="36"/>
    </row>
    <row r="8" spans="1:18" x14ac:dyDescent="0.25">
      <c r="A8" s="40">
        <v>1</v>
      </c>
      <c r="B8" s="3">
        <v>8111572.6500000004</v>
      </c>
      <c r="C8" s="6">
        <v>45017</v>
      </c>
      <c r="D8" s="6">
        <v>45505</v>
      </c>
      <c r="E8" s="38">
        <f>D8-C8</f>
        <v>488</v>
      </c>
      <c r="F8" s="39">
        <f>E8/7</f>
        <v>69.714285714285708</v>
      </c>
      <c r="G8" s="39">
        <f>F8/4</f>
        <v>17.428571428571427</v>
      </c>
    </row>
    <row r="11" spans="1:18" x14ac:dyDescent="0.25">
      <c r="A11" s="29" t="s">
        <v>0</v>
      </c>
      <c r="B11" s="30">
        <v>45017</v>
      </c>
      <c r="C11" s="30">
        <v>45047</v>
      </c>
      <c r="D11" s="30">
        <v>45078</v>
      </c>
      <c r="E11" s="30">
        <v>45108</v>
      </c>
      <c r="F11" s="30">
        <v>45139</v>
      </c>
      <c r="G11" s="30">
        <v>45170</v>
      </c>
      <c r="H11" s="30">
        <v>45200</v>
      </c>
      <c r="I11" s="30">
        <v>45231</v>
      </c>
      <c r="J11" s="30">
        <v>45261</v>
      </c>
      <c r="K11" s="30">
        <v>45292</v>
      </c>
      <c r="L11" s="30">
        <v>45323</v>
      </c>
      <c r="M11" s="30">
        <v>45352</v>
      </c>
      <c r="N11" s="30">
        <v>45383</v>
      </c>
      <c r="O11" s="30">
        <v>45413</v>
      </c>
      <c r="P11" s="30">
        <v>45444</v>
      </c>
      <c r="Q11" s="30">
        <v>45474</v>
      </c>
      <c r="R11" s="30">
        <v>45505</v>
      </c>
    </row>
    <row r="12" spans="1:18" s="16" customFormat="1" x14ac:dyDescent="0.25">
      <c r="A12" s="54" t="s">
        <v>33</v>
      </c>
      <c r="B12" s="43">
        <v>536534.53</v>
      </c>
      <c r="C12" s="43">
        <v>536534.53</v>
      </c>
      <c r="D12" s="43">
        <v>566751.35</v>
      </c>
      <c r="E12" s="43">
        <v>566751.35</v>
      </c>
      <c r="F12" s="43">
        <v>566751.35</v>
      </c>
      <c r="G12" s="43">
        <v>566751.35</v>
      </c>
      <c r="H12" s="43">
        <v>566751.35</v>
      </c>
      <c r="I12" s="43">
        <v>430996.76</v>
      </c>
      <c r="J12" s="43">
        <v>430996.76</v>
      </c>
      <c r="K12" s="43">
        <v>430996.76</v>
      </c>
      <c r="L12" s="43">
        <v>532918.18999999994</v>
      </c>
      <c r="M12" s="43">
        <v>532918.18999999994</v>
      </c>
      <c r="N12" s="43">
        <v>316547.48</v>
      </c>
      <c r="O12" s="43">
        <v>316547.48</v>
      </c>
      <c r="P12" s="43">
        <v>316547.48</v>
      </c>
      <c r="Q12" s="43">
        <v>448138.87</v>
      </c>
      <c r="R12" s="43">
        <v>448138.87</v>
      </c>
    </row>
    <row r="14" spans="1:18" x14ac:dyDescent="0.25">
      <c r="B14" s="16">
        <f>B12</f>
        <v>536534.53</v>
      </c>
      <c r="C14" s="16">
        <f t="shared" ref="C14:R14" si="0">C12</f>
        <v>536534.53</v>
      </c>
      <c r="D14" s="16">
        <f t="shared" si="0"/>
        <v>566751.35</v>
      </c>
      <c r="E14" s="16">
        <f t="shared" si="0"/>
        <v>566751.35</v>
      </c>
      <c r="F14" s="16">
        <f t="shared" si="0"/>
        <v>566751.35</v>
      </c>
      <c r="G14" s="16">
        <f t="shared" si="0"/>
        <v>566751.35</v>
      </c>
      <c r="H14" s="16">
        <f t="shared" si="0"/>
        <v>566751.35</v>
      </c>
      <c r="I14" s="16">
        <f t="shared" si="0"/>
        <v>430996.76</v>
      </c>
      <c r="J14" s="16">
        <f t="shared" si="0"/>
        <v>430996.76</v>
      </c>
      <c r="K14" s="16">
        <f t="shared" si="0"/>
        <v>430996.76</v>
      </c>
      <c r="L14" s="16">
        <f t="shared" si="0"/>
        <v>532918.18999999994</v>
      </c>
      <c r="M14" s="16">
        <f t="shared" si="0"/>
        <v>532918.18999999994</v>
      </c>
      <c r="N14" s="16">
        <f t="shared" si="0"/>
        <v>316547.48</v>
      </c>
      <c r="O14" s="16">
        <f t="shared" si="0"/>
        <v>316547.48</v>
      </c>
      <c r="P14" s="16">
        <f t="shared" si="0"/>
        <v>316547.48</v>
      </c>
      <c r="Q14" s="16">
        <f t="shared" si="0"/>
        <v>448138.87</v>
      </c>
      <c r="R14" s="16">
        <f t="shared" si="0"/>
        <v>448138.87</v>
      </c>
    </row>
    <row r="15" spans="1:18" s="7" customFormat="1" x14ac:dyDescent="0.25">
      <c r="B15" s="16">
        <f>B14</f>
        <v>536534.53</v>
      </c>
      <c r="C15" s="16">
        <f>B15+C14</f>
        <v>1073069.06</v>
      </c>
      <c r="D15" s="16">
        <f>C15+D14</f>
        <v>1639820.4100000001</v>
      </c>
      <c r="E15" s="16">
        <f>D15+E14</f>
        <v>2206571.7600000002</v>
      </c>
      <c r="F15" s="16">
        <f t="shared" ref="F15:R15" si="1">E15+F14</f>
        <v>2773323.1100000003</v>
      </c>
      <c r="G15" s="16">
        <f t="shared" si="1"/>
        <v>3340074.4600000004</v>
      </c>
      <c r="H15" s="16">
        <f t="shared" si="1"/>
        <v>3906825.8100000005</v>
      </c>
      <c r="I15" s="16">
        <f t="shared" si="1"/>
        <v>4337822.57</v>
      </c>
      <c r="J15" s="16">
        <f t="shared" si="1"/>
        <v>4768819.33</v>
      </c>
      <c r="K15" s="16">
        <f t="shared" si="1"/>
        <v>5199816.09</v>
      </c>
      <c r="L15" s="16">
        <f t="shared" si="1"/>
        <v>5732734.2799999993</v>
      </c>
      <c r="M15" s="16">
        <f t="shared" si="1"/>
        <v>6265652.4699999988</v>
      </c>
      <c r="N15" s="16">
        <f>M15+N14</f>
        <v>6582199.9499999993</v>
      </c>
      <c r="O15" s="16">
        <f t="shared" si="1"/>
        <v>6898747.4299999997</v>
      </c>
      <c r="P15" s="16">
        <f t="shared" si="1"/>
        <v>7215294.9100000001</v>
      </c>
      <c r="Q15" s="16">
        <f t="shared" si="1"/>
        <v>7663433.7800000003</v>
      </c>
      <c r="R15" s="16">
        <f t="shared" si="1"/>
        <v>8111572.6500000004</v>
      </c>
    </row>
    <row r="17" spans="2:18" x14ac:dyDescent="0.25">
      <c r="B17" s="30">
        <v>45017</v>
      </c>
      <c r="C17" s="30">
        <v>45047</v>
      </c>
      <c r="D17" s="30">
        <v>45078</v>
      </c>
      <c r="E17" s="30">
        <v>45108</v>
      </c>
      <c r="F17" s="30">
        <v>45139</v>
      </c>
      <c r="G17" s="30">
        <v>45170</v>
      </c>
      <c r="H17" s="30">
        <v>45200</v>
      </c>
      <c r="I17" s="30">
        <v>45231</v>
      </c>
      <c r="J17" s="30">
        <v>45261</v>
      </c>
      <c r="K17" s="30">
        <v>45292</v>
      </c>
      <c r="L17" s="30">
        <v>45323</v>
      </c>
      <c r="M17" s="30">
        <v>45352</v>
      </c>
      <c r="N17" s="30">
        <v>45383</v>
      </c>
      <c r="O17" s="30">
        <v>45413</v>
      </c>
      <c r="P17" s="30">
        <v>45444</v>
      </c>
      <c r="Q17" s="30">
        <v>45474</v>
      </c>
      <c r="R17" s="30">
        <v>45505</v>
      </c>
    </row>
    <row r="18" spans="2:18" s="7" customFormat="1" x14ac:dyDescent="0.25">
      <c r="B18" s="3">
        <f>B15</f>
        <v>536534.53</v>
      </c>
      <c r="C18" s="3">
        <f>C15</f>
        <v>1073069.06</v>
      </c>
      <c r="D18" s="3">
        <f t="shared" ref="D18:R18" si="2">D15</f>
        <v>1639820.4100000001</v>
      </c>
      <c r="E18" s="3">
        <f t="shared" si="2"/>
        <v>2206571.7600000002</v>
      </c>
      <c r="F18" s="3">
        <f t="shared" si="2"/>
        <v>2773323.1100000003</v>
      </c>
      <c r="G18" s="3">
        <f t="shared" si="2"/>
        <v>3340074.4600000004</v>
      </c>
      <c r="H18" s="3">
        <f t="shared" si="2"/>
        <v>3906825.8100000005</v>
      </c>
      <c r="I18" s="3">
        <f t="shared" si="2"/>
        <v>4337822.57</v>
      </c>
      <c r="J18" s="3">
        <f t="shared" si="2"/>
        <v>4768819.33</v>
      </c>
      <c r="K18" s="3">
        <f t="shared" si="2"/>
        <v>5199816.09</v>
      </c>
      <c r="L18" s="3">
        <f t="shared" si="2"/>
        <v>5732734.2799999993</v>
      </c>
      <c r="M18" s="3">
        <f t="shared" si="2"/>
        <v>6265652.4699999988</v>
      </c>
      <c r="N18" s="3">
        <f t="shared" si="2"/>
        <v>6582199.9499999993</v>
      </c>
      <c r="O18" s="3">
        <f t="shared" si="2"/>
        <v>6898747.4299999997</v>
      </c>
      <c r="P18" s="3">
        <f t="shared" si="2"/>
        <v>7215294.9100000001</v>
      </c>
      <c r="Q18" s="3">
        <f t="shared" si="2"/>
        <v>7663433.7800000003</v>
      </c>
      <c r="R18" s="3">
        <f t="shared" si="2"/>
        <v>8111572.6500000004</v>
      </c>
    </row>
  </sheetData>
  <mergeCells count="5">
    <mergeCell ref="A1:G1"/>
    <mergeCell ref="A2:G2"/>
    <mergeCell ref="A3:G3"/>
    <mergeCell ref="A4:G4"/>
    <mergeCell ref="A6:G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8AE49-AA74-41EA-B9C0-1D45355CA5F4}">
  <dimension ref="A1:X18"/>
  <sheetViews>
    <sheetView workbookViewId="0">
      <selection activeCell="K22" sqref="K22"/>
    </sheetView>
  </sheetViews>
  <sheetFormatPr defaultRowHeight="15" x14ac:dyDescent="0.25"/>
  <cols>
    <col min="1" max="1" width="11.85546875" customWidth="1"/>
    <col min="2" max="2" width="16.28515625" customWidth="1"/>
    <col min="3" max="3" width="13.5703125" customWidth="1"/>
    <col min="4" max="4" width="12.42578125" customWidth="1"/>
    <col min="5" max="5" width="17.28515625" bestFit="1" customWidth="1"/>
    <col min="6" max="6" width="19" bestFit="1" customWidth="1"/>
    <col min="7" max="7" width="20" bestFit="1" customWidth="1"/>
    <col min="8" max="14" width="12.7109375" bestFit="1" customWidth="1"/>
    <col min="15" max="36" width="13.85546875" bestFit="1" customWidth="1"/>
  </cols>
  <sheetData>
    <row r="1" spans="1:24" x14ac:dyDescent="0.25">
      <c r="A1" s="122" t="s">
        <v>29</v>
      </c>
      <c r="B1" s="123"/>
      <c r="C1" s="123"/>
      <c r="D1" s="123"/>
      <c r="E1" s="123"/>
      <c r="F1" s="123"/>
      <c r="G1" s="124"/>
    </row>
    <row r="2" spans="1:24" x14ac:dyDescent="0.25">
      <c r="A2" s="119" t="s">
        <v>30</v>
      </c>
      <c r="B2" s="120"/>
      <c r="C2" s="120"/>
      <c r="D2" s="120"/>
      <c r="E2" s="120"/>
      <c r="F2" s="120"/>
      <c r="G2" s="121"/>
    </row>
    <row r="3" spans="1:24" x14ac:dyDescent="0.25">
      <c r="A3" s="119" t="s">
        <v>31</v>
      </c>
      <c r="B3" s="120"/>
      <c r="C3" s="120"/>
      <c r="D3" s="120"/>
      <c r="E3" s="120"/>
      <c r="F3" s="120"/>
      <c r="G3" s="121"/>
    </row>
    <row r="4" spans="1:24" x14ac:dyDescent="0.25">
      <c r="A4" s="116" t="s">
        <v>32</v>
      </c>
      <c r="B4" s="117"/>
      <c r="C4" s="117"/>
      <c r="D4" s="117"/>
      <c r="E4" s="117"/>
      <c r="F4" s="117"/>
      <c r="G4" s="118"/>
    </row>
    <row r="6" spans="1:24" x14ac:dyDescent="0.25">
      <c r="A6" s="115" t="s">
        <v>21</v>
      </c>
      <c r="B6" s="115"/>
      <c r="C6" s="115"/>
      <c r="D6" s="115"/>
      <c r="E6" s="115"/>
      <c r="F6" s="115"/>
      <c r="G6" s="115"/>
    </row>
    <row r="7" spans="1:24" x14ac:dyDescent="0.25">
      <c r="A7" s="37" t="s">
        <v>22</v>
      </c>
      <c r="B7" s="37" t="s">
        <v>18</v>
      </c>
      <c r="C7" s="37" t="s">
        <v>23</v>
      </c>
      <c r="D7" s="37" t="s">
        <v>24</v>
      </c>
      <c r="E7" s="37" t="s">
        <v>25</v>
      </c>
      <c r="F7" s="37" t="s">
        <v>26</v>
      </c>
      <c r="G7" s="37" t="s">
        <v>27</v>
      </c>
      <c r="H7" s="36"/>
    </row>
    <row r="8" spans="1:24" x14ac:dyDescent="0.25">
      <c r="A8" s="41">
        <v>2</v>
      </c>
      <c r="B8" s="3">
        <v>15593040.970000001</v>
      </c>
      <c r="C8" s="6">
        <v>45383</v>
      </c>
      <c r="D8" s="6">
        <v>46023</v>
      </c>
      <c r="E8" s="38">
        <f>D8-C8</f>
        <v>640</v>
      </c>
      <c r="F8" s="39">
        <f>E8/7</f>
        <v>91.428571428571431</v>
      </c>
      <c r="G8" s="39">
        <f>F8/4</f>
        <v>22.857142857142858</v>
      </c>
    </row>
    <row r="11" spans="1:24" x14ac:dyDescent="0.25">
      <c r="A11" s="29" t="s">
        <v>0</v>
      </c>
      <c r="B11" s="30">
        <v>45383</v>
      </c>
      <c r="C11" s="30">
        <v>45413</v>
      </c>
      <c r="D11" s="30">
        <v>45444</v>
      </c>
      <c r="E11" s="30">
        <v>45474</v>
      </c>
      <c r="F11" s="30">
        <v>45505</v>
      </c>
      <c r="G11" s="30">
        <v>45536</v>
      </c>
      <c r="H11" s="30">
        <v>45566</v>
      </c>
      <c r="I11" s="30">
        <v>45597</v>
      </c>
      <c r="J11" s="30">
        <v>45627</v>
      </c>
      <c r="K11" s="30">
        <v>45658</v>
      </c>
      <c r="L11" s="30">
        <v>45689</v>
      </c>
      <c r="M11" s="30">
        <v>45717</v>
      </c>
      <c r="N11" s="30">
        <v>45748</v>
      </c>
      <c r="O11" s="30">
        <v>45778</v>
      </c>
      <c r="P11" s="30">
        <v>45809</v>
      </c>
      <c r="Q11" s="30">
        <v>45839</v>
      </c>
      <c r="R11" s="30">
        <v>45870</v>
      </c>
      <c r="S11" s="30">
        <v>45901</v>
      </c>
      <c r="T11" s="30">
        <v>45931</v>
      </c>
      <c r="U11" s="30">
        <v>45962</v>
      </c>
      <c r="V11" s="30">
        <v>45992</v>
      </c>
      <c r="W11" s="30">
        <v>46023</v>
      </c>
      <c r="X11" s="30">
        <v>46054</v>
      </c>
    </row>
    <row r="12" spans="1:24" s="7" customFormat="1" x14ac:dyDescent="0.25">
      <c r="A12" s="55" t="s">
        <v>34</v>
      </c>
      <c r="B12" s="42">
        <v>646797.09</v>
      </c>
      <c r="C12" s="42">
        <v>646797.09</v>
      </c>
      <c r="D12" s="42">
        <v>646797.09</v>
      </c>
      <c r="E12" s="42">
        <v>526388.41</v>
      </c>
      <c r="F12" s="42">
        <v>526388.41</v>
      </c>
      <c r="G12" s="42">
        <v>657979.80000000005</v>
      </c>
      <c r="H12" s="42">
        <v>657979.80000000005</v>
      </c>
      <c r="I12" s="42">
        <v>657979.80000000005</v>
      </c>
      <c r="J12" s="42">
        <v>657979.80000000005</v>
      </c>
      <c r="K12" s="42">
        <v>657979.80000000005</v>
      </c>
      <c r="L12" s="42">
        <v>657979.80000000005</v>
      </c>
      <c r="M12" s="42">
        <v>649183.73</v>
      </c>
      <c r="N12" s="42">
        <v>1096026.54</v>
      </c>
      <c r="O12" s="42">
        <v>1227617.8799999999</v>
      </c>
      <c r="P12" s="42">
        <v>794804.86</v>
      </c>
      <c r="Q12" s="42">
        <v>840124.15</v>
      </c>
      <c r="R12" s="42">
        <v>840124.15</v>
      </c>
      <c r="S12" s="42">
        <v>840124.15</v>
      </c>
      <c r="T12" s="42">
        <v>590997.14</v>
      </c>
      <c r="U12" s="42">
        <v>590997.14</v>
      </c>
      <c r="V12" s="42">
        <v>590997.14</v>
      </c>
      <c r="W12" s="42">
        <v>590997.14</v>
      </c>
      <c r="X12" s="3" t="s">
        <v>35</v>
      </c>
    </row>
    <row r="13" spans="1:24" x14ac:dyDescent="0.25">
      <c r="X13" s="1"/>
    </row>
    <row r="14" spans="1:24" x14ac:dyDescent="0.25">
      <c r="B14" s="16">
        <f>B12</f>
        <v>646797.09</v>
      </c>
      <c r="C14" s="16">
        <f t="shared" ref="C14:W14" si="0">C12</f>
        <v>646797.09</v>
      </c>
      <c r="D14" s="16">
        <f t="shared" si="0"/>
        <v>646797.09</v>
      </c>
      <c r="E14" s="16">
        <f t="shared" si="0"/>
        <v>526388.41</v>
      </c>
      <c r="F14" s="16">
        <f t="shared" si="0"/>
        <v>526388.41</v>
      </c>
      <c r="G14" s="16">
        <f t="shared" si="0"/>
        <v>657979.80000000005</v>
      </c>
      <c r="H14" s="16">
        <f t="shared" si="0"/>
        <v>657979.80000000005</v>
      </c>
      <c r="I14" s="16">
        <f t="shared" si="0"/>
        <v>657979.80000000005</v>
      </c>
      <c r="J14" s="16">
        <f t="shared" si="0"/>
        <v>657979.80000000005</v>
      </c>
      <c r="K14" s="16">
        <f t="shared" si="0"/>
        <v>657979.80000000005</v>
      </c>
      <c r="L14" s="16">
        <f t="shared" si="0"/>
        <v>657979.80000000005</v>
      </c>
      <c r="M14" s="16">
        <f t="shared" si="0"/>
        <v>649183.73</v>
      </c>
      <c r="N14" s="16">
        <f t="shared" si="0"/>
        <v>1096026.54</v>
      </c>
      <c r="O14" s="16">
        <f t="shared" si="0"/>
        <v>1227617.8799999999</v>
      </c>
      <c r="P14" s="16">
        <f t="shared" si="0"/>
        <v>794804.86</v>
      </c>
      <c r="Q14" s="16">
        <f t="shared" si="0"/>
        <v>840124.15</v>
      </c>
      <c r="R14" s="16">
        <f t="shared" si="0"/>
        <v>840124.15</v>
      </c>
      <c r="S14" s="16">
        <f t="shared" si="0"/>
        <v>840124.15</v>
      </c>
      <c r="T14" s="16">
        <f t="shared" si="0"/>
        <v>590997.14</v>
      </c>
      <c r="U14" s="16">
        <f t="shared" si="0"/>
        <v>590997.14</v>
      </c>
      <c r="V14" s="16">
        <f t="shared" si="0"/>
        <v>590997.14</v>
      </c>
      <c r="W14" s="16">
        <f t="shared" si="0"/>
        <v>590997.14</v>
      </c>
      <c r="X14" s="16"/>
    </row>
    <row r="15" spans="1:24" s="7" customFormat="1" x14ac:dyDescent="0.25">
      <c r="B15" s="16">
        <f>B14</f>
        <v>646797.09</v>
      </c>
      <c r="C15" s="16">
        <f>B15+C14</f>
        <v>1293594.18</v>
      </c>
      <c r="D15" s="16">
        <f t="shared" ref="D15:Q15" si="1">C15+D14</f>
        <v>1940391.27</v>
      </c>
      <c r="E15" s="16">
        <f t="shared" si="1"/>
        <v>2466779.6800000002</v>
      </c>
      <c r="F15" s="16">
        <f t="shared" si="1"/>
        <v>2993168.0900000003</v>
      </c>
      <c r="G15" s="16">
        <f t="shared" si="1"/>
        <v>3651147.8900000006</v>
      </c>
      <c r="H15" s="16">
        <f t="shared" si="1"/>
        <v>4309127.6900000004</v>
      </c>
      <c r="I15" s="16">
        <f t="shared" si="1"/>
        <v>4967107.49</v>
      </c>
      <c r="J15" s="16">
        <f t="shared" si="1"/>
        <v>5625087.29</v>
      </c>
      <c r="K15" s="16">
        <f t="shared" si="1"/>
        <v>6283067.0899999999</v>
      </c>
      <c r="L15" s="16">
        <f t="shared" si="1"/>
        <v>6941046.8899999997</v>
      </c>
      <c r="M15" s="16">
        <f t="shared" si="1"/>
        <v>7590230.6199999992</v>
      </c>
      <c r="N15" s="16">
        <f t="shared" si="1"/>
        <v>8686257.1600000001</v>
      </c>
      <c r="O15" s="16">
        <f t="shared" si="1"/>
        <v>9913875.0399999991</v>
      </c>
      <c r="P15" s="16">
        <f t="shared" si="1"/>
        <v>10708679.899999999</v>
      </c>
      <c r="Q15" s="16">
        <f t="shared" si="1"/>
        <v>11548804.049999999</v>
      </c>
      <c r="R15" s="16">
        <f t="shared" ref="R15:W15" si="2">Q15+R14</f>
        <v>12388928.199999999</v>
      </c>
      <c r="S15" s="16">
        <f t="shared" si="2"/>
        <v>13229052.35</v>
      </c>
      <c r="T15" s="16">
        <f t="shared" si="2"/>
        <v>13820049.49</v>
      </c>
      <c r="U15" s="16">
        <f t="shared" si="2"/>
        <v>14411046.630000001</v>
      </c>
      <c r="V15" s="16">
        <f t="shared" si="2"/>
        <v>15002043.770000001</v>
      </c>
      <c r="W15" s="16">
        <f t="shared" si="2"/>
        <v>15593040.910000002</v>
      </c>
    </row>
    <row r="17" spans="2:24" x14ac:dyDescent="0.25">
      <c r="B17" s="30">
        <v>45383</v>
      </c>
      <c r="C17" s="30">
        <v>45413</v>
      </c>
      <c r="D17" s="30">
        <v>45444</v>
      </c>
      <c r="E17" s="30">
        <v>45474</v>
      </c>
      <c r="F17" s="30">
        <v>45505</v>
      </c>
      <c r="G17" s="30">
        <v>45536</v>
      </c>
      <c r="H17" s="30">
        <v>45566</v>
      </c>
      <c r="I17" s="30">
        <v>45597</v>
      </c>
      <c r="J17" s="30">
        <v>45627</v>
      </c>
      <c r="K17" s="30">
        <v>45658</v>
      </c>
      <c r="L17" s="30">
        <v>45689</v>
      </c>
      <c r="M17" s="30">
        <v>45717</v>
      </c>
      <c r="N17" s="30">
        <v>45748</v>
      </c>
      <c r="O17" s="30">
        <v>45778</v>
      </c>
      <c r="P17" s="30">
        <v>45809</v>
      </c>
      <c r="Q17" s="30">
        <v>45839</v>
      </c>
      <c r="R17" s="30">
        <v>45870</v>
      </c>
      <c r="S17" s="30">
        <v>45901</v>
      </c>
      <c r="T17" s="30">
        <v>45931</v>
      </c>
      <c r="U17" s="30">
        <v>45962</v>
      </c>
      <c r="V17" s="30">
        <v>45992</v>
      </c>
      <c r="W17" s="30">
        <v>46023</v>
      </c>
      <c r="X17" s="30">
        <v>46054</v>
      </c>
    </row>
    <row r="18" spans="2:24" s="7" customFormat="1" x14ac:dyDescent="0.25">
      <c r="B18" s="3">
        <f t="shared" ref="B18:Q18" si="3">B15</f>
        <v>646797.09</v>
      </c>
      <c r="C18" s="3">
        <f t="shared" si="3"/>
        <v>1293594.18</v>
      </c>
      <c r="D18" s="3">
        <f t="shared" si="3"/>
        <v>1940391.27</v>
      </c>
      <c r="E18" s="3">
        <f t="shared" si="3"/>
        <v>2466779.6800000002</v>
      </c>
      <c r="F18" s="3">
        <f t="shared" si="3"/>
        <v>2993168.0900000003</v>
      </c>
      <c r="G18" s="3">
        <f t="shared" si="3"/>
        <v>3651147.8900000006</v>
      </c>
      <c r="H18" s="3">
        <f t="shared" si="3"/>
        <v>4309127.6900000004</v>
      </c>
      <c r="I18" s="3">
        <f t="shared" si="3"/>
        <v>4967107.49</v>
      </c>
      <c r="J18" s="3">
        <f t="shared" si="3"/>
        <v>5625087.29</v>
      </c>
      <c r="K18" s="3">
        <f t="shared" si="3"/>
        <v>6283067.0899999999</v>
      </c>
      <c r="L18" s="3">
        <f t="shared" si="3"/>
        <v>6941046.8899999997</v>
      </c>
      <c r="M18" s="3">
        <f t="shared" si="3"/>
        <v>7590230.6199999992</v>
      </c>
      <c r="N18" s="3">
        <f t="shared" si="3"/>
        <v>8686257.1600000001</v>
      </c>
      <c r="O18" s="3">
        <f t="shared" si="3"/>
        <v>9913875.0399999991</v>
      </c>
      <c r="P18" s="3">
        <f t="shared" si="3"/>
        <v>10708679.899999999</v>
      </c>
      <c r="Q18" s="3">
        <f t="shared" si="3"/>
        <v>11548804.049999999</v>
      </c>
      <c r="R18" s="3">
        <f t="shared" ref="R18:W18" si="4">R15</f>
        <v>12388928.199999999</v>
      </c>
      <c r="S18" s="3">
        <f t="shared" si="4"/>
        <v>13229052.35</v>
      </c>
      <c r="T18" s="3">
        <f t="shared" si="4"/>
        <v>13820049.49</v>
      </c>
      <c r="U18" s="3">
        <f t="shared" si="4"/>
        <v>14411046.630000001</v>
      </c>
      <c r="V18" s="3">
        <f t="shared" si="4"/>
        <v>15002043.770000001</v>
      </c>
      <c r="W18" s="3">
        <f t="shared" si="4"/>
        <v>15593040.910000002</v>
      </c>
      <c r="X18" s="38" t="s">
        <v>35</v>
      </c>
    </row>
  </sheetData>
  <mergeCells count="5">
    <mergeCell ref="A1:G1"/>
    <mergeCell ref="A2:G2"/>
    <mergeCell ref="A3:G3"/>
    <mergeCell ref="A4:G4"/>
    <mergeCell ref="A6:G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E5A76-6A56-4134-88AA-606A31C4AC87}">
  <dimension ref="A1:AT31"/>
  <sheetViews>
    <sheetView workbookViewId="0">
      <selection activeCell="D8" sqref="D8"/>
    </sheetView>
  </sheetViews>
  <sheetFormatPr defaultRowHeight="15" x14ac:dyDescent="0.25"/>
  <cols>
    <col min="1" max="1" width="20.42578125" customWidth="1"/>
    <col min="2" max="2" width="18.42578125" customWidth="1"/>
    <col min="6" max="6" width="31.42578125" bestFit="1" customWidth="1"/>
    <col min="7" max="7" width="15.7109375" customWidth="1"/>
    <col min="8" max="8" width="18" customWidth="1"/>
    <col min="9" max="9" width="16" customWidth="1"/>
    <col min="10" max="29" width="14.5703125" bestFit="1" customWidth="1"/>
    <col min="30" max="43" width="13.5703125" bestFit="1" customWidth="1"/>
    <col min="44" max="46" width="12.7109375" bestFit="1" customWidth="1"/>
  </cols>
  <sheetData>
    <row r="1" spans="1:46" x14ac:dyDescent="0.25">
      <c r="A1" s="127" t="s">
        <v>52</v>
      </c>
      <c r="B1" s="127"/>
    </row>
    <row r="2" spans="1:46" x14ac:dyDescent="0.25">
      <c r="A2" s="128" t="s">
        <v>32</v>
      </c>
      <c r="B2" s="128"/>
    </row>
    <row r="3" spans="1:46" x14ac:dyDescent="0.25">
      <c r="A3" s="36"/>
      <c r="F3" s="126" t="s">
        <v>54</v>
      </c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26"/>
      <c r="AI3" s="126"/>
      <c r="AJ3" s="126"/>
      <c r="AK3" s="126"/>
      <c r="AL3" s="126"/>
      <c r="AM3" s="126"/>
      <c r="AN3" s="126"/>
      <c r="AO3" s="126"/>
      <c r="AP3" s="126"/>
      <c r="AQ3" s="126"/>
      <c r="AR3" s="126"/>
      <c r="AS3" s="126"/>
      <c r="AT3" s="126"/>
    </row>
    <row r="4" spans="1:46" x14ac:dyDescent="0.25">
      <c r="A4" s="129" t="s">
        <v>14</v>
      </c>
      <c r="B4" s="129"/>
      <c r="C4" s="36"/>
      <c r="F4" s="45" t="s">
        <v>49</v>
      </c>
      <c r="G4" s="37">
        <v>2023</v>
      </c>
      <c r="H4" s="37">
        <v>2024</v>
      </c>
      <c r="I4" s="37">
        <v>2025</v>
      </c>
      <c r="J4" s="37">
        <v>2026</v>
      </c>
      <c r="K4" s="37">
        <v>2027</v>
      </c>
      <c r="L4" s="37">
        <v>2028</v>
      </c>
      <c r="M4" s="37">
        <v>2029</v>
      </c>
      <c r="N4" s="37">
        <v>2030</v>
      </c>
      <c r="O4" s="37">
        <v>2031</v>
      </c>
      <c r="P4" s="37">
        <v>2032</v>
      </c>
      <c r="Q4" s="37">
        <v>2033</v>
      </c>
      <c r="R4" s="37">
        <v>2034</v>
      </c>
      <c r="S4" s="37">
        <v>2035</v>
      </c>
      <c r="T4" s="37">
        <v>2036</v>
      </c>
      <c r="U4" s="37">
        <v>2037</v>
      </c>
      <c r="V4" s="37">
        <v>2038</v>
      </c>
      <c r="W4" s="37">
        <v>2039</v>
      </c>
      <c r="X4" s="37">
        <v>2040</v>
      </c>
      <c r="Y4" s="37">
        <v>2041</v>
      </c>
      <c r="Z4" s="37">
        <v>2042</v>
      </c>
      <c r="AA4" s="37">
        <v>2043</v>
      </c>
      <c r="AB4" s="37">
        <v>2044</v>
      </c>
      <c r="AC4" s="37">
        <v>2045</v>
      </c>
      <c r="AD4" s="37">
        <v>2046</v>
      </c>
      <c r="AE4" s="37">
        <v>2047</v>
      </c>
      <c r="AF4" s="37">
        <v>2048</v>
      </c>
      <c r="AG4" s="37">
        <v>2049</v>
      </c>
      <c r="AH4" s="37">
        <v>2050</v>
      </c>
      <c r="AI4" s="37">
        <v>2051</v>
      </c>
      <c r="AJ4" s="37">
        <v>2052</v>
      </c>
      <c r="AK4" s="37">
        <v>2053</v>
      </c>
      <c r="AL4" s="37">
        <v>2054</v>
      </c>
      <c r="AM4" s="37">
        <v>2055</v>
      </c>
      <c r="AN4" s="37">
        <v>2056</v>
      </c>
      <c r="AO4" s="37">
        <v>2057</v>
      </c>
      <c r="AP4" s="37">
        <v>2058</v>
      </c>
      <c r="AQ4" s="37">
        <v>2059</v>
      </c>
      <c r="AR4" s="37">
        <v>2060</v>
      </c>
      <c r="AS4" s="37">
        <v>2061</v>
      </c>
      <c r="AT4" s="37">
        <v>2062</v>
      </c>
    </row>
    <row r="5" spans="1:46" x14ac:dyDescent="0.25">
      <c r="A5" s="45" t="s">
        <v>39</v>
      </c>
      <c r="B5" s="37" t="s">
        <v>42</v>
      </c>
      <c r="F5" s="45" t="s">
        <v>39</v>
      </c>
      <c r="G5" s="3">
        <v>4768819.33</v>
      </c>
      <c r="H5" s="3">
        <v>9086855.9800000004</v>
      </c>
      <c r="I5" s="3">
        <v>9734002.6099999994</v>
      </c>
      <c r="J5" s="3">
        <v>948043.27</v>
      </c>
      <c r="K5" s="3">
        <v>357046.13</v>
      </c>
      <c r="L5" s="3">
        <v>357046.13</v>
      </c>
      <c r="M5" s="3">
        <v>357046.13</v>
      </c>
      <c r="N5" s="3">
        <v>357046.13</v>
      </c>
      <c r="O5" s="3">
        <v>357046.13</v>
      </c>
      <c r="P5" s="3">
        <v>357046.13</v>
      </c>
      <c r="Q5" s="3">
        <v>357046.13</v>
      </c>
      <c r="R5" s="3">
        <v>357046.13</v>
      </c>
      <c r="S5" s="3">
        <v>357046.13</v>
      </c>
      <c r="T5" s="3">
        <v>357046.13</v>
      </c>
      <c r="U5" s="3">
        <v>357046.13</v>
      </c>
      <c r="V5" s="3">
        <v>357046.13</v>
      </c>
      <c r="W5" s="3">
        <v>357046.13</v>
      </c>
      <c r="X5" s="3">
        <v>357046.13</v>
      </c>
      <c r="Y5" s="3">
        <v>357046.13</v>
      </c>
      <c r="Z5" s="3">
        <v>357046.13</v>
      </c>
      <c r="AA5" s="3">
        <v>357046.13</v>
      </c>
      <c r="AB5" s="3">
        <v>357046.13</v>
      </c>
      <c r="AC5" s="3">
        <v>357046.13</v>
      </c>
      <c r="AD5" s="3">
        <v>357046.13</v>
      </c>
      <c r="AE5" s="3">
        <v>357046.13</v>
      </c>
      <c r="AF5" s="3">
        <v>357046.13</v>
      </c>
      <c r="AG5" s="3">
        <v>357046.13</v>
      </c>
      <c r="AH5" s="3">
        <v>357046.13</v>
      </c>
      <c r="AI5" s="3">
        <v>357046.13</v>
      </c>
      <c r="AJ5" s="3">
        <v>357046.13</v>
      </c>
      <c r="AK5" s="3">
        <v>357046.13</v>
      </c>
      <c r="AL5" s="3">
        <v>357046.13</v>
      </c>
      <c r="AM5" s="3">
        <v>357046.13</v>
      </c>
      <c r="AN5" s="3">
        <v>357046.13</v>
      </c>
      <c r="AO5" s="3">
        <v>357046.13</v>
      </c>
      <c r="AP5" s="3">
        <v>357046.13</v>
      </c>
      <c r="AQ5" s="3">
        <v>357046.13</v>
      </c>
      <c r="AR5" s="3">
        <v>357046.13</v>
      </c>
      <c r="AS5" s="3">
        <v>357046.13</v>
      </c>
      <c r="AT5" s="3">
        <v>357046.13</v>
      </c>
    </row>
    <row r="6" spans="1:46" x14ac:dyDescent="0.25">
      <c r="A6" s="44" t="s">
        <v>10</v>
      </c>
      <c r="B6" s="3">
        <v>70000</v>
      </c>
      <c r="F6" s="45" t="s">
        <v>40</v>
      </c>
      <c r="G6" s="3"/>
      <c r="H6" s="3">
        <v>144400</v>
      </c>
      <c r="I6" s="3">
        <v>433200</v>
      </c>
      <c r="J6" s="3">
        <v>1010662</v>
      </c>
      <c r="K6" s="3">
        <v>1010662</v>
      </c>
      <c r="L6" s="3">
        <v>1010662</v>
      </c>
      <c r="M6" s="3">
        <v>1010662</v>
      </c>
      <c r="N6" s="3">
        <v>1010662</v>
      </c>
      <c r="O6" s="3">
        <v>1010662</v>
      </c>
      <c r="P6" s="3">
        <v>1010662</v>
      </c>
      <c r="Q6" s="3">
        <v>1010662</v>
      </c>
      <c r="R6" s="3">
        <v>1010662</v>
      </c>
      <c r="S6" s="3">
        <v>1010662</v>
      </c>
      <c r="T6" s="3">
        <v>1010662</v>
      </c>
      <c r="U6" s="3">
        <v>1010662</v>
      </c>
      <c r="V6" s="3">
        <v>1010662</v>
      </c>
      <c r="W6" s="3">
        <v>1010662</v>
      </c>
      <c r="X6" s="3">
        <v>1010662</v>
      </c>
      <c r="Y6" s="3">
        <v>1010662</v>
      </c>
      <c r="Z6" s="3">
        <v>1010662</v>
      </c>
      <c r="AA6" s="3">
        <v>1010662</v>
      </c>
      <c r="AB6" s="3">
        <v>1010662</v>
      </c>
      <c r="AC6" s="3">
        <v>1010662</v>
      </c>
      <c r="AD6" s="3">
        <v>1010662</v>
      </c>
      <c r="AE6" s="3">
        <v>1010662</v>
      </c>
      <c r="AF6" s="3">
        <v>1010662</v>
      </c>
      <c r="AG6" s="3">
        <v>1010662</v>
      </c>
      <c r="AH6" s="3">
        <v>1010662</v>
      </c>
      <c r="AI6" s="3">
        <v>1010662</v>
      </c>
      <c r="AJ6" s="3">
        <v>1010662</v>
      </c>
      <c r="AK6" s="3">
        <v>1010662</v>
      </c>
      <c r="AL6" s="3">
        <v>1010662</v>
      </c>
      <c r="AM6" s="3">
        <v>1010662</v>
      </c>
      <c r="AN6" s="3">
        <v>1010662</v>
      </c>
      <c r="AO6" s="3">
        <v>1010662</v>
      </c>
      <c r="AP6" s="3">
        <v>1010662</v>
      </c>
      <c r="AQ6" s="3">
        <v>1010662</v>
      </c>
      <c r="AR6" s="3">
        <v>1010662</v>
      </c>
      <c r="AS6" s="3">
        <v>1010662</v>
      </c>
      <c r="AT6" s="3">
        <v>1010662</v>
      </c>
    </row>
    <row r="7" spans="1:46" x14ac:dyDescent="0.25">
      <c r="A7" s="44" t="s">
        <v>11</v>
      </c>
      <c r="B7" s="3">
        <v>237046.13</v>
      </c>
      <c r="F7" s="45" t="s">
        <v>50</v>
      </c>
      <c r="G7" s="3">
        <f>G6-G5</f>
        <v>-4768819.33</v>
      </c>
      <c r="H7" s="3">
        <f t="shared" ref="H7:Q7" si="0">H6-H5</f>
        <v>-8942455.9800000004</v>
      </c>
      <c r="I7" s="3">
        <f t="shared" si="0"/>
        <v>-9300802.6099999994</v>
      </c>
      <c r="J7" s="3">
        <f t="shared" si="0"/>
        <v>62618.729999999981</v>
      </c>
      <c r="K7" s="3">
        <f t="shared" si="0"/>
        <v>653615.87</v>
      </c>
      <c r="L7" s="3">
        <f t="shared" si="0"/>
        <v>653615.87</v>
      </c>
      <c r="M7" s="3">
        <f t="shared" si="0"/>
        <v>653615.87</v>
      </c>
      <c r="N7" s="3">
        <f t="shared" si="0"/>
        <v>653615.87</v>
      </c>
      <c r="O7" s="3">
        <f t="shared" si="0"/>
        <v>653615.87</v>
      </c>
      <c r="P7" s="3">
        <f t="shared" si="0"/>
        <v>653615.87</v>
      </c>
      <c r="Q7" s="3">
        <f t="shared" si="0"/>
        <v>653615.87</v>
      </c>
      <c r="R7" s="3">
        <f>R6-R5</f>
        <v>653615.87</v>
      </c>
      <c r="S7" s="3">
        <f t="shared" ref="S7:T7" si="1">S6-S5</f>
        <v>653615.87</v>
      </c>
      <c r="T7" s="3">
        <f t="shared" si="1"/>
        <v>653615.87</v>
      </c>
      <c r="U7" s="3">
        <f t="shared" ref="U7:AH7" si="2">U6-U5</f>
        <v>653615.87</v>
      </c>
      <c r="V7" s="3">
        <f t="shared" si="2"/>
        <v>653615.87</v>
      </c>
      <c r="W7" s="3">
        <f t="shared" si="2"/>
        <v>653615.87</v>
      </c>
      <c r="X7" s="3">
        <f t="shared" si="2"/>
        <v>653615.87</v>
      </c>
      <c r="Y7" s="3">
        <f t="shared" si="2"/>
        <v>653615.87</v>
      </c>
      <c r="Z7" s="3">
        <f t="shared" si="2"/>
        <v>653615.87</v>
      </c>
      <c r="AA7" s="3">
        <f t="shared" si="2"/>
        <v>653615.87</v>
      </c>
      <c r="AB7" s="3">
        <f t="shared" si="2"/>
        <v>653615.87</v>
      </c>
      <c r="AC7" s="3">
        <f t="shared" si="2"/>
        <v>653615.87</v>
      </c>
      <c r="AD7" s="3">
        <f t="shared" si="2"/>
        <v>653615.87</v>
      </c>
      <c r="AE7" s="3">
        <f t="shared" si="2"/>
        <v>653615.87</v>
      </c>
      <c r="AF7" s="3">
        <f t="shared" si="2"/>
        <v>653615.87</v>
      </c>
      <c r="AG7" s="3">
        <f t="shared" si="2"/>
        <v>653615.87</v>
      </c>
      <c r="AH7" s="3">
        <f t="shared" si="2"/>
        <v>653615.87</v>
      </c>
      <c r="AI7" s="3">
        <f t="shared" ref="AI7:AT7" si="3">AI6-AI5</f>
        <v>653615.87</v>
      </c>
      <c r="AJ7" s="3">
        <f t="shared" si="3"/>
        <v>653615.87</v>
      </c>
      <c r="AK7" s="3">
        <f t="shared" si="3"/>
        <v>653615.87</v>
      </c>
      <c r="AL7" s="3">
        <f t="shared" si="3"/>
        <v>653615.87</v>
      </c>
      <c r="AM7" s="3">
        <f t="shared" si="3"/>
        <v>653615.87</v>
      </c>
      <c r="AN7" s="3">
        <f t="shared" si="3"/>
        <v>653615.87</v>
      </c>
      <c r="AO7" s="3">
        <f t="shared" si="3"/>
        <v>653615.87</v>
      </c>
      <c r="AP7" s="3">
        <f t="shared" si="3"/>
        <v>653615.87</v>
      </c>
      <c r="AQ7" s="3">
        <f t="shared" si="3"/>
        <v>653615.87</v>
      </c>
      <c r="AR7" s="3">
        <f t="shared" si="3"/>
        <v>653615.87</v>
      </c>
      <c r="AS7" s="3">
        <f t="shared" si="3"/>
        <v>653615.87</v>
      </c>
      <c r="AT7" s="3">
        <f t="shared" si="3"/>
        <v>653615.87</v>
      </c>
    </row>
    <row r="8" spans="1:46" x14ac:dyDescent="0.25">
      <c r="A8" s="44" t="s">
        <v>12</v>
      </c>
      <c r="B8" s="3">
        <v>30000</v>
      </c>
      <c r="F8" s="45" t="s">
        <v>51</v>
      </c>
      <c r="G8" s="3">
        <f>G7</f>
        <v>-4768819.33</v>
      </c>
      <c r="H8" s="3">
        <f>G8+H7</f>
        <v>-13711275.310000001</v>
      </c>
      <c r="I8" s="3">
        <f>H8+I7</f>
        <v>-23012077.920000002</v>
      </c>
      <c r="J8" s="3">
        <f>I8+J7</f>
        <v>-22949459.190000001</v>
      </c>
      <c r="K8" s="3">
        <f t="shared" ref="K8:Q8" si="4">J8+K7</f>
        <v>-22295843.32</v>
      </c>
      <c r="L8" s="3">
        <f t="shared" si="4"/>
        <v>-21642227.449999999</v>
      </c>
      <c r="M8" s="3">
        <f t="shared" si="4"/>
        <v>-20988611.579999998</v>
      </c>
      <c r="N8" s="3">
        <f t="shared" si="4"/>
        <v>-20334995.709999997</v>
      </c>
      <c r="O8" s="3">
        <f t="shared" si="4"/>
        <v>-19681379.839999996</v>
      </c>
      <c r="P8" s="3">
        <f t="shared" si="4"/>
        <v>-19027763.969999995</v>
      </c>
      <c r="Q8" s="3">
        <f t="shared" si="4"/>
        <v>-18374148.099999994</v>
      </c>
      <c r="R8" s="3">
        <f>Q8+R7</f>
        <v>-17720532.229999993</v>
      </c>
      <c r="S8" s="3">
        <f>R8+S7</f>
        <v>-17066916.359999992</v>
      </c>
      <c r="T8" s="3">
        <f>S8+T7</f>
        <v>-16413300.489999993</v>
      </c>
      <c r="U8" s="3">
        <f t="shared" ref="U8:AH8" si="5">T8+U7</f>
        <v>-15759684.619999994</v>
      </c>
      <c r="V8" s="3">
        <f t="shared" si="5"/>
        <v>-15106068.749999994</v>
      </c>
      <c r="W8" s="3">
        <f t="shared" si="5"/>
        <v>-14452452.879999995</v>
      </c>
      <c r="X8" s="3">
        <f t="shared" si="5"/>
        <v>-13798837.009999996</v>
      </c>
      <c r="Y8" s="3">
        <f t="shared" si="5"/>
        <v>-13145221.139999997</v>
      </c>
      <c r="Z8" s="3">
        <f t="shared" si="5"/>
        <v>-12491605.269999998</v>
      </c>
      <c r="AA8" s="3">
        <f t="shared" si="5"/>
        <v>-11837989.399999999</v>
      </c>
      <c r="AB8" s="3">
        <f t="shared" si="5"/>
        <v>-11184373.529999999</v>
      </c>
      <c r="AC8" s="3">
        <f t="shared" si="5"/>
        <v>-10530757.66</v>
      </c>
      <c r="AD8" s="3">
        <f t="shared" si="5"/>
        <v>-9877141.790000001</v>
      </c>
      <c r="AE8" s="3">
        <f t="shared" si="5"/>
        <v>-9223525.9200000018</v>
      </c>
      <c r="AF8" s="3">
        <f t="shared" si="5"/>
        <v>-8569910.0500000026</v>
      </c>
      <c r="AG8" s="3">
        <f t="shared" si="5"/>
        <v>-7916294.1800000025</v>
      </c>
      <c r="AH8" s="3">
        <f t="shared" si="5"/>
        <v>-7262678.3100000024</v>
      </c>
      <c r="AI8" s="3">
        <f t="shared" ref="AI8" si="6">AH8+AI7</f>
        <v>-6609062.4400000023</v>
      </c>
      <c r="AJ8" s="3">
        <f t="shared" ref="AJ8" si="7">AI8+AJ7</f>
        <v>-5955446.5700000022</v>
      </c>
      <c r="AK8" s="3">
        <f t="shared" ref="AK8" si="8">AJ8+AK7</f>
        <v>-5301830.700000002</v>
      </c>
      <c r="AL8" s="3">
        <f t="shared" ref="AL8" si="9">AK8+AL7</f>
        <v>-4648214.8300000019</v>
      </c>
      <c r="AM8" s="3">
        <f t="shared" ref="AM8" si="10">AL8+AM7</f>
        <v>-3994598.9600000018</v>
      </c>
      <c r="AN8" s="3">
        <f t="shared" ref="AN8" si="11">AM8+AN7</f>
        <v>-3340983.0900000017</v>
      </c>
      <c r="AO8" s="3">
        <f t="shared" ref="AO8" si="12">AN8+AO7</f>
        <v>-2687367.2200000016</v>
      </c>
      <c r="AP8" s="3">
        <f t="shared" ref="AP8" si="13">AO8+AP7</f>
        <v>-2033751.3500000015</v>
      </c>
      <c r="AQ8" s="3">
        <f t="shared" ref="AQ8" si="14">AP8+AQ7</f>
        <v>-1380135.4800000014</v>
      </c>
      <c r="AR8" s="3">
        <f t="shared" ref="AR8" si="15">AQ8+AR7</f>
        <v>-726519.61000000138</v>
      </c>
      <c r="AS8" s="3">
        <f t="shared" ref="AS8" si="16">AR8+AS7</f>
        <v>-72903.740000001388</v>
      </c>
      <c r="AT8" s="3">
        <f t="shared" ref="AT8" si="17">AS8+AT7</f>
        <v>580712.12999999861</v>
      </c>
    </row>
    <row r="9" spans="1:46" x14ac:dyDescent="0.25">
      <c r="A9" s="44" t="s">
        <v>13</v>
      </c>
      <c r="B9" s="3">
        <v>20000</v>
      </c>
    </row>
    <row r="10" spans="1:46" x14ac:dyDescent="0.25">
      <c r="A10" s="50" t="s">
        <v>18</v>
      </c>
      <c r="B10" s="34">
        <f>SUM(B6:B9)</f>
        <v>357046.13</v>
      </c>
    </row>
    <row r="11" spans="1:46" x14ac:dyDescent="0.25">
      <c r="F11" s="53"/>
      <c r="G11" s="53"/>
      <c r="H11" s="53"/>
      <c r="I11" s="53"/>
      <c r="J11" s="53"/>
    </row>
    <row r="12" spans="1:46" x14ac:dyDescent="0.25">
      <c r="A12" s="129" t="s">
        <v>14</v>
      </c>
      <c r="B12" s="129"/>
      <c r="F12" s="53"/>
      <c r="G12" s="53"/>
      <c r="H12" s="53"/>
      <c r="I12" s="53"/>
      <c r="J12" s="53"/>
    </row>
    <row r="13" spans="1:46" x14ac:dyDescent="0.25">
      <c r="A13" s="46" t="s">
        <v>41</v>
      </c>
      <c r="B13" s="37" t="s">
        <v>42</v>
      </c>
      <c r="F13" s="53"/>
      <c r="G13" s="53"/>
      <c r="H13" s="53"/>
      <c r="I13" s="53"/>
      <c r="J13" s="53"/>
    </row>
    <row r="14" spans="1:46" x14ac:dyDescent="0.25">
      <c r="A14" s="4" t="s">
        <v>43</v>
      </c>
      <c r="B14" s="3">
        <v>21262</v>
      </c>
      <c r="F14" s="53"/>
      <c r="G14" s="53"/>
      <c r="H14" s="53"/>
      <c r="I14" s="53"/>
      <c r="J14" s="53"/>
    </row>
    <row r="15" spans="1:46" x14ac:dyDescent="0.25">
      <c r="A15" s="4" t="s">
        <v>45</v>
      </c>
      <c r="B15" s="3">
        <v>186000</v>
      </c>
    </row>
    <row r="16" spans="1:46" x14ac:dyDescent="0.25">
      <c r="A16" s="44" t="s">
        <v>44</v>
      </c>
      <c r="B16" s="3">
        <v>803400</v>
      </c>
    </row>
    <row r="17" spans="1:4" x14ac:dyDescent="0.25">
      <c r="A17" s="50" t="s">
        <v>18</v>
      </c>
      <c r="B17" s="34">
        <f>SUM(B14:B16)</f>
        <v>1010662</v>
      </c>
    </row>
    <row r="18" spans="1:4" x14ac:dyDescent="0.25">
      <c r="A18" s="1"/>
    </row>
    <row r="19" spans="1:4" x14ac:dyDescent="0.25">
      <c r="A19" s="125" t="s">
        <v>46</v>
      </c>
      <c r="B19" s="125"/>
    </row>
    <row r="20" spans="1:4" x14ac:dyDescent="0.25">
      <c r="A20" s="45" t="s">
        <v>39</v>
      </c>
      <c r="B20" s="37" t="s">
        <v>42</v>
      </c>
    </row>
    <row r="21" spans="1:4" x14ac:dyDescent="0.25">
      <c r="A21" s="44" t="s">
        <v>10</v>
      </c>
      <c r="B21" s="3">
        <v>70000</v>
      </c>
      <c r="C21" s="48"/>
      <c r="D21" s="49"/>
    </row>
    <row r="22" spans="1:4" x14ac:dyDescent="0.25">
      <c r="A22" s="44" t="s">
        <v>11</v>
      </c>
      <c r="B22" s="3">
        <v>237046.13</v>
      </c>
      <c r="C22" s="48"/>
      <c r="D22" s="49"/>
    </row>
    <row r="23" spans="1:4" x14ac:dyDescent="0.25">
      <c r="A23" s="44" t="s">
        <v>12</v>
      </c>
      <c r="B23" s="3">
        <v>30000</v>
      </c>
      <c r="C23" s="48"/>
      <c r="D23" s="49"/>
    </row>
    <row r="24" spans="1:4" x14ac:dyDescent="0.25">
      <c r="A24" s="44" t="s">
        <v>13</v>
      </c>
      <c r="B24" s="3">
        <v>20000</v>
      </c>
      <c r="C24" s="48"/>
      <c r="D24" s="49"/>
    </row>
    <row r="25" spans="1:4" x14ac:dyDescent="0.25">
      <c r="A25" s="52" t="s">
        <v>53</v>
      </c>
      <c r="B25" s="34">
        <f>SUM(B21:B24)</f>
        <v>357046.13</v>
      </c>
      <c r="C25" s="49"/>
      <c r="D25" s="49"/>
    </row>
    <row r="27" spans="1:4" x14ac:dyDescent="0.25">
      <c r="A27" s="125" t="s">
        <v>46</v>
      </c>
      <c r="B27" s="125"/>
    </row>
    <row r="28" spans="1:4" x14ac:dyDescent="0.25">
      <c r="A28" s="46" t="s">
        <v>41</v>
      </c>
      <c r="B28" s="37" t="s">
        <v>42</v>
      </c>
    </row>
    <row r="29" spans="1:4" x14ac:dyDescent="0.25">
      <c r="A29" s="4" t="s">
        <v>47</v>
      </c>
      <c r="B29" s="3">
        <v>30000</v>
      </c>
    </row>
    <row r="30" spans="1:4" x14ac:dyDescent="0.25">
      <c r="A30" s="47" t="s">
        <v>48</v>
      </c>
      <c r="B30" s="3">
        <v>403200</v>
      </c>
    </row>
    <row r="31" spans="1:4" x14ac:dyDescent="0.25">
      <c r="A31" s="50" t="s">
        <v>18</v>
      </c>
      <c r="B31" s="51">
        <f>SUM(B29:B30)</f>
        <v>433200</v>
      </c>
    </row>
  </sheetData>
  <mergeCells count="7">
    <mergeCell ref="A27:B27"/>
    <mergeCell ref="F3:AT3"/>
    <mergeCell ref="A1:B1"/>
    <mergeCell ref="A2:B2"/>
    <mergeCell ref="A4:B4"/>
    <mergeCell ref="A12:B12"/>
    <mergeCell ref="A19:B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Monthly forecast</vt:lpstr>
      <vt:lpstr>Cashflow</vt:lpstr>
      <vt:lpstr>Cashflow - Phase 1</vt:lpstr>
      <vt:lpstr>Cashflow - Phase 2</vt:lpstr>
      <vt:lpstr>Client returns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Rees</dc:creator>
  <cp:lastModifiedBy>Jack Rees</cp:lastModifiedBy>
  <dcterms:created xsi:type="dcterms:W3CDTF">2021-10-15T13:43:29Z</dcterms:created>
  <dcterms:modified xsi:type="dcterms:W3CDTF">2023-04-26T14:12:22Z</dcterms:modified>
</cp:coreProperties>
</file>