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A:\Uni work\"/>
    </mc:Choice>
  </mc:AlternateContent>
  <xr:revisionPtr revIDLastSave="0" documentId="8_{83BE0DAA-A16C-4B55-B2E9-FB1E9034A3A8}" xr6:coauthVersionLast="47" xr6:coauthVersionMax="47" xr10:uidLastSave="{00000000-0000-0000-0000-000000000000}"/>
  <bookViews>
    <workbookView xWindow="-110" yWindow="-110" windowWidth="38620" windowHeight="21100" activeTab="2" xr2:uid="{763B97AA-C3FA-42B1-8F0E-087E18DC3182}"/>
  </bookViews>
  <sheets>
    <sheet name="Gears" sheetId="1" r:id="rId1"/>
    <sheet name="Simple Harmonic Motion" sheetId="2" r:id="rId2"/>
    <sheet name="Rotational Friction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7" i="3" l="1"/>
  <c r="AH17" i="3" s="1"/>
  <c r="AC17" i="3"/>
  <c r="AB17" i="3"/>
  <c r="W17" i="3"/>
  <c r="X17" i="3" s="1"/>
  <c r="R17" i="3"/>
  <c r="S17" i="3" s="1"/>
  <c r="N17" i="3"/>
  <c r="N8" i="3" s="1"/>
  <c r="AG16" i="3"/>
  <c r="AH16" i="3" s="1"/>
  <c r="AC16" i="3"/>
  <c r="AB16" i="3"/>
  <c r="W16" i="3"/>
  <c r="X16" i="3" s="1"/>
  <c r="R16" i="3"/>
  <c r="S16" i="3" s="1"/>
  <c r="M16" i="3"/>
  <c r="N16" i="3" s="1"/>
  <c r="H16" i="3"/>
  <c r="I16" i="3" s="1"/>
  <c r="D16" i="3"/>
  <c r="C16" i="3"/>
  <c r="AG15" i="3"/>
  <c r="AH15" i="3" s="1"/>
  <c r="AB15" i="3"/>
  <c r="AC15" i="3" s="1"/>
  <c r="X15" i="3"/>
  <c r="W15" i="3"/>
  <c r="R15" i="3"/>
  <c r="S15" i="3" s="1"/>
  <c r="M15" i="3"/>
  <c r="N15" i="3" s="1"/>
  <c r="H15" i="3"/>
  <c r="I15" i="3" s="1"/>
  <c r="G15" i="3"/>
  <c r="C15" i="3"/>
  <c r="D15" i="3" s="1"/>
  <c r="AG14" i="3"/>
  <c r="AH14" i="3" s="1"/>
  <c r="AB14" i="3"/>
  <c r="AC14" i="3" s="1"/>
  <c r="W14" i="3"/>
  <c r="X14" i="3" s="1"/>
  <c r="R14" i="3"/>
  <c r="S14" i="3" s="1"/>
  <c r="N14" i="3"/>
  <c r="M14" i="3"/>
  <c r="G14" i="3"/>
  <c r="H14" i="3" s="1"/>
  <c r="I14" i="3" s="1"/>
  <c r="D14" i="3"/>
  <c r="C14" i="3"/>
  <c r="AH13" i="3"/>
  <c r="AG13" i="3"/>
  <c r="AB13" i="3"/>
  <c r="AC13" i="3" s="1"/>
  <c r="W13" i="3"/>
  <c r="X13" i="3" s="1"/>
  <c r="S13" i="3"/>
  <c r="R13" i="3"/>
  <c r="M13" i="3"/>
  <c r="N13" i="3" s="1"/>
  <c r="H13" i="3"/>
  <c r="I13" i="3" s="1"/>
  <c r="C13" i="3"/>
  <c r="D13" i="3" s="1"/>
  <c r="AH12" i="3"/>
  <c r="AG12" i="3"/>
  <c r="AC12" i="3"/>
  <c r="AB12" i="3"/>
  <c r="W12" i="3"/>
  <c r="X12" i="3" s="1"/>
  <c r="R12" i="3"/>
  <c r="S12" i="3" s="1"/>
  <c r="N12" i="3"/>
  <c r="M12" i="3"/>
  <c r="H12" i="3"/>
  <c r="I12" i="3" s="1"/>
  <c r="C12" i="3"/>
  <c r="D12" i="3" s="1"/>
  <c r="AG11" i="3"/>
  <c r="AH11" i="3" s="1"/>
  <c r="AC11" i="3"/>
  <c r="AB11" i="3"/>
  <c r="X11" i="3"/>
  <c r="W11" i="3"/>
  <c r="R11" i="3"/>
  <c r="S11" i="3" s="1"/>
  <c r="M11" i="3"/>
  <c r="N11" i="3" s="1"/>
  <c r="G11" i="3"/>
  <c r="H11" i="3" s="1"/>
  <c r="I11" i="3" s="1"/>
  <c r="D11" i="3"/>
  <c r="C11" i="3"/>
  <c r="AG10" i="3"/>
  <c r="AH10" i="3" s="1"/>
  <c r="AC10" i="3"/>
  <c r="AB10" i="3"/>
  <c r="W10" i="3"/>
  <c r="X10" i="3" s="1"/>
  <c r="R10" i="3"/>
  <c r="S10" i="3" s="1"/>
  <c r="N10" i="3"/>
  <c r="M10" i="3"/>
  <c r="H10" i="3"/>
  <c r="I10" i="3" s="1"/>
  <c r="G10" i="3"/>
  <c r="C10" i="3"/>
  <c r="D10" i="3" s="1"/>
  <c r="AG9" i="3"/>
  <c r="AH9" i="3" s="1"/>
  <c r="AB9" i="3"/>
  <c r="AC9" i="3" s="1"/>
  <c r="X9" i="3"/>
  <c r="W9" i="3"/>
  <c r="S9" i="3"/>
  <c r="R9" i="3"/>
  <c r="M9" i="3"/>
  <c r="N9" i="3" s="1"/>
  <c r="H9" i="3"/>
  <c r="I9" i="3" s="1"/>
  <c r="D9" i="3"/>
  <c r="C9" i="3"/>
  <c r="AG8" i="3"/>
  <c r="AH8" i="3" s="1"/>
  <c r="AB8" i="3"/>
  <c r="AC8" i="3" s="1"/>
  <c r="W8" i="3"/>
  <c r="X8" i="3" s="1"/>
  <c r="S8" i="3"/>
  <c r="R8" i="3"/>
  <c r="M8" i="3"/>
  <c r="H8" i="3"/>
  <c r="I8" i="3" s="1"/>
  <c r="C8" i="3"/>
  <c r="D8" i="3" s="1"/>
  <c r="N7" i="3"/>
  <c r="M7" i="3"/>
  <c r="H7" i="3"/>
  <c r="I7" i="3" s="1"/>
  <c r="C7" i="3"/>
  <c r="D7" i="3" s="1"/>
  <c r="O11" i="2"/>
  <c r="N11" i="2"/>
  <c r="M11" i="2"/>
  <c r="K11" i="2"/>
  <c r="F11" i="2"/>
  <c r="E11" i="2"/>
  <c r="G11" i="2" s="1"/>
  <c r="C11" i="2"/>
  <c r="M10" i="2"/>
  <c r="O10" i="2" s="1"/>
  <c r="K10" i="2"/>
  <c r="N10" i="2" s="1"/>
  <c r="G10" i="2"/>
  <c r="F10" i="2"/>
  <c r="E10" i="2"/>
  <c r="C10" i="2"/>
  <c r="O9" i="2"/>
  <c r="N9" i="2"/>
  <c r="M9" i="2"/>
  <c r="K9" i="2"/>
  <c r="F9" i="2"/>
  <c r="E9" i="2"/>
  <c r="G9" i="2" s="1"/>
  <c r="C9" i="2"/>
  <c r="M8" i="2"/>
  <c r="O8" i="2" s="1"/>
  <c r="K8" i="2"/>
  <c r="N8" i="2" s="1"/>
  <c r="G8" i="2"/>
  <c r="F8" i="2"/>
  <c r="E8" i="2"/>
  <c r="C8" i="2"/>
  <c r="O7" i="2"/>
  <c r="N7" i="2"/>
  <c r="M7" i="2"/>
  <c r="K7" i="2"/>
  <c r="F7" i="2"/>
  <c r="E7" i="2"/>
  <c r="G7" i="2" s="1"/>
  <c r="C7" i="2"/>
  <c r="M6" i="2"/>
  <c r="O6" i="2" s="1"/>
  <c r="K6" i="2"/>
  <c r="N6" i="2" s="1"/>
  <c r="G6" i="2"/>
  <c r="F6" i="2"/>
  <c r="E6" i="2"/>
  <c r="C6" i="2"/>
  <c r="O5" i="2"/>
  <c r="N5" i="2"/>
  <c r="M5" i="2"/>
  <c r="K5" i="2"/>
  <c r="F5" i="2"/>
  <c r="E5" i="2"/>
  <c r="G5" i="2" s="1"/>
  <c r="C5" i="2"/>
  <c r="U8" i="1"/>
  <c r="AG15" i="1"/>
  <c r="AG16" i="1"/>
  <c r="AG17" i="1"/>
  <c r="AG18" i="1"/>
  <c r="AG19" i="1"/>
  <c r="AG14" i="1"/>
  <c r="AF15" i="1"/>
  <c r="AF16" i="1"/>
  <c r="AF17" i="1"/>
  <c r="AF18" i="1"/>
  <c r="AF19" i="1"/>
  <c r="AF20" i="1"/>
  <c r="AG20" i="1" s="1"/>
  <c r="AF14" i="1"/>
  <c r="AA15" i="1"/>
  <c r="AA16" i="1"/>
  <c r="AA17" i="1"/>
  <c r="AA18" i="1"/>
  <c r="AA19" i="1"/>
  <c r="AA20" i="1"/>
  <c r="AA14" i="1"/>
  <c r="Z15" i="1"/>
  <c r="Z16" i="1"/>
  <c r="Z17" i="1"/>
  <c r="Z18" i="1"/>
  <c r="Z19" i="1"/>
  <c r="Z20" i="1"/>
  <c r="Z14" i="1"/>
  <c r="T23" i="1"/>
  <c r="T24" i="1"/>
  <c r="T25" i="1"/>
  <c r="T26" i="1"/>
  <c r="T27" i="1"/>
  <c r="T20" i="1"/>
  <c r="S21" i="1"/>
  <c r="T21" i="1" s="1"/>
  <c r="S22" i="1"/>
  <c r="T22" i="1" s="1"/>
  <c r="S23" i="1"/>
  <c r="S24" i="1"/>
  <c r="S25" i="1"/>
  <c r="S26" i="1"/>
  <c r="S27" i="1"/>
  <c r="S20" i="1"/>
  <c r="I18" i="1"/>
  <c r="I19" i="1"/>
  <c r="I20" i="1"/>
  <c r="I21" i="1"/>
  <c r="I22" i="1"/>
  <c r="I23" i="1"/>
  <c r="I16" i="1"/>
  <c r="H17" i="1"/>
  <c r="I17" i="1" s="1"/>
  <c r="H18" i="1"/>
  <c r="H19" i="1"/>
  <c r="H20" i="1"/>
  <c r="H21" i="1"/>
  <c r="H22" i="1"/>
  <c r="H23" i="1"/>
  <c r="H16" i="1"/>
  <c r="D17" i="1"/>
  <c r="D18" i="1"/>
  <c r="D19" i="1"/>
  <c r="D20" i="1"/>
  <c r="D21" i="1"/>
  <c r="D22" i="1"/>
  <c r="D23" i="1"/>
  <c r="D16" i="1"/>
  <c r="C17" i="1"/>
  <c r="C18" i="1"/>
  <c r="C19" i="1"/>
  <c r="C20" i="1"/>
  <c r="C21" i="1"/>
  <c r="C22" i="1"/>
  <c r="C23" i="1"/>
  <c r="C16" i="1"/>
  <c r="N17" i="1"/>
  <c r="N18" i="1"/>
  <c r="N19" i="1"/>
  <c r="N20" i="1"/>
  <c r="N21" i="1"/>
  <c r="N22" i="1"/>
  <c r="N23" i="1"/>
  <c r="N16" i="1"/>
  <c r="M17" i="1"/>
  <c r="M18" i="1"/>
  <c r="M19" i="1"/>
  <c r="M20" i="1"/>
  <c r="M21" i="1"/>
  <c r="M22" i="1"/>
  <c r="M23" i="1"/>
  <c r="M16" i="1"/>
</calcChain>
</file>

<file path=xl/sharedStrings.xml><?xml version="1.0" encoding="utf-8"?>
<sst xmlns="http://schemas.openxmlformats.org/spreadsheetml/2006/main" count="255" uniqueCount="98">
  <si>
    <t>ES13 Experiment 1: Spur Gears</t>
  </si>
  <si>
    <t>ES13 Experiment 2: Bevel Gears</t>
  </si>
  <si>
    <t>ES13 Experiment 2: Worm Gears</t>
  </si>
  <si>
    <t>Part A (Small:Small)</t>
  </si>
  <si>
    <t>Part B (Small:Medium)</t>
  </si>
  <si>
    <t>Part C (Small: Small with Idler)</t>
  </si>
  <si>
    <t>Part D (Compound Gears)</t>
  </si>
  <si>
    <t>Driver</t>
  </si>
  <si>
    <t>Follower</t>
  </si>
  <si>
    <t>Idler</t>
  </si>
  <si>
    <t>Small Gear</t>
  </si>
  <si>
    <t>Ratio</t>
  </si>
  <si>
    <t>Small Gear (front)</t>
  </si>
  <si>
    <t>Medium Gear</t>
  </si>
  <si>
    <t>Small Gear (back)</t>
  </si>
  <si>
    <t>Larger Gear</t>
  </si>
  <si>
    <t>Large Gear (front)</t>
  </si>
  <si>
    <t>Medium Gear (Front)</t>
  </si>
  <si>
    <t>Large Gear</t>
  </si>
  <si>
    <t>Worm Shaft</t>
  </si>
  <si>
    <t>Worm Wheel</t>
  </si>
  <si>
    <t>A</t>
  </si>
  <si>
    <t>B</t>
  </si>
  <si>
    <t>A:B</t>
  </si>
  <si>
    <t>C</t>
  </si>
  <si>
    <t>D</t>
  </si>
  <si>
    <t>Teeth</t>
  </si>
  <si>
    <t>PCD (mm)</t>
  </si>
  <si>
    <t>60mm</t>
  </si>
  <si>
    <t>Predicted Overall Velocity Ratio = BxD/AxC=</t>
  </si>
  <si>
    <t>Velocity (turns)</t>
  </si>
  <si>
    <t>Direction</t>
  </si>
  <si>
    <t>Clockwise</t>
  </si>
  <si>
    <t>Anti-Clockwise</t>
  </si>
  <si>
    <t>Anti-clockwise</t>
  </si>
  <si>
    <t>Gears: Bevel Gears</t>
  </si>
  <si>
    <t>Gears: Worm Gears</t>
  </si>
  <si>
    <t>Velocity Ratio: 4:1</t>
  </si>
  <si>
    <t>Velocity Ratio: 40:1</t>
  </si>
  <si>
    <t>Gears: Small:Small</t>
  </si>
  <si>
    <t>Gears: Small:Medium</t>
  </si>
  <si>
    <t>Gears: Small: Small with Idler</t>
  </si>
  <si>
    <t>Load (g)</t>
  </si>
  <si>
    <t>Effort (g)</t>
  </si>
  <si>
    <t xml:space="preserve">Mechanical </t>
  </si>
  <si>
    <t xml:space="preserve">Efficiency </t>
  </si>
  <si>
    <t>Velocity Ratio: 1</t>
  </si>
  <si>
    <t>Velocity Ratio: 5</t>
  </si>
  <si>
    <t>Advantage</t>
  </si>
  <si>
    <t>(%)</t>
  </si>
  <si>
    <t xml:space="preserve">Overall Actual Velocity Ratio = </t>
  </si>
  <si>
    <t>Gears: Small: Compound</t>
  </si>
  <si>
    <t xml:space="preserve">Velocity Ratio: </t>
  </si>
  <si>
    <t xml:space="preserve"> </t>
  </si>
  <si>
    <t>Med Gear</t>
  </si>
  <si>
    <t>Velocity turns</t>
  </si>
  <si>
    <t>ES7 Experiment 2</t>
  </si>
  <si>
    <t>g</t>
  </si>
  <si>
    <t>Light</t>
  </si>
  <si>
    <t xml:space="preserve">Length </t>
  </si>
  <si>
    <t>√l</t>
  </si>
  <si>
    <t>Time for 50 Swings</t>
  </si>
  <si>
    <t>Actual Period (T)</t>
  </si>
  <si>
    <t>Theoretical Period</t>
  </si>
  <si>
    <t>(T/2π)^2</t>
  </si>
  <si>
    <t>Heavy</t>
  </si>
  <si>
    <r>
      <t>(T/2</t>
    </r>
    <r>
      <rPr>
        <sz val="11"/>
        <color rgb="FF000000"/>
        <rFont val="Calibri"/>
        <family val="2"/>
      </rPr>
      <t>π</t>
    </r>
    <r>
      <rPr>
        <sz val="11"/>
        <color rgb="FF000000"/>
        <rFont val="Aptos Narrow"/>
        <family val="2"/>
      </rPr>
      <t>)^2</t>
    </r>
  </si>
  <si>
    <t>m</t>
  </si>
  <si>
    <t> </t>
  </si>
  <si>
    <t>s</t>
  </si>
  <si>
    <t xml:space="preserve">ES17 Rotational Friction </t>
  </si>
  <si>
    <t xml:space="preserve"> 1. The Wedge</t>
  </si>
  <si>
    <t xml:space="preserve"> 2. The Wedge</t>
  </si>
  <si>
    <t>2. The Screw Jack</t>
  </si>
  <si>
    <t>3. Bearings</t>
  </si>
  <si>
    <t>Experimental Procedure Part B</t>
  </si>
  <si>
    <t>Questions</t>
  </si>
  <si>
    <t>Load (W)</t>
  </si>
  <si>
    <t>Effort (F)</t>
  </si>
  <si>
    <t>MA</t>
  </si>
  <si>
    <t>Efficiency</t>
  </si>
  <si>
    <t>Ball Bearing</t>
  </si>
  <si>
    <t>Oil Sintered Bearing</t>
  </si>
  <si>
    <t>Brass Bearing</t>
  </si>
  <si>
    <t>Tufnol Bearing</t>
  </si>
  <si>
    <t>What do you notice about the efficiency of the bearings?</t>
  </si>
  <si>
    <t>(g)</t>
  </si>
  <si>
    <t>%</t>
  </si>
  <si>
    <t>Answer</t>
  </si>
  <si>
    <t>If you were designing a high efficiency machine and cost was no object, which bearings would you fit in your machine?</t>
  </si>
  <si>
    <t>The Tufnol bearing may give the worst results, why would it still be useful?</t>
  </si>
  <si>
    <t>Wedge: 18.5 degrees VR:</t>
  </si>
  <si>
    <t>Wedge: 4.75 degrees VR:</t>
  </si>
  <si>
    <t xml:space="preserve"> VR:</t>
  </si>
  <si>
    <t xml:space="preserve"> VR:1</t>
  </si>
  <si>
    <t>efficiency increases with increased load until breaking point ofc</t>
  </si>
  <si>
    <t>ball Bearings 100%</t>
  </si>
  <si>
    <t>I think because of its overall strength across different loads I feel like its " THE SAFE OPTION" for the general consumer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</si>
</sst>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mbria Math"/>
      <family val="1"/>
    </font>
    <font>
      <sz val="11"/>
      <color rgb="FF00000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left"/>
    </xf>
    <xf numFmtId="0" fontId="18" fillId="33" borderId="0" xfId="0" applyFont="1" applyFill="1" applyAlignment="1">
      <alignment horizontal="left"/>
    </xf>
    <xf numFmtId="0" fontId="0" fillId="33" borderId="0" xfId="0" applyFill="1" applyAlignment="1">
      <alignment horizontal="left"/>
    </xf>
    <xf numFmtId="0" fontId="0" fillId="34" borderId="0" xfId="0" applyFill="1" applyAlignment="1">
      <alignment horizontal="left"/>
    </xf>
    <xf numFmtId="0" fontId="0" fillId="35" borderId="0" xfId="0" applyFill="1" applyAlignment="1">
      <alignment horizontal="left"/>
    </xf>
    <xf numFmtId="0" fontId="0" fillId="36" borderId="0" xfId="0" applyFill="1" applyAlignment="1">
      <alignment horizontal="left"/>
    </xf>
    <xf numFmtId="20" fontId="0" fillId="0" borderId="0" xfId="0" applyNumberFormat="1" applyAlignment="1">
      <alignment horizontal="left"/>
    </xf>
    <xf numFmtId="10" fontId="0" fillId="0" borderId="0" xfId="0" applyNumberFormat="1" applyAlignment="1">
      <alignment horizontal="left"/>
    </xf>
    <xf numFmtId="0" fontId="0" fillId="37" borderId="0" xfId="0" applyFill="1" applyAlignment="1">
      <alignment horizontal="left"/>
    </xf>
    <xf numFmtId="0" fontId="18" fillId="38" borderId="0" xfId="0" applyFont="1" applyFill="1" applyAlignment="1">
      <alignment horizontal="left"/>
    </xf>
    <xf numFmtId="0" fontId="0" fillId="38" borderId="0" xfId="0" applyFill="1" applyAlignment="1">
      <alignment horizontal="left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0" fillId="0" borderId="0" xfId="0" applyFont="1" applyAlignment="1">
      <alignment wrapText="1"/>
    </xf>
    <xf numFmtId="0" fontId="20" fillId="39" borderId="10" xfId="0" applyFont="1" applyFill="1" applyBorder="1"/>
    <xf numFmtId="0" fontId="20" fillId="39" borderId="11" xfId="0" applyFont="1" applyFill="1" applyBorder="1" applyAlignment="1">
      <alignment wrapText="1"/>
    </xf>
    <xf numFmtId="0" fontId="21" fillId="39" borderId="11" xfId="0" applyFont="1" applyFill="1" applyBorder="1"/>
    <xf numFmtId="0" fontId="20" fillId="39" borderId="11" xfId="0" applyFont="1" applyFill="1" applyBorder="1"/>
    <xf numFmtId="0" fontId="20" fillId="40" borderId="10" xfId="0" applyFont="1" applyFill="1" applyBorder="1"/>
    <xf numFmtId="0" fontId="20" fillId="40" borderId="11" xfId="0" applyFont="1" applyFill="1" applyBorder="1"/>
    <xf numFmtId="0" fontId="21" fillId="40" borderId="11" xfId="0" applyFont="1" applyFill="1" applyBorder="1"/>
    <xf numFmtId="0" fontId="20" fillId="39" borderId="12" xfId="0" applyFont="1" applyFill="1" applyBorder="1" applyAlignment="1">
      <alignment wrapText="1"/>
    </xf>
    <xf numFmtId="0" fontId="20" fillId="39" borderId="13" xfId="0" applyFont="1" applyFill="1" applyBorder="1"/>
    <xf numFmtId="0" fontId="20" fillId="40" borderId="12" xfId="0" applyFont="1" applyFill="1" applyBorder="1"/>
    <xf numFmtId="0" fontId="20" fillId="40" borderId="13" xfId="0" applyFont="1" applyFill="1" applyBorder="1"/>
    <xf numFmtId="0" fontId="20" fillId="40" borderId="14" xfId="0" applyFont="1" applyFill="1" applyBorder="1"/>
    <xf numFmtId="0" fontId="20" fillId="39" borderId="15" xfId="0" applyFont="1" applyFill="1" applyBorder="1" applyAlignment="1">
      <alignment wrapText="1"/>
    </xf>
    <xf numFmtId="0" fontId="20" fillId="0" borderId="16" xfId="0" applyFont="1" applyBorder="1"/>
    <xf numFmtId="0" fontId="20" fillId="0" borderId="17" xfId="0" applyFont="1" applyBorder="1"/>
    <xf numFmtId="2" fontId="20" fillId="0" borderId="16" xfId="0" applyNumberFormat="1" applyFont="1" applyBorder="1"/>
    <xf numFmtId="0" fontId="20" fillId="40" borderId="15" xfId="0" applyFont="1" applyFill="1" applyBorder="1"/>
    <xf numFmtId="0" fontId="20" fillId="0" borderId="18" xfId="0" applyFont="1" applyBorder="1"/>
    <xf numFmtId="0" fontId="20" fillId="0" borderId="19" xfId="0" applyFont="1" applyBorder="1"/>
    <xf numFmtId="2" fontId="20" fillId="0" borderId="20" xfId="0" applyNumberFormat="1" applyFont="1" applyBorder="1"/>
    <xf numFmtId="0" fontId="20" fillId="0" borderId="15" xfId="0" applyFont="1" applyBorder="1"/>
    <xf numFmtId="0" fontId="20" fillId="0" borderId="21" xfId="0" applyFont="1" applyBorder="1"/>
    <xf numFmtId="2" fontId="20" fillId="0" borderId="22" xfId="0" applyNumberFormat="1" applyFont="1" applyBorder="1"/>
    <xf numFmtId="0" fontId="20" fillId="0" borderId="12" xfId="0" applyFont="1" applyBorder="1"/>
    <xf numFmtId="0" fontId="20" fillId="0" borderId="23" xfId="0" applyFont="1" applyBorder="1"/>
    <xf numFmtId="0" fontId="20" fillId="0" borderId="24" xfId="0" applyFont="1" applyBorder="1"/>
    <xf numFmtId="2" fontId="20" fillId="0" borderId="25" xfId="0" applyNumberFormat="1" applyFont="1" applyBorder="1"/>
    <xf numFmtId="0" fontId="20" fillId="0" borderId="0" xfId="0" applyFont="1"/>
    <xf numFmtId="0" fontId="16" fillId="0" borderId="0" xfId="0" applyFont="1"/>
    <xf numFmtId="0" fontId="0" fillId="41" borderId="26" xfId="0" applyFill="1" applyBorder="1" applyAlignment="1">
      <alignment horizontal="center"/>
    </xf>
    <xf numFmtId="0" fontId="0" fillId="41" borderId="27" xfId="0" applyFill="1" applyBorder="1" applyAlignment="1">
      <alignment horizontal="center"/>
    </xf>
    <xf numFmtId="0" fontId="0" fillId="41" borderId="28" xfId="0" applyFill="1" applyBorder="1" applyAlignment="1">
      <alignment horizontal="center"/>
    </xf>
    <xf numFmtId="0" fontId="0" fillId="37" borderId="26" xfId="0" applyFill="1" applyBorder="1" applyAlignment="1">
      <alignment horizontal="center"/>
    </xf>
    <xf numFmtId="0" fontId="0" fillId="37" borderId="27" xfId="0" applyFill="1" applyBorder="1" applyAlignment="1">
      <alignment horizontal="center"/>
    </xf>
    <xf numFmtId="0" fontId="0" fillId="37" borderId="28" xfId="0" applyFill="1" applyBorder="1" applyAlignment="1">
      <alignment horizontal="center"/>
    </xf>
    <xf numFmtId="0" fontId="0" fillId="42" borderId="26" xfId="0" applyFill="1" applyBorder="1" applyAlignment="1">
      <alignment horizontal="center"/>
    </xf>
    <xf numFmtId="0" fontId="0" fillId="42" borderId="27" xfId="0" applyFill="1" applyBorder="1" applyAlignment="1">
      <alignment horizontal="center"/>
    </xf>
    <xf numFmtId="0" fontId="0" fillId="42" borderId="28" xfId="0" applyFill="1" applyBorder="1" applyAlignment="1">
      <alignment horizontal="center"/>
    </xf>
    <xf numFmtId="0" fontId="0" fillId="43" borderId="29" xfId="0" applyFill="1" applyBorder="1" applyAlignment="1">
      <alignment horizontal="center"/>
    </xf>
    <xf numFmtId="0" fontId="0" fillId="43" borderId="30" xfId="0" applyFill="1" applyBorder="1" applyAlignment="1">
      <alignment horizontal="center"/>
    </xf>
    <xf numFmtId="0" fontId="0" fillId="43" borderId="31" xfId="0" applyFill="1" applyBorder="1" applyAlignment="1">
      <alignment horizontal="center"/>
    </xf>
    <xf numFmtId="0" fontId="0" fillId="42" borderId="32" xfId="0" applyFill="1" applyBorder="1" applyAlignment="1">
      <alignment horizontal="left"/>
    </xf>
    <xf numFmtId="0" fontId="0" fillId="42" borderId="33" xfId="0" applyFill="1" applyBorder="1" applyAlignment="1">
      <alignment horizontal="left"/>
    </xf>
    <xf numFmtId="0" fontId="0" fillId="42" borderId="34" xfId="0" applyFill="1" applyBorder="1" applyAlignment="1">
      <alignment horizontal="left"/>
    </xf>
    <xf numFmtId="0" fontId="0" fillId="41" borderId="35" xfId="0" applyFill="1" applyBorder="1" applyAlignment="1">
      <alignment horizontal="center"/>
    </xf>
    <xf numFmtId="0" fontId="0" fillId="41" borderId="36" xfId="0" applyFill="1" applyBorder="1" applyAlignment="1">
      <alignment horizontal="center"/>
    </xf>
    <xf numFmtId="0" fontId="0" fillId="41" borderId="37" xfId="0" applyFill="1" applyBorder="1" applyAlignment="1">
      <alignment horizontal="center"/>
    </xf>
    <xf numFmtId="0" fontId="0" fillId="37" borderId="35" xfId="0" applyFill="1" applyBorder="1" applyAlignment="1">
      <alignment horizontal="center"/>
    </xf>
    <xf numFmtId="0" fontId="0" fillId="37" borderId="36" xfId="0" applyFill="1" applyBorder="1" applyAlignment="1">
      <alignment horizontal="center"/>
    </xf>
    <xf numFmtId="0" fontId="0" fillId="37" borderId="37" xfId="0" applyFill="1" applyBorder="1" applyAlignment="1">
      <alignment horizontal="center"/>
    </xf>
    <xf numFmtId="0" fontId="0" fillId="42" borderId="35" xfId="0" applyFill="1" applyBorder="1"/>
    <xf numFmtId="0" fontId="0" fillId="42" borderId="36" xfId="0" applyFill="1" applyBorder="1"/>
    <xf numFmtId="0" fontId="0" fillId="42" borderId="37" xfId="0" applyFill="1" applyBorder="1"/>
    <xf numFmtId="0" fontId="0" fillId="43" borderId="26" xfId="0" applyFill="1" applyBorder="1" applyAlignment="1">
      <alignment horizontal="center"/>
    </xf>
    <xf numFmtId="0" fontId="0" fillId="43" borderId="27" xfId="0" applyFill="1" applyBorder="1" applyAlignment="1">
      <alignment horizontal="center"/>
    </xf>
    <xf numFmtId="0" fontId="0" fillId="43" borderId="28" xfId="0" applyFill="1" applyBorder="1" applyAlignment="1">
      <alignment horizontal="center"/>
    </xf>
    <xf numFmtId="0" fontId="0" fillId="42" borderId="38" xfId="0" applyFill="1" applyBorder="1" applyAlignment="1">
      <alignment horizontal="center"/>
    </xf>
    <xf numFmtId="0" fontId="0" fillId="0" borderId="39" xfId="0" applyBorder="1" applyAlignment="1" applyProtection="1">
      <alignment horizontal="left"/>
      <protection locked="0"/>
    </xf>
    <xf numFmtId="0" fontId="0" fillId="0" borderId="40" xfId="0" applyBorder="1" applyAlignment="1" applyProtection="1">
      <alignment horizontal="left"/>
      <protection locked="0"/>
    </xf>
    <xf numFmtId="0" fontId="0" fillId="0" borderId="41" xfId="0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center"/>
      <protection locked="0"/>
    </xf>
    <xf numFmtId="10" fontId="0" fillId="0" borderId="28" xfId="0" applyNumberFormat="1" applyBorder="1" applyAlignment="1" applyProtection="1">
      <alignment horizontal="center"/>
      <protection locked="0"/>
    </xf>
    <xf numFmtId="0" fontId="0" fillId="42" borderId="26" xfId="0" applyFill="1" applyBorder="1"/>
    <xf numFmtId="0" fontId="0" fillId="0" borderId="27" xfId="0" applyBorder="1" applyProtection="1">
      <protection locked="0"/>
    </xf>
    <xf numFmtId="10" fontId="0" fillId="0" borderId="28" xfId="0" applyNumberFormat="1" applyBorder="1" applyProtection="1">
      <protection locked="0"/>
    </xf>
    <xf numFmtId="0" fontId="0" fillId="43" borderId="35" xfId="0" applyFill="1" applyBorder="1" applyAlignment="1">
      <alignment horizontal="center"/>
    </xf>
    <xf numFmtId="0" fontId="0" fillId="43" borderId="36" xfId="0" applyFill="1" applyBorder="1" applyAlignment="1">
      <alignment horizontal="center"/>
    </xf>
    <xf numFmtId="0" fontId="0" fillId="43" borderId="37" xfId="0" applyFill="1" applyBorder="1" applyAlignment="1">
      <alignment horizontal="center"/>
    </xf>
    <xf numFmtId="0" fontId="0" fillId="42" borderId="39" xfId="0" applyFill="1" applyBorder="1" applyAlignment="1">
      <alignment horizontal="left"/>
    </xf>
    <xf numFmtId="0" fontId="0" fillId="42" borderId="40" xfId="0" applyFill="1" applyBorder="1" applyAlignment="1">
      <alignment horizontal="left"/>
    </xf>
    <xf numFmtId="0" fontId="0" fillId="42" borderId="41" xfId="0" applyFill="1" applyBorder="1" applyAlignment="1">
      <alignment horizontal="left"/>
    </xf>
    <xf numFmtId="0" fontId="0" fillId="41" borderId="38" xfId="0" applyFill="1" applyBorder="1" applyAlignment="1">
      <alignment horizontal="center"/>
    </xf>
    <xf numFmtId="0" fontId="0" fillId="0" borderId="42" xfId="0" applyBorder="1" applyAlignment="1" applyProtection="1">
      <alignment horizontal="center"/>
      <protection locked="0"/>
    </xf>
    <xf numFmtId="0" fontId="0" fillId="37" borderId="38" xfId="0" applyFill="1" applyBorder="1" applyAlignment="1">
      <alignment horizontal="center"/>
    </xf>
    <xf numFmtId="0" fontId="0" fillId="42" borderId="38" xfId="0" applyFill="1" applyBorder="1"/>
    <xf numFmtId="0" fontId="0" fillId="0" borderId="42" xfId="0" applyBorder="1" applyProtection="1">
      <protection locked="0"/>
    </xf>
    <xf numFmtId="0" fontId="0" fillId="43" borderId="38" xfId="0" applyFill="1" applyBorder="1" applyAlignment="1">
      <alignment horizontal="center"/>
    </xf>
    <xf numFmtId="0" fontId="0" fillId="42" borderId="35" xfId="0" applyFill="1" applyBorder="1" applyAlignment="1">
      <alignment horizontal="center"/>
    </xf>
    <xf numFmtId="0" fontId="0" fillId="0" borderId="43" xfId="0" applyBorder="1" applyAlignment="1" applyProtection="1">
      <alignment horizontal="left"/>
      <protection locked="0"/>
    </xf>
    <xf numFmtId="0" fontId="0" fillId="0" borderId="44" xfId="0" applyBorder="1" applyAlignment="1" applyProtection="1">
      <alignment horizontal="left"/>
      <protection locked="0"/>
    </xf>
    <xf numFmtId="0" fontId="0" fillId="0" borderId="45" xfId="0" applyBorder="1" applyAlignment="1" applyProtection="1">
      <alignment horizontal="left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36" xfId="0" applyBorder="1" applyProtection="1">
      <protection locked="0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Protection="1">
      <protection locked="0"/>
    </xf>
    <xf numFmtId="0" fontId="0" fillId="0" borderId="31" xfId="0" applyBorder="1"/>
    <xf numFmtId="0" fontId="17" fillId="0" borderId="0" xfId="0" applyFon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vs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Gears!$B$16:$B$23</c:f>
              <c:numCache>
                <c:formatCode>General</c:formatCode>
                <c:ptCount val="8"/>
                <c:pt idx="0">
                  <c:v>61</c:v>
                </c:pt>
                <c:pt idx="1">
                  <c:v>115</c:v>
                </c:pt>
                <c:pt idx="2">
                  <c:v>172</c:v>
                </c:pt>
                <c:pt idx="3">
                  <c:v>226</c:v>
                </c:pt>
                <c:pt idx="4">
                  <c:v>282</c:v>
                </c:pt>
                <c:pt idx="5">
                  <c:v>340</c:v>
                </c:pt>
                <c:pt idx="6">
                  <c:v>400</c:v>
                </c:pt>
                <c:pt idx="7">
                  <c:v>460</c:v>
                </c:pt>
              </c:numCache>
            </c:numRef>
          </c:xVal>
          <c:y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v>Load vs Effort</c:v>
                </c15:tx>
              </c15:filteredSeriesTitle>
            </c:ext>
            <c:ext xmlns:c16="http://schemas.microsoft.com/office/drawing/2014/chart" uri="{C3380CC4-5D6E-409C-BE32-E72D297353CC}">
              <c16:uniqueId val="{00000000-6CE6-4C5B-B0C6-699ECA943B7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514492383"/>
        <c:axId val="514492863"/>
      </c:scatterChart>
      <c:valAx>
        <c:axId val="514492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4492863"/>
        <c:crosses val="autoZero"/>
        <c:crossBetween val="midCat"/>
      </c:valAx>
      <c:valAx>
        <c:axId val="51449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4492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anchor="ctr" anchorCtr="0"/>
    <a:lstStyle/>
    <a:p>
      <a:pPr>
        <a:defRPr baseline="0">
          <a:ln>
            <a:noFill/>
          </a:ln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 vs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Gears!$G$16:$G$23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xVal>
          <c:y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CF-4E48-9283-3FBB5BEDB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333151"/>
        <c:axId val="1677340351"/>
      </c:scatterChart>
      <c:valAx>
        <c:axId val="167733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40351"/>
        <c:crosses val="autoZero"/>
        <c:crossBetween val="midCat"/>
      </c:valAx>
      <c:valAx>
        <c:axId val="1677340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3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 vs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Gears!$L$16:$L$23</c:f>
              <c:numCache>
                <c:formatCode>General</c:formatCode>
                <c:ptCount val="8"/>
                <c:pt idx="0">
                  <c:v>45</c:v>
                </c:pt>
                <c:pt idx="1">
                  <c:v>60</c:v>
                </c:pt>
                <c:pt idx="2">
                  <c:v>70</c:v>
                </c:pt>
                <c:pt idx="3">
                  <c:v>110</c:v>
                </c:pt>
                <c:pt idx="4">
                  <c:v>153</c:v>
                </c:pt>
                <c:pt idx="5">
                  <c:v>193</c:v>
                </c:pt>
                <c:pt idx="6">
                  <c:v>224</c:v>
                </c:pt>
                <c:pt idx="7">
                  <c:v>265</c:v>
                </c:pt>
              </c:numCache>
            </c:numRef>
          </c:xVal>
          <c:y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CB-4F6A-982C-2D4C5B252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333151"/>
        <c:axId val="1677340351"/>
      </c:scatterChart>
      <c:valAx>
        <c:axId val="167733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40351"/>
        <c:crosses val="autoZero"/>
        <c:crossBetween val="midCat"/>
      </c:valAx>
      <c:valAx>
        <c:axId val="1677340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3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 vs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Gears!$R$20:$R$27</c:f>
              <c:numCache>
                <c:formatCode>General</c:formatCode>
                <c:ptCount val="8"/>
                <c:pt idx="0">
                  <c:v>45</c:v>
                </c:pt>
                <c:pt idx="1">
                  <c:v>65</c:v>
                </c:pt>
                <c:pt idx="2">
                  <c:v>90</c:v>
                </c:pt>
                <c:pt idx="3">
                  <c:v>135</c:v>
                </c:pt>
                <c:pt idx="4">
                  <c:v>150</c:v>
                </c:pt>
                <c:pt idx="5">
                  <c:v>175</c:v>
                </c:pt>
                <c:pt idx="6">
                  <c:v>210</c:v>
                </c:pt>
                <c:pt idx="7">
                  <c:v>235</c:v>
                </c:pt>
              </c:numCache>
            </c:numRef>
          </c:xVal>
          <c:y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F5-497D-A80B-4215E6D2C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333151"/>
        <c:axId val="1677340351"/>
      </c:scatterChart>
      <c:valAx>
        <c:axId val="167733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40351"/>
        <c:crosses val="autoZero"/>
        <c:crossBetween val="midCat"/>
      </c:valAx>
      <c:valAx>
        <c:axId val="1677340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3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 vs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Gears!$Y$14:$Y$20</c:f>
              <c:numCache>
                <c:formatCode>General</c:formatCode>
                <c:ptCount val="7"/>
                <c:pt idx="0">
                  <c:v>30</c:v>
                </c:pt>
                <c:pt idx="1">
                  <c:v>46</c:v>
                </c:pt>
                <c:pt idx="2">
                  <c:v>60</c:v>
                </c:pt>
                <c:pt idx="3">
                  <c:v>74</c:v>
                </c:pt>
                <c:pt idx="4">
                  <c:v>105</c:v>
                </c:pt>
                <c:pt idx="5">
                  <c:v>108</c:v>
                </c:pt>
                <c:pt idx="6">
                  <c:v>134</c:v>
                </c:pt>
              </c:numCache>
            </c:numRef>
          </c:xVal>
          <c:y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2F3-466E-883D-FF2A64C39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333151"/>
        <c:axId val="1677340351"/>
      </c:scatterChart>
      <c:valAx>
        <c:axId val="167733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40351"/>
        <c:crosses val="autoZero"/>
        <c:crossBetween val="midCat"/>
      </c:valAx>
      <c:valAx>
        <c:axId val="1677340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3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 vs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Gears!$AE$14:$AE$20</c:f>
              <c:numCache>
                <c:formatCode>General</c:formatCode>
                <c:ptCount val="7"/>
                <c:pt idx="0">
                  <c:v>40</c:v>
                </c:pt>
                <c:pt idx="1">
                  <c:v>66</c:v>
                </c:pt>
                <c:pt idx="2">
                  <c:v>77</c:v>
                </c:pt>
                <c:pt idx="3">
                  <c:v>90</c:v>
                </c:pt>
                <c:pt idx="4">
                  <c:v>100</c:v>
                </c:pt>
                <c:pt idx="5">
                  <c:v>105</c:v>
                </c:pt>
                <c:pt idx="6">
                  <c:v>110</c:v>
                </c:pt>
              </c:numCache>
            </c:numRef>
          </c:xVal>
          <c:y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1F-496E-A746-96E3B7C3C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333151"/>
        <c:axId val="1677340351"/>
      </c:scatterChart>
      <c:valAx>
        <c:axId val="167733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40351"/>
        <c:crosses val="autoZero"/>
        <c:crossBetween val="midCat"/>
      </c:valAx>
      <c:valAx>
        <c:axId val="1677340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33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Gears!$D$16:$D$23</c:f>
              <c:numCache>
                <c:formatCode>0.00%</c:formatCode>
                <c:ptCount val="8"/>
                <c:pt idx="0">
                  <c:v>0.81967213114754101</c:v>
                </c:pt>
                <c:pt idx="1">
                  <c:v>0.86956521739130432</c:v>
                </c:pt>
                <c:pt idx="2">
                  <c:v>0.87209302325581395</c:v>
                </c:pt>
                <c:pt idx="3">
                  <c:v>0.88495575221238942</c:v>
                </c:pt>
                <c:pt idx="4">
                  <c:v>0.88652482269503541</c:v>
                </c:pt>
                <c:pt idx="5">
                  <c:v>0.88235294117647056</c:v>
                </c:pt>
                <c:pt idx="6">
                  <c:v>0.875</c:v>
                </c:pt>
                <c:pt idx="7">
                  <c:v>0.86956521739130432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C8-423D-8DCE-472CAA653D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39679"/>
        <c:axId val="548732959"/>
      </c:scatterChart>
      <c:valAx>
        <c:axId val="54873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2959"/>
        <c:crosses val="autoZero"/>
        <c:crossBetween val="midCat"/>
      </c:valAx>
      <c:valAx>
        <c:axId val="54873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Gears!$I$16:$I$23</c:f>
              <c:numCache>
                <c:formatCode>0.00%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A3-4ECA-AF4F-446DDCF87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39679"/>
        <c:axId val="548732959"/>
      </c:scatterChart>
      <c:valAx>
        <c:axId val="54873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2959"/>
        <c:crosses val="autoZero"/>
        <c:crossBetween val="midCat"/>
      </c:valAx>
      <c:valAx>
        <c:axId val="54873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Gears!$N$16:$N$23</c:f>
              <c:numCache>
                <c:formatCode>0.00%</c:formatCode>
                <c:ptCount val="8"/>
                <c:pt idx="0">
                  <c:v>1.1111111111111112</c:v>
                </c:pt>
                <c:pt idx="1">
                  <c:v>1.6666666666666667</c:v>
                </c:pt>
                <c:pt idx="2">
                  <c:v>2.1428571428571428</c:v>
                </c:pt>
                <c:pt idx="3">
                  <c:v>1.8181818181818181</c:v>
                </c:pt>
                <c:pt idx="4">
                  <c:v>1.6339869281045751</c:v>
                </c:pt>
                <c:pt idx="5">
                  <c:v>1.5544041450777202</c:v>
                </c:pt>
                <c:pt idx="6">
                  <c:v>1.5625</c:v>
                </c:pt>
                <c:pt idx="7">
                  <c:v>1.5094339622641511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34-4DDF-8B63-9936E0F69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39679"/>
        <c:axId val="548732959"/>
      </c:scatterChart>
      <c:valAx>
        <c:axId val="54873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2959"/>
        <c:crosses val="autoZero"/>
        <c:crossBetween val="midCat"/>
      </c:valAx>
      <c:valAx>
        <c:axId val="54873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Gears!$T$20:$T$27</c:f>
              <c:numCache>
                <c:formatCode>0.00%</c:formatCode>
                <c:ptCount val="8"/>
                <c:pt idx="0">
                  <c:v>0.51848395292165717</c:v>
                </c:pt>
                <c:pt idx="1">
                  <c:v>0.71790085789152525</c:v>
                </c:pt>
                <c:pt idx="2">
                  <c:v>0.77772592938248575</c:v>
                </c:pt>
                <c:pt idx="3">
                  <c:v>0.69131193722887607</c:v>
                </c:pt>
                <c:pt idx="4">
                  <c:v>0.77772592938248575</c:v>
                </c:pt>
                <c:pt idx="5">
                  <c:v>0.79994667022198518</c:v>
                </c:pt>
                <c:pt idx="6">
                  <c:v>0.77772592938248575</c:v>
                </c:pt>
                <c:pt idx="7">
                  <c:v>0.79427328958211307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F31-4898-8CE8-56FA7F914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39679"/>
        <c:axId val="548732959"/>
      </c:scatterChart>
      <c:valAx>
        <c:axId val="54873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layout>
            <c:manualLayout>
              <c:xMode val="edge"/>
              <c:yMode val="edge"/>
              <c:x val="0.51043518105412933"/>
              <c:y val="0.890023510094413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2959"/>
        <c:crosses val="autoZero"/>
        <c:crossBetween val="midCat"/>
      </c:valAx>
      <c:valAx>
        <c:axId val="54873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Gears!$AA$14:$AA$20</c:f>
              <c:numCache>
                <c:formatCode>0.00%</c:formatCode>
                <c:ptCount val="7"/>
                <c:pt idx="0">
                  <c:v>0.05</c:v>
                </c:pt>
                <c:pt idx="1">
                  <c:v>5.7500000000000002E-2</c:v>
                </c:pt>
                <c:pt idx="2">
                  <c:v>0.06</c:v>
                </c:pt>
                <c:pt idx="3">
                  <c:v>6.1666666666666668E-2</c:v>
                </c:pt>
                <c:pt idx="4">
                  <c:v>7.4999999999999997E-2</c:v>
                </c:pt>
                <c:pt idx="5">
                  <c:v>6.7500000000000004E-2</c:v>
                </c:pt>
                <c:pt idx="6">
                  <c:v>7.4444444444444438E-2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A1B-4EA7-86DF-917A528CB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39679"/>
        <c:axId val="548732959"/>
      </c:scatterChart>
      <c:valAx>
        <c:axId val="54873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2959"/>
        <c:crosses val="autoZero"/>
        <c:crossBetween val="midCat"/>
      </c:valAx>
      <c:valAx>
        <c:axId val="54873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Gears!$AG$14:$AG$20</c:f>
              <c:numCache>
                <c:formatCode>0.00%</c:formatCode>
                <c:ptCount val="7"/>
                <c:pt idx="0">
                  <c:v>0.125</c:v>
                </c:pt>
                <c:pt idx="1">
                  <c:v>9.4696969696969696E-2</c:v>
                </c:pt>
                <c:pt idx="2">
                  <c:v>9.7402597402597407E-2</c:v>
                </c:pt>
                <c:pt idx="3">
                  <c:v>9.7222222222222224E-2</c:v>
                </c:pt>
                <c:pt idx="4">
                  <c:v>0.1</c:v>
                </c:pt>
                <c:pt idx="5">
                  <c:v>0.10714285714285714</c:v>
                </c:pt>
                <c:pt idx="6">
                  <c:v>0.11363636363636365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4B-4C5A-9A15-279E93076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39679"/>
        <c:axId val="548732959"/>
      </c:scatterChart>
      <c:valAx>
        <c:axId val="54873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2959"/>
        <c:crosses val="autoZero"/>
        <c:crossBetween val="midCat"/>
      </c:valAx>
      <c:valAx>
        <c:axId val="54873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73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 of l against (T/2π)^2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'Simple Harmonic Motion'!$G$5:$G$11</c:f>
              <c:numCache>
                <c:formatCode>0.00</c:formatCode>
                <c:ptCount val="7"/>
                <c:pt idx="0">
                  <c:v>4.5483079337045429E-2</c:v>
                </c:pt>
                <c:pt idx="1">
                  <c:v>3.090296101091302E-2</c:v>
                </c:pt>
                <c:pt idx="2">
                  <c:v>3.1409566929124708E-2</c:v>
                </c:pt>
                <c:pt idx="3">
                  <c:v>2.7863325501642892E-2</c:v>
                </c:pt>
                <c:pt idx="4">
                  <c:v>2.5836901828796135E-2</c:v>
                </c:pt>
                <c:pt idx="5">
                  <c:v>2.3810478155949378E-2</c:v>
                </c:pt>
                <c:pt idx="6">
                  <c:v>2.1277448564890934E-2</c:v>
                </c:pt>
              </c:numCache>
            </c:numRef>
          </c:xVal>
          <c:yVal>
            <c:numRef>
              <c:f>'Simple Harmonic Motion'!$B$5:$B$11</c:f>
              <c:numCache>
                <c:formatCode>General</c:formatCode>
                <c:ptCount val="7"/>
                <c:pt idx="0">
                  <c:v>0.5</c:v>
                </c:pt>
                <c:pt idx="1">
                  <c:v>0.45</c:v>
                </c:pt>
                <c:pt idx="2">
                  <c:v>0.4</c:v>
                </c:pt>
                <c:pt idx="3">
                  <c:v>0.35</c:v>
                </c:pt>
                <c:pt idx="4">
                  <c:v>0.3</c:v>
                </c:pt>
                <c:pt idx="5">
                  <c:v>0.25</c:v>
                </c:pt>
                <c:pt idx="6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1F7-4C27-AD16-847243DFE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725583"/>
        <c:axId val="946723183"/>
      </c:scatterChart>
      <c:valAx>
        <c:axId val="946725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(T/2</a:t>
                </a:r>
                <a:r>
                  <a:rPr lang="el-GR"/>
                  <a:t>π)^2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723183"/>
        <c:crosses val="autoZero"/>
        <c:crossBetween val="midCat"/>
      </c:valAx>
      <c:valAx>
        <c:axId val="946723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725583"/>
        <c:crosses val="autoZero"/>
        <c:crossBetween val="midCat"/>
      </c:valAx>
      <c:spPr>
        <a:noFill/>
        <a:ln>
          <a:noFill/>
        </a:ln>
        <a:effectLst/>
      </c:spPr>
    </c:plotArea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'Simple Harmonic Motion'!$O$5:$O$11</c:f>
              <c:numCache>
                <c:formatCode>0.00</c:formatCode>
                <c:ptCount val="7"/>
                <c:pt idx="0">
                  <c:v>4.9647379984745506E-2</c:v>
                </c:pt>
                <c:pt idx="1">
                  <c:v>4.2808200088887714E-2</c:v>
                </c:pt>
                <c:pt idx="2">
                  <c:v>3.894786299211464E-2</c:v>
                </c:pt>
                <c:pt idx="3">
                  <c:v>3.4084446177282429E-2</c:v>
                </c:pt>
                <c:pt idx="4">
                  <c:v>2.9545257150105701E-2</c:v>
                </c:pt>
                <c:pt idx="5">
                  <c:v>2.3344400711194618E-2</c:v>
                </c:pt>
                <c:pt idx="6">
                  <c:v>1.8734286855468258E-2</c:v>
                </c:pt>
              </c:numCache>
            </c:numRef>
          </c:xVal>
          <c:yVal>
            <c:numRef>
              <c:f>'Simple Harmonic Motion'!$J$5:$J$11</c:f>
              <c:numCache>
                <c:formatCode>General</c:formatCode>
                <c:ptCount val="7"/>
                <c:pt idx="0">
                  <c:v>0.5</c:v>
                </c:pt>
                <c:pt idx="1">
                  <c:v>0.45</c:v>
                </c:pt>
                <c:pt idx="2">
                  <c:v>0.4</c:v>
                </c:pt>
                <c:pt idx="3">
                  <c:v>0.35</c:v>
                </c:pt>
                <c:pt idx="4">
                  <c:v>0.3</c:v>
                </c:pt>
                <c:pt idx="5">
                  <c:v>0.25</c:v>
                </c:pt>
                <c:pt idx="6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E4-4F90-B6B5-4DFD53851E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9462383"/>
        <c:axId val="1019451343"/>
      </c:scatterChart>
      <c:valAx>
        <c:axId val="1019462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(T/2</a:t>
                </a:r>
                <a:r>
                  <a:rPr lang="el-GR"/>
                  <a:t>π)^2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451343"/>
        <c:crosses val="autoZero"/>
        <c:crossBetween val="midCat"/>
      </c:valAx>
      <c:valAx>
        <c:axId val="101945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462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1. The Wedge  </a:t>
            </a:r>
          </a:p>
          <a:p>
            <a:pPr>
              <a:defRPr/>
            </a:pPr>
            <a:r>
              <a:rPr lang="en-US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292407606095351E-2"/>
          <c:y val="0.19047583635382009"/>
          <c:w val="0.88380796150481189"/>
          <c:h val="0.615354695246427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Friction'!$B$7:$B$16</c:f>
              <c:numCache>
                <c:formatCode>General</c:formatCode>
                <c:ptCount val="10"/>
                <c:pt idx="0">
                  <c:v>68</c:v>
                </c:pt>
                <c:pt idx="1">
                  <c:v>110</c:v>
                </c:pt>
                <c:pt idx="2">
                  <c:v>140</c:v>
                </c:pt>
                <c:pt idx="3">
                  <c:v>174</c:v>
                </c:pt>
                <c:pt idx="4">
                  <c:v>207</c:v>
                </c:pt>
                <c:pt idx="5">
                  <c:v>250</c:v>
                </c:pt>
                <c:pt idx="6">
                  <c:v>262</c:v>
                </c:pt>
                <c:pt idx="7">
                  <c:v>300</c:v>
                </c:pt>
                <c:pt idx="8">
                  <c:v>340</c:v>
                </c:pt>
                <c:pt idx="9">
                  <c:v>363</c:v>
                </c:pt>
              </c:numCache>
            </c:numRef>
          </c:xVal>
          <c:y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A9-4B26-B3AC-211D0FCBA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0878975"/>
        <c:axId val="1750879935"/>
      </c:scatterChart>
      <c:valAx>
        <c:axId val="17508789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layout>
            <c:manualLayout>
              <c:xMode val="edge"/>
              <c:yMode val="edge"/>
              <c:x val="0.45353698870098347"/>
              <c:y val="0.88796671462956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9935"/>
        <c:crosses val="autoZero"/>
        <c:crossBetween val="midCat"/>
      </c:valAx>
      <c:valAx>
        <c:axId val="1750879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layout>
            <c:manualLayout>
              <c:xMode val="edge"/>
              <c:yMode val="edge"/>
              <c:x val="1.0585633503279984E-2"/>
              <c:y val="0.84805839503603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8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Efficiency v load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Friction'!$I$7:$I$16</c:f>
              <c:numCache>
                <c:formatCode>0.00%</c:formatCode>
                <c:ptCount val="10"/>
                <c:pt idx="0">
                  <c:v>0.12156635821229378</c:v>
                </c:pt>
                <c:pt idx="1">
                  <c:v>0.15897139150838416</c:v>
                </c:pt>
                <c:pt idx="2">
                  <c:v>0.18234953731844067</c:v>
                </c:pt>
                <c:pt idx="3">
                  <c:v>0.16700024966537327</c:v>
                </c:pt>
                <c:pt idx="4">
                  <c:v>0.19314281211299011</c:v>
                </c:pt>
                <c:pt idx="5">
                  <c:v>0.20327489405990107</c:v>
                </c:pt>
                <c:pt idx="6">
                  <c:v>0.21918782768580239</c:v>
                </c:pt>
                <c:pt idx="7">
                  <c:v>0.23788524772477629</c:v>
                </c:pt>
                <c:pt idx="8">
                  <c:v>0.24313271642458756</c:v>
                </c:pt>
                <c:pt idx="9">
                  <c:v>0.24313271642458756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8F-48E2-950B-3D54533C7B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957696"/>
        <c:axId val="392954336"/>
      </c:scatterChart>
      <c:valAx>
        <c:axId val="392957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54336"/>
        <c:crosses val="autoZero"/>
        <c:crossBetween val="midCat"/>
      </c:valAx>
      <c:valAx>
        <c:axId val="39295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57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Ball Bearing</a:t>
            </a:r>
          </a:p>
          <a:p>
            <a:pPr>
              <a:defRPr/>
            </a:pPr>
            <a:r>
              <a:rPr lang="en-US"/>
              <a:t>Load v Effort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Ball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Friction'!$S$8:$S$17</c:f>
              <c:numCache>
                <c:formatCode>0.00%</c:formatCode>
                <c:ptCount val="10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0.95238095238095233</c:v>
                </c:pt>
                <c:pt idx="4">
                  <c:v>0.96153846153846156</c:v>
                </c:pt>
                <c:pt idx="5">
                  <c:v>0.967741935483871</c:v>
                </c:pt>
                <c:pt idx="6">
                  <c:v>0.97222222222222221</c:v>
                </c:pt>
                <c:pt idx="7">
                  <c:v>0.97560975609756095</c:v>
                </c:pt>
                <c:pt idx="8">
                  <c:v>0.97826086956521741</c:v>
                </c:pt>
                <c:pt idx="9">
                  <c:v>0.98039215686274506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4B-455B-8797-A9E229ED4A8A}"/>
            </c:ext>
          </c:extLst>
        </c:ser>
        <c:ser>
          <c:idx val="0"/>
          <c:order val="1"/>
          <c:tx>
            <c:v>Oil Sintered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Friction'!$X$8:$X$17</c:f>
              <c:numCache>
                <c:formatCode>0.00%</c:formatCode>
                <c:ptCount val="10"/>
                <c:pt idx="0">
                  <c:v>0.7142857142857143</c:v>
                </c:pt>
                <c:pt idx="1">
                  <c:v>0.83333333333333337</c:v>
                </c:pt>
                <c:pt idx="2">
                  <c:v>0.83333333333333337</c:v>
                </c:pt>
                <c:pt idx="3">
                  <c:v>0.8</c:v>
                </c:pt>
                <c:pt idx="4">
                  <c:v>0.86206896551724133</c:v>
                </c:pt>
                <c:pt idx="5">
                  <c:v>0.8571428571428571</c:v>
                </c:pt>
                <c:pt idx="6">
                  <c:v>0.875</c:v>
                </c:pt>
                <c:pt idx="7">
                  <c:v>0.86956521739130432</c:v>
                </c:pt>
                <c:pt idx="8">
                  <c:v>0.86538461538461542</c:v>
                </c:pt>
                <c:pt idx="9">
                  <c:v>0.86206896551724133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4B-455B-8797-A9E229ED4A8A}"/>
            </c:ext>
          </c:extLst>
        </c:ser>
        <c:ser>
          <c:idx val="2"/>
          <c:order val="2"/>
          <c:tx>
            <c:v>Brass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Friction'!$AC$8:$AC$17</c:f>
              <c:numCache>
                <c:formatCode>0.00%</c:formatCode>
                <c:ptCount val="10"/>
                <c:pt idx="0">
                  <c:v>0.81967213114754101</c:v>
                </c:pt>
                <c:pt idx="1">
                  <c:v>0.86206896551724133</c:v>
                </c:pt>
                <c:pt idx="2">
                  <c:v>0.86705202312138729</c:v>
                </c:pt>
                <c:pt idx="3">
                  <c:v>0.8771929824561403</c:v>
                </c:pt>
                <c:pt idx="4">
                  <c:v>0.86206896551724133</c:v>
                </c:pt>
                <c:pt idx="5">
                  <c:v>0.94339622641509435</c:v>
                </c:pt>
                <c:pt idx="6">
                  <c:v>0.875</c:v>
                </c:pt>
                <c:pt idx="7">
                  <c:v>0.86956521739130432</c:v>
                </c:pt>
                <c:pt idx="8">
                  <c:v>0.86538461538461542</c:v>
                </c:pt>
                <c:pt idx="9">
                  <c:v>0.8771929824561403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B4B-455B-8797-A9E229ED4A8A}"/>
            </c:ext>
          </c:extLst>
        </c:ser>
        <c:ser>
          <c:idx val="3"/>
          <c:order val="3"/>
          <c:tx>
            <c:v>Tufnol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Friction'!$AH$8:$AH$17</c:f>
              <c:numCache>
                <c:formatCode>0.00%</c:formatCode>
                <c:ptCount val="10"/>
                <c:pt idx="0">
                  <c:v>0.8771929824561403</c:v>
                </c:pt>
                <c:pt idx="1">
                  <c:v>0.90090090090090091</c:v>
                </c:pt>
                <c:pt idx="2">
                  <c:v>0.91463414634146345</c:v>
                </c:pt>
                <c:pt idx="3">
                  <c:v>0.92165898617511521</c:v>
                </c:pt>
                <c:pt idx="4">
                  <c:v>0.92592592592592593</c:v>
                </c:pt>
                <c:pt idx="5">
                  <c:v>0.9375</c:v>
                </c:pt>
                <c:pt idx="6">
                  <c:v>0.94086021505376349</c:v>
                </c:pt>
                <c:pt idx="7">
                  <c:v>0.93896713615023475</c:v>
                </c:pt>
                <c:pt idx="8">
                  <c:v>0.93360995850622408</c:v>
                </c:pt>
                <c:pt idx="9">
                  <c:v>0.92764378478664189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B4B-455B-8797-A9E229ED4A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1120656"/>
        <c:axId val="2041117296"/>
      </c:scatterChart>
      <c:valAx>
        <c:axId val="204112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1117296"/>
        <c:crosses val="autoZero"/>
        <c:crossBetween val="midCat"/>
      </c:valAx>
      <c:valAx>
        <c:axId val="20411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1120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Efficiency</a:t>
            </a:r>
            <a:r>
              <a:rPr lang="en-US" baseline="0"/>
              <a:t> v load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Ball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Friction'!$S$8:$S$17</c:f>
              <c:numCache>
                <c:formatCode>0.00%</c:formatCode>
                <c:ptCount val="10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0.95238095238095233</c:v>
                </c:pt>
                <c:pt idx="4">
                  <c:v>0.96153846153846156</c:v>
                </c:pt>
                <c:pt idx="5">
                  <c:v>0.967741935483871</c:v>
                </c:pt>
                <c:pt idx="6">
                  <c:v>0.97222222222222221</c:v>
                </c:pt>
                <c:pt idx="7">
                  <c:v>0.97560975609756095</c:v>
                </c:pt>
                <c:pt idx="8">
                  <c:v>0.97826086956521741</c:v>
                </c:pt>
                <c:pt idx="9">
                  <c:v>0.98039215686274506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A8-4898-A502-1389EC9268EE}"/>
            </c:ext>
          </c:extLst>
        </c:ser>
        <c:ser>
          <c:idx val="1"/>
          <c:order val="1"/>
          <c:tx>
            <c:v>Oil Sintered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Friction'!$X$8:$X$17</c:f>
              <c:numCache>
                <c:formatCode>0.00%</c:formatCode>
                <c:ptCount val="10"/>
                <c:pt idx="0">
                  <c:v>0.7142857142857143</c:v>
                </c:pt>
                <c:pt idx="1">
                  <c:v>0.83333333333333337</c:v>
                </c:pt>
                <c:pt idx="2">
                  <c:v>0.83333333333333337</c:v>
                </c:pt>
                <c:pt idx="3">
                  <c:v>0.8</c:v>
                </c:pt>
                <c:pt idx="4">
                  <c:v>0.86206896551724133</c:v>
                </c:pt>
                <c:pt idx="5">
                  <c:v>0.8571428571428571</c:v>
                </c:pt>
                <c:pt idx="6">
                  <c:v>0.875</c:v>
                </c:pt>
                <c:pt idx="7">
                  <c:v>0.86956521739130432</c:v>
                </c:pt>
                <c:pt idx="8">
                  <c:v>0.86538461538461542</c:v>
                </c:pt>
                <c:pt idx="9">
                  <c:v>0.86206896551724133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8A8-4898-A502-1389EC9268EE}"/>
            </c:ext>
          </c:extLst>
        </c:ser>
        <c:ser>
          <c:idx val="2"/>
          <c:order val="2"/>
          <c:tx>
            <c:v>Brass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Friction'!$AC$8:$AC$17</c:f>
              <c:numCache>
                <c:formatCode>0.00%</c:formatCode>
                <c:ptCount val="10"/>
                <c:pt idx="0">
                  <c:v>0.81967213114754101</c:v>
                </c:pt>
                <c:pt idx="1">
                  <c:v>0.86206896551724133</c:v>
                </c:pt>
                <c:pt idx="2">
                  <c:v>0.86705202312138729</c:v>
                </c:pt>
                <c:pt idx="3">
                  <c:v>0.8771929824561403</c:v>
                </c:pt>
                <c:pt idx="4">
                  <c:v>0.86206896551724133</c:v>
                </c:pt>
                <c:pt idx="5">
                  <c:v>0.94339622641509435</c:v>
                </c:pt>
                <c:pt idx="6">
                  <c:v>0.875</c:v>
                </c:pt>
                <c:pt idx="7">
                  <c:v>0.86956521739130432</c:v>
                </c:pt>
                <c:pt idx="8">
                  <c:v>0.86538461538461542</c:v>
                </c:pt>
                <c:pt idx="9">
                  <c:v>0.8771929824561403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8A8-4898-A502-1389EC9268EE}"/>
            </c:ext>
          </c:extLst>
        </c:ser>
        <c:ser>
          <c:idx val="3"/>
          <c:order val="3"/>
          <c:tx>
            <c:v>Tufnol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Friction'!$AH$8:$AH$17</c:f>
              <c:numCache>
                <c:formatCode>0.00%</c:formatCode>
                <c:ptCount val="10"/>
                <c:pt idx="0">
                  <c:v>0.8771929824561403</c:v>
                </c:pt>
                <c:pt idx="1">
                  <c:v>0.90090090090090091</c:v>
                </c:pt>
                <c:pt idx="2">
                  <c:v>0.91463414634146345</c:v>
                </c:pt>
                <c:pt idx="3">
                  <c:v>0.92165898617511521</c:v>
                </c:pt>
                <c:pt idx="4">
                  <c:v>0.92592592592592593</c:v>
                </c:pt>
                <c:pt idx="5">
                  <c:v>0.9375</c:v>
                </c:pt>
                <c:pt idx="6">
                  <c:v>0.94086021505376349</c:v>
                </c:pt>
                <c:pt idx="7">
                  <c:v>0.93896713615023475</c:v>
                </c:pt>
                <c:pt idx="8">
                  <c:v>0.93360995850622408</c:v>
                </c:pt>
                <c:pt idx="9">
                  <c:v>0.92764378478664189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8A8-4898-A502-1389EC926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581152"/>
        <c:axId val="823584512"/>
      </c:scatterChart>
      <c:valAx>
        <c:axId val="82358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584512"/>
        <c:crosses val="autoZero"/>
        <c:crossBetween val="midCat"/>
      </c:valAx>
      <c:valAx>
        <c:axId val="82358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581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1. The Wedge  </a:t>
            </a:r>
          </a:p>
          <a:p>
            <a:pPr>
              <a:defRPr/>
            </a:pPr>
            <a:r>
              <a:rPr lang="en-US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292407606095351E-2"/>
          <c:y val="0.19047583635382009"/>
          <c:w val="0.88380796150481189"/>
          <c:h val="0.615354695246427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Friction'!$L$7:$L$16</c:f>
              <c:numCache>
                <c:formatCode>General</c:formatCode>
                <c:ptCount val="10"/>
                <c:pt idx="0">
                  <c:v>100</c:v>
                </c:pt>
                <c:pt idx="1">
                  <c:v>84</c:v>
                </c:pt>
                <c:pt idx="2">
                  <c:v>82</c:v>
                </c:pt>
                <c:pt idx="3">
                  <c:v>81</c:v>
                </c:pt>
                <c:pt idx="4">
                  <c:v>80</c:v>
                </c:pt>
                <c:pt idx="5">
                  <c:v>79</c:v>
                </c:pt>
                <c:pt idx="6">
                  <c:v>90</c:v>
                </c:pt>
                <c:pt idx="7">
                  <c:v>100</c:v>
                </c:pt>
                <c:pt idx="8">
                  <c:v>105</c:v>
                </c:pt>
                <c:pt idx="9">
                  <c:v>110</c:v>
                </c:pt>
              </c:numCache>
            </c:numRef>
          </c:xVal>
          <c:y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33-44E2-A529-1D5DB723B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0878975"/>
        <c:axId val="1750879935"/>
      </c:scatterChart>
      <c:valAx>
        <c:axId val="17508789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layout>
            <c:manualLayout>
              <c:xMode val="edge"/>
              <c:yMode val="edge"/>
              <c:x val="0.45353698870098347"/>
              <c:y val="0.88796671462956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9935"/>
        <c:crosses val="autoZero"/>
        <c:crossBetween val="midCat"/>
      </c:valAx>
      <c:valAx>
        <c:axId val="1750879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layout>
            <c:manualLayout>
              <c:xMode val="edge"/>
              <c:yMode val="edge"/>
              <c:x val="0"/>
              <c:y val="0.857125060370069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8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1. The Screw Jack</a:t>
            </a:r>
          </a:p>
          <a:p>
            <a:pPr>
              <a:defRPr/>
            </a:pPr>
            <a:r>
              <a:rPr lang="en-US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292407606095351E-2"/>
          <c:y val="0.19047583635382009"/>
          <c:w val="0.88380796150481189"/>
          <c:h val="0.615354695246427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Friction'!$L$7:$L$16</c:f>
              <c:numCache>
                <c:formatCode>General</c:formatCode>
                <c:ptCount val="10"/>
                <c:pt idx="0">
                  <c:v>100</c:v>
                </c:pt>
                <c:pt idx="1">
                  <c:v>84</c:v>
                </c:pt>
                <c:pt idx="2">
                  <c:v>82</c:v>
                </c:pt>
                <c:pt idx="3">
                  <c:v>81</c:v>
                </c:pt>
                <c:pt idx="4">
                  <c:v>80</c:v>
                </c:pt>
                <c:pt idx="5">
                  <c:v>79</c:v>
                </c:pt>
                <c:pt idx="6">
                  <c:v>90</c:v>
                </c:pt>
                <c:pt idx="7">
                  <c:v>100</c:v>
                </c:pt>
                <c:pt idx="8">
                  <c:v>105</c:v>
                </c:pt>
                <c:pt idx="9">
                  <c:v>110</c:v>
                </c:pt>
              </c:numCache>
            </c:numRef>
          </c:xVal>
          <c:y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0A-494E-934B-058841F823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0878975"/>
        <c:axId val="1750879935"/>
      </c:scatterChart>
      <c:valAx>
        <c:axId val="17508789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Effort</a:t>
                </a:r>
              </a:p>
            </c:rich>
          </c:tx>
          <c:layout>
            <c:manualLayout>
              <c:xMode val="edge"/>
              <c:yMode val="edge"/>
              <c:x val="0.45353698870098347"/>
              <c:y val="0.88796671462956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9935"/>
        <c:crosses val="autoZero"/>
        <c:crossBetween val="midCat"/>
      </c:valAx>
      <c:valAx>
        <c:axId val="1750879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layout>
            <c:manualLayout>
              <c:xMode val="edge"/>
              <c:yMode val="edge"/>
              <c:x val="0"/>
              <c:y val="0.84805839503603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8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Efficiency v load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Friction'!$D$7:$D$16</c:f>
              <c:numCache>
                <c:formatCode>0.00%</c:formatCode>
                <c:ptCount val="10"/>
                <c:pt idx="0">
                  <c:v>0.24608236869044808</c:v>
                </c:pt>
                <c:pt idx="1">
                  <c:v>0.30424729219909941</c:v>
                </c:pt>
                <c:pt idx="2">
                  <c:v>0.35857716580608145</c:v>
                </c:pt>
                <c:pt idx="3">
                  <c:v>0.3846804843896659</c:v>
                </c:pt>
                <c:pt idx="4">
                  <c:v>0.40419326258334465</c:v>
                </c:pt>
                <c:pt idx="5">
                  <c:v>0.40160642570281124</c:v>
                </c:pt>
                <c:pt idx="6">
                  <c:v>0.44708094464371478</c:v>
                </c:pt>
                <c:pt idx="7">
                  <c:v>0.44622936189201245</c:v>
                </c:pt>
                <c:pt idx="8">
                  <c:v>0.44294826364280648</c:v>
                </c:pt>
                <c:pt idx="9">
                  <c:v>0.46098074575621123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3E-4F05-8367-5A2CD40E0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957696"/>
        <c:axId val="392954336"/>
      </c:scatterChart>
      <c:valAx>
        <c:axId val="392957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54336"/>
        <c:crosses val="autoZero"/>
        <c:crossBetween val="midCat"/>
      </c:valAx>
      <c:valAx>
        <c:axId val="39295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57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Efficiency v load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Friction'!$N$7:$N$16</c:f>
              <c:numCache>
                <c:formatCode>0.00%</c:formatCode>
                <c:ptCount val="10"/>
                <c:pt idx="0">
                  <c:v>9.9472794190788826E-3</c:v>
                </c:pt>
                <c:pt idx="1">
                  <c:v>2.3683998616854482E-2</c:v>
                </c:pt>
                <c:pt idx="2">
                  <c:v>3.6392485679556885E-2</c:v>
                </c:pt>
                <c:pt idx="3">
                  <c:v>4.9122367501624103E-2</c:v>
                </c:pt>
                <c:pt idx="4">
                  <c:v>6.217049636924301E-2</c:v>
                </c:pt>
                <c:pt idx="5">
                  <c:v>7.554895761325732E-2</c:v>
                </c:pt>
                <c:pt idx="6">
                  <c:v>7.7367728815057962E-2</c:v>
                </c:pt>
                <c:pt idx="7">
                  <c:v>7.957823535263106E-2</c:v>
                </c:pt>
                <c:pt idx="8">
                  <c:v>8.5262395020676132E-2</c:v>
                </c:pt>
                <c:pt idx="9">
                  <c:v>9.042981290071711E-2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47-4CF5-A8A7-A9657048E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957696"/>
        <c:axId val="392954336"/>
      </c:scatterChart>
      <c:valAx>
        <c:axId val="392957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54336"/>
        <c:crosses val="autoZero"/>
        <c:crossBetween val="midCat"/>
      </c:valAx>
      <c:valAx>
        <c:axId val="39295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57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.xml"/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38100</xdr:rowOff>
    </xdr:from>
    <xdr:to>
      <xdr:col>4</xdr:col>
      <xdr:colOff>304800</xdr:colOff>
      <xdr:row>38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4F5131-7D09-E864-4287-C0B480E14F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73025</xdr:colOff>
      <xdr:row>27</xdr:row>
      <xdr:rowOff>63500</xdr:rowOff>
    </xdr:from>
    <xdr:to>
      <xdr:col>9</xdr:col>
      <xdr:colOff>63500</xdr:colOff>
      <xdr:row>39</xdr:row>
      <xdr:rowOff>101600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4D2F70D-B984-0F5B-1A3C-6FB678C905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101600</xdr:colOff>
      <xdr:row>27</xdr:row>
      <xdr:rowOff>19050</xdr:rowOff>
    </xdr:from>
    <xdr:to>
      <xdr:col>14</xdr:col>
      <xdr:colOff>60325</xdr:colOff>
      <xdr:row>39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67D5033-229F-4750-B277-ED86C1E3ED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114300</xdr:colOff>
      <xdr:row>30</xdr:row>
      <xdr:rowOff>127000</xdr:rowOff>
    </xdr:from>
    <xdr:to>
      <xdr:col>20</xdr:col>
      <xdr:colOff>104775</xdr:colOff>
      <xdr:row>42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A58C510-0B96-40D8-84C0-4BBC574A51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82550</xdr:colOff>
      <xdr:row>23</xdr:row>
      <xdr:rowOff>69850</xdr:rowOff>
    </xdr:from>
    <xdr:to>
      <xdr:col>26</xdr:col>
      <xdr:colOff>130175</xdr:colOff>
      <xdr:row>35</xdr:row>
      <xdr:rowOff>107950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703F25B-E93C-4411-8C31-D61BAD7198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76200</xdr:colOff>
      <xdr:row>23</xdr:row>
      <xdr:rowOff>57150</xdr:rowOff>
    </xdr:from>
    <xdr:to>
      <xdr:col>32</xdr:col>
      <xdr:colOff>15875</xdr:colOff>
      <xdr:row>35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D5B4E1E-10FF-4BCB-90F8-E274BCC6E5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39</xdr:row>
      <xdr:rowOff>76200</xdr:rowOff>
    </xdr:from>
    <xdr:to>
      <xdr:col>4</xdr:col>
      <xdr:colOff>260350</xdr:colOff>
      <xdr:row>53</xdr:row>
      <xdr:rowOff>177800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15C293D-5630-84A8-6467-7E7979439E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101600</xdr:colOff>
      <xdr:row>40</xdr:row>
      <xdr:rowOff>25400</xdr:rowOff>
    </xdr:from>
    <xdr:to>
      <xdr:col>9</xdr:col>
      <xdr:colOff>361950</xdr:colOff>
      <xdr:row>54</xdr:row>
      <xdr:rowOff>127000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5E86D18-186C-4630-9212-8ED70F92C3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10</xdr:col>
      <xdr:colOff>101600</xdr:colOff>
      <xdr:row>40</xdr:row>
      <xdr:rowOff>31750</xdr:rowOff>
    </xdr:from>
    <xdr:to>
      <xdr:col>14</xdr:col>
      <xdr:colOff>330200</xdr:colOff>
      <xdr:row>54</xdr:row>
      <xdr:rowOff>133350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22212EB-7C12-4A91-85D2-1EB6265816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107950</xdr:colOff>
      <xdr:row>44</xdr:row>
      <xdr:rowOff>50800</xdr:rowOff>
    </xdr:from>
    <xdr:to>
      <xdr:col>20</xdr:col>
      <xdr:colOff>57150</xdr:colOff>
      <xdr:row>58</xdr:row>
      <xdr:rowOff>152400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46AB410-91D6-4393-9CD9-ACA31CFFF3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23</xdr:col>
      <xdr:colOff>69850</xdr:colOff>
      <xdr:row>36</xdr:row>
      <xdr:rowOff>76200</xdr:rowOff>
    </xdr:from>
    <xdr:to>
      <xdr:col>26</xdr:col>
      <xdr:colOff>387350</xdr:colOff>
      <xdr:row>50</xdr:row>
      <xdr:rowOff>177800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9050551-9ACA-4095-9B09-F12E646A31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38100</xdr:colOff>
      <xdr:row>37</xdr:row>
      <xdr:rowOff>12700</xdr:rowOff>
    </xdr:from>
    <xdr:to>
      <xdr:col>31</xdr:col>
      <xdr:colOff>838200</xdr:colOff>
      <xdr:row>51</xdr:row>
      <xdr:rowOff>114300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8FE70B7-1E2F-4114-8475-060644814B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12</xdr:row>
      <xdr:rowOff>179070</xdr:rowOff>
    </xdr:from>
    <xdr:to>
      <xdr:col>6</xdr:col>
      <xdr:colOff>358140</xdr:colOff>
      <xdr:row>26</xdr:row>
      <xdr:rowOff>179070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77138D-40CB-42D1-BEFE-4A1659AF4D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160020</xdr:colOff>
      <xdr:row>12</xdr:row>
      <xdr:rowOff>34290</xdr:rowOff>
    </xdr:from>
    <xdr:to>
      <xdr:col>13</xdr:col>
      <xdr:colOff>739140</xdr:colOff>
      <xdr:row>26</xdr:row>
      <xdr:rowOff>34290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B002702-77C0-4FFC-8D82-3F87D01E76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82177</xdr:colOff>
      <xdr:row>20</xdr:row>
      <xdr:rowOff>149038</xdr:rowOff>
    </xdr:from>
    <xdr:to>
      <xdr:col>7</xdr:col>
      <xdr:colOff>593016</xdr:colOff>
      <xdr:row>35</xdr:row>
      <xdr:rowOff>149038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366B3EC9-00A6-4A2F-BADE-803DBB3746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326763</xdr:colOff>
      <xdr:row>38</xdr:row>
      <xdr:rowOff>45943</xdr:rowOff>
    </xdr:from>
    <xdr:to>
      <xdr:col>15</xdr:col>
      <xdr:colOff>76648</xdr:colOff>
      <xdr:row>53</xdr:row>
      <xdr:rowOff>103542</xdr:rowOff>
    </xdr:to>
    <xdr:graphicFrame macro="">
      <xdr:nvGraphicFramePr>
        <xdr:cNvPr id="33" name="Chart 6">
          <a:extLst>
            <a:ext uri="{FF2B5EF4-FFF2-40B4-BE49-F238E27FC236}">
              <a16:creationId xmlns:a16="http://schemas.microsoft.com/office/drawing/2014/main" id="{74E1C90E-F6F3-4DDF-A615-093B3FD08F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532278</xdr:colOff>
      <xdr:row>21</xdr:row>
      <xdr:rowOff>59054</xdr:rowOff>
    </xdr:from>
    <xdr:to>
      <xdr:col>31</xdr:col>
      <xdr:colOff>261432</xdr:colOff>
      <xdr:row>36</xdr:row>
      <xdr:rowOff>114748</xdr:rowOff>
    </xdr:to>
    <xdr:graphicFrame macro="">
      <xdr:nvGraphicFramePr>
        <xdr:cNvPr id="36" name="Chart 9">
          <a:extLst>
            <a:ext uri="{FF2B5EF4-FFF2-40B4-BE49-F238E27FC236}">
              <a16:creationId xmlns:a16="http://schemas.microsoft.com/office/drawing/2014/main" id="{14EDE16A-9270-4F04-8762-5FCCB34BF2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599513</xdr:colOff>
      <xdr:row>39</xdr:row>
      <xdr:rowOff>103878</xdr:rowOff>
    </xdr:from>
    <xdr:to>
      <xdr:col>31</xdr:col>
      <xdr:colOff>328667</xdr:colOff>
      <xdr:row>54</xdr:row>
      <xdr:rowOff>159571</xdr:rowOff>
    </xdr:to>
    <xdr:graphicFrame macro="">
      <xdr:nvGraphicFramePr>
        <xdr:cNvPr id="37" name="Chart 10">
          <a:extLst>
            <a:ext uri="{FF2B5EF4-FFF2-40B4-BE49-F238E27FC236}">
              <a16:creationId xmlns:a16="http://schemas.microsoft.com/office/drawing/2014/main" id="{830AECCC-5113-4E74-80FA-4B41C4A6E3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216649</xdr:colOff>
      <xdr:row>21</xdr:row>
      <xdr:rowOff>59765</xdr:rowOff>
    </xdr:from>
    <xdr:to>
      <xdr:col>15</xdr:col>
      <xdr:colOff>201707</xdr:colOff>
      <xdr:row>36</xdr:row>
      <xdr:rowOff>59766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20E31EDD-741E-4DEE-82E8-CED6677B11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440764</xdr:colOff>
      <xdr:row>21</xdr:row>
      <xdr:rowOff>141940</xdr:rowOff>
    </xdr:from>
    <xdr:to>
      <xdr:col>23</xdr:col>
      <xdr:colOff>339016</xdr:colOff>
      <xdr:row>36</xdr:row>
      <xdr:rowOff>141941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ACD22FAF-C11A-4E93-BFCE-A6BD628FAF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82176</xdr:colOff>
      <xdr:row>37</xdr:row>
      <xdr:rowOff>29882</xdr:rowOff>
    </xdr:from>
    <xdr:to>
      <xdr:col>7</xdr:col>
      <xdr:colOff>597647</xdr:colOff>
      <xdr:row>53</xdr:row>
      <xdr:rowOff>97118</xdr:rowOff>
    </xdr:to>
    <xdr:graphicFrame macro="">
      <xdr:nvGraphicFramePr>
        <xdr:cNvPr id="46" name="Chart 6">
          <a:extLst>
            <a:ext uri="{FF2B5EF4-FFF2-40B4-BE49-F238E27FC236}">
              <a16:creationId xmlns:a16="http://schemas.microsoft.com/office/drawing/2014/main" id="{49D739A9-35C8-4162-BB37-6D37D332D4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433293</xdr:colOff>
      <xdr:row>38</xdr:row>
      <xdr:rowOff>7471</xdr:rowOff>
    </xdr:from>
    <xdr:to>
      <xdr:col>22</xdr:col>
      <xdr:colOff>183179</xdr:colOff>
      <xdr:row>53</xdr:row>
      <xdr:rowOff>65070</xdr:rowOff>
    </xdr:to>
    <xdr:graphicFrame macro="">
      <xdr:nvGraphicFramePr>
        <xdr:cNvPr id="47" name="Chart 6">
          <a:extLst>
            <a:ext uri="{FF2B5EF4-FFF2-40B4-BE49-F238E27FC236}">
              <a16:creationId xmlns:a16="http://schemas.microsoft.com/office/drawing/2014/main" id="{990B9489-A7F2-4704-9826-F9BD95B182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tcab\AppData\Local\Packages\5319275A.WhatsAppDesktop_cv1g1gvanyjgm\LocalState\sessions\174D47E7F7359A464A2FA295FEB5A8B18E7214A6\transfers\2026-30\LabRecord_2025.xlsx" TargetMode="External"/><Relationship Id="rId1" Type="http://schemas.openxmlformats.org/officeDocument/2006/relationships/externalLinkPath" Target="file:///C:\Users\Etcab\AppData\Local\Packages\5319275A.WhatsAppDesktop_cv1g1gvanyjgm\LocalState\sessions\174D47E7F7359A464A2FA295FEB5A8B18E7214A6\transfers\2026-30\LabReco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oments"/>
      <sheetName val="Friction"/>
      <sheetName val="Gears"/>
      <sheetName val="Simple Harmonic Motion"/>
      <sheetName val="Rotational Friction"/>
    </sheetNames>
    <sheetDataSet>
      <sheetData sheetId="0" refreshError="1"/>
      <sheetData sheetId="1" refreshError="1"/>
      <sheetData sheetId="2" refreshError="1"/>
      <sheetData sheetId="3">
        <row r="5">
          <cell r="C5">
            <v>0.70710678118654757</v>
          </cell>
          <cell r="G5">
            <v>4.5483079337045429E-2</v>
          </cell>
          <cell r="K5">
            <v>0.70710678118654757</v>
          </cell>
          <cell r="O5">
            <v>4.9647379984745506E-2</v>
          </cell>
        </row>
        <row r="6">
          <cell r="C6">
            <v>0.67082039324993692</v>
          </cell>
          <cell r="G6">
            <v>3.090296101091302E-2</v>
          </cell>
          <cell r="K6">
            <v>0.67082039324993692</v>
          </cell>
          <cell r="O6">
            <v>4.2808200088887714E-2</v>
          </cell>
        </row>
        <row r="7">
          <cell r="C7">
            <v>0.63245553203367588</v>
          </cell>
          <cell r="G7">
            <v>3.1409566929124708E-2</v>
          </cell>
          <cell r="K7">
            <v>0.63245553203367588</v>
          </cell>
          <cell r="O7">
            <v>3.894786299211464E-2</v>
          </cell>
        </row>
        <row r="8">
          <cell r="C8">
            <v>0.59160797830996159</v>
          </cell>
          <cell r="G8">
            <v>2.7863325501642892E-2</v>
          </cell>
          <cell r="K8">
            <v>0.59160797830996159</v>
          </cell>
          <cell r="O8">
            <v>3.4084446177282429E-2</v>
          </cell>
        </row>
        <row r="9">
          <cell r="C9">
            <v>0.54772255750516607</v>
          </cell>
          <cell r="G9">
            <v>2.5836901828796135E-2</v>
          </cell>
          <cell r="K9">
            <v>0.54772255750516607</v>
          </cell>
          <cell r="O9">
            <v>2.9545257150105701E-2</v>
          </cell>
        </row>
        <row r="10">
          <cell r="C10">
            <v>0.5</v>
          </cell>
          <cell r="G10">
            <v>2.3810478155949378E-2</v>
          </cell>
          <cell r="K10">
            <v>0.5</v>
          </cell>
          <cell r="O10">
            <v>2.3344400711194618E-2</v>
          </cell>
        </row>
        <row r="11">
          <cell r="C11">
            <v>0.44721359549995793</v>
          </cell>
          <cell r="G11">
            <v>2.1277448564890934E-2</v>
          </cell>
          <cell r="K11">
            <v>0.44721359549995793</v>
          </cell>
          <cell r="O11">
            <v>1.8734286855468258E-2</v>
          </cell>
        </row>
      </sheetData>
      <sheetData sheetId="4">
        <row r="3">
          <cell r="K3" t="str">
            <v>2. The Screw Jack</v>
          </cell>
        </row>
        <row r="5">
          <cell r="I5" t="str">
            <v>Efficiency</v>
          </cell>
          <cell r="P5" t="str">
            <v>Ball Bearing</v>
          </cell>
          <cell r="U5" t="str">
            <v>Oil Sintered Bearing</v>
          </cell>
          <cell r="Z5" t="str">
            <v>Brass Bearing</v>
          </cell>
          <cell r="AE5" t="str">
            <v>Tufnol Bearing</v>
          </cell>
        </row>
        <row r="6">
          <cell r="I6" t="str">
            <v>%</v>
          </cell>
        </row>
        <row r="7">
          <cell r="A7">
            <v>50</v>
          </cell>
          <cell r="B7">
            <v>68</v>
          </cell>
          <cell r="F7">
            <v>50</v>
          </cell>
          <cell r="G7">
            <v>34</v>
          </cell>
          <cell r="H7">
            <v>1.4705882352941178</v>
          </cell>
          <cell r="I7">
            <v>0.12156635821229378</v>
          </cell>
          <cell r="K7">
            <v>50</v>
          </cell>
          <cell r="L7">
            <v>100</v>
          </cell>
          <cell r="N7">
            <v>9.9472794190788826E-3</v>
          </cell>
        </row>
        <row r="8">
          <cell r="A8">
            <v>100</v>
          </cell>
          <cell r="B8">
            <v>110</v>
          </cell>
          <cell r="F8">
            <v>100</v>
          </cell>
          <cell r="G8">
            <v>52</v>
          </cell>
          <cell r="H8">
            <v>1.9230769230769231</v>
          </cell>
          <cell r="I8">
            <v>0.15897139150838416</v>
          </cell>
          <cell r="K8">
            <v>100</v>
          </cell>
          <cell r="L8">
            <v>84</v>
          </cell>
          <cell r="N8">
            <v>2.3683998616854482E-2</v>
          </cell>
          <cell r="P8">
            <v>50</v>
          </cell>
          <cell r="Q8">
            <v>60</v>
          </cell>
          <cell r="S8">
            <v>0.83333333333333337</v>
          </cell>
          <cell r="U8">
            <v>50</v>
          </cell>
          <cell r="V8">
            <v>70</v>
          </cell>
          <cell r="X8">
            <v>0.7142857142857143</v>
          </cell>
          <cell r="Z8">
            <v>50</v>
          </cell>
          <cell r="AA8">
            <v>61</v>
          </cell>
          <cell r="AC8">
            <v>0.81967213114754101</v>
          </cell>
          <cell r="AE8">
            <v>50</v>
          </cell>
          <cell r="AF8">
            <v>57</v>
          </cell>
          <cell r="AH8">
            <v>0.8771929824561403</v>
          </cell>
        </row>
        <row r="9">
          <cell r="A9">
            <v>150</v>
          </cell>
          <cell r="B9">
            <v>140</v>
          </cell>
          <cell r="F9">
            <v>150</v>
          </cell>
          <cell r="G9">
            <v>68</v>
          </cell>
          <cell r="H9">
            <v>2.2058823529411766</v>
          </cell>
          <cell r="I9">
            <v>0.18234953731844067</v>
          </cell>
          <cell r="K9">
            <v>150</v>
          </cell>
          <cell r="L9">
            <v>82</v>
          </cell>
          <cell r="N9">
            <v>3.6392485679556885E-2</v>
          </cell>
          <cell r="P9">
            <v>100</v>
          </cell>
          <cell r="Q9">
            <v>110</v>
          </cell>
          <cell r="S9">
            <v>0.90909090909090906</v>
          </cell>
          <cell r="U9">
            <v>100</v>
          </cell>
          <cell r="V9">
            <v>120</v>
          </cell>
          <cell r="X9">
            <v>0.83333333333333337</v>
          </cell>
          <cell r="Z9">
            <v>100</v>
          </cell>
          <cell r="AA9">
            <v>116</v>
          </cell>
          <cell r="AC9">
            <v>0.86206896551724133</v>
          </cell>
          <cell r="AE9">
            <v>100</v>
          </cell>
          <cell r="AF9">
            <v>111</v>
          </cell>
          <cell r="AH9">
            <v>0.90090090090090091</v>
          </cell>
        </row>
        <row r="10">
          <cell r="A10">
            <v>200</v>
          </cell>
          <cell r="B10">
            <v>174</v>
          </cell>
          <cell r="F10">
            <v>200</v>
          </cell>
          <cell r="G10">
            <v>99</v>
          </cell>
          <cell r="H10">
            <v>2.0202020202020203</v>
          </cell>
          <cell r="I10">
            <v>0.16700024966537327</v>
          </cell>
          <cell r="K10">
            <v>200</v>
          </cell>
          <cell r="L10">
            <v>81</v>
          </cell>
          <cell r="N10">
            <v>4.9122367501624103E-2</v>
          </cell>
          <cell r="P10">
            <v>150</v>
          </cell>
          <cell r="Q10">
            <v>160</v>
          </cell>
          <cell r="S10">
            <v>0.9375</v>
          </cell>
          <cell r="U10">
            <v>150</v>
          </cell>
          <cell r="V10">
            <v>180</v>
          </cell>
          <cell r="X10">
            <v>0.83333333333333337</v>
          </cell>
          <cell r="Z10">
            <v>150</v>
          </cell>
          <cell r="AA10">
            <v>173</v>
          </cell>
          <cell r="AC10">
            <v>0.86705202312138729</v>
          </cell>
          <cell r="AE10">
            <v>150</v>
          </cell>
          <cell r="AF10">
            <v>164</v>
          </cell>
          <cell r="AH10">
            <v>0.91463414634146345</v>
          </cell>
        </row>
        <row r="11">
          <cell r="A11">
            <v>250</v>
          </cell>
          <cell r="B11">
            <v>207</v>
          </cell>
          <cell r="F11">
            <v>250</v>
          </cell>
          <cell r="G11">
            <v>107</v>
          </cell>
          <cell r="H11">
            <v>2.3364485981308412</v>
          </cell>
          <cell r="I11">
            <v>0.19314281211299011</v>
          </cell>
          <cell r="K11">
            <v>250</v>
          </cell>
          <cell r="L11">
            <v>80</v>
          </cell>
          <cell r="N11">
            <v>6.217049636924301E-2</v>
          </cell>
          <cell r="P11">
            <v>200</v>
          </cell>
          <cell r="Q11">
            <v>210</v>
          </cell>
          <cell r="S11">
            <v>0.95238095238095233</v>
          </cell>
          <cell r="U11">
            <v>200</v>
          </cell>
          <cell r="V11">
            <v>250</v>
          </cell>
          <cell r="X11">
            <v>0.8</v>
          </cell>
          <cell r="Z11">
            <v>200</v>
          </cell>
          <cell r="AA11">
            <v>228</v>
          </cell>
          <cell r="AC11">
            <v>0.8771929824561403</v>
          </cell>
          <cell r="AE11">
            <v>200</v>
          </cell>
          <cell r="AF11">
            <v>217</v>
          </cell>
          <cell r="AH11">
            <v>0.92165898617511521</v>
          </cell>
        </row>
        <row r="12">
          <cell r="A12">
            <v>300</v>
          </cell>
          <cell r="B12">
            <v>250</v>
          </cell>
          <cell r="F12">
            <v>300</v>
          </cell>
          <cell r="G12">
            <v>122</v>
          </cell>
          <cell r="H12">
            <v>2.459016393442623</v>
          </cell>
          <cell r="I12">
            <v>0.20327489405990107</v>
          </cell>
          <cell r="K12">
            <v>300</v>
          </cell>
          <cell r="L12">
            <v>79</v>
          </cell>
          <cell r="N12">
            <v>7.554895761325732E-2</v>
          </cell>
          <cell r="P12">
            <v>250</v>
          </cell>
          <cell r="Q12">
            <v>260</v>
          </cell>
          <cell r="S12">
            <v>0.96153846153846156</v>
          </cell>
          <cell r="U12">
            <v>250</v>
          </cell>
          <cell r="V12">
            <v>290</v>
          </cell>
          <cell r="X12">
            <v>0.86206896551724133</v>
          </cell>
          <cell r="Z12">
            <v>250</v>
          </cell>
          <cell r="AA12">
            <v>290</v>
          </cell>
          <cell r="AC12">
            <v>0.86206896551724133</v>
          </cell>
          <cell r="AE12">
            <v>250</v>
          </cell>
          <cell r="AF12">
            <v>270</v>
          </cell>
          <cell r="AH12">
            <v>0.92592592592592593</v>
          </cell>
        </row>
        <row r="13">
          <cell r="A13">
            <v>350</v>
          </cell>
          <cell r="B13">
            <v>262</v>
          </cell>
          <cell r="F13">
            <v>350</v>
          </cell>
          <cell r="G13">
            <v>132</v>
          </cell>
          <cell r="H13">
            <v>2.6515151515151514</v>
          </cell>
          <cell r="I13">
            <v>0.21918782768580239</v>
          </cell>
          <cell r="K13">
            <v>350</v>
          </cell>
          <cell r="L13">
            <v>90</v>
          </cell>
          <cell r="N13">
            <v>7.7367728815057962E-2</v>
          </cell>
          <cell r="P13">
            <v>300</v>
          </cell>
          <cell r="Q13">
            <v>310</v>
          </cell>
          <cell r="S13">
            <v>0.967741935483871</v>
          </cell>
          <cell r="U13">
            <v>300</v>
          </cell>
          <cell r="V13">
            <v>350</v>
          </cell>
          <cell r="X13">
            <v>0.8571428571428571</v>
          </cell>
          <cell r="Z13">
            <v>300</v>
          </cell>
          <cell r="AA13">
            <v>318</v>
          </cell>
          <cell r="AC13">
            <v>0.94339622641509435</v>
          </cell>
          <cell r="AE13">
            <v>300</v>
          </cell>
          <cell r="AF13">
            <v>320</v>
          </cell>
          <cell r="AH13">
            <v>0.9375</v>
          </cell>
        </row>
        <row r="14">
          <cell r="A14">
            <v>400</v>
          </cell>
          <cell r="B14">
            <v>300</v>
          </cell>
          <cell r="F14">
            <v>400</v>
          </cell>
          <cell r="G14">
            <v>139</v>
          </cell>
          <cell r="H14">
            <v>2.8776978417266186</v>
          </cell>
          <cell r="I14">
            <v>0.23788524772477629</v>
          </cell>
          <cell r="K14">
            <v>400</v>
          </cell>
          <cell r="L14">
            <v>100</v>
          </cell>
          <cell r="N14">
            <v>7.957823535263106E-2</v>
          </cell>
          <cell r="P14">
            <v>350</v>
          </cell>
          <cell r="Q14">
            <v>360</v>
          </cell>
          <cell r="S14">
            <v>0.97222222222222221</v>
          </cell>
          <cell r="U14">
            <v>350</v>
          </cell>
          <cell r="V14">
            <v>400</v>
          </cell>
          <cell r="X14">
            <v>0.875</v>
          </cell>
          <cell r="Z14">
            <v>350</v>
          </cell>
          <cell r="AA14">
            <v>400</v>
          </cell>
          <cell r="AC14">
            <v>0.875</v>
          </cell>
          <cell r="AE14">
            <v>350</v>
          </cell>
          <cell r="AF14">
            <v>372</v>
          </cell>
          <cell r="AH14">
            <v>0.94086021505376349</v>
          </cell>
        </row>
        <row r="15">
          <cell r="A15">
            <v>450</v>
          </cell>
          <cell r="B15">
            <v>340</v>
          </cell>
          <cell r="F15">
            <v>450</v>
          </cell>
          <cell r="G15">
            <v>153</v>
          </cell>
          <cell r="H15">
            <v>2.9411764705882355</v>
          </cell>
          <cell r="I15">
            <v>0.24313271642458756</v>
          </cell>
          <cell r="K15">
            <v>450</v>
          </cell>
          <cell r="L15">
            <v>105</v>
          </cell>
          <cell r="N15">
            <v>8.5262395020676132E-2</v>
          </cell>
          <cell r="P15">
            <v>400</v>
          </cell>
          <cell r="Q15">
            <v>410</v>
          </cell>
          <cell r="S15">
            <v>0.97560975609756095</v>
          </cell>
          <cell r="U15">
            <v>400</v>
          </cell>
          <cell r="V15">
            <v>460</v>
          </cell>
          <cell r="X15">
            <v>0.86956521739130432</v>
          </cell>
          <cell r="Z15">
            <v>400</v>
          </cell>
          <cell r="AA15">
            <v>460</v>
          </cell>
          <cell r="AC15">
            <v>0.86956521739130432</v>
          </cell>
          <cell r="AE15">
            <v>400</v>
          </cell>
          <cell r="AF15">
            <v>426</v>
          </cell>
          <cell r="AH15">
            <v>0.93896713615023475</v>
          </cell>
        </row>
        <row r="16">
          <cell r="A16">
            <v>500</v>
          </cell>
          <cell r="B16">
            <v>363</v>
          </cell>
          <cell r="F16">
            <v>500</v>
          </cell>
          <cell r="G16">
            <v>170</v>
          </cell>
          <cell r="H16">
            <v>2.9411764705882355</v>
          </cell>
          <cell r="I16">
            <v>0.24313271642458756</v>
          </cell>
          <cell r="K16">
            <v>500</v>
          </cell>
          <cell r="L16">
            <v>110</v>
          </cell>
          <cell r="N16">
            <v>9.042981290071711E-2</v>
          </cell>
          <cell r="P16">
            <v>450</v>
          </cell>
          <cell r="Q16">
            <v>460</v>
          </cell>
          <cell r="S16">
            <v>0.97826086956521741</v>
          </cell>
          <cell r="U16">
            <v>450</v>
          </cell>
          <cell r="V16">
            <v>520</v>
          </cell>
          <cell r="X16">
            <v>0.86538461538461542</v>
          </cell>
          <cell r="Z16">
            <v>450</v>
          </cell>
          <cell r="AA16">
            <v>520</v>
          </cell>
          <cell r="AC16">
            <v>0.86538461538461542</v>
          </cell>
          <cell r="AE16">
            <v>450</v>
          </cell>
          <cell r="AF16">
            <v>482</v>
          </cell>
          <cell r="AH16">
            <v>0.93360995850622408</v>
          </cell>
        </row>
        <row r="17">
          <cell r="P17">
            <v>500</v>
          </cell>
          <cell r="Q17">
            <v>510</v>
          </cell>
          <cell r="S17">
            <v>0.98039215686274506</v>
          </cell>
          <cell r="U17">
            <v>500</v>
          </cell>
          <cell r="V17">
            <v>580</v>
          </cell>
          <cell r="X17">
            <v>0.86206896551724133</v>
          </cell>
          <cell r="Z17">
            <v>500</v>
          </cell>
          <cell r="AA17">
            <v>570</v>
          </cell>
          <cell r="AC17">
            <v>0.8771929824561403</v>
          </cell>
          <cell r="AE17">
            <v>500</v>
          </cell>
          <cell r="AF17">
            <v>539</v>
          </cell>
          <cell r="AH17">
            <v>0.92764378478664189</v>
          </cell>
        </row>
        <row r="19">
          <cell r="A19" t="str">
            <v>Graph of Load v effort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8868C-9754-451C-8C06-6FDEC633D331}">
  <dimension ref="A1:AG27"/>
  <sheetViews>
    <sheetView zoomScale="55" zoomScaleNormal="55" workbookViewId="0">
      <selection activeCell="AD23" sqref="AD23"/>
    </sheetView>
  </sheetViews>
  <sheetFormatPr defaultRowHeight="14.5" x14ac:dyDescent="0.35"/>
  <cols>
    <col min="1" max="1" width="8.7265625" style="1"/>
    <col min="2" max="2" width="14.1796875" style="1" customWidth="1"/>
    <col min="3" max="3" width="12.6328125" style="1" customWidth="1"/>
    <col min="4" max="4" width="8.7265625" style="1"/>
    <col min="5" max="5" width="17.26953125" style="1" customWidth="1"/>
    <col min="6" max="6" width="8.7265625" style="1"/>
    <col min="7" max="7" width="16" style="1" customWidth="1"/>
    <col min="8" max="8" width="11.54296875" style="1" customWidth="1"/>
    <col min="9" max="9" width="8.7265625" style="1"/>
    <col min="10" max="10" width="16.81640625" style="1" customWidth="1"/>
    <col min="11" max="11" width="8.7265625" style="1"/>
    <col min="12" max="12" width="12.54296875" style="1" customWidth="1"/>
    <col min="13" max="13" width="11" style="1" customWidth="1"/>
    <col min="14" max="14" width="11.1796875" style="1" customWidth="1"/>
    <col min="15" max="15" width="14.54296875" style="1" customWidth="1"/>
    <col min="16" max="16" width="15.26953125" style="1" customWidth="1"/>
    <col min="17" max="17" width="8.7265625" style="1"/>
    <col min="18" max="18" width="17.26953125" style="1" customWidth="1"/>
    <col min="19" max="19" width="17.54296875" style="1" customWidth="1"/>
    <col min="20" max="20" width="16.54296875" style="1" customWidth="1"/>
    <col min="21" max="21" width="13.36328125" style="1" customWidth="1"/>
    <col min="22" max="22" width="8.7265625" style="1"/>
    <col min="23" max="23" width="15.26953125" style="1" customWidth="1"/>
    <col min="24" max="24" width="13.36328125" style="1" customWidth="1"/>
    <col min="25" max="25" width="10.81640625" style="1" customWidth="1"/>
    <col min="26" max="26" width="9.90625" style="1" customWidth="1"/>
    <col min="27" max="27" width="9.81640625" style="1" customWidth="1"/>
    <col min="28" max="29" width="8.7265625" style="1"/>
    <col min="30" max="30" width="14.26953125" style="1" customWidth="1"/>
    <col min="31" max="31" width="12.90625" style="1" customWidth="1"/>
    <col min="32" max="32" width="13.26953125" style="1" customWidth="1"/>
    <col min="33" max="16384" width="8.7265625" style="1"/>
  </cols>
  <sheetData>
    <row r="1" spans="1:33" x14ac:dyDescent="0.35">
      <c r="A1" s="1" t="s">
        <v>0</v>
      </c>
      <c r="X1" s="1" t="s">
        <v>1</v>
      </c>
      <c r="AD1" s="1" t="s">
        <v>2</v>
      </c>
    </row>
    <row r="3" spans="1:33" x14ac:dyDescent="0.35">
      <c r="A3" s="1" t="s">
        <v>3</v>
      </c>
      <c r="F3" s="1" t="s">
        <v>4</v>
      </c>
      <c r="K3" s="1" t="s">
        <v>5</v>
      </c>
      <c r="Q3" s="1" t="s">
        <v>6</v>
      </c>
    </row>
    <row r="4" spans="1:33" x14ac:dyDescent="0.35">
      <c r="B4" s="2" t="s">
        <v>7</v>
      </c>
      <c r="C4" s="2" t="s">
        <v>8</v>
      </c>
      <c r="D4" s="3"/>
      <c r="G4" s="4" t="s">
        <v>7</v>
      </c>
      <c r="H4" s="4" t="s">
        <v>8</v>
      </c>
      <c r="I4" s="4"/>
      <c r="L4" s="5" t="s">
        <v>7</v>
      </c>
      <c r="M4" s="5" t="s">
        <v>9</v>
      </c>
      <c r="N4" s="5" t="s">
        <v>8</v>
      </c>
      <c r="O4" s="5"/>
      <c r="R4" s="6" t="s">
        <v>7</v>
      </c>
      <c r="S4" s="6" t="s">
        <v>8</v>
      </c>
      <c r="T4" s="6" t="s">
        <v>7</v>
      </c>
      <c r="U4" s="6" t="s">
        <v>8</v>
      </c>
      <c r="V4" s="6"/>
      <c r="Y4" s="9" t="s">
        <v>7</v>
      </c>
      <c r="Z4" s="9" t="s">
        <v>8</v>
      </c>
      <c r="AA4" s="9"/>
      <c r="AE4" s="11" t="s">
        <v>7</v>
      </c>
      <c r="AF4" s="11" t="s">
        <v>8</v>
      </c>
      <c r="AG4" s="11"/>
    </row>
    <row r="5" spans="1:33" x14ac:dyDescent="0.35">
      <c r="B5" s="2" t="s">
        <v>10</v>
      </c>
      <c r="C5" s="2" t="s">
        <v>10</v>
      </c>
      <c r="D5" s="3" t="s">
        <v>11</v>
      </c>
      <c r="G5" s="4" t="s">
        <v>12</v>
      </c>
      <c r="H5" s="4" t="s">
        <v>13</v>
      </c>
      <c r="I5" s="4" t="s">
        <v>11</v>
      </c>
      <c r="L5" s="5" t="s">
        <v>14</v>
      </c>
      <c r="M5" s="5" t="s">
        <v>15</v>
      </c>
      <c r="N5" s="5" t="s">
        <v>14</v>
      </c>
      <c r="O5" s="5" t="s">
        <v>11</v>
      </c>
      <c r="R5" s="6" t="s">
        <v>16</v>
      </c>
      <c r="S5" s="6" t="s">
        <v>14</v>
      </c>
      <c r="T5" s="6" t="s">
        <v>12</v>
      </c>
      <c r="U5" s="6" t="s">
        <v>17</v>
      </c>
      <c r="V5" s="6"/>
      <c r="Y5" s="9" t="s">
        <v>10</v>
      </c>
      <c r="Z5" s="9" t="s">
        <v>18</v>
      </c>
      <c r="AA5" s="9" t="s">
        <v>11</v>
      </c>
      <c r="AE5" s="11" t="s">
        <v>19</v>
      </c>
      <c r="AF5" s="11" t="s">
        <v>20</v>
      </c>
      <c r="AG5" s="11" t="s">
        <v>11</v>
      </c>
    </row>
    <row r="6" spans="1:33" x14ac:dyDescent="0.35">
      <c r="B6" s="1" t="s">
        <v>21</v>
      </c>
      <c r="C6" s="1" t="s">
        <v>22</v>
      </c>
      <c r="D6" s="1" t="s">
        <v>23</v>
      </c>
      <c r="G6" s="1" t="s">
        <v>21</v>
      </c>
      <c r="H6" s="1" t="s">
        <v>22</v>
      </c>
      <c r="I6" s="1" t="s">
        <v>23</v>
      </c>
      <c r="L6" s="1" t="s">
        <v>21</v>
      </c>
      <c r="M6" s="1" t="s">
        <v>24</v>
      </c>
      <c r="N6" s="1" t="s">
        <v>22</v>
      </c>
      <c r="O6" s="1" t="s">
        <v>23</v>
      </c>
      <c r="R6" s="6" t="s">
        <v>21</v>
      </c>
      <c r="S6" s="6" t="s">
        <v>22</v>
      </c>
      <c r="T6" s="6" t="s">
        <v>24</v>
      </c>
      <c r="U6" s="6" t="s">
        <v>25</v>
      </c>
      <c r="Y6" s="9" t="s">
        <v>21</v>
      </c>
      <c r="Z6" s="9" t="s">
        <v>22</v>
      </c>
      <c r="AA6" s="9" t="s">
        <v>23</v>
      </c>
      <c r="AE6" s="1" t="s">
        <v>21</v>
      </c>
      <c r="AF6" s="1" t="s">
        <v>22</v>
      </c>
      <c r="AG6" s="1" t="s">
        <v>23</v>
      </c>
    </row>
    <row r="7" spans="1:33" x14ac:dyDescent="0.35">
      <c r="A7" s="3" t="s">
        <v>26</v>
      </c>
      <c r="B7" s="1">
        <v>60</v>
      </c>
      <c r="C7" s="1">
        <v>60</v>
      </c>
      <c r="D7" s="7">
        <v>4.2361111111111113E-2</v>
      </c>
      <c r="F7" s="4" t="s">
        <v>26</v>
      </c>
      <c r="G7" s="1">
        <v>20</v>
      </c>
      <c r="H7" s="1">
        <v>100</v>
      </c>
      <c r="I7" s="7">
        <v>0.20902777777777778</v>
      </c>
      <c r="K7" s="5" t="s">
        <v>26</v>
      </c>
      <c r="L7" s="1">
        <v>60</v>
      </c>
      <c r="M7" s="1">
        <v>140</v>
      </c>
      <c r="N7" s="1">
        <v>60</v>
      </c>
      <c r="O7" s="7">
        <v>4.2361111111111113E-2</v>
      </c>
      <c r="Q7" s="6" t="s">
        <v>26</v>
      </c>
      <c r="R7" s="1">
        <v>140</v>
      </c>
      <c r="S7" s="1">
        <v>20</v>
      </c>
      <c r="T7" s="1">
        <v>60</v>
      </c>
      <c r="U7" s="1">
        <v>100</v>
      </c>
      <c r="X7" s="9" t="s">
        <v>26</v>
      </c>
      <c r="Y7" s="1">
        <v>10</v>
      </c>
      <c r="Z7" s="1">
        <v>40</v>
      </c>
      <c r="AA7" s="7">
        <v>4.4444444444444446E-2</v>
      </c>
      <c r="AD7" s="10" t="s">
        <v>26</v>
      </c>
      <c r="AE7" s="1">
        <v>1</v>
      </c>
      <c r="AF7" s="1">
        <v>40</v>
      </c>
      <c r="AG7" s="7">
        <v>6.9444444444444448E-2</v>
      </c>
    </row>
    <row r="8" spans="1:33" x14ac:dyDescent="0.35">
      <c r="A8" s="3" t="s">
        <v>27</v>
      </c>
      <c r="B8" s="1" t="s">
        <v>28</v>
      </c>
      <c r="C8" s="1" t="s">
        <v>28</v>
      </c>
      <c r="F8" s="4" t="s">
        <v>27</v>
      </c>
      <c r="G8" s="1">
        <v>20</v>
      </c>
      <c r="H8" s="1">
        <v>100</v>
      </c>
      <c r="K8" s="5" t="s">
        <v>27</v>
      </c>
      <c r="L8" s="1">
        <v>60</v>
      </c>
      <c r="M8" s="1">
        <v>140</v>
      </c>
      <c r="N8" s="1">
        <v>60</v>
      </c>
      <c r="O8" s="7">
        <v>4.2361111111111113E-2</v>
      </c>
      <c r="Q8" s="6" t="s">
        <v>29</v>
      </c>
      <c r="R8" s="6"/>
      <c r="S8" s="6"/>
      <c r="T8" s="6"/>
      <c r="U8" s="6">
        <f>(S7*U7)/(R7*T7)</f>
        <v>0.23809523809523808</v>
      </c>
      <c r="X8" s="9" t="s">
        <v>30</v>
      </c>
      <c r="AD8" s="10" t="s">
        <v>30</v>
      </c>
      <c r="AE8" s="1">
        <v>40</v>
      </c>
      <c r="AF8" s="1">
        <v>1</v>
      </c>
    </row>
    <row r="9" spans="1:33" x14ac:dyDescent="0.35">
      <c r="A9" s="3" t="s">
        <v>30</v>
      </c>
      <c r="B9" s="1">
        <v>1</v>
      </c>
      <c r="C9" s="1">
        <v>1</v>
      </c>
      <c r="D9" s="7">
        <v>4.2361111111111113E-2</v>
      </c>
      <c r="F9" s="4" t="s">
        <v>30</v>
      </c>
      <c r="G9" s="1">
        <v>5</v>
      </c>
      <c r="H9" s="1">
        <v>1</v>
      </c>
      <c r="I9" s="7">
        <v>0.20902777777777778</v>
      </c>
      <c r="K9" s="5" t="s">
        <v>30</v>
      </c>
      <c r="L9" s="1">
        <v>1</v>
      </c>
      <c r="N9" s="1">
        <v>1</v>
      </c>
      <c r="O9" s="7">
        <v>4.2361111111111113E-2</v>
      </c>
    </row>
    <row r="10" spans="1:33" x14ac:dyDescent="0.35">
      <c r="A10" s="3" t="s">
        <v>31</v>
      </c>
      <c r="B10" s="1" t="s">
        <v>32</v>
      </c>
      <c r="C10" s="1" t="s">
        <v>33</v>
      </c>
      <c r="F10" s="4" t="s">
        <v>31</v>
      </c>
      <c r="G10" s="1" t="s">
        <v>32</v>
      </c>
      <c r="H10" s="1" t="s">
        <v>34</v>
      </c>
      <c r="K10" s="5" t="s">
        <v>31</v>
      </c>
      <c r="L10" s="1" t="s">
        <v>32</v>
      </c>
      <c r="N10" s="1" t="s">
        <v>32</v>
      </c>
      <c r="Q10" s="6" t="s">
        <v>7</v>
      </c>
      <c r="R10" s="6" t="s">
        <v>8</v>
      </c>
      <c r="S10" s="6" t="s">
        <v>7</v>
      </c>
      <c r="T10" s="6" t="s">
        <v>8</v>
      </c>
      <c r="X10" s="1" t="s">
        <v>35</v>
      </c>
      <c r="AD10" s="1" t="s">
        <v>36</v>
      </c>
    </row>
    <row r="11" spans="1:33" x14ac:dyDescent="0.35">
      <c r="Q11" s="6" t="s">
        <v>18</v>
      </c>
      <c r="R11" s="6" t="s">
        <v>10</v>
      </c>
      <c r="S11" s="6" t="s">
        <v>10</v>
      </c>
      <c r="T11" s="6" t="s">
        <v>54</v>
      </c>
      <c r="X11" s="1" t="s">
        <v>37</v>
      </c>
      <c r="AD11" s="1" t="s">
        <v>38</v>
      </c>
    </row>
    <row r="12" spans="1:33" x14ac:dyDescent="0.35">
      <c r="A12" s="3" t="s">
        <v>39</v>
      </c>
      <c r="B12" s="3"/>
      <c r="F12" s="4" t="s">
        <v>40</v>
      </c>
      <c r="G12" s="4"/>
      <c r="K12" s="5" t="s">
        <v>41</v>
      </c>
      <c r="L12" s="5"/>
      <c r="M12" s="5"/>
      <c r="P12" s="6" t="s">
        <v>55</v>
      </c>
      <c r="Q12" s="6" t="s">
        <v>21</v>
      </c>
      <c r="R12" s="6" t="s">
        <v>22</v>
      </c>
      <c r="S12" s="6" t="s">
        <v>24</v>
      </c>
      <c r="T12" s="6" t="s">
        <v>25</v>
      </c>
      <c r="X12" s="9" t="s">
        <v>42</v>
      </c>
      <c r="Y12" s="9" t="s">
        <v>43</v>
      </c>
      <c r="Z12" s="9" t="s">
        <v>44</v>
      </c>
      <c r="AA12" s="9" t="s">
        <v>45</v>
      </c>
      <c r="AD12" s="11" t="s">
        <v>42</v>
      </c>
      <c r="AE12" s="11" t="s">
        <v>43</v>
      </c>
      <c r="AF12" s="11" t="s">
        <v>44</v>
      </c>
      <c r="AG12" s="11" t="s">
        <v>45</v>
      </c>
    </row>
    <row r="13" spans="1:33" x14ac:dyDescent="0.35">
      <c r="A13" s="3" t="s">
        <v>46</v>
      </c>
      <c r="B13" s="3"/>
      <c r="F13" s="4" t="s">
        <v>47</v>
      </c>
      <c r="G13" s="4"/>
      <c r="K13" s="5" t="s">
        <v>46</v>
      </c>
      <c r="L13" s="5"/>
      <c r="M13" s="5"/>
      <c r="Q13" s="1">
        <v>3</v>
      </c>
      <c r="X13" s="9"/>
      <c r="Y13" s="9"/>
      <c r="Z13" s="9" t="s">
        <v>48</v>
      </c>
      <c r="AA13" s="9" t="s">
        <v>49</v>
      </c>
      <c r="AD13" s="11"/>
      <c r="AE13" s="11"/>
      <c r="AF13" s="11" t="s">
        <v>48</v>
      </c>
      <c r="AG13" s="11" t="s">
        <v>49</v>
      </c>
    </row>
    <row r="14" spans="1:33" x14ac:dyDescent="0.35">
      <c r="A14" s="3" t="s">
        <v>42</v>
      </c>
      <c r="B14" s="3" t="s">
        <v>43</v>
      </c>
      <c r="C14" s="3" t="s">
        <v>44</v>
      </c>
      <c r="D14" s="3" t="s">
        <v>45</v>
      </c>
      <c r="F14" s="4" t="s">
        <v>42</v>
      </c>
      <c r="G14" s="4" t="s">
        <v>43</v>
      </c>
      <c r="H14" s="4" t="s">
        <v>44</v>
      </c>
      <c r="I14" s="4" t="s">
        <v>45</v>
      </c>
      <c r="K14" s="1" t="s">
        <v>42</v>
      </c>
      <c r="L14" s="1" t="s">
        <v>43</v>
      </c>
      <c r="M14" s="5" t="s">
        <v>44</v>
      </c>
      <c r="N14" s="5" t="s">
        <v>45</v>
      </c>
      <c r="P14" s="6" t="s">
        <v>50</v>
      </c>
      <c r="Q14" s="6"/>
      <c r="X14" s="9">
        <v>150</v>
      </c>
      <c r="Y14" s="1">
        <v>30</v>
      </c>
      <c r="Z14" s="1">
        <f>$Y14/$X14</f>
        <v>0.2</v>
      </c>
      <c r="AA14" s="8">
        <f>$Z14/4</f>
        <v>0.05</v>
      </c>
      <c r="AD14" s="11">
        <v>200</v>
      </c>
      <c r="AE14" s="1">
        <v>40</v>
      </c>
      <c r="AF14" s="1">
        <f>$AD14/$AE14</f>
        <v>5</v>
      </c>
      <c r="AG14" s="8">
        <f>$AF14/40</f>
        <v>0.125</v>
      </c>
    </row>
    <row r="15" spans="1:33" x14ac:dyDescent="0.35">
      <c r="C15" s="3" t="s">
        <v>48</v>
      </c>
      <c r="D15" s="3" t="s">
        <v>49</v>
      </c>
      <c r="H15" s="4" t="s">
        <v>48</v>
      </c>
      <c r="I15" s="4" t="s">
        <v>49</v>
      </c>
      <c r="M15" s="5" t="s">
        <v>48</v>
      </c>
      <c r="N15" s="5" t="s">
        <v>49</v>
      </c>
      <c r="X15" s="9">
        <v>200</v>
      </c>
      <c r="Y15" s="1">
        <v>46</v>
      </c>
      <c r="Z15" s="1">
        <f t="shared" ref="Z15:Z20" si="0">$Y15/$X15</f>
        <v>0.23</v>
      </c>
      <c r="AA15" s="8">
        <f t="shared" ref="AA15:AA20" si="1">$Z15/4</f>
        <v>5.7500000000000002E-2</v>
      </c>
      <c r="AD15" s="11">
        <v>250</v>
      </c>
      <c r="AE15" s="1">
        <v>66</v>
      </c>
      <c r="AF15" s="1">
        <f t="shared" ref="AF15:AF20" si="2">$AD15/$AE15</f>
        <v>3.7878787878787881</v>
      </c>
      <c r="AG15" s="8">
        <f t="shared" ref="AG15:AG20" si="3">$AF15/40</f>
        <v>9.4696969696969696E-2</v>
      </c>
    </row>
    <row r="16" spans="1:33" x14ac:dyDescent="0.35">
      <c r="A16" s="3">
        <v>50</v>
      </c>
      <c r="B16" s="1">
        <v>61</v>
      </c>
      <c r="C16" s="1">
        <f>A16/B16</f>
        <v>0.81967213114754101</v>
      </c>
      <c r="D16" s="8">
        <f>C16/1</f>
        <v>0.81967213114754101</v>
      </c>
      <c r="F16" s="4">
        <v>50</v>
      </c>
      <c r="G16" s="1">
        <v>10</v>
      </c>
      <c r="H16" s="1">
        <f>(F16/G16)</f>
        <v>5</v>
      </c>
      <c r="I16" s="8">
        <f>(H16/5)</f>
        <v>1</v>
      </c>
      <c r="K16" s="5">
        <v>50</v>
      </c>
      <c r="L16" s="1">
        <v>45</v>
      </c>
      <c r="M16" s="1">
        <f>(K16/L16)</f>
        <v>1.1111111111111112</v>
      </c>
      <c r="N16" s="8">
        <f>($M16/1)</f>
        <v>1.1111111111111112</v>
      </c>
      <c r="Q16" s="1" t="s">
        <v>51</v>
      </c>
      <c r="X16" s="9">
        <v>250</v>
      </c>
      <c r="Y16" s="1">
        <v>60</v>
      </c>
      <c r="Z16" s="1">
        <f t="shared" si="0"/>
        <v>0.24</v>
      </c>
      <c r="AA16" s="8">
        <f t="shared" si="1"/>
        <v>0.06</v>
      </c>
      <c r="AD16" s="11">
        <v>300</v>
      </c>
      <c r="AE16" s="1">
        <v>77</v>
      </c>
      <c r="AF16" s="1">
        <f t="shared" si="2"/>
        <v>3.8961038961038961</v>
      </c>
      <c r="AG16" s="8">
        <f t="shared" si="3"/>
        <v>9.7402597402597407E-2</v>
      </c>
    </row>
    <row r="17" spans="1:33" x14ac:dyDescent="0.35">
      <c r="A17" s="3">
        <v>100</v>
      </c>
      <c r="B17" s="1">
        <v>115</v>
      </c>
      <c r="C17" s="1">
        <f t="shared" ref="C17:C23" si="4">A17/B17</f>
        <v>0.86956521739130432</v>
      </c>
      <c r="D17" s="8">
        <f t="shared" ref="D17:D23" si="5">C17/1</f>
        <v>0.86956521739130432</v>
      </c>
      <c r="F17" s="4">
        <v>100</v>
      </c>
      <c r="G17" s="1">
        <v>20</v>
      </c>
      <c r="H17" s="1">
        <f t="shared" ref="H17:H23" si="6">(F17/G17)</f>
        <v>5</v>
      </c>
      <c r="I17" s="8">
        <f t="shared" ref="I17:I23" si="7">(H17/5)</f>
        <v>1</v>
      </c>
      <c r="K17" s="5">
        <v>100</v>
      </c>
      <c r="L17" s="1">
        <v>60</v>
      </c>
      <c r="M17" s="1">
        <f t="shared" ref="M17:M23" si="8">(K17/L17)</f>
        <v>1.6666666666666667</v>
      </c>
      <c r="N17" s="8">
        <f t="shared" ref="N17:N23" si="9">($M17/1)</f>
        <v>1.6666666666666667</v>
      </c>
      <c r="Q17" s="1" t="s">
        <v>52</v>
      </c>
      <c r="T17" s="1">
        <v>2.1429999999999998</v>
      </c>
      <c r="X17" s="9">
        <v>300</v>
      </c>
      <c r="Y17" s="1">
        <v>74</v>
      </c>
      <c r="Z17" s="1">
        <f t="shared" si="0"/>
        <v>0.24666666666666667</v>
      </c>
      <c r="AA17" s="8">
        <f t="shared" si="1"/>
        <v>6.1666666666666668E-2</v>
      </c>
      <c r="AD17" s="11">
        <v>350</v>
      </c>
      <c r="AE17" s="1">
        <v>90</v>
      </c>
      <c r="AF17" s="1">
        <f t="shared" si="2"/>
        <v>3.8888888888888888</v>
      </c>
      <c r="AG17" s="8">
        <f t="shared" si="3"/>
        <v>9.7222222222222224E-2</v>
      </c>
    </row>
    <row r="18" spans="1:33" x14ac:dyDescent="0.35">
      <c r="A18" s="3">
        <v>150</v>
      </c>
      <c r="B18" s="1">
        <v>172</v>
      </c>
      <c r="C18" s="1">
        <f t="shared" si="4"/>
        <v>0.87209302325581395</v>
      </c>
      <c r="D18" s="8">
        <f t="shared" si="5"/>
        <v>0.87209302325581395</v>
      </c>
      <c r="F18" s="4">
        <v>150</v>
      </c>
      <c r="G18" s="1">
        <v>30</v>
      </c>
      <c r="H18" s="1">
        <f t="shared" si="6"/>
        <v>5</v>
      </c>
      <c r="I18" s="8">
        <f t="shared" si="7"/>
        <v>1</v>
      </c>
      <c r="K18" s="5">
        <v>150</v>
      </c>
      <c r="L18" s="1">
        <v>70</v>
      </c>
      <c r="M18" s="1">
        <f t="shared" si="8"/>
        <v>2.1428571428571428</v>
      </c>
      <c r="N18" s="8">
        <f t="shared" si="9"/>
        <v>2.1428571428571428</v>
      </c>
      <c r="Q18" s="6" t="s">
        <v>42</v>
      </c>
      <c r="R18" s="6" t="s">
        <v>43</v>
      </c>
      <c r="S18" s="6" t="s">
        <v>44</v>
      </c>
      <c r="T18" s="6" t="s">
        <v>45</v>
      </c>
      <c r="X18" s="9">
        <v>350</v>
      </c>
      <c r="Y18" s="1">
        <v>105</v>
      </c>
      <c r="Z18" s="1">
        <f t="shared" si="0"/>
        <v>0.3</v>
      </c>
      <c r="AA18" s="8">
        <f t="shared" si="1"/>
        <v>7.4999999999999997E-2</v>
      </c>
      <c r="AD18" s="11">
        <v>400</v>
      </c>
      <c r="AE18" s="1">
        <v>100</v>
      </c>
      <c r="AF18" s="1">
        <f t="shared" si="2"/>
        <v>4</v>
      </c>
      <c r="AG18" s="8">
        <f t="shared" si="3"/>
        <v>0.1</v>
      </c>
    </row>
    <row r="19" spans="1:33" x14ac:dyDescent="0.35">
      <c r="A19" s="3">
        <v>200</v>
      </c>
      <c r="B19" s="1">
        <v>226</v>
      </c>
      <c r="C19" s="1">
        <f t="shared" si="4"/>
        <v>0.88495575221238942</v>
      </c>
      <c r="D19" s="8">
        <f t="shared" si="5"/>
        <v>0.88495575221238942</v>
      </c>
      <c r="F19" s="4">
        <v>200</v>
      </c>
      <c r="G19" s="1">
        <v>40</v>
      </c>
      <c r="H19" s="1">
        <f t="shared" si="6"/>
        <v>5</v>
      </c>
      <c r="I19" s="8">
        <f t="shared" si="7"/>
        <v>1</v>
      </c>
      <c r="K19" s="5">
        <v>200</v>
      </c>
      <c r="L19" s="1">
        <v>110</v>
      </c>
      <c r="M19" s="1">
        <f t="shared" si="8"/>
        <v>1.8181818181818181</v>
      </c>
      <c r="N19" s="8">
        <f t="shared" si="9"/>
        <v>1.8181818181818181</v>
      </c>
      <c r="Q19" s="6"/>
      <c r="R19" s="6"/>
      <c r="S19" s="6" t="s">
        <v>48</v>
      </c>
      <c r="T19" s="6" t="s">
        <v>49</v>
      </c>
      <c r="X19" s="9">
        <v>400</v>
      </c>
      <c r="Y19" s="1">
        <v>108</v>
      </c>
      <c r="Z19" s="1">
        <f t="shared" si="0"/>
        <v>0.27</v>
      </c>
      <c r="AA19" s="8">
        <f t="shared" si="1"/>
        <v>6.7500000000000004E-2</v>
      </c>
      <c r="AD19" s="11">
        <v>450</v>
      </c>
      <c r="AE19" s="1">
        <v>105</v>
      </c>
      <c r="AF19" s="1">
        <f t="shared" si="2"/>
        <v>4.2857142857142856</v>
      </c>
      <c r="AG19" s="8">
        <f t="shared" si="3"/>
        <v>0.10714285714285714</v>
      </c>
    </row>
    <row r="20" spans="1:33" x14ac:dyDescent="0.35">
      <c r="A20" s="3">
        <v>250</v>
      </c>
      <c r="B20" s="1">
        <v>282</v>
      </c>
      <c r="C20" s="1">
        <f t="shared" si="4"/>
        <v>0.88652482269503541</v>
      </c>
      <c r="D20" s="8">
        <f t="shared" si="5"/>
        <v>0.88652482269503541</v>
      </c>
      <c r="F20" s="4">
        <v>250</v>
      </c>
      <c r="G20" s="1">
        <v>50</v>
      </c>
      <c r="H20" s="1">
        <f t="shared" si="6"/>
        <v>5</v>
      </c>
      <c r="I20" s="8">
        <f t="shared" si="7"/>
        <v>1</v>
      </c>
      <c r="K20" s="5">
        <v>250</v>
      </c>
      <c r="L20" s="1">
        <v>153</v>
      </c>
      <c r="M20" s="1">
        <f t="shared" si="8"/>
        <v>1.6339869281045751</v>
      </c>
      <c r="N20" s="8">
        <f t="shared" si="9"/>
        <v>1.6339869281045751</v>
      </c>
      <c r="Q20" s="6">
        <v>50</v>
      </c>
      <c r="R20" s="1">
        <v>45</v>
      </c>
      <c r="S20" s="1">
        <f>(Q20/R20)</f>
        <v>1.1111111111111112</v>
      </c>
      <c r="T20" s="8">
        <f>(S20/$T$17)</f>
        <v>0.51848395292165717</v>
      </c>
      <c r="X20" s="9">
        <v>450</v>
      </c>
      <c r="Y20" s="1">
        <v>134</v>
      </c>
      <c r="Z20" s="1">
        <f t="shared" si="0"/>
        <v>0.29777777777777775</v>
      </c>
      <c r="AA20" s="8">
        <f t="shared" si="1"/>
        <v>7.4444444444444438E-2</v>
      </c>
      <c r="AD20" s="11">
        <v>500</v>
      </c>
      <c r="AE20" s="1">
        <v>110</v>
      </c>
      <c r="AF20" s="1">
        <f t="shared" si="2"/>
        <v>4.5454545454545459</v>
      </c>
      <c r="AG20" s="8">
        <f t="shared" si="3"/>
        <v>0.11363636363636365</v>
      </c>
    </row>
    <row r="21" spans="1:33" x14ac:dyDescent="0.35">
      <c r="A21" s="3">
        <v>300</v>
      </c>
      <c r="B21" s="1">
        <v>340</v>
      </c>
      <c r="C21" s="1">
        <f t="shared" si="4"/>
        <v>0.88235294117647056</v>
      </c>
      <c r="D21" s="8">
        <f t="shared" si="5"/>
        <v>0.88235294117647056</v>
      </c>
      <c r="F21" s="4">
        <v>300</v>
      </c>
      <c r="G21" s="1">
        <v>60</v>
      </c>
      <c r="H21" s="1">
        <f t="shared" si="6"/>
        <v>5</v>
      </c>
      <c r="I21" s="8">
        <f t="shared" si="7"/>
        <v>1</v>
      </c>
      <c r="K21" s="5">
        <v>300</v>
      </c>
      <c r="L21" s="1">
        <v>193</v>
      </c>
      <c r="M21" s="1">
        <f t="shared" si="8"/>
        <v>1.5544041450777202</v>
      </c>
      <c r="N21" s="8">
        <f t="shared" si="9"/>
        <v>1.5544041450777202</v>
      </c>
      <c r="Q21" s="6">
        <v>100</v>
      </c>
      <c r="R21" s="1">
        <v>65</v>
      </c>
      <c r="S21" s="1">
        <f t="shared" ref="S21:S27" si="10">(Q21/R21)</f>
        <v>1.5384615384615385</v>
      </c>
      <c r="T21" s="8">
        <f t="shared" ref="T21:T27" si="11">(S21/$T$17)</f>
        <v>0.71790085789152525</v>
      </c>
    </row>
    <row r="22" spans="1:33" x14ac:dyDescent="0.35">
      <c r="A22" s="3">
        <v>350</v>
      </c>
      <c r="B22" s="1">
        <v>400</v>
      </c>
      <c r="C22" s="1">
        <f t="shared" si="4"/>
        <v>0.875</v>
      </c>
      <c r="D22" s="8">
        <f t="shared" si="5"/>
        <v>0.875</v>
      </c>
      <c r="F22" s="4">
        <v>350</v>
      </c>
      <c r="G22" s="1">
        <v>70</v>
      </c>
      <c r="H22" s="1">
        <f t="shared" si="6"/>
        <v>5</v>
      </c>
      <c r="I22" s="8">
        <f t="shared" si="7"/>
        <v>1</v>
      </c>
      <c r="K22" s="5">
        <v>350</v>
      </c>
      <c r="L22" s="1">
        <v>224</v>
      </c>
      <c r="M22" s="1">
        <f t="shared" si="8"/>
        <v>1.5625</v>
      </c>
      <c r="N22" s="8">
        <f t="shared" si="9"/>
        <v>1.5625</v>
      </c>
      <c r="Q22" s="6">
        <v>150</v>
      </c>
      <c r="R22" s="1">
        <v>90</v>
      </c>
      <c r="S22" s="1">
        <f t="shared" si="10"/>
        <v>1.6666666666666667</v>
      </c>
      <c r="T22" s="8">
        <f t="shared" si="11"/>
        <v>0.77772592938248575</v>
      </c>
    </row>
    <row r="23" spans="1:33" x14ac:dyDescent="0.35">
      <c r="A23" s="3">
        <v>400</v>
      </c>
      <c r="B23" s="1">
        <v>460</v>
      </c>
      <c r="C23" s="1">
        <f t="shared" si="4"/>
        <v>0.86956521739130432</v>
      </c>
      <c r="D23" s="8">
        <f t="shared" si="5"/>
        <v>0.86956521739130432</v>
      </c>
      <c r="F23" s="4">
        <v>400</v>
      </c>
      <c r="G23" s="1">
        <v>80</v>
      </c>
      <c r="H23" s="1">
        <f t="shared" si="6"/>
        <v>5</v>
      </c>
      <c r="I23" s="8">
        <f t="shared" si="7"/>
        <v>1</v>
      </c>
      <c r="K23" s="5">
        <v>400</v>
      </c>
      <c r="L23" s="1">
        <v>265</v>
      </c>
      <c r="M23" s="1">
        <f t="shared" si="8"/>
        <v>1.5094339622641511</v>
      </c>
      <c r="N23" s="8">
        <f t="shared" si="9"/>
        <v>1.5094339622641511</v>
      </c>
      <c r="Q23" s="6">
        <v>200</v>
      </c>
      <c r="R23" s="1">
        <v>135</v>
      </c>
      <c r="S23" s="1">
        <f t="shared" si="10"/>
        <v>1.4814814814814814</v>
      </c>
      <c r="T23" s="8">
        <f t="shared" si="11"/>
        <v>0.69131193722887607</v>
      </c>
    </row>
    <row r="24" spans="1:33" x14ac:dyDescent="0.35">
      <c r="Q24" s="6">
        <v>250</v>
      </c>
      <c r="R24" s="1">
        <v>150</v>
      </c>
      <c r="S24" s="1">
        <f t="shared" si="10"/>
        <v>1.6666666666666667</v>
      </c>
      <c r="T24" s="8">
        <f t="shared" si="11"/>
        <v>0.77772592938248575</v>
      </c>
    </row>
    <row r="25" spans="1:33" x14ac:dyDescent="0.35">
      <c r="M25" s="1" t="s">
        <v>53</v>
      </c>
      <c r="Q25" s="6">
        <v>300</v>
      </c>
      <c r="R25" s="1">
        <v>175</v>
      </c>
      <c r="S25" s="1">
        <f t="shared" si="10"/>
        <v>1.7142857142857142</v>
      </c>
      <c r="T25" s="8">
        <f t="shared" si="11"/>
        <v>0.79994667022198518</v>
      </c>
    </row>
    <row r="26" spans="1:33" x14ac:dyDescent="0.35">
      <c r="Q26" s="6">
        <v>350</v>
      </c>
      <c r="R26" s="1">
        <v>210</v>
      </c>
      <c r="S26" s="1">
        <f t="shared" si="10"/>
        <v>1.6666666666666667</v>
      </c>
      <c r="T26" s="8">
        <f t="shared" si="11"/>
        <v>0.77772592938248575</v>
      </c>
    </row>
    <row r="27" spans="1:33" x14ac:dyDescent="0.35">
      <c r="Q27" s="6">
        <v>400</v>
      </c>
      <c r="R27" s="1">
        <v>235</v>
      </c>
      <c r="S27" s="1">
        <f t="shared" si="10"/>
        <v>1.7021276595744681</v>
      </c>
      <c r="T27" s="8">
        <f t="shared" si="11"/>
        <v>0.79427328958211307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3C64C-D317-438D-A73B-F176B2B3FA30}">
  <dimension ref="A1:O32"/>
  <sheetViews>
    <sheetView zoomScale="85" zoomScaleNormal="85" workbookViewId="0">
      <selection activeCell="K32" sqref="K32"/>
    </sheetView>
  </sheetViews>
  <sheetFormatPr defaultRowHeight="14.5" x14ac:dyDescent="0.35"/>
  <cols>
    <col min="1" max="1" width="12" customWidth="1"/>
    <col min="2" max="2" width="13.90625" customWidth="1"/>
    <col min="3" max="3" width="15.6328125" customWidth="1"/>
    <col min="4" max="4" width="15" customWidth="1"/>
    <col min="5" max="5" width="19.6328125" customWidth="1"/>
    <col min="6" max="6" width="14" customWidth="1"/>
    <col min="7" max="7" width="17.453125" customWidth="1"/>
    <col min="8" max="9" width="17.7265625" customWidth="1"/>
    <col min="10" max="10" width="15.90625" customWidth="1"/>
    <col min="11" max="11" width="21.1796875" customWidth="1"/>
    <col min="12" max="12" width="18.453125" customWidth="1"/>
    <col min="13" max="13" width="13.7265625" customWidth="1"/>
    <col min="14" max="14" width="18.54296875" customWidth="1"/>
    <col min="15" max="15" width="16.6328125" customWidth="1"/>
  </cols>
  <sheetData>
    <row r="1" spans="1:15" x14ac:dyDescent="0.35">
      <c r="A1" s="12" t="s">
        <v>56</v>
      </c>
      <c r="B1" s="13"/>
      <c r="C1" s="14" t="s">
        <v>57</v>
      </c>
      <c r="D1" s="14">
        <v>9.81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15" thickBot="1" x14ac:dyDescent="0.4">
      <c r="A2" s="14"/>
      <c r="B2" s="15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86.5" thickTop="1" thickBot="1" x14ac:dyDescent="5.15">
      <c r="A3" s="16" t="s">
        <v>58</v>
      </c>
      <c r="B3" s="17" t="s">
        <v>59</v>
      </c>
      <c r="C3" s="18" t="s">
        <v>60</v>
      </c>
      <c r="D3" s="19" t="s">
        <v>61</v>
      </c>
      <c r="E3" s="19" t="s">
        <v>62</v>
      </c>
      <c r="F3" s="19" t="s">
        <v>63</v>
      </c>
      <c r="G3" s="19" t="s">
        <v>64</v>
      </c>
      <c r="H3" s="14"/>
      <c r="I3" s="20" t="s">
        <v>65</v>
      </c>
      <c r="J3" s="21" t="s">
        <v>59</v>
      </c>
      <c r="K3" s="22" t="s">
        <v>60</v>
      </c>
      <c r="L3" s="21" t="s">
        <v>61</v>
      </c>
      <c r="M3" s="21" t="s">
        <v>62</v>
      </c>
      <c r="N3" s="21" t="s">
        <v>63</v>
      </c>
      <c r="O3" s="21" t="s">
        <v>66</v>
      </c>
    </row>
    <row r="4" spans="1:15" ht="15.5" thickTop="1" thickBot="1" x14ac:dyDescent="0.4">
      <c r="A4" s="14"/>
      <c r="B4" s="23" t="s">
        <v>67</v>
      </c>
      <c r="C4" s="24" t="s">
        <v>68</v>
      </c>
      <c r="D4" s="24" t="s">
        <v>69</v>
      </c>
      <c r="E4" s="24" t="s">
        <v>69</v>
      </c>
      <c r="F4" s="24" t="s">
        <v>69</v>
      </c>
      <c r="G4" s="24" t="s">
        <v>68</v>
      </c>
      <c r="H4" s="14"/>
      <c r="I4" s="14"/>
      <c r="J4" s="25" t="s">
        <v>67</v>
      </c>
      <c r="K4" s="26" t="s">
        <v>68</v>
      </c>
      <c r="L4" s="26" t="s">
        <v>69</v>
      </c>
      <c r="M4" s="27" t="s">
        <v>69</v>
      </c>
      <c r="N4" s="27" t="s">
        <v>69</v>
      </c>
      <c r="O4" s="26" t="s">
        <v>68</v>
      </c>
    </row>
    <row r="5" spans="1:15" ht="15" thickTop="1" x14ac:dyDescent="0.35">
      <c r="A5" s="14"/>
      <c r="B5" s="28">
        <v>0.5</v>
      </c>
      <c r="C5" s="29">
        <f>SQRT(B5)</f>
        <v>0.70710678118654757</v>
      </c>
      <c r="D5" s="30">
        <v>67</v>
      </c>
      <c r="E5" s="29">
        <f>$D5/50</f>
        <v>1.34</v>
      </c>
      <c r="F5" s="31">
        <f>(2*PI())*(SQRT(B5/$D$1))</f>
        <v>1.4185033534428875</v>
      </c>
      <c r="G5" s="31">
        <f>($E5/(2*PI()))^2</f>
        <v>4.5483079337045429E-2</v>
      </c>
      <c r="H5" s="14"/>
      <c r="I5" s="14"/>
      <c r="J5" s="32">
        <v>0.5</v>
      </c>
      <c r="K5" s="29">
        <f>SQRT($J5)</f>
        <v>0.70710678118654757</v>
      </c>
      <c r="L5" s="33">
        <v>70</v>
      </c>
      <c r="M5" s="34">
        <f>$L5/50</f>
        <v>1.4</v>
      </c>
      <c r="N5" s="35">
        <f>(2*PI())*SQRT($K5/$D$1)</f>
        <v>1.6868942805695015</v>
      </c>
      <c r="O5" s="31">
        <f>($M5/(2*PI()))^2</f>
        <v>4.9647379984745506E-2</v>
      </c>
    </row>
    <row r="6" spans="1:15" x14ac:dyDescent="0.35">
      <c r="A6" s="14"/>
      <c r="B6" s="28">
        <v>0.45</v>
      </c>
      <c r="C6" s="29">
        <f t="shared" ref="C6:C11" si="0">SQRT(B6)</f>
        <v>0.67082039324993692</v>
      </c>
      <c r="D6" s="36">
        <v>61</v>
      </c>
      <c r="E6" s="29">
        <f t="shared" ref="E6:E11" si="1">$D6/50</f>
        <v>1.22</v>
      </c>
      <c r="F6" s="31">
        <f t="shared" ref="F6:F11" si="2">(2*PI())*(SQRT(B6/$D$1))</f>
        <v>1.345710439639912</v>
      </c>
      <c r="G6" s="31">
        <f t="shared" ref="G6:G11" si="3">($E6/(2*PI())^2)</f>
        <v>3.090296101091302E-2</v>
      </c>
      <c r="H6" s="14"/>
      <c r="I6" s="14"/>
      <c r="J6" s="32">
        <v>0.45</v>
      </c>
      <c r="K6" s="29">
        <f t="shared" ref="K6:K11" si="4">SQRT($J6)</f>
        <v>0.67082039324993692</v>
      </c>
      <c r="L6" s="33">
        <v>65</v>
      </c>
      <c r="M6" s="37">
        <f t="shared" ref="M6:M11" si="5">$L6/50</f>
        <v>1.3</v>
      </c>
      <c r="N6" s="38">
        <f t="shared" ref="N6:N11" si="6">(2*PI())*SQRT($K6/$D$1)</f>
        <v>1.6430413490980997</v>
      </c>
      <c r="O6" s="31">
        <f t="shared" ref="O6:O11" si="7">($M6/(2*PI()))^2</f>
        <v>4.2808200088887714E-2</v>
      </c>
    </row>
    <row r="7" spans="1:15" x14ac:dyDescent="0.35">
      <c r="A7" s="14"/>
      <c r="B7" s="28">
        <v>0.4</v>
      </c>
      <c r="C7" s="29">
        <f t="shared" si="0"/>
        <v>0.63245553203367588</v>
      </c>
      <c r="D7" s="36">
        <v>62</v>
      </c>
      <c r="E7" s="29">
        <f t="shared" si="1"/>
        <v>1.24</v>
      </c>
      <c r="F7" s="31">
        <f t="shared" si="2"/>
        <v>1.2687479698438826</v>
      </c>
      <c r="G7" s="31">
        <f t="shared" si="3"/>
        <v>3.1409566929124708E-2</v>
      </c>
      <c r="H7" s="14"/>
      <c r="I7" s="14"/>
      <c r="J7" s="32">
        <v>0.4</v>
      </c>
      <c r="K7" s="29">
        <f t="shared" si="4"/>
        <v>0.63245553203367588</v>
      </c>
      <c r="L7" s="33">
        <v>62</v>
      </c>
      <c r="M7" s="37">
        <f t="shared" si="5"/>
        <v>1.24</v>
      </c>
      <c r="N7" s="38">
        <f t="shared" si="6"/>
        <v>1.5953661111240549</v>
      </c>
      <c r="O7" s="31">
        <f t="shared" si="7"/>
        <v>3.894786299211464E-2</v>
      </c>
    </row>
    <row r="8" spans="1:15" x14ac:dyDescent="0.35">
      <c r="A8" s="14"/>
      <c r="B8" s="28">
        <v>0.35</v>
      </c>
      <c r="C8" s="29">
        <f t="shared" si="0"/>
        <v>0.59160797830996159</v>
      </c>
      <c r="D8" s="36">
        <v>55</v>
      </c>
      <c r="E8" s="29">
        <f t="shared" si="1"/>
        <v>1.1000000000000001</v>
      </c>
      <c r="F8" s="31">
        <f t="shared" si="2"/>
        <v>1.1868050533302013</v>
      </c>
      <c r="G8" s="31">
        <f t="shared" si="3"/>
        <v>2.7863325501642892E-2</v>
      </c>
      <c r="H8" s="14"/>
      <c r="I8" s="14"/>
      <c r="J8" s="32">
        <v>0.35</v>
      </c>
      <c r="K8" s="29">
        <f t="shared" si="4"/>
        <v>0.59160797830996159</v>
      </c>
      <c r="L8" s="33">
        <v>58</v>
      </c>
      <c r="M8" s="37">
        <f t="shared" si="5"/>
        <v>1.1599999999999999</v>
      </c>
      <c r="N8" s="38">
        <f t="shared" si="6"/>
        <v>1.5429873862040286</v>
      </c>
      <c r="O8" s="31">
        <f t="shared" si="7"/>
        <v>3.4084446177282429E-2</v>
      </c>
    </row>
    <row r="9" spans="1:15" x14ac:dyDescent="0.35">
      <c r="A9" s="14"/>
      <c r="B9" s="28">
        <v>0.3</v>
      </c>
      <c r="C9" s="29">
        <f t="shared" si="0"/>
        <v>0.54772255750516607</v>
      </c>
      <c r="D9" s="36">
        <v>51</v>
      </c>
      <c r="E9" s="29">
        <f t="shared" si="1"/>
        <v>1.02</v>
      </c>
      <c r="F9" s="31">
        <f t="shared" si="2"/>
        <v>1.0987679728847353</v>
      </c>
      <c r="G9" s="31">
        <f t="shared" si="3"/>
        <v>2.5836901828796135E-2</v>
      </c>
      <c r="H9" s="14"/>
      <c r="I9" s="14"/>
      <c r="J9" s="32">
        <v>0.3</v>
      </c>
      <c r="K9" s="29">
        <f t="shared" si="4"/>
        <v>0.54772255750516607</v>
      </c>
      <c r="L9" s="33">
        <v>54</v>
      </c>
      <c r="M9" s="37">
        <f t="shared" si="5"/>
        <v>1.08</v>
      </c>
      <c r="N9" s="38">
        <f t="shared" si="6"/>
        <v>1.4846554550588655</v>
      </c>
      <c r="O9" s="31">
        <f t="shared" si="7"/>
        <v>2.9545257150105701E-2</v>
      </c>
    </row>
    <row r="10" spans="1:15" x14ac:dyDescent="0.35">
      <c r="A10" s="14"/>
      <c r="B10" s="28">
        <v>0.25</v>
      </c>
      <c r="C10" s="29">
        <f t="shared" si="0"/>
        <v>0.5</v>
      </c>
      <c r="D10" s="36">
        <v>47</v>
      </c>
      <c r="E10" s="29">
        <f t="shared" si="1"/>
        <v>0.94</v>
      </c>
      <c r="F10" s="31">
        <f t="shared" si="2"/>
        <v>1.0030333403553238</v>
      </c>
      <c r="G10" s="31">
        <f t="shared" si="3"/>
        <v>2.3810478155949378E-2</v>
      </c>
      <c r="H10" s="14"/>
      <c r="I10" s="14"/>
      <c r="J10" s="32">
        <v>0.25</v>
      </c>
      <c r="K10" s="29">
        <f t="shared" si="4"/>
        <v>0.5</v>
      </c>
      <c r="L10" s="33">
        <v>48</v>
      </c>
      <c r="M10" s="37">
        <f t="shared" si="5"/>
        <v>0.96</v>
      </c>
      <c r="N10" s="38">
        <f t="shared" si="6"/>
        <v>1.4185033534428875</v>
      </c>
      <c r="O10" s="31">
        <f t="shared" si="7"/>
        <v>2.3344400711194618E-2</v>
      </c>
    </row>
    <row r="11" spans="1:15" ht="15" thickBot="1" x14ac:dyDescent="0.4">
      <c r="A11" s="14"/>
      <c r="B11" s="23">
        <v>0.2</v>
      </c>
      <c r="C11" s="29">
        <f t="shared" si="0"/>
        <v>0.44721359549995793</v>
      </c>
      <c r="D11" s="39">
        <v>42</v>
      </c>
      <c r="E11" s="29">
        <f t="shared" si="1"/>
        <v>0.84</v>
      </c>
      <c r="F11" s="31">
        <f t="shared" si="2"/>
        <v>0.8971402930932747</v>
      </c>
      <c r="G11" s="31">
        <f t="shared" si="3"/>
        <v>2.1277448564890934E-2</v>
      </c>
      <c r="H11" s="14"/>
      <c r="I11" s="14"/>
      <c r="J11" s="25">
        <v>0.2</v>
      </c>
      <c r="K11" s="29">
        <f t="shared" si="4"/>
        <v>0.44721359549995793</v>
      </c>
      <c r="L11" s="40">
        <v>43</v>
      </c>
      <c r="M11" s="41">
        <f t="shared" si="5"/>
        <v>0.86</v>
      </c>
      <c r="N11" s="42">
        <f t="shared" si="6"/>
        <v>1.341537643861477</v>
      </c>
      <c r="O11" s="31">
        <f t="shared" si="7"/>
        <v>1.8734286855468258E-2</v>
      </c>
    </row>
    <row r="12" spans="1:15" ht="15" thickTop="1" x14ac:dyDescent="0.35">
      <c r="A12" s="14"/>
      <c r="B12" s="15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x14ac:dyDescent="0.35">
      <c r="A13" s="14"/>
      <c r="B13" s="15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x14ac:dyDescent="0.35">
      <c r="A14" s="14"/>
      <c r="B14" s="13"/>
      <c r="C14" s="12"/>
      <c r="D14" s="12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x14ac:dyDescent="0.35">
      <c r="A15" s="14"/>
      <c r="B15" s="13"/>
      <c r="C15" s="12"/>
      <c r="D15" s="12"/>
      <c r="E15" s="12"/>
      <c r="F15" s="14"/>
      <c r="G15" s="14"/>
      <c r="H15" s="14"/>
      <c r="I15" s="14"/>
      <c r="J15" s="43"/>
      <c r="K15" s="14"/>
      <c r="L15" s="14"/>
      <c r="M15" s="14"/>
      <c r="N15" s="14"/>
      <c r="O15" s="14"/>
    </row>
    <row r="16" spans="1:15" x14ac:dyDescent="0.35">
      <c r="A16" s="14"/>
      <c r="B16" s="15"/>
      <c r="C16" s="14"/>
      <c r="D16" s="14"/>
      <c r="E16" s="14"/>
      <c r="F16" s="14"/>
      <c r="G16" s="14"/>
      <c r="H16" s="14"/>
      <c r="I16" s="14"/>
      <c r="J16" s="43"/>
      <c r="K16" s="14"/>
      <c r="L16" s="14"/>
      <c r="M16" s="14"/>
      <c r="N16" s="14"/>
      <c r="O16" s="14"/>
    </row>
    <row r="17" spans="1:15" x14ac:dyDescent="0.35">
      <c r="A17" s="14"/>
      <c r="B17" s="15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35">
      <c r="A18" s="14"/>
      <c r="B18" s="15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35">
      <c r="A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32" spans="1:15" x14ac:dyDescent="0.35">
      <c r="A32" s="104"/>
    </row>
  </sheetData>
  <mergeCells count="1">
    <mergeCell ref="J15:J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D485-71B1-4616-9B8A-E04D4DF55312}">
  <dimension ref="A1:AU25"/>
  <sheetViews>
    <sheetView tabSelected="1" zoomScale="85" zoomScaleNormal="85" workbookViewId="0">
      <selection activeCell="AL23" sqref="AL23"/>
    </sheetView>
  </sheetViews>
  <sheetFormatPr defaultRowHeight="14.5" x14ac:dyDescent="0.35"/>
  <sheetData>
    <row r="1" spans="1:47" x14ac:dyDescent="0.35">
      <c r="A1" s="44" t="s">
        <v>70</v>
      </c>
    </row>
    <row r="2" spans="1:47" x14ac:dyDescent="0.35">
      <c r="A2" s="44"/>
    </row>
    <row r="3" spans="1:47" x14ac:dyDescent="0.35">
      <c r="A3" s="44" t="s">
        <v>71</v>
      </c>
      <c r="F3" t="s">
        <v>72</v>
      </c>
      <c r="K3" s="44" t="s">
        <v>73</v>
      </c>
      <c r="P3" s="44" t="s">
        <v>74</v>
      </c>
    </row>
    <row r="4" spans="1:47" ht="15" thickBot="1" x14ac:dyDescent="0.4">
      <c r="K4" s="44" t="s">
        <v>75</v>
      </c>
      <c r="AJ4" t="s">
        <v>76</v>
      </c>
    </row>
    <row r="5" spans="1:47" ht="15" thickBot="1" x14ac:dyDescent="0.4">
      <c r="A5" s="45" t="s">
        <v>77</v>
      </c>
      <c r="B5" s="46" t="s">
        <v>78</v>
      </c>
      <c r="C5" s="46" t="s">
        <v>79</v>
      </c>
      <c r="D5" s="47" t="s">
        <v>80</v>
      </c>
      <c r="F5" s="48" t="s">
        <v>77</v>
      </c>
      <c r="G5" s="49" t="s">
        <v>78</v>
      </c>
      <c r="H5" s="49" t="s">
        <v>79</v>
      </c>
      <c r="I5" s="50" t="s">
        <v>80</v>
      </c>
      <c r="K5" s="51" t="s">
        <v>77</v>
      </c>
      <c r="L5" s="52" t="s">
        <v>78</v>
      </c>
      <c r="M5" s="52" t="s">
        <v>79</v>
      </c>
      <c r="N5" s="53" t="s">
        <v>80</v>
      </c>
      <c r="P5" s="54" t="s">
        <v>81</v>
      </c>
      <c r="Q5" s="55"/>
      <c r="R5" s="55"/>
      <c r="S5" s="56"/>
      <c r="U5" s="54" t="s">
        <v>82</v>
      </c>
      <c r="V5" s="55"/>
      <c r="W5" s="55"/>
      <c r="X5" s="56"/>
      <c r="Z5" s="54" t="s">
        <v>83</v>
      </c>
      <c r="AA5" s="55"/>
      <c r="AB5" s="55"/>
      <c r="AC5" s="56"/>
      <c r="AE5" s="54" t="s">
        <v>84</v>
      </c>
      <c r="AF5" s="55"/>
      <c r="AG5" s="55"/>
      <c r="AH5" s="56"/>
      <c r="AJ5" s="51">
        <v>1</v>
      </c>
      <c r="AK5" s="57" t="s">
        <v>85</v>
      </c>
      <c r="AL5" s="58"/>
      <c r="AM5" s="58"/>
      <c r="AN5" s="58"/>
      <c r="AO5" s="58"/>
      <c r="AP5" s="58"/>
      <c r="AQ5" s="58"/>
      <c r="AR5" s="58"/>
      <c r="AS5" s="58"/>
      <c r="AT5" s="58"/>
      <c r="AU5" s="59"/>
    </row>
    <row r="6" spans="1:47" ht="15" thickBot="1" x14ac:dyDescent="0.4">
      <c r="A6" s="60" t="s">
        <v>86</v>
      </c>
      <c r="B6" s="61" t="s">
        <v>86</v>
      </c>
      <c r="C6" s="61"/>
      <c r="D6" s="62" t="s">
        <v>87</v>
      </c>
      <c r="F6" s="63" t="s">
        <v>86</v>
      </c>
      <c r="G6" s="64" t="s">
        <v>86</v>
      </c>
      <c r="H6" s="64"/>
      <c r="I6" s="65" t="s">
        <v>87</v>
      </c>
      <c r="K6" s="66" t="s">
        <v>86</v>
      </c>
      <c r="L6" s="67" t="s">
        <v>86</v>
      </c>
      <c r="M6" s="67"/>
      <c r="N6" s="68" t="s">
        <v>87</v>
      </c>
      <c r="P6" s="69" t="s">
        <v>77</v>
      </c>
      <c r="Q6" s="70" t="s">
        <v>78</v>
      </c>
      <c r="R6" s="70" t="s">
        <v>79</v>
      </c>
      <c r="S6" s="71" t="s">
        <v>80</v>
      </c>
      <c r="U6" s="69" t="s">
        <v>77</v>
      </c>
      <c r="V6" s="70" t="s">
        <v>78</v>
      </c>
      <c r="W6" s="70" t="s">
        <v>79</v>
      </c>
      <c r="X6" s="71" t="s">
        <v>80</v>
      </c>
      <c r="Z6" s="69" t="s">
        <v>77</v>
      </c>
      <c r="AA6" s="70" t="s">
        <v>78</v>
      </c>
      <c r="AB6" s="70" t="s">
        <v>79</v>
      </c>
      <c r="AC6" s="71" t="s">
        <v>80</v>
      </c>
      <c r="AE6" s="69" t="s">
        <v>77</v>
      </c>
      <c r="AF6" s="70" t="s">
        <v>78</v>
      </c>
      <c r="AG6" s="70" t="s">
        <v>79</v>
      </c>
      <c r="AH6" s="71" t="s">
        <v>80</v>
      </c>
      <c r="AJ6" s="72" t="s">
        <v>88</v>
      </c>
      <c r="AK6" s="73" t="s">
        <v>95</v>
      </c>
      <c r="AL6" s="74"/>
      <c r="AM6" s="74"/>
      <c r="AN6" s="74"/>
      <c r="AO6" s="74"/>
      <c r="AP6" s="74"/>
      <c r="AQ6" s="74"/>
      <c r="AR6" s="74"/>
      <c r="AS6" s="74"/>
      <c r="AT6" s="74"/>
      <c r="AU6" s="75"/>
    </row>
    <row r="7" spans="1:47" ht="15" thickBot="1" x14ac:dyDescent="0.4">
      <c r="A7" s="45">
        <v>50</v>
      </c>
      <c r="B7" s="76">
        <v>68</v>
      </c>
      <c r="C7" s="76">
        <f t="shared" ref="C7:C16" si="0">A7/B7</f>
        <v>0.73529411764705888</v>
      </c>
      <c r="D7" s="77">
        <f t="shared" ref="D7:D16" si="1">(C7/D$17)</f>
        <v>0.24608236869044808</v>
      </c>
      <c r="F7" s="48">
        <v>50</v>
      </c>
      <c r="G7" s="76">
        <v>34</v>
      </c>
      <c r="H7" s="76">
        <f>(F7/G7)</f>
        <v>1.4705882352941178</v>
      </c>
      <c r="I7" s="77">
        <f>(H7/I$17)</f>
        <v>0.12156635821229378</v>
      </c>
      <c r="K7" s="78">
        <v>50</v>
      </c>
      <c r="L7" s="79">
        <v>100</v>
      </c>
      <c r="M7" s="79">
        <f>($K7/$L7)</f>
        <v>0.5</v>
      </c>
      <c r="N7" s="80">
        <f>($M7/$N$17)</f>
        <v>9.9472794190788826E-3</v>
      </c>
      <c r="P7" s="81" t="s">
        <v>86</v>
      </c>
      <c r="Q7" s="82" t="s">
        <v>86</v>
      </c>
      <c r="R7" s="82"/>
      <c r="S7" s="83" t="s">
        <v>87</v>
      </c>
      <c r="U7" s="81" t="s">
        <v>86</v>
      </c>
      <c r="V7" s="82" t="s">
        <v>86</v>
      </c>
      <c r="W7" s="82"/>
      <c r="X7" s="83" t="s">
        <v>87</v>
      </c>
      <c r="Z7" s="81" t="s">
        <v>86</v>
      </c>
      <c r="AA7" s="82" t="s">
        <v>86</v>
      </c>
      <c r="AB7" s="82"/>
      <c r="AC7" s="83" t="s">
        <v>87</v>
      </c>
      <c r="AE7" s="81" t="s">
        <v>86</v>
      </c>
      <c r="AF7" s="82" t="s">
        <v>86</v>
      </c>
      <c r="AG7" s="82"/>
      <c r="AH7" s="83" t="s">
        <v>87</v>
      </c>
      <c r="AJ7" s="72">
        <v>2</v>
      </c>
      <c r="AK7" s="84" t="s">
        <v>89</v>
      </c>
      <c r="AL7" s="85"/>
      <c r="AM7" s="85"/>
      <c r="AN7" s="85"/>
      <c r="AO7" s="85"/>
      <c r="AP7" s="85"/>
      <c r="AQ7" s="85"/>
      <c r="AR7" s="85"/>
      <c r="AS7" s="85"/>
      <c r="AT7" s="85"/>
      <c r="AU7" s="86"/>
    </row>
    <row r="8" spans="1:47" ht="15" thickBot="1" x14ac:dyDescent="0.4">
      <c r="A8" s="87">
        <v>100</v>
      </c>
      <c r="B8" s="88">
        <v>110</v>
      </c>
      <c r="C8" s="88">
        <f t="shared" si="0"/>
        <v>0.90909090909090906</v>
      </c>
      <c r="D8" s="77">
        <f t="shared" si="1"/>
        <v>0.30424729219909941</v>
      </c>
      <c r="F8" s="89">
        <v>100</v>
      </c>
      <c r="G8" s="88">
        <v>52</v>
      </c>
      <c r="H8" s="76">
        <f t="shared" ref="H8:H16" si="2">(F8/G8)</f>
        <v>1.9230769230769231</v>
      </c>
      <c r="I8" s="77">
        <f t="shared" ref="I8:I16" si="3">(H8/I$17)</f>
        <v>0.15897139150838416</v>
      </c>
      <c r="K8" s="90">
        <v>100</v>
      </c>
      <c r="L8" s="91">
        <v>84</v>
      </c>
      <c r="M8" s="79">
        <f t="shared" ref="M8:M16" si="4">($K8/$L8)</f>
        <v>1.1904761904761905</v>
      </c>
      <c r="N8" s="80">
        <f t="shared" ref="N8:N16" si="5">($M8/$N$17)</f>
        <v>2.3683998616854482E-2</v>
      </c>
      <c r="P8" s="69">
        <v>50</v>
      </c>
      <c r="Q8" s="76">
        <v>60</v>
      </c>
      <c r="R8" s="76">
        <f t="shared" ref="R8:R17" si="6">($P8/$Q8)</f>
        <v>0.83333333333333337</v>
      </c>
      <c r="S8" s="77">
        <f>(R8/$S$18)</f>
        <v>0.83333333333333337</v>
      </c>
      <c r="U8" s="69">
        <v>50</v>
      </c>
      <c r="V8" s="76">
        <v>70</v>
      </c>
      <c r="W8" s="76">
        <f t="shared" ref="W8:W17" si="7">($U8/$V8)</f>
        <v>0.7142857142857143</v>
      </c>
      <c r="X8" s="77">
        <f t="shared" ref="X8:X17" si="8">(W8/1)</f>
        <v>0.7142857142857143</v>
      </c>
      <c r="Z8" s="69">
        <v>50</v>
      </c>
      <c r="AA8" s="76">
        <v>61</v>
      </c>
      <c r="AB8" s="76">
        <f t="shared" ref="AB8:AB17" si="9">($Z8/$AA8)</f>
        <v>0.81967213114754101</v>
      </c>
      <c r="AC8" s="77">
        <f t="shared" ref="AC8:AC17" si="10">($AB8/1)</f>
        <v>0.81967213114754101</v>
      </c>
      <c r="AE8" s="69">
        <v>50</v>
      </c>
      <c r="AF8" s="76">
        <v>57</v>
      </c>
      <c r="AG8" s="76">
        <f t="shared" ref="AG8:AG17" si="11">($AE8/$AF8)</f>
        <v>0.8771929824561403</v>
      </c>
      <c r="AH8" s="77">
        <f t="shared" ref="AH8:AH17" si="12">($AG8/1)</f>
        <v>0.8771929824561403</v>
      </c>
      <c r="AJ8" s="72" t="s">
        <v>88</v>
      </c>
      <c r="AK8" s="73" t="s">
        <v>96</v>
      </c>
      <c r="AL8" s="74"/>
      <c r="AM8" s="74"/>
      <c r="AN8" s="74"/>
      <c r="AO8" s="74"/>
      <c r="AP8" s="74"/>
      <c r="AQ8" s="74"/>
      <c r="AR8" s="74"/>
      <c r="AS8" s="74"/>
      <c r="AT8" s="74"/>
      <c r="AU8" s="75"/>
    </row>
    <row r="9" spans="1:47" ht="15" thickBot="1" x14ac:dyDescent="0.4">
      <c r="A9" s="87">
        <v>150</v>
      </c>
      <c r="B9" s="88">
        <v>140</v>
      </c>
      <c r="C9" s="88">
        <f t="shared" si="0"/>
        <v>1.0714285714285714</v>
      </c>
      <c r="D9" s="77">
        <f t="shared" si="1"/>
        <v>0.35857716580608145</v>
      </c>
      <c r="F9" s="89">
        <v>150</v>
      </c>
      <c r="G9" s="88">
        <v>68</v>
      </c>
      <c r="H9" s="76">
        <f t="shared" si="2"/>
        <v>2.2058823529411766</v>
      </c>
      <c r="I9" s="77">
        <f t="shared" si="3"/>
        <v>0.18234953731844067</v>
      </c>
      <c r="K9" s="90">
        <v>150</v>
      </c>
      <c r="L9" s="91">
        <v>82</v>
      </c>
      <c r="M9" s="79">
        <f t="shared" si="4"/>
        <v>1.8292682926829269</v>
      </c>
      <c r="N9" s="80">
        <f t="shared" si="5"/>
        <v>3.6392485679556885E-2</v>
      </c>
      <c r="P9" s="92">
        <v>100</v>
      </c>
      <c r="Q9" s="88">
        <v>110</v>
      </c>
      <c r="R9" s="76">
        <f t="shared" si="6"/>
        <v>0.90909090909090906</v>
      </c>
      <c r="S9" s="77">
        <f t="shared" ref="S9:S17" si="13">(R9/1)</f>
        <v>0.90909090909090906</v>
      </c>
      <c r="U9" s="92">
        <v>100</v>
      </c>
      <c r="V9" s="88">
        <v>120</v>
      </c>
      <c r="W9" s="76">
        <f t="shared" si="7"/>
        <v>0.83333333333333337</v>
      </c>
      <c r="X9" s="77">
        <f t="shared" si="8"/>
        <v>0.83333333333333337</v>
      </c>
      <c r="Z9" s="92">
        <v>100</v>
      </c>
      <c r="AA9" s="88">
        <v>116</v>
      </c>
      <c r="AB9" s="76">
        <f t="shared" si="9"/>
        <v>0.86206896551724133</v>
      </c>
      <c r="AC9" s="77">
        <f t="shared" si="10"/>
        <v>0.86206896551724133</v>
      </c>
      <c r="AE9" s="92">
        <v>100</v>
      </c>
      <c r="AF9" s="88">
        <v>111</v>
      </c>
      <c r="AG9" s="76">
        <f t="shared" si="11"/>
        <v>0.90090090090090091</v>
      </c>
      <c r="AH9" s="77">
        <f t="shared" si="12"/>
        <v>0.90090090090090091</v>
      </c>
      <c r="AJ9" s="72">
        <v>3</v>
      </c>
      <c r="AK9" s="84" t="s">
        <v>90</v>
      </c>
      <c r="AL9" s="85"/>
      <c r="AM9" s="85"/>
      <c r="AN9" s="85"/>
      <c r="AO9" s="85"/>
      <c r="AP9" s="85"/>
      <c r="AQ9" s="85"/>
      <c r="AR9" s="85"/>
      <c r="AS9" s="85"/>
      <c r="AT9" s="85"/>
      <c r="AU9" s="86"/>
    </row>
    <row r="10" spans="1:47" ht="15" thickBot="1" x14ac:dyDescent="0.4">
      <c r="A10" s="87">
        <v>200</v>
      </c>
      <c r="B10" s="88">
        <v>174</v>
      </c>
      <c r="C10" s="88">
        <f t="shared" si="0"/>
        <v>1.1494252873563218</v>
      </c>
      <c r="D10" s="77">
        <f t="shared" si="1"/>
        <v>0.3846804843896659</v>
      </c>
      <c r="F10" s="89">
        <v>200</v>
      </c>
      <c r="G10" s="88">
        <f>107-8</f>
        <v>99</v>
      </c>
      <c r="H10" s="76">
        <f t="shared" si="2"/>
        <v>2.0202020202020203</v>
      </c>
      <c r="I10" s="77">
        <f t="shared" si="3"/>
        <v>0.16700024966537327</v>
      </c>
      <c r="K10" s="90">
        <v>200</v>
      </c>
      <c r="L10" s="91">
        <v>81</v>
      </c>
      <c r="M10" s="79">
        <f t="shared" si="4"/>
        <v>2.4691358024691357</v>
      </c>
      <c r="N10" s="80">
        <f t="shared" si="5"/>
        <v>4.9122367501624103E-2</v>
      </c>
      <c r="P10" s="92">
        <v>150</v>
      </c>
      <c r="Q10" s="88">
        <v>160</v>
      </c>
      <c r="R10" s="76">
        <f t="shared" si="6"/>
        <v>0.9375</v>
      </c>
      <c r="S10" s="77">
        <f t="shared" si="13"/>
        <v>0.9375</v>
      </c>
      <c r="U10" s="92">
        <v>150</v>
      </c>
      <c r="V10" s="88">
        <v>180</v>
      </c>
      <c r="W10" s="76">
        <f t="shared" si="7"/>
        <v>0.83333333333333337</v>
      </c>
      <c r="X10" s="77">
        <f t="shared" si="8"/>
        <v>0.83333333333333337</v>
      </c>
      <c r="Z10" s="92">
        <v>150</v>
      </c>
      <c r="AA10" s="88">
        <v>173</v>
      </c>
      <c r="AB10" s="76">
        <f t="shared" si="9"/>
        <v>0.86705202312138729</v>
      </c>
      <c r="AC10" s="77">
        <f t="shared" si="10"/>
        <v>0.86705202312138729</v>
      </c>
      <c r="AE10" s="92">
        <v>150</v>
      </c>
      <c r="AF10" s="88">
        <v>164</v>
      </c>
      <c r="AG10" s="76">
        <f t="shared" si="11"/>
        <v>0.91463414634146345</v>
      </c>
      <c r="AH10" s="77">
        <f t="shared" si="12"/>
        <v>0.91463414634146345</v>
      </c>
      <c r="AJ10" s="93" t="s">
        <v>88</v>
      </c>
      <c r="AK10" s="94" t="s">
        <v>97</v>
      </c>
      <c r="AL10" s="95"/>
      <c r="AM10" s="95"/>
      <c r="AN10" s="95"/>
      <c r="AO10" s="95"/>
      <c r="AP10" s="95"/>
      <c r="AQ10" s="95"/>
      <c r="AR10" s="95"/>
      <c r="AS10" s="95"/>
      <c r="AT10" s="95"/>
      <c r="AU10" s="96"/>
    </row>
    <row r="11" spans="1:47" ht="15" thickBot="1" x14ac:dyDescent="0.4">
      <c r="A11" s="87">
        <v>250</v>
      </c>
      <c r="B11" s="88">
        <v>207</v>
      </c>
      <c r="C11" s="88">
        <f t="shared" si="0"/>
        <v>1.2077294685990339</v>
      </c>
      <c r="D11" s="77">
        <f t="shared" si="1"/>
        <v>0.40419326258334465</v>
      </c>
      <c r="F11" s="89">
        <v>250</v>
      </c>
      <c r="G11" s="88">
        <f>122-15</f>
        <v>107</v>
      </c>
      <c r="H11" s="76">
        <f t="shared" si="2"/>
        <v>2.3364485981308412</v>
      </c>
      <c r="I11" s="77">
        <f t="shared" si="3"/>
        <v>0.19314281211299011</v>
      </c>
      <c r="K11" s="90">
        <v>250</v>
      </c>
      <c r="L11" s="91">
        <v>80</v>
      </c>
      <c r="M11" s="79">
        <f t="shared" si="4"/>
        <v>3.125</v>
      </c>
      <c r="N11" s="80">
        <f t="shared" si="5"/>
        <v>6.217049636924301E-2</v>
      </c>
      <c r="P11" s="92">
        <v>200</v>
      </c>
      <c r="Q11" s="88">
        <v>210</v>
      </c>
      <c r="R11" s="76">
        <f t="shared" si="6"/>
        <v>0.95238095238095233</v>
      </c>
      <c r="S11" s="77">
        <f t="shared" si="13"/>
        <v>0.95238095238095233</v>
      </c>
      <c r="U11" s="92">
        <v>200</v>
      </c>
      <c r="V11" s="88">
        <v>250</v>
      </c>
      <c r="W11" s="76">
        <f t="shared" si="7"/>
        <v>0.8</v>
      </c>
      <c r="X11" s="77">
        <f t="shared" si="8"/>
        <v>0.8</v>
      </c>
      <c r="Z11" s="92">
        <v>200</v>
      </c>
      <c r="AA11" s="88">
        <v>228</v>
      </c>
      <c r="AB11" s="76">
        <f t="shared" si="9"/>
        <v>0.8771929824561403</v>
      </c>
      <c r="AC11" s="77">
        <f t="shared" si="10"/>
        <v>0.8771929824561403</v>
      </c>
      <c r="AE11" s="92">
        <v>200</v>
      </c>
      <c r="AF11" s="88">
        <v>217</v>
      </c>
      <c r="AG11" s="76">
        <f t="shared" si="11"/>
        <v>0.92165898617511521</v>
      </c>
      <c r="AH11" s="77">
        <f t="shared" si="12"/>
        <v>0.92165898617511521</v>
      </c>
    </row>
    <row r="12" spans="1:47" ht="15" thickBot="1" x14ac:dyDescent="0.4">
      <c r="A12" s="87">
        <v>300</v>
      </c>
      <c r="B12" s="88">
        <v>250</v>
      </c>
      <c r="C12" s="88">
        <f t="shared" si="0"/>
        <v>1.2</v>
      </c>
      <c r="D12" s="77">
        <f t="shared" si="1"/>
        <v>0.40160642570281124</v>
      </c>
      <c r="F12" s="89">
        <v>300</v>
      </c>
      <c r="G12" s="88">
        <v>122</v>
      </c>
      <c r="H12" s="76">
        <f t="shared" si="2"/>
        <v>2.459016393442623</v>
      </c>
      <c r="I12" s="77">
        <f t="shared" si="3"/>
        <v>0.20327489405990107</v>
      </c>
      <c r="K12" s="90">
        <v>300</v>
      </c>
      <c r="L12" s="91">
        <v>79</v>
      </c>
      <c r="M12" s="79">
        <f t="shared" si="4"/>
        <v>3.7974683544303796</v>
      </c>
      <c r="N12" s="80">
        <f t="shared" si="5"/>
        <v>7.554895761325732E-2</v>
      </c>
      <c r="P12" s="92">
        <v>250</v>
      </c>
      <c r="Q12" s="88">
        <v>260</v>
      </c>
      <c r="R12" s="76">
        <f t="shared" si="6"/>
        <v>0.96153846153846156</v>
      </c>
      <c r="S12" s="77">
        <f t="shared" si="13"/>
        <v>0.96153846153846156</v>
      </c>
      <c r="U12" s="92">
        <v>250</v>
      </c>
      <c r="V12" s="88">
        <v>290</v>
      </c>
      <c r="W12" s="76">
        <f t="shared" si="7"/>
        <v>0.86206896551724133</v>
      </c>
      <c r="X12" s="77">
        <f t="shared" si="8"/>
        <v>0.86206896551724133</v>
      </c>
      <c r="Z12" s="92">
        <v>250</v>
      </c>
      <c r="AA12" s="88">
        <v>290</v>
      </c>
      <c r="AB12" s="76">
        <f t="shared" si="9"/>
        <v>0.86206896551724133</v>
      </c>
      <c r="AC12" s="77">
        <f t="shared" si="10"/>
        <v>0.86206896551724133</v>
      </c>
      <c r="AE12" s="92">
        <v>250</v>
      </c>
      <c r="AF12" s="88">
        <v>270</v>
      </c>
      <c r="AG12" s="76">
        <f t="shared" si="11"/>
        <v>0.92592592592592593</v>
      </c>
      <c r="AH12" s="77">
        <f t="shared" si="12"/>
        <v>0.92592592592592593</v>
      </c>
    </row>
    <row r="13" spans="1:47" ht="15" thickBot="1" x14ac:dyDescent="0.4">
      <c r="A13" s="87">
        <v>350</v>
      </c>
      <c r="B13" s="88">
        <v>262</v>
      </c>
      <c r="C13" s="88">
        <f t="shared" si="0"/>
        <v>1.3358778625954197</v>
      </c>
      <c r="D13" s="77">
        <f t="shared" si="1"/>
        <v>0.44708094464371478</v>
      </c>
      <c r="F13" s="89">
        <v>350</v>
      </c>
      <c r="G13" s="88">
        <v>132</v>
      </c>
      <c r="H13" s="76">
        <f t="shared" si="2"/>
        <v>2.6515151515151514</v>
      </c>
      <c r="I13" s="77">
        <f t="shared" si="3"/>
        <v>0.21918782768580239</v>
      </c>
      <c r="K13" s="90">
        <v>350</v>
      </c>
      <c r="L13" s="91">
        <v>90</v>
      </c>
      <c r="M13" s="79">
        <f t="shared" si="4"/>
        <v>3.8888888888888888</v>
      </c>
      <c r="N13" s="80">
        <f t="shared" si="5"/>
        <v>7.7367728815057962E-2</v>
      </c>
      <c r="P13" s="92">
        <v>300</v>
      </c>
      <c r="Q13" s="88">
        <v>310</v>
      </c>
      <c r="R13" s="76">
        <f t="shared" si="6"/>
        <v>0.967741935483871</v>
      </c>
      <c r="S13" s="77">
        <f t="shared" si="13"/>
        <v>0.967741935483871</v>
      </c>
      <c r="U13" s="92">
        <v>300</v>
      </c>
      <c r="V13" s="88">
        <v>350</v>
      </c>
      <c r="W13" s="76">
        <f t="shared" si="7"/>
        <v>0.8571428571428571</v>
      </c>
      <c r="X13" s="77">
        <f t="shared" si="8"/>
        <v>0.8571428571428571</v>
      </c>
      <c r="Z13" s="92">
        <v>300</v>
      </c>
      <c r="AA13" s="88">
        <v>318</v>
      </c>
      <c r="AB13" s="76">
        <f t="shared" si="9"/>
        <v>0.94339622641509435</v>
      </c>
      <c r="AC13" s="77">
        <f t="shared" si="10"/>
        <v>0.94339622641509435</v>
      </c>
      <c r="AE13" s="92">
        <v>300</v>
      </c>
      <c r="AF13" s="88">
        <v>320</v>
      </c>
      <c r="AG13" s="76">
        <f t="shared" si="11"/>
        <v>0.9375</v>
      </c>
      <c r="AH13" s="77">
        <f t="shared" si="12"/>
        <v>0.9375</v>
      </c>
    </row>
    <row r="14" spans="1:47" ht="15" thickBot="1" x14ac:dyDescent="0.4">
      <c r="A14" s="87">
        <v>400</v>
      </c>
      <c r="B14" s="88">
        <v>300</v>
      </c>
      <c r="C14" s="88">
        <f t="shared" si="0"/>
        <v>1.3333333333333333</v>
      </c>
      <c r="D14" s="77">
        <f t="shared" si="1"/>
        <v>0.44622936189201245</v>
      </c>
      <c r="F14" s="89">
        <v>400</v>
      </c>
      <c r="G14" s="88">
        <f>153-14</f>
        <v>139</v>
      </c>
      <c r="H14" s="76">
        <f t="shared" si="2"/>
        <v>2.8776978417266186</v>
      </c>
      <c r="I14" s="77">
        <f t="shared" si="3"/>
        <v>0.23788524772477629</v>
      </c>
      <c r="K14" s="90">
        <v>400</v>
      </c>
      <c r="L14" s="91">
        <v>100</v>
      </c>
      <c r="M14" s="79">
        <f t="shared" si="4"/>
        <v>4</v>
      </c>
      <c r="N14" s="80">
        <f t="shared" si="5"/>
        <v>7.957823535263106E-2</v>
      </c>
      <c r="P14" s="92">
        <v>350</v>
      </c>
      <c r="Q14" s="88">
        <v>360</v>
      </c>
      <c r="R14" s="76">
        <f t="shared" si="6"/>
        <v>0.97222222222222221</v>
      </c>
      <c r="S14" s="77">
        <f t="shared" si="13"/>
        <v>0.97222222222222221</v>
      </c>
      <c r="U14" s="92">
        <v>350</v>
      </c>
      <c r="V14" s="88">
        <v>400</v>
      </c>
      <c r="W14" s="76">
        <f t="shared" si="7"/>
        <v>0.875</v>
      </c>
      <c r="X14" s="77">
        <f t="shared" si="8"/>
        <v>0.875</v>
      </c>
      <c r="Z14" s="92">
        <v>350</v>
      </c>
      <c r="AA14" s="88">
        <v>400</v>
      </c>
      <c r="AB14" s="76">
        <f t="shared" si="9"/>
        <v>0.875</v>
      </c>
      <c r="AC14" s="77">
        <f t="shared" si="10"/>
        <v>0.875</v>
      </c>
      <c r="AE14" s="92">
        <v>350</v>
      </c>
      <c r="AF14" s="88">
        <v>372</v>
      </c>
      <c r="AG14" s="76">
        <f t="shared" si="11"/>
        <v>0.94086021505376349</v>
      </c>
      <c r="AH14" s="77">
        <f t="shared" si="12"/>
        <v>0.94086021505376349</v>
      </c>
    </row>
    <row r="15" spans="1:47" ht="15" thickBot="1" x14ac:dyDescent="0.4">
      <c r="A15" s="87">
        <v>450</v>
      </c>
      <c r="B15" s="88">
        <v>340</v>
      </c>
      <c r="C15" s="88">
        <f t="shared" si="0"/>
        <v>1.3235294117647058</v>
      </c>
      <c r="D15" s="77">
        <f t="shared" si="1"/>
        <v>0.44294826364280648</v>
      </c>
      <c r="F15" s="89">
        <v>450</v>
      </c>
      <c r="G15" s="88">
        <f>170-17</f>
        <v>153</v>
      </c>
      <c r="H15" s="76">
        <f t="shared" si="2"/>
        <v>2.9411764705882355</v>
      </c>
      <c r="I15" s="77">
        <f t="shared" si="3"/>
        <v>0.24313271642458756</v>
      </c>
      <c r="K15" s="90">
        <v>450</v>
      </c>
      <c r="L15" s="91">
        <v>105</v>
      </c>
      <c r="M15" s="79">
        <f t="shared" si="4"/>
        <v>4.2857142857142856</v>
      </c>
      <c r="N15" s="80">
        <f t="shared" si="5"/>
        <v>8.5262395020676132E-2</v>
      </c>
      <c r="P15" s="92">
        <v>400</v>
      </c>
      <c r="Q15" s="88">
        <v>410</v>
      </c>
      <c r="R15" s="76">
        <f t="shared" si="6"/>
        <v>0.97560975609756095</v>
      </c>
      <c r="S15" s="77">
        <f t="shared" si="13"/>
        <v>0.97560975609756095</v>
      </c>
      <c r="U15" s="92">
        <v>400</v>
      </c>
      <c r="V15" s="88">
        <v>460</v>
      </c>
      <c r="W15" s="76">
        <f t="shared" si="7"/>
        <v>0.86956521739130432</v>
      </c>
      <c r="X15" s="77">
        <f t="shared" si="8"/>
        <v>0.86956521739130432</v>
      </c>
      <c r="Z15" s="92">
        <v>400</v>
      </c>
      <c r="AA15" s="88">
        <v>460</v>
      </c>
      <c r="AB15" s="76">
        <f t="shared" si="9"/>
        <v>0.86956521739130432</v>
      </c>
      <c r="AC15" s="77">
        <f t="shared" si="10"/>
        <v>0.86956521739130432</v>
      </c>
      <c r="AE15" s="92">
        <v>400</v>
      </c>
      <c r="AF15" s="88">
        <v>426</v>
      </c>
      <c r="AG15" s="76">
        <f t="shared" si="11"/>
        <v>0.93896713615023475</v>
      </c>
      <c r="AH15" s="77">
        <f t="shared" si="12"/>
        <v>0.93896713615023475</v>
      </c>
    </row>
    <row r="16" spans="1:47" ht="15" thickBot="1" x14ac:dyDescent="0.4">
      <c r="A16" s="60">
        <v>500</v>
      </c>
      <c r="B16" s="97">
        <v>363</v>
      </c>
      <c r="C16" s="97">
        <f t="shared" si="0"/>
        <v>1.3774104683195592</v>
      </c>
      <c r="D16" s="77">
        <f t="shared" si="1"/>
        <v>0.46098074575621123</v>
      </c>
      <c r="F16" s="63">
        <v>500</v>
      </c>
      <c r="G16" s="97">
        <v>170</v>
      </c>
      <c r="H16" s="76">
        <f t="shared" si="2"/>
        <v>2.9411764705882355</v>
      </c>
      <c r="I16" s="77">
        <f t="shared" si="3"/>
        <v>0.24313271642458756</v>
      </c>
      <c r="K16" s="66">
        <v>500</v>
      </c>
      <c r="L16" s="98">
        <v>110</v>
      </c>
      <c r="M16" s="79">
        <f t="shared" si="4"/>
        <v>4.5454545454545459</v>
      </c>
      <c r="N16" s="80">
        <f t="shared" si="5"/>
        <v>9.042981290071711E-2</v>
      </c>
      <c r="P16" s="92">
        <v>450</v>
      </c>
      <c r="Q16" s="88">
        <v>460</v>
      </c>
      <c r="R16" s="76">
        <f t="shared" si="6"/>
        <v>0.97826086956521741</v>
      </c>
      <c r="S16" s="77">
        <f t="shared" si="13"/>
        <v>0.97826086956521741</v>
      </c>
      <c r="U16" s="92">
        <v>450</v>
      </c>
      <c r="V16" s="88">
        <v>520</v>
      </c>
      <c r="W16" s="76">
        <f t="shared" si="7"/>
        <v>0.86538461538461542</v>
      </c>
      <c r="X16" s="77">
        <f t="shared" si="8"/>
        <v>0.86538461538461542</v>
      </c>
      <c r="Z16" s="92">
        <v>450</v>
      </c>
      <c r="AA16" s="88">
        <v>520</v>
      </c>
      <c r="AB16" s="76">
        <f t="shared" si="9"/>
        <v>0.86538461538461542</v>
      </c>
      <c r="AC16" s="77">
        <f t="shared" si="10"/>
        <v>0.86538461538461542</v>
      </c>
      <c r="AE16" s="92">
        <v>450</v>
      </c>
      <c r="AF16" s="88">
        <v>482</v>
      </c>
      <c r="AG16" s="76">
        <f t="shared" si="11"/>
        <v>0.93360995850622408</v>
      </c>
      <c r="AH16" s="77">
        <f t="shared" si="12"/>
        <v>0.93360995850622408</v>
      </c>
    </row>
    <row r="17" spans="1:34" ht="15" thickBot="1" x14ac:dyDescent="0.4">
      <c r="A17" s="99" t="s">
        <v>91</v>
      </c>
      <c r="B17" s="100"/>
      <c r="C17" s="100"/>
      <c r="D17" s="101">
        <v>2.988</v>
      </c>
      <c r="F17" s="99" t="s">
        <v>92</v>
      </c>
      <c r="G17" s="100"/>
      <c r="H17" s="100"/>
      <c r="I17" s="101">
        <v>12.097</v>
      </c>
      <c r="K17" s="99" t="s">
        <v>93</v>
      </c>
      <c r="L17" s="100"/>
      <c r="M17" s="100"/>
      <c r="N17" s="102">
        <f>N18</f>
        <v>50.265000000000001</v>
      </c>
      <c r="P17" s="81">
        <v>500</v>
      </c>
      <c r="Q17" s="97">
        <v>510</v>
      </c>
      <c r="R17" s="76">
        <f t="shared" si="6"/>
        <v>0.98039215686274506</v>
      </c>
      <c r="S17" s="77">
        <f t="shared" si="13"/>
        <v>0.98039215686274506</v>
      </c>
      <c r="U17" s="81">
        <v>500</v>
      </c>
      <c r="V17" s="97">
        <v>580</v>
      </c>
      <c r="W17" s="76">
        <f t="shared" si="7"/>
        <v>0.86206896551724133</v>
      </c>
      <c r="X17" s="77">
        <f t="shared" si="8"/>
        <v>0.86206896551724133</v>
      </c>
      <c r="Z17" s="81">
        <v>500</v>
      </c>
      <c r="AA17" s="97">
        <v>570</v>
      </c>
      <c r="AB17" s="76">
        <f t="shared" si="9"/>
        <v>0.8771929824561403</v>
      </c>
      <c r="AC17" s="77">
        <f t="shared" si="10"/>
        <v>0.8771929824561403</v>
      </c>
      <c r="AE17" s="81">
        <v>500</v>
      </c>
      <c r="AF17" s="97">
        <v>539</v>
      </c>
      <c r="AG17" s="76">
        <f t="shared" si="11"/>
        <v>0.92764378478664189</v>
      </c>
      <c r="AH17" s="77">
        <f t="shared" si="12"/>
        <v>0.92764378478664189</v>
      </c>
    </row>
    <row r="18" spans="1:34" ht="15" thickBot="1" x14ac:dyDescent="0.4">
      <c r="N18" s="103">
        <v>50.265000000000001</v>
      </c>
      <c r="P18" s="99" t="s">
        <v>94</v>
      </c>
      <c r="Q18" s="100"/>
      <c r="R18" s="100"/>
      <c r="S18" s="102">
        <v>1</v>
      </c>
      <c r="U18" s="99" t="s">
        <v>94</v>
      </c>
      <c r="V18" s="100"/>
      <c r="W18" s="100"/>
      <c r="X18" s="102">
        <v>1</v>
      </c>
      <c r="Z18" s="99" t="s">
        <v>94</v>
      </c>
      <c r="AA18" s="100"/>
      <c r="AB18" s="100"/>
      <c r="AC18" s="102">
        <v>1</v>
      </c>
      <c r="AE18" s="99" t="s">
        <v>94</v>
      </c>
      <c r="AF18" s="100"/>
      <c r="AG18" s="100"/>
      <c r="AH18" s="102">
        <v>1</v>
      </c>
    </row>
    <row r="19" spans="1:34" x14ac:dyDescent="0.35">
      <c r="A19" s="44"/>
      <c r="F19" s="44"/>
      <c r="K19" s="44"/>
    </row>
    <row r="20" spans="1:34" x14ac:dyDescent="0.35">
      <c r="A20" s="44"/>
      <c r="F20" s="44"/>
      <c r="K20" s="44"/>
      <c r="P20" s="44"/>
    </row>
    <row r="21" spans="1:34" x14ac:dyDescent="0.35">
      <c r="P21" s="44"/>
    </row>
    <row r="25" spans="1:34" x14ac:dyDescent="0.35">
      <c r="AD25">
        <v>8</v>
      </c>
    </row>
  </sheetData>
  <mergeCells count="17">
    <mergeCell ref="P18:R18"/>
    <mergeCell ref="U18:W18"/>
    <mergeCell ref="Z18:AB18"/>
    <mergeCell ref="AE18:AG18"/>
    <mergeCell ref="AK7:AU7"/>
    <mergeCell ref="AK8:AU8"/>
    <mergeCell ref="AK9:AU9"/>
    <mergeCell ref="AK10:AU10"/>
    <mergeCell ref="A17:C17"/>
    <mergeCell ref="F17:H17"/>
    <mergeCell ref="K17:M17"/>
    <mergeCell ref="P5:S5"/>
    <mergeCell ref="U5:X5"/>
    <mergeCell ref="Z5:AC5"/>
    <mergeCell ref="AE5:AH5"/>
    <mergeCell ref="AK5:AU5"/>
    <mergeCell ref="AK6:AU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Gears</vt:lpstr>
      <vt:lpstr>Simple Harmonic Motion</vt:lpstr>
      <vt:lpstr>Rotational Friction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Thomas</dc:creator>
  <cp:lastModifiedBy>Ethan Thomas</cp:lastModifiedBy>
  <dcterms:created xsi:type="dcterms:W3CDTF">2026-07-25T23:39:50Z</dcterms:created>
  <dcterms:modified xsi:type="dcterms:W3CDTF">2026-07-26T02:35:15Z</dcterms:modified>
</cp:coreProperties>
</file>