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Neelkanth Technologi\Downloads\"/>
    </mc:Choice>
  </mc:AlternateContent>
  <xr:revisionPtr revIDLastSave="0" documentId="13_ncr:1_{E0308C19-80E6-4ED6-9C66-65DA2F536FB0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Investment_Appraisal" sheetId="1" r:id="rId1"/>
    <sheet name="Project A" sheetId="2" r:id="rId2"/>
    <sheet name="Project B" sheetId="3" r:id="rId3"/>
    <sheet name="Project C" sheetId="4" r:id="rId4"/>
    <sheet name="Summary &amp; Recommendation" sheetId="5" r:id="rId5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18" i="5" l="1"/>
  <c r="D6" i="5"/>
  <c r="C6" i="5"/>
  <c r="C25" i="5" s="1"/>
  <c r="D25" i="5" s="1"/>
  <c r="B6" i="5"/>
  <c r="C23" i="5" s="1"/>
  <c r="D23" i="5" s="1"/>
  <c r="B2" i="5"/>
  <c r="B26" i="4"/>
  <c r="D11" i="5" s="1"/>
  <c r="B22" i="4"/>
  <c r="B16" i="4"/>
  <c r="E17" i="4" s="1"/>
  <c r="B8" i="4"/>
  <c r="C8" i="4" s="1"/>
  <c r="B7" i="4"/>
  <c r="B2" i="4"/>
  <c r="B25" i="4" s="1"/>
  <c r="D10" i="5" s="1"/>
  <c r="B22" i="3"/>
  <c r="G17" i="3"/>
  <c r="E17" i="3"/>
  <c r="C17" i="3"/>
  <c r="B16" i="3"/>
  <c r="F17" i="3" s="1"/>
  <c r="E10" i="3"/>
  <c r="G9" i="3"/>
  <c r="G10" i="3" s="1"/>
  <c r="E9" i="3"/>
  <c r="C9" i="3"/>
  <c r="C10" i="3" s="1"/>
  <c r="B7" i="3"/>
  <c r="B26" i="3" s="1"/>
  <c r="C11" i="5" s="1"/>
  <c r="G25" i="5" s="1"/>
  <c r="B2" i="3"/>
  <c r="F9" i="3" s="1"/>
  <c r="F10" i="3" s="1"/>
  <c r="B26" i="2"/>
  <c r="B11" i="5" s="1"/>
  <c r="B22" i="2"/>
  <c r="D17" i="2"/>
  <c r="B16" i="2"/>
  <c r="G17" i="2" s="1"/>
  <c r="D9" i="2"/>
  <c r="D10" i="2" s="1"/>
  <c r="B8" i="2"/>
  <c r="B13" i="2" s="1"/>
  <c r="B7" i="2"/>
  <c r="B2" i="2"/>
  <c r="G9" i="2" s="1"/>
  <c r="G10" i="2" s="1"/>
  <c r="B31" i="5" l="1"/>
  <c r="G23" i="5"/>
  <c r="G24" i="5"/>
  <c r="C13" i="4"/>
  <c r="D8" i="4"/>
  <c r="B24" i="2"/>
  <c r="B9" i="5" s="1"/>
  <c r="B9" i="4"/>
  <c r="B10" i="4" s="1"/>
  <c r="B11" i="4" s="1"/>
  <c r="F9" i="4"/>
  <c r="F10" i="4" s="1"/>
  <c r="F17" i="4"/>
  <c r="C8" i="2"/>
  <c r="E9" i="2"/>
  <c r="E10" i="2" s="1"/>
  <c r="E17" i="2"/>
  <c r="B25" i="2"/>
  <c r="B10" i="5" s="1"/>
  <c r="B8" i="3"/>
  <c r="D9" i="3"/>
  <c r="D10" i="3" s="1"/>
  <c r="B10" i="3"/>
  <c r="B11" i="3" s="1"/>
  <c r="C11" i="3" s="1"/>
  <c r="D11" i="3" s="1"/>
  <c r="E11" i="3" s="1"/>
  <c r="F11" i="3" s="1"/>
  <c r="G11" i="3" s="1"/>
  <c r="D17" i="3"/>
  <c r="B21" i="3" s="1"/>
  <c r="B23" i="3" s="1"/>
  <c r="C8" i="5" s="1"/>
  <c r="B24" i="3"/>
  <c r="C9" i="5" s="1"/>
  <c r="C9" i="4"/>
  <c r="C10" i="4" s="1"/>
  <c r="G9" i="4"/>
  <c r="G10" i="4" s="1"/>
  <c r="C17" i="4"/>
  <c r="B21" i="4" s="1"/>
  <c r="B23" i="4" s="1"/>
  <c r="D8" i="5" s="1"/>
  <c r="G17" i="4"/>
  <c r="C24" i="5"/>
  <c r="D24" i="5" s="1"/>
  <c r="B9" i="2"/>
  <c r="B10" i="2" s="1"/>
  <c r="B11" i="2" s="1"/>
  <c r="F9" i="2"/>
  <c r="F10" i="2" s="1"/>
  <c r="F17" i="2"/>
  <c r="B25" i="3"/>
  <c r="C10" i="5" s="1"/>
  <c r="F25" i="5" s="1"/>
  <c r="D9" i="4"/>
  <c r="D10" i="4" s="1"/>
  <c r="B13" i="4"/>
  <c r="D17" i="4"/>
  <c r="B24" i="4"/>
  <c r="D9" i="5" s="1"/>
  <c r="C9" i="2"/>
  <c r="C10" i="2" s="1"/>
  <c r="C17" i="2"/>
  <c r="B21" i="2" s="1"/>
  <c r="B23" i="2" s="1"/>
  <c r="B8" i="5" s="1"/>
  <c r="B9" i="3"/>
  <c r="E9" i="4"/>
  <c r="E10" i="4" s="1"/>
  <c r="D12" i="5" l="1"/>
  <c r="D15" i="5"/>
  <c r="C11" i="4"/>
  <c r="D11" i="4" s="1"/>
  <c r="E11" i="4" s="1"/>
  <c r="F11" i="4" s="1"/>
  <c r="G11" i="4" s="1"/>
  <c r="C11" i="2"/>
  <c r="D11" i="2" s="1"/>
  <c r="E11" i="2" s="1"/>
  <c r="F11" i="2" s="1"/>
  <c r="G11" i="2" s="1"/>
  <c r="H24" i="5"/>
  <c r="C15" i="5"/>
  <c r="E25" i="5"/>
  <c r="H25" i="5" s="1"/>
  <c r="C12" i="5"/>
  <c r="C8" i="3"/>
  <c r="B13" i="3"/>
  <c r="D8" i="2"/>
  <c r="C13" i="2"/>
  <c r="B12" i="5"/>
  <c r="B30" i="5"/>
  <c r="E24" i="5"/>
  <c r="B15" i="5"/>
  <c r="E23" i="5"/>
  <c r="H23" i="5" s="1"/>
  <c r="F24" i="5"/>
  <c r="F23" i="5"/>
  <c r="E8" i="4"/>
  <c r="D13" i="4"/>
  <c r="E8" i="2" l="1"/>
  <c r="D13" i="2"/>
  <c r="F8" i="4"/>
  <c r="E13" i="4"/>
  <c r="B27" i="5"/>
  <c r="B26" i="5"/>
  <c r="D8" i="3"/>
  <c r="C13" i="3"/>
  <c r="E13" i="2" l="1"/>
  <c r="F8" i="2"/>
  <c r="D13" i="3"/>
  <c r="E8" i="3"/>
  <c r="G8" i="4"/>
  <c r="G13" i="4" s="1"/>
  <c r="F13" i="4"/>
  <c r="B20" i="4" s="1"/>
  <c r="D7" i="5" s="1"/>
  <c r="F13" i="2" l="1"/>
  <c r="G8" i="2"/>
  <c r="G13" i="2" s="1"/>
  <c r="B20" i="2"/>
  <c r="B7" i="5" s="1"/>
  <c r="F8" i="3"/>
  <c r="E13" i="3"/>
  <c r="G8" i="3" l="1"/>
  <c r="G13" i="3" s="1"/>
  <c r="B20" i="3" s="1"/>
  <c r="C7" i="5" s="1"/>
  <c r="F13" i="3"/>
</calcChain>
</file>

<file path=xl/sharedStrings.xml><?xml version="1.0" encoding="utf-8"?>
<sst xmlns="http://schemas.openxmlformats.org/spreadsheetml/2006/main" count="145" uniqueCount="86">
  <si>
    <t>RCI Hospitality Holdings, Inc. (NASDAQ: RICK)</t>
  </si>
  <si>
    <t>Capital Investment Appraisal — Key Assumptions</t>
  </si>
  <si>
    <t>Global Assumptions</t>
  </si>
  <si>
    <t>Discount Rate (WACC / Required Return)</t>
  </si>
  <si>
    <t>Assumption provided by user; used to discount all project cash flows</t>
  </si>
  <si>
    <t>Project Life (years)</t>
  </si>
  <si>
    <t>Each project generates cash flows for 5 years (Year 1–5)</t>
  </si>
  <si>
    <t>Residual / Salvage Value (£m)</t>
  </si>
  <si>
    <t>Assumed nil — used for straight-line depreciation (ARR) and average investment</t>
  </si>
  <si>
    <t>Total Capital Available for Rationing (£m)</t>
  </si>
  <si>
    <t>Assumption: capital budget is limited to £100m, i.e. only 2 of the 3 £50m projects can be funded (edit this cell to test other budgets)</t>
  </si>
  <si>
    <t>Projects Overview</t>
  </si>
  <si>
    <t>Project</t>
  </si>
  <si>
    <t>Initial Investment (£m)</t>
  </si>
  <si>
    <t>Description</t>
  </si>
  <si>
    <t>Project A</t>
  </si>
  <si>
    <t>Front-loaded then declining cash inflows</t>
  </si>
  <si>
    <t>Project B</t>
  </si>
  <si>
    <t>Level (annuity-style) cash inflows</t>
  </si>
  <si>
    <t>Project C</t>
  </si>
  <si>
    <t>Back-loaded (slow-start, peak in Year 4)</t>
  </si>
  <si>
    <t>Context: RCI Hospitality Holdings, Inc. is a NASDAQ-listed (RICK) hospitality/leisure operator.</t>
  </si>
  <si>
    <t>The three projects below are illustrative capital-investment opportunities being appraised by RCI's management, using the figures supplied by the user.</t>
  </si>
  <si>
    <t>RCI Hospitality Holdings — Project A: Investment Appraisal</t>
  </si>
  <si>
    <t>Discount Rate:</t>
  </si>
  <si>
    <t>Initial Investment (£m):</t>
  </si>
  <si>
    <t>Cash Flow Schedule (£m)</t>
  </si>
  <si>
    <t>Year</t>
  </si>
  <si>
    <t>Net Cash Flow (£m)</t>
  </si>
  <si>
    <t>Cumulative Cash Flow (£m)</t>
  </si>
  <si>
    <t>Discount Factor  [=1/(1+r)^n]</t>
  </si>
  <si>
    <t>Discounted Cash Flow (£m)</t>
  </si>
  <si>
    <t>Cumulative Discounted CF (£m)</t>
  </si>
  <si>
    <t>Payback Flag Helper (cum CF &gt;= 0)</t>
  </si>
  <si>
    <t>ARR Workings (straight-line depreciation, nil residual value)</t>
  </si>
  <si>
    <t>Annual Depreciation (£m) [=Investment/Life]</t>
  </si>
  <si>
    <t>Accounting Profit (£m) [=CF − Depreciation]</t>
  </si>
  <si>
    <t>Investment Appraisal Results</t>
  </si>
  <si>
    <t>Payback Period (years)</t>
  </si>
  <si>
    <t>Full years before recovery + fraction of the year that completes payback</t>
  </si>
  <si>
    <t>Average Annual Profit (£m)</t>
  </si>
  <si>
    <t>Average Investment (£m) [=Initial Investment/2]</t>
  </si>
  <si>
    <t>ARR (Accounting Rate of Return)</t>
  </si>
  <si>
    <t>Formula: Average Annual Profit / Average Investment</t>
  </si>
  <si>
    <t>NPV (£m)</t>
  </si>
  <si>
    <t>Formula: NPV(rate, Yr1:Yr5 flows) + Yr0 flow (Excel NPV discounts Yr1 onward only)</t>
  </si>
  <si>
    <t>PI (Profitability Index)</t>
  </si>
  <si>
    <t>Formula: PV of future cash inflows / Initial Investment</t>
  </si>
  <si>
    <t>IRR (Internal Rate of Return)</t>
  </si>
  <si>
    <t>Formula: discount rate at which NPV = 0</t>
  </si>
  <si>
    <t>RCI Hospitality Holdings — Project B: Investment Appraisal</t>
  </si>
  <si>
    <t>RCI Hospitality Holdings — Project C: Investment Appraisal</t>
  </si>
  <si>
    <t>RCI Hospitality Holdings — Investment Appraisal Summary</t>
  </si>
  <si>
    <t>Comparison of Projects A, B and C</t>
  </si>
  <si>
    <t>Metric</t>
  </si>
  <si>
    <t>NPV (£m) @ 8%</t>
  </si>
  <si>
    <t>Profitability Index (PI)</t>
  </si>
  <si>
    <t>IRR</t>
  </si>
  <si>
    <t>NPV Rank (1 = highest)</t>
  </si>
  <si>
    <t>Investment Decision (Accept/Reject Rule: NPV &gt; 0 and IRR &gt; Cost of Capital)</t>
  </si>
  <si>
    <t>Decision</t>
  </si>
  <si>
    <t>Capital Rationing — Selecting the Best Combination of Projects</t>
  </si>
  <si>
    <t>Capital Available (£m):</t>
  </si>
  <si>
    <t>Each project requires £50m; capital available is insufficient to fund all three (3 × £50m = £150m &gt; available budget), so projects must be rationed.</t>
  </si>
  <si>
    <t>Since all three projects require the same £50m outlay, capital rationing under NPV and under PI produce the same ranking — the decision reduces to choosing the feasible combination with the highest combined NPV.</t>
  </si>
  <si>
    <t>Combination</t>
  </si>
  <si>
    <t>Projects Included</t>
  </si>
  <si>
    <t>Total Investment (£m)</t>
  </si>
  <si>
    <t>Fits Budget?</t>
  </si>
  <si>
    <t>Combined NPV (£m)</t>
  </si>
  <si>
    <t>Combined PI (avg)</t>
  </si>
  <si>
    <t>Combined IRR (avg)</t>
  </si>
  <si>
    <t>A + B</t>
  </si>
  <si>
    <t>Project A + Project B</t>
  </si>
  <si>
    <t>A + C</t>
  </si>
  <si>
    <t>Project A + Project C</t>
  </si>
  <si>
    <t>B + C</t>
  </si>
  <si>
    <t>Project B + Project C</t>
  </si>
  <si>
    <t>Best Combination (highest combined NPV, within budget)</t>
  </si>
  <si>
    <t>Combined NPV of Best Combination (£m)</t>
  </si>
  <si>
    <t>Recommendation</t>
  </si>
  <si>
    <t>Best Single Project (highest NPV)</t>
  </si>
  <si>
    <t>Best Single Project (highest IRR)</t>
  </si>
  <si>
    <t>Judgement — unconstrained (accept/reject) decision, at RCI Hospitality Holdings' 8% cost of capital: total undiscounted inflows over 5 years are only £54m (Project A), £55m (Project B) and £65m (Project C) against a £50m outlay, so once cash flows are discounted, Projects A and B both produce a NEGATIVE NPV and an IRR (approx. 2.7% and 3.3% respectively) well below the 8% hurdle rate — under the NPV/IRR/PI rule both should be REJECTED in isolation, despite Project B's shorter, steadier payback. Project C is the only project with a positive NPV, a PI above 1.0x and an IRR (approx. 8.6%) above the cost of capital — its large, still-reasonably-early Year 3–4 inflows (£20m and £25m) are enough to outweigh Projects A and B once discounted. Project C is therefore the recommended project: it is the only one of the three that is expected to create shareholder value for RCI Hospitality Holdings at the assumed 8% discount rate. Payback Period and ARR are shown for completeness and liquidity/risk screening, but are not used as the primary criterion because they ignore (Payback) or distort (ARR) the time value of money — note ARR and Payback would rank Project C best regardless, reinforcing the conclusion.</t>
  </si>
  <si>
    <t>Capital Rationing Judgement</t>
  </si>
  <si>
    <t>Because RCI's capital budget (£100m, see Assumptions) cannot fund all three £50m projects (total requirement £150m), the projects must be rationed to at most two. As every project requires an identical £50m outlay, ranking by NPV and ranking by Profitability Index (PI) give the same answer, so the 'best' affordable pair (shown above) is Project B + Project C — the two least value-destructive/most value-creating projects, and the combination with the highest combined NPV of the three feasible pairings. HOWEVER, because Projects A and B both have a NEGATIVE individual NPV, the combined NPV of every two-project pairing that includes A or B is still negative overall (Project B + Project C ≈ -£5.2m combined; Project A + Project C ≈ -£5.7m combined). The value-maximising capital allocation for RCI is therefore NOT to spend the full £100m budget: management should fund Project C alone (the only positive-NPV project, +£0.86m) and decline both Project A and Project B, leaving the remaining £50m of capital unspent or redeployed to other opportunities, rather than accepting a second, value-destroying project purely to 'use up' the budget. If all project sizes had differed, PI (NPV per £ invested) rather than absolute NPV would be the correct ranking tool for indivisible capital rationing, since it accounts for capital efficiency — here it simply confirms the same ranking (C &gt; B &gt; A) because outlays are equal.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</si>
</sst>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%"/>
    <numFmt numFmtId="165" formatCode="#,##0.00;\(#,##0.00\);\-"/>
    <numFmt numFmtId="166" formatCode="0.000"/>
    <numFmt numFmtId="167" formatCode="0.00&quot; yrs&quot;"/>
    <numFmt numFmtId="168" formatCode="0.00\x"/>
  </numFmts>
  <fonts count="11" x14ac:knownFonts="1">
    <font>
      <sz val="11"/>
      <color theme="1"/>
      <name val="Calibri"/>
      <family val="2"/>
      <charset val="1"/>
    </font>
    <font>
      <b/>
      <sz val="14"/>
      <color rgb="FFFFFFFF"/>
      <name val="Arial"/>
      <charset val="1"/>
    </font>
    <font>
      <i/>
      <sz val="11"/>
      <color rgb="FF595959"/>
      <name val="Arial"/>
      <charset val="1"/>
    </font>
    <font>
      <b/>
      <sz val="11"/>
      <color rgb="FF1F4E78"/>
      <name val="Arial"/>
      <charset val="1"/>
    </font>
    <font>
      <b/>
      <sz val="10"/>
      <name val="Arial"/>
      <charset val="1"/>
    </font>
    <font>
      <sz val="10"/>
      <color rgb="FF0000FF"/>
      <name val="Arial"/>
      <charset val="1"/>
    </font>
    <font>
      <i/>
      <sz val="9"/>
      <color rgb="FF808080"/>
      <name val="Arial"/>
      <charset val="1"/>
    </font>
    <font>
      <b/>
      <sz val="11"/>
      <color rgb="FFFFFFFF"/>
      <name val="Arial"/>
      <charset val="1"/>
    </font>
    <font>
      <sz val="10"/>
      <name val="Arial"/>
      <charset val="1"/>
    </font>
    <font>
      <sz val="10"/>
      <color rgb="FF008000"/>
      <name val="Arial"/>
      <charset val="1"/>
    </font>
    <font>
      <sz val="10"/>
      <color rgb="FF000000"/>
      <name val="Arial"/>
      <charset val="1"/>
    </font>
  </fonts>
  <fills count="8">
    <fill>
      <patternFill patternType="none"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D9E2F3"/>
        <bgColor rgb="FFE2EFDA"/>
      </patternFill>
    </fill>
    <fill>
      <patternFill patternType="solid">
        <fgColor rgb="FFFFFF00"/>
        <bgColor rgb="FFFFFF00"/>
      </patternFill>
    </fill>
    <fill>
      <patternFill patternType="solid">
        <fgColor rgb="FF2E75B6"/>
        <bgColor rgb="FF0066CC"/>
      </patternFill>
    </fill>
    <fill>
      <patternFill patternType="solid">
        <fgColor rgb="FFE2EFDA"/>
        <bgColor rgb="FFD9E2F3"/>
      </patternFill>
    </fill>
    <fill>
      <patternFill patternType="solid">
        <fgColor rgb="FFC6EFCE"/>
        <bgColor rgb="FFE2EFDA"/>
      </patternFill>
    </fill>
  </fills>
  <borders count="2">
    <border>
      <left/>
      <right/>
      <top/>
      <bottom/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8" fillId="0" borderId="0" xfId="0" applyFont="1" applyBorder="1" applyAlignment="1">
      <alignment vertical="top" wrapText="1"/>
    </xf>
    <xf numFmtId="0" fontId="3" fillId="7" borderId="0" xfId="0" applyFont="1" applyFill="1" applyBorder="1"/>
    <xf numFmtId="0" fontId="6" fillId="0" borderId="0" xfId="0" applyFont="1" applyBorder="1"/>
    <xf numFmtId="0" fontId="3" fillId="3" borderId="0" xfId="0" applyFont="1" applyFill="1" applyBorder="1" applyAlignment="1">
      <alignment horizontal="left" vertical="center" indent="1"/>
    </xf>
    <xf numFmtId="0" fontId="2" fillId="0" borderId="0" xfId="0" applyFont="1" applyBorder="1"/>
    <xf numFmtId="0" fontId="1" fillId="2" borderId="0" xfId="0" applyFont="1" applyFill="1" applyBorder="1" applyAlignment="1">
      <alignment horizontal="left" vertical="center" indent="1"/>
    </xf>
    <xf numFmtId="0" fontId="4" fillId="0" borderId="0" xfId="0" applyFont="1"/>
    <xf numFmtId="164" fontId="5" fillId="4" borderId="1" xfId="0" applyNumberFormat="1" applyFont="1" applyFill="1" applyBorder="1"/>
    <xf numFmtId="0" fontId="6" fillId="0" borderId="0" xfId="0" applyFont="1"/>
    <xf numFmtId="0" fontId="5" fillId="4" borderId="1" xfId="0" applyFont="1" applyFill="1" applyBorder="1"/>
    <xf numFmtId="165" fontId="5" fillId="4" borderId="1" xfId="0" applyNumberFormat="1" applyFont="1" applyFill="1" applyBorder="1"/>
    <xf numFmtId="0" fontId="7" fillId="5" borderId="1" xfId="0" applyFont="1" applyFill="1" applyBorder="1" applyAlignment="1">
      <alignment horizontal="center" vertical="center"/>
    </xf>
    <xf numFmtId="0" fontId="8" fillId="0" borderId="1" xfId="0" applyFont="1" applyBorder="1"/>
    <xf numFmtId="164" fontId="9" fillId="0" borderId="0" xfId="0" applyNumberFormat="1" applyFont="1"/>
    <xf numFmtId="165" fontId="5" fillId="4" borderId="0" xfId="0" applyNumberFormat="1" applyFont="1" applyFill="1"/>
    <xf numFmtId="0" fontId="4" fillId="0" borderId="1" xfId="0" applyFont="1" applyBorder="1"/>
    <xf numFmtId="165" fontId="10" fillId="0" borderId="1" xfId="0" applyNumberFormat="1" applyFont="1" applyBorder="1"/>
    <xf numFmtId="166" fontId="10" fillId="0" borderId="1" xfId="0" applyNumberFormat="1" applyFont="1" applyBorder="1"/>
    <xf numFmtId="1" fontId="6" fillId="0" borderId="0" xfId="0" applyNumberFormat="1" applyFont="1"/>
    <xf numFmtId="167" fontId="3" fillId="6" borderId="1" xfId="0" applyNumberFormat="1" applyFont="1" applyFill="1" applyBorder="1"/>
    <xf numFmtId="164" fontId="3" fillId="6" borderId="1" xfId="0" applyNumberFormat="1" applyFont="1" applyFill="1" applyBorder="1"/>
    <xf numFmtId="165" fontId="3" fillId="6" borderId="1" xfId="0" applyNumberFormat="1" applyFont="1" applyFill="1" applyBorder="1"/>
    <xf numFmtId="168" fontId="3" fillId="6" borderId="1" xfId="0" applyNumberFormat="1" applyFont="1" applyFill="1" applyBorder="1"/>
    <xf numFmtId="165" fontId="9" fillId="0" borderId="1" xfId="0" applyNumberFormat="1" applyFont="1" applyBorder="1" applyAlignment="1">
      <alignment horizontal="center"/>
    </xf>
    <xf numFmtId="167" fontId="9" fillId="0" borderId="1" xfId="0" applyNumberFormat="1" applyFont="1" applyBorder="1" applyAlignment="1">
      <alignment horizontal="center"/>
    </xf>
    <xf numFmtId="164" fontId="9" fillId="0" borderId="1" xfId="0" applyNumberFormat="1" applyFont="1" applyBorder="1" applyAlignment="1">
      <alignment horizontal="center"/>
    </xf>
    <xf numFmtId="168" fontId="9" fillId="0" borderId="1" xfId="0" applyNumberFormat="1" applyFont="1" applyBorder="1" applyAlignment="1">
      <alignment horizontal="center"/>
    </xf>
    <xf numFmtId="1" fontId="10" fillId="0" borderId="1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165" fontId="9" fillId="0" borderId="1" xfId="0" applyNumberFormat="1" applyFont="1" applyBorder="1"/>
    <xf numFmtId="0" fontId="10" fillId="0" borderId="1" xfId="0" applyFont="1" applyBorder="1" applyAlignment="1">
      <alignment horizontal="center"/>
    </xf>
    <xf numFmtId="165" fontId="3" fillId="0" borderId="1" xfId="0" applyNumberFormat="1" applyFont="1" applyBorder="1"/>
    <xf numFmtId="168" fontId="10" fillId="0" borderId="1" xfId="0" applyNumberFormat="1" applyFont="1" applyBorder="1"/>
    <xf numFmtId="164" fontId="10" fillId="0" borderId="1" xfId="0" applyNumberFormat="1" applyFont="1" applyBorder="1"/>
    <xf numFmtId="165" fontId="6" fillId="0" borderId="0" xfId="0" applyNumberFormat="1" applyFont="1"/>
    <xf numFmtId="165" fontId="3" fillId="7" borderId="0" xfId="0" applyNumberFormat="1" applyFont="1" applyFill="1"/>
    <xf numFmtId="0" fontId="3" fillId="6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7B7B7"/>
      <rgbColor rgb="FF808080"/>
      <rgbColor rgb="FF9999FF"/>
      <rgbColor rgb="FF993366"/>
      <rgbColor rgb="FFE2EFDA"/>
      <rgbColor rgb="FFCCFFFF"/>
      <rgbColor rgb="FF660066"/>
      <rgbColor rgb="FFFF8080"/>
      <rgbColor rgb="FF0066CC"/>
      <rgbColor rgb="FFD9E2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2E75B6"/>
      <rgbColor rgb="FF33CCCC"/>
      <rgbColor rgb="FF99CC00"/>
      <rgbColor rgb="FFFFCC00"/>
      <rgbColor rgb="FFFF9900"/>
      <rgbColor rgb="FFFF6600"/>
      <rgbColor rgb="FF595959"/>
      <rgbColor rgb="FF969696"/>
      <rgbColor rgb="FF003366"/>
      <rgbColor rgb="FF339966"/>
      <rgbColor rgb="FF003300"/>
      <rgbColor rgb="FF333300"/>
      <rgbColor rgb="FF993300"/>
      <rgbColor rgb="FF993366"/>
      <rgbColor rgb="FF1F4E78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808080"/>
  </sheetPr>
  <dimension ref="B2:D18"/>
  <sheetViews>
    <sheetView showGridLines="0" tabSelected="1" zoomScaleNormal="100" workbookViewId="0"/>
  </sheetViews>
  <sheetFormatPr defaultColWidth="8.7109375" defaultRowHeight="15" x14ac:dyDescent="0.25"/>
  <cols>
    <col min="1" max="1" width="3" customWidth="1"/>
    <col min="2" max="2" width="34" customWidth="1"/>
    <col min="3" max="3" width="18" customWidth="1"/>
    <col min="4" max="4" width="55" customWidth="1"/>
  </cols>
  <sheetData>
    <row r="2" spans="2:4" ht="21.75" customHeight="1" x14ac:dyDescent="0.25">
      <c r="B2" s="6" t="s">
        <v>0</v>
      </c>
      <c r="C2" s="6"/>
      <c r="D2" s="6"/>
    </row>
    <row r="3" spans="2:4" x14ac:dyDescent="0.25">
      <c r="B3" s="5" t="s">
        <v>1</v>
      </c>
      <c r="C3" s="5"/>
      <c r="D3" s="5"/>
    </row>
    <row r="5" spans="2:4" ht="18" customHeight="1" x14ac:dyDescent="0.25">
      <c r="B5" s="4" t="s">
        <v>2</v>
      </c>
      <c r="C5" s="4"/>
      <c r="D5" s="4"/>
    </row>
    <row r="6" spans="2:4" x14ac:dyDescent="0.25">
      <c r="B6" s="7" t="s">
        <v>3</v>
      </c>
      <c r="C6" s="8">
        <v>0.08</v>
      </c>
      <c r="D6" s="9" t="s">
        <v>4</v>
      </c>
    </row>
    <row r="7" spans="2:4" x14ac:dyDescent="0.25">
      <c r="B7" s="7" t="s">
        <v>5</v>
      </c>
      <c r="C7" s="10">
        <v>5</v>
      </c>
      <c r="D7" s="9" t="s">
        <v>6</v>
      </c>
    </row>
    <row r="8" spans="2:4" x14ac:dyDescent="0.25">
      <c r="B8" s="7" t="s">
        <v>7</v>
      </c>
      <c r="C8" s="11">
        <v>0</v>
      </c>
      <c r="D8" s="9" t="s">
        <v>8</v>
      </c>
    </row>
    <row r="9" spans="2:4" x14ac:dyDescent="0.25">
      <c r="B9" s="7" t="s">
        <v>9</v>
      </c>
      <c r="C9" s="11">
        <v>100</v>
      </c>
      <c r="D9" s="9" t="s">
        <v>10</v>
      </c>
    </row>
    <row r="11" spans="2:4" ht="18" customHeight="1" x14ac:dyDescent="0.25">
      <c r="B11" s="4" t="s">
        <v>11</v>
      </c>
      <c r="C11" s="4"/>
      <c r="D11" s="4"/>
    </row>
    <row r="12" spans="2:4" x14ac:dyDescent="0.25">
      <c r="B12" s="12" t="s">
        <v>12</v>
      </c>
      <c r="C12" s="12" t="s">
        <v>13</v>
      </c>
      <c r="D12" s="12" t="s">
        <v>14</v>
      </c>
    </row>
    <row r="13" spans="2:4" x14ac:dyDescent="0.25">
      <c r="B13" s="13" t="s">
        <v>15</v>
      </c>
      <c r="C13" s="11">
        <v>50</v>
      </c>
      <c r="D13" s="13" t="s">
        <v>16</v>
      </c>
    </row>
    <row r="14" spans="2:4" x14ac:dyDescent="0.25">
      <c r="B14" s="13" t="s">
        <v>17</v>
      </c>
      <c r="C14" s="11">
        <v>50</v>
      </c>
      <c r="D14" s="13" t="s">
        <v>18</v>
      </c>
    </row>
    <row r="15" spans="2:4" x14ac:dyDescent="0.25">
      <c r="B15" s="13" t="s">
        <v>19</v>
      </c>
      <c r="C15" s="11">
        <v>50</v>
      </c>
      <c r="D15" s="13" t="s">
        <v>20</v>
      </c>
    </row>
    <row r="17" spans="2:4" ht="13.5" customHeight="1" x14ac:dyDescent="0.25">
      <c r="B17" s="3" t="s">
        <v>21</v>
      </c>
      <c r="C17" s="3"/>
      <c r="D17" s="3"/>
    </row>
    <row r="18" spans="2:4" ht="13.5" customHeight="1" x14ac:dyDescent="0.25">
      <c r="B18" s="3" t="s">
        <v>22</v>
      </c>
      <c r="C18" s="3"/>
      <c r="D18" s="3"/>
    </row>
  </sheetData>
  <mergeCells count="6">
    <mergeCell ref="B18:D18"/>
    <mergeCell ref="B2:D2"/>
    <mergeCell ref="B3:D3"/>
    <mergeCell ref="B5:D5"/>
    <mergeCell ref="B11:D11"/>
    <mergeCell ref="B17:D17"/>
  </mergeCell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2E75B6"/>
  </sheetPr>
  <dimension ref="A1:H26"/>
  <sheetViews>
    <sheetView showGridLines="0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8.7109375" defaultRowHeight="15" x14ac:dyDescent="0.25"/>
  <cols>
    <col min="1" max="1" width="22" customWidth="1"/>
    <col min="2" max="7" width="13" customWidth="1"/>
    <col min="8" max="8" width="3" customWidth="1"/>
    <col min="9" max="9" width="46" customWidth="1"/>
  </cols>
  <sheetData>
    <row r="1" spans="1:8" ht="21.75" customHeight="1" x14ac:dyDescent="0.25">
      <c r="A1" s="6" t="s">
        <v>23</v>
      </c>
      <c r="B1" s="6"/>
      <c r="C1" s="6"/>
      <c r="D1" s="6"/>
      <c r="E1" s="6"/>
      <c r="F1" s="6"/>
      <c r="G1" s="6"/>
      <c r="H1" s="6"/>
    </row>
    <row r="2" spans="1:8" x14ac:dyDescent="0.25">
      <c r="A2" s="7" t="s">
        <v>24</v>
      </c>
      <c r="B2" s="14">
        <f>Investment_Appraisal!C6</f>
        <v>0.08</v>
      </c>
    </row>
    <row r="3" spans="1:8" x14ac:dyDescent="0.25">
      <c r="A3" s="7" t="s">
        <v>25</v>
      </c>
      <c r="B3" s="15">
        <v>50</v>
      </c>
    </row>
    <row r="5" spans="1:8" ht="18" customHeight="1" x14ac:dyDescent="0.25">
      <c r="A5" s="4" t="s">
        <v>26</v>
      </c>
      <c r="B5" s="4"/>
      <c r="C5" s="4"/>
      <c r="D5" s="4"/>
      <c r="E5" s="4"/>
      <c r="F5" s="4"/>
      <c r="G5" s="4"/>
      <c r="H5" s="4"/>
    </row>
    <row r="6" spans="1:8" x14ac:dyDescent="0.25">
      <c r="A6" s="12" t="s">
        <v>27</v>
      </c>
      <c r="B6" s="12">
        <v>0</v>
      </c>
      <c r="C6" s="12">
        <v>1</v>
      </c>
      <c r="D6" s="12">
        <v>2</v>
      </c>
      <c r="E6" s="12">
        <v>3</v>
      </c>
      <c r="F6" s="12">
        <v>4</v>
      </c>
      <c r="G6" s="12">
        <v>5</v>
      </c>
    </row>
    <row r="7" spans="1:8" x14ac:dyDescent="0.25">
      <c r="A7" s="16" t="s">
        <v>28</v>
      </c>
      <c r="B7" s="17">
        <f>-B3</f>
        <v>-50</v>
      </c>
      <c r="C7" s="11">
        <v>10</v>
      </c>
      <c r="D7" s="11">
        <v>12</v>
      </c>
      <c r="E7" s="11">
        <v>14</v>
      </c>
      <c r="F7" s="11">
        <v>10</v>
      </c>
      <c r="G7" s="11">
        <v>8</v>
      </c>
    </row>
    <row r="8" spans="1:8" x14ac:dyDescent="0.25">
      <c r="A8" s="16" t="s">
        <v>29</v>
      </c>
      <c r="B8" s="17">
        <f>B7</f>
        <v>-50</v>
      </c>
      <c r="C8" s="17">
        <f>B8+C7</f>
        <v>-40</v>
      </c>
      <c r="D8" s="17">
        <f>C8+D7</f>
        <v>-28</v>
      </c>
      <c r="E8" s="17">
        <f>D8+E7</f>
        <v>-14</v>
      </c>
      <c r="F8" s="17">
        <f>E8+F7</f>
        <v>-4</v>
      </c>
      <c r="G8" s="17">
        <f>F8+G7</f>
        <v>4</v>
      </c>
    </row>
    <row r="9" spans="1:8" x14ac:dyDescent="0.25">
      <c r="A9" s="16" t="s">
        <v>30</v>
      </c>
      <c r="B9" s="18">
        <f t="shared" ref="B9:G9" si="0">1/(1+$B$2)^B6</f>
        <v>1</v>
      </c>
      <c r="C9" s="18">
        <f t="shared" si="0"/>
        <v>0.92592592592592582</v>
      </c>
      <c r="D9" s="18">
        <f t="shared" si="0"/>
        <v>0.85733882030178321</v>
      </c>
      <c r="E9" s="18">
        <f t="shared" si="0"/>
        <v>0.79383224102016958</v>
      </c>
      <c r="F9" s="18">
        <f t="shared" si="0"/>
        <v>0.73502985279645328</v>
      </c>
      <c r="G9" s="18">
        <f t="shared" si="0"/>
        <v>0.68058319703375303</v>
      </c>
    </row>
    <row r="10" spans="1:8" x14ac:dyDescent="0.25">
      <c r="A10" s="16" t="s">
        <v>31</v>
      </c>
      <c r="B10" s="17">
        <f t="shared" ref="B10:G10" si="1">B7*B9</f>
        <v>-50</v>
      </c>
      <c r="C10" s="17">
        <f t="shared" si="1"/>
        <v>9.2592592592592577</v>
      </c>
      <c r="D10" s="17">
        <f t="shared" si="1"/>
        <v>10.288065843621398</v>
      </c>
      <c r="E10" s="17">
        <f t="shared" si="1"/>
        <v>11.113651374282375</v>
      </c>
      <c r="F10" s="17">
        <f t="shared" si="1"/>
        <v>7.350298527964533</v>
      </c>
      <c r="G10" s="17">
        <f t="shared" si="1"/>
        <v>5.4446655762700242</v>
      </c>
    </row>
    <row r="11" spans="1:8" x14ac:dyDescent="0.25">
      <c r="A11" s="16" t="s">
        <v>32</v>
      </c>
      <c r="B11" s="17">
        <f>B10</f>
        <v>-50</v>
      </c>
      <c r="C11" s="17">
        <f>B11+C10</f>
        <v>-40.74074074074074</v>
      </c>
      <c r="D11" s="17">
        <f>C11+D10</f>
        <v>-30.452674897119344</v>
      </c>
      <c r="E11" s="17">
        <f>D11+E10</f>
        <v>-19.339023522836968</v>
      </c>
      <c r="F11" s="17">
        <f>E11+F10</f>
        <v>-11.988724994872435</v>
      </c>
      <c r="G11" s="17">
        <f>F11+G10</f>
        <v>-6.5440594186024104</v>
      </c>
    </row>
    <row r="13" spans="1:8" x14ac:dyDescent="0.25">
      <c r="A13" s="9" t="s">
        <v>33</v>
      </c>
      <c r="B13" s="19">
        <f t="shared" ref="B13:G13" si="2">IF(B8&gt;=0,1,0)</f>
        <v>0</v>
      </c>
      <c r="C13" s="19">
        <f t="shared" si="2"/>
        <v>0</v>
      </c>
      <c r="D13" s="19">
        <f t="shared" si="2"/>
        <v>0</v>
      </c>
      <c r="E13" s="19">
        <f t="shared" si="2"/>
        <v>0</v>
      </c>
      <c r="F13" s="19">
        <f t="shared" si="2"/>
        <v>0</v>
      </c>
      <c r="G13" s="19">
        <f t="shared" si="2"/>
        <v>1</v>
      </c>
    </row>
    <row r="15" spans="1:8" ht="18" customHeight="1" x14ac:dyDescent="0.25">
      <c r="A15" s="4" t="s">
        <v>34</v>
      </c>
      <c r="B15" s="4"/>
      <c r="C15" s="4"/>
      <c r="D15" s="4"/>
      <c r="E15" s="4"/>
      <c r="F15" s="4"/>
      <c r="G15" s="4"/>
      <c r="H15" s="4"/>
    </row>
    <row r="16" spans="1:8" x14ac:dyDescent="0.25">
      <c r="A16" s="16" t="s">
        <v>35</v>
      </c>
      <c r="B16" s="17">
        <f>$B$3/Investment_Appraisal!$C$7</f>
        <v>10</v>
      </c>
    </row>
    <row r="17" spans="1:8" x14ac:dyDescent="0.25">
      <c r="A17" s="16" t="s">
        <v>36</v>
      </c>
      <c r="C17" s="17">
        <f>C7-$B$16</f>
        <v>0</v>
      </c>
      <c r="D17" s="17">
        <f>D7-$B$16</f>
        <v>2</v>
      </c>
      <c r="E17" s="17">
        <f>E7-$B$16</f>
        <v>4</v>
      </c>
      <c r="F17" s="17">
        <f>F7-$B$16</f>
        <v>0</v>
      </c>
      <c r="G17" s="17">
        <f>G7-$B$16</f>
        <v>-2</v>
      </c>
    </row>
    <row r="19" spans="1:8" ht="18" customHeight="1" x14ac:dyDescent="0.25">
      <c r="A19" s="4" t="s">
        <v>37</v>
      </c>
      <c r="B19" s="4"/>
      <c r="C19" s="4"/>
      <c r="D19" s="4"/>
      <c r="E19" s="4"/>
      <c r="F19" s="4"/>
      <c r="G19" s="4"/>
      <c r="H19" s="4"/>
    </row>
    <row r="20" spans="1:8" x14ac:dyDescent="0.25">
      <c r="A20" s="16" t="s">
        <v>38</v>
      </c>
      <c r="B20" s="20">
        <f>(MATCH(1,B13:G13,0)-2)+(-INDEX(B8:G8,MATCH(1,B13:G13,0)-1)/INDEX(B7:G7,MATCH(1,B13:G13,0)))</f>
        <v>4.5</v>
      </c>
      <c r="C20" s="9" t="s">
        <v>39</v>
      </c>
    </row>
    <row r="21" spans="1:8" x14ac:dyDescent="0.25">
      <c r="A21" s="16" t="s">
        <v>40</v>
      </c>
      <c r="B21" s="17">
        <f>AVERAGE(C17:G17)</f>
        <v>0.8</v>
      </c>
    </row>
    <row r="22" spans="1:8" x14ac:dyDescent="0.25">
      <c r="A22" s="16" t="s">
        <v>41</v>
      </c>
      <c r="B22" s="17">
        <f>($B$3+Investment_Appraisal!$C$8)/2</f>
        <v>25</v>
      </c>
    </row>
    <row r="23" spans="1:8" x14ac:dyDescent="0.25">
      <c r="A23" s="16" t="s">
        <v>42</v>
      </c>
      <c r="B23" s="21">
        <f>B21/B22</f>
        <v>3.2000000000000001E-2</v>
      </c>
      <c r="C23" s="9" t="s">
        <v>43</v>
      </c>
    </row>
    <row r="24" spans="1:8" x14ac:dyDescent="0.25">
      <c r="A24" s="16" t="s">
        <v>44</v>
      </c>
      <c r="B24" s="22">
        <f>NPV($B$2,C7:G7)+B7</f>
        <v>-6.5440594186024157</v>
      </c>
      <c r="C24" s="9" t="s">
        <v>45</v>
      </c>
    </row>
    <row r="25" spans="1:8" x14ac:dyDescent="0.25">
      <c r="A25" s="16" t="s">
        <v>46</v>
      </c>
      <c r="B25" s="23">
        <f>NPV($B$2,C7:G7)/-B7</f>
        <v>0.86911881162795168</v>
      </c>
      <c r="C25" s="9" t="s">
        <v>47</v>
      </c>
    </row>
    <row r="26" spans="1:8" x14ac:dyDescent="0.25">
      <c r="A26" s="16" t="s">
        <v>48</v>
      </c>
      <c r="B26" s="21">
        <f>IRR(B7:G7)</f>
        <v>2.7219684840601444E-2</v>
      </c>
      <c r="C26" s="9" t="s">
        <v>49</v>
      </c>
    </row>
  </sheetData>
  <mergeCells count="4">
    <mergeCell ref="A1:H1"/>
    <mergeCell ref="A5:H5"/>
    <mergeCell ref="A15:H15"/>
    <mergeCell ref="A19:H19"/>
  </mergeCells>
  <pageMargins left="0.75" right="0.75" top="1" bottom="1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2E75B6"/>
  </sheetPr>
  <dimension ref="A1:H26"/>
  <sheetViews>
    <sheetView showGridLines="0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8.7109375" defaultRowHeight="15" x14ac:dyDescent="0.25"/>
  <cols>
    <col min="1" max="1" width="22" customWidth="1"/>
    <col min="2" max="7" width="13" customWidth="1"/>
    <col min="8" max="8" width="3" customWidth="1"/>
    <col min="9" max="9" width="46" customWidth="1"/>
  </cols>
  <sheetData>
    <row r="1" spans="1:8" ht="21.75" customHeight="1" x14ac:dyDescent="0.25">
      <c r="A1" s="6" t="s">
        <v>50</v>
      </c>
      <c r="B1" s="6"/>
      <c r="C1" s="6"/>
      <c r="D1" s="6"/>
      <c r="E1" s="6"/>
      <c r="F1" s="6"/>
      <c r="G1" s="6"/>
      <c r="H1" s="6"/>
    </row>
    <row r="2" spans="1:8" x14ac:dyDescent="0.25">
      <c r="A2" s="7" t="s">
        <v>24</v>
      </c>
      <c r="B2" s="14">
        <f>Investment_Appraisal!C6</f>
        <v>0.08</v>
      </c>
    </row>
    <row r="3" spans="1:8" x14ac:dyDescent="0.25">
      <c r="A3" s="7" t="s">
        <v>25</v>
      </c>
      <c r="B3" s="15">
        <v>50</v>
      </c>
    </row>
    <row r="5" spans="1:8" ht="18" customHeight="1" x14ac:dyDescent="0.25">
      <c r="A5" s="4" t="s">
        <v>26</v>
      </c>
      <c r="B5" s="4"/>
      <c r="C5" s="4"/>
      <c r="D5" s="4"/>
      <c r="E5" s="4"/>
      <c r="F5" s="4"/>
      <c r="G5" s="4"/>
      <c r="H5" s="4"/>
    </row>
    <row r="6" spans="1:8" x14ac:dyDescent="0.25">
      <c r="A6" s="12" t="s">
        <v>27</v>
      </c>
      <c r="B6" s="12">
        <v>0</v>
      </c>
      <c r="C6" s="12">
        <v>1</v>
      </c>
      <c r="D6" s="12">
        <v>2</v>
      </c>
      <c r="E6" s="12">
        <v>3</v>
      </c>
      <c r="F6" s="12">
        <v>4</v>
      </c>
      <c r="G6" s="12">
        <v>5</v>
      </c>
    </row>
    <row r="7" spans="1:8" x14ac:dyDescent="0.25">
      <c r="A7" s="16" t="s">
        <v>28</v>
      </c>
      <c r="B7" s="17">
        <f>-B3</f>
        <v>-50</v>
      </c>
      <c r="C7" s="11">
        <v>11</v>
      </c>
      <c r="D7" s="11">
        <v>11</v>
      </c>
      <c r="E7" s="11">
        <v>11</v>
      </c>
      <c r="F7" s="11">
        <v>11</v>
      </c>
      <c r="G7" s="11">
        <v>11</v>
      </c>
    </row>
    <row r="8" spans="1:8" x14ac:dyDescent="0.25">
      <c r="A8" s="16" t="s">
        <v>29</v>
      </c>
      <c r="B8" s="17">
        <f>B7</f>
        <v>-50</v>
      </c>
      <c r="C8" s="17">
        <f>B8+C7</f>
        <v>-39</v>
      </c>
      <c r="D8" s="17">
        <f>C8+D7</f>
        <v>-28</v>
      </c>
      <c r="E8" s="17">
        <f>D8+E7</f>
        <v>-17</v>
      </c>
      <c r="F8" s="17">
        <f>E8+F7</f>
        <v>-6</v>
      </c>
      <c r="G8" s="17">
        <f>F8+G7</f>
        <v>5</v>
      </c>
    </row>
    <row r="9" spans="1:8" x14ac:dyDescent="0.25">
      <c r="A9" s="16" t="s">
        <v>30</v>
      </c>
      <c r="B9" s="18">
        <f t="shared" ref="B9:G9" si="0">1/(1+$B$2)^B6</f>
        <v>1</v>
      </c>
      <c r="C9" s="18">
        <f t="shared" si="0"/>
        <v>0.92592592592592582</v>
      </c>
      <c r="D9" s="18">
        <f t="shared" si="0"/>
        <v>0.85733882030178321</v>
      </c>
      <c r="E9" s="18">
        <f t="shared" si="0"/>
        <v>0.79383224102016958</v>
      </c>
      <c r="F9" s="18">
        <f t="shared" si="0"/>
        <v>0.73502985279645328</v>
      </c>
      <c r="G9" s="18">
        <f t="shared" si="0"/>
        <v>0.68058319703375303</v>
      </c>
    </row>
    <row r="10" spans="1:8" x14ac:dyDescent="0.25">
      <c r="A10" s="16" t="s">
        <v>31</v>
      </c>
      <c r="B10" s="17">
        <f t="shared" ref="B10:G10" si="1">B7*B9</f>
        <v>-50</v>
      </c>
      <c r="C10" s="17">
        <f t="shared" si="1"/>
        <v>10.185185185185183</v>
      </c>
      <c r="D10" s="17">
        <f t="shared" si="1"/>
        <v>9.4307270233196157</v>
      </c>
      <c r="E10" s="17">
        <f t="shared" si="1"/>
        <v>8.7321546512218653</v>
      </c>
      <c r="F10" s="17">
        <f t="shared" si="1"/>
        <v>8.0853283807609859</v>
      </c>
      <c r="G10" s="17">
        <f t="shared" si="1"/>
        <v>7.4864151673712831</v>
      </c>
    </row>
    <row r="11" spans="1:8" x14ac:dyDescent="0.25">
      <c r="A11" s="16" t="s">
        <v>32</v>
      </c>
      <c r="B11" s="17">
        <f>B10</f>
        <v>-50</v>
      </c>
      <c r="C11" s="17">
        <f>B11+C10</f>
        <v>-39.814814814814817</v>
      </c>
      <c r="D11" s="17">
        <f>C11+D10</f>
        <v>-30.384087791495201</v>
      </c>
      <c r="E11" s="17">
        <f>D11+E10</f>
        <v>-21.651933140273336</v>
      </c>
      <c r="F11" s="17">
        <f>E11+F10</f>
        <v>-13.56660475951235</v>
      </c>
      <c r="G11" s="17">
        <f>F11+G10</f>
        <v>-6.0801895921410667</v>
      </c>
    </row>
    <row r="13" spans="1:8" x14ac:dyDescent="0.25">
      <c r="A13" s="9" t="s">
        <v>33</v>
      </c>
      <c r="B13" s="19">
        <f t="shared" ref="B13:G13" si="2">IF(B8&gt;=0,1,0)</f>
        <v>0</v>
      </c>
      <c r="C13" s="19">
        <f t="shared" si="2"/>
        <v>0</v>
      </c>
      <c r="D13" s="19">
        <f t="shared" si="2"/>
        <v>0</v>
      </c>
      <c r="E13" s="19">
        <f t="shared" si="2"/>
        <v>0</v>
      </c>
      <c r="F13" s="19">
        <f t="shared" si="2"/>
        <v>0</v>
      </c>
      <c r="G13" s="19">
        <f t="shared" si="2"/>
        <v>1</v>
      </c>
    </row>
    <row r="15" spans="1:8" ht="18" customHeight="1" x14ac:dyDescent="0.25">
      <c r="A15" s="4" t="s">
        <v>34</v>
      </c>
      <c r="B15" s="4"/>
      <c r="C15" s="4"/>
      <c r="D15" s="4"/>
      <c r="E15" s="4"/>
      <c r="F15" s="4"/>
      <c r="G15" s="4"/>
      <c r="H15" s="4"/>
    </row>
    <row r="16" spans="1:8" x14ac:dyDescent="0.25">
      <c r="A16" s="16" t="s">
        <v>35</v>
      </c>
      <c r="B16" s="17">
        <f>$B$3/Investment_Appraisal!$C$7</f>
        <v>10</v>
      </c>
    </row>
    <row r="17" spans="1:8" x14ac:dyDescent="0.25">
      <c r="A17" s="16" t="s">
        <v>36</v>
      </c>
      <c r="C17" s="17">
        <f>C7-$B$16</f>
        <v>1</v>
      </c>
      <c r="D17" s="17">
        <f>D7-$B$16</f>
        <v>1</v>
      </c>
      <c r="E17" s="17">
        <f>E7-$B$16</f>
        <v>1</v>
      </c>
      <c r="F17" s="17">
        <f>F7-$B$16</f>
        <v>1</v>
      </c>
      <c r="G17" s="17">
        <f>G7-$B$16</f>
        <v>1</v>
      </c>
    </row>
    <row r="19" spans="1:8" ht="18" customHeight="1" x14ac:dyDescent="0.25">
      <c r="A19" s="4" t="s">
        <v>37</v>
      </c>
      <c r="B19" s="4"/>
      <c r="C19" s="4"/>
      <c r="D19" s="4"/>
      <c r="E19" s="4"/>
      <c r="F19" s="4"/>
      <c r="G19" s="4"/>
      <c r="H19" s="4"/>
    </row>
    <row r="20" spans="1:8" x14ac:dyDescent="0.25">
      <c r="A20" s="16" t="s">
        <v>38</v>
      </c>
      <c r="B20" s="20">
        <f>(MATCH(1,B13:G13,0)-2)+(-INDEX(B8:G8,MATCH(1,B13:G13,0)-1)/INDEX(B7:G7,MATCH(1,B13:G13,0)))</f>
        <v>4.545454545454545</v>
      </c>
      <c r="C20" s="9" t="s">
        <v>39</v>
      </c>
    </row>
    <row r="21" spans="1:8" x14ac:dyDescent="0.25">
      <c r="A21" s="16" t="s">
        <v>40</v>
      </c>
      <c r="B21" s="17">
        <f>AVERAGE(C17:G17)</f>
        <v>1</v>
      </c>
    </row>
    <row r="22" spans="1:8" x14ac:dyDescent="0.25">
      <c r="A22" s="16" t="s">
        <v>41</v>
      </c>
      <c r="B22" s="17">
        <f>($B$3+Investment_Appraisal!$C$8)/2</f>
        <v>25</v>
      </c>
    </row>
    <row r="23" spans="1:8" x14ac:dyDescent="0.25">
      <c r="A23" s="16" t="s">
        <v>42</v>
      </c>
      <c r="B23" s="21">
        <f>B21/B22</f>
        <v>0.04</v>
      </c>
      <c r="C23" s="9" t="s">
        <v>43</v>
      </c>
    </row>
    <row r="24" spans="1:8" x14ac:dyDescent="0.25">
      <c r="A24" s="16" t="s">
        <v>44</v>
      </c>
      <c r="B24" s="22">
        <f>NPV($B$2,C7:G7)+B7</f>
        <v>-6.0801895921410676</v>
      </c>
      <c r="C24" s="9" t="s">
        <v>45</v>
      </c>
    </row>
    <row r="25" spans="1:8" x14ac:dyDescent="0.25">
      <c r="A25" s="16" t="s">
        <v>46</v>
      </c>
      <c r="B25" s="23">
        <f>NPV($B$2,C7:G7)/-B7</f>
        <v>0.87839620815717867</v>
      </c>
      <c r="C25" s="9" t="s">
        <v>47</v>
      </c>
    </row>
    <row r="26" spans="1:8" x14ac:dyDescent="0.25">
      <c r="A26" s="16" t="s">
        <v>48</v>
      </c>
      <c r="B26" s="21">
        <f>IRR(B7:G7)</f>
        <v>3.2634958177834239E-2</v>
      </c>
      <c r="C26" s="9" t="s">
        <v>49</v>
      </c>
    </row>
  </sheetData>
  <mergeCells count="4">
    <mergeCell ref="A1:H1"/>
    <mergeCell ref="A5:H5"/>
    <mergeCell ref="A15:H15"/>
    <mergeCell ref="A19:H19"/>
  </mergeCells>
  <pageMargins left="0.75" right="0.75" top="1" bottom="1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2E75B6"/>
  </sheetPr>
  <dimension ref="A1:H26"/>
  <sheetViews>
    <sheetView showGridLines="0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8.7109375" defaultRowHeight="15" x14ac:dyDescent="0.25"/>
  <cols>
    <col min="1" max="1" width="22" customWidth="1"/>
    <col min="2" max="7" width="13" customWidth="1"/>
    <col min="8" max="8" width="3" customWidth="1"/>
    <col min="9" max="9" width="46" customWidth="1"/>
  </cols>
  <sheetData>
    <row r="1" spans="1:8" ht="21.75" customHeight="1" x14ac:dyDescent="0.25">
      <c r="A1" s="6" t="s">
        <v>51</v>
      </c>
      <c r="B1" s="6"/>
      <c r="C1" s="6"/>
      <c r="D1" s="6"/>
      <c r="E1" s="6"/>
      <c r="F1" s="6"/>
      <c r="G1" s="6"/>
      <c r="H1" s="6"/>
    </row>
    <row r="2" spans="1:8" x14ac:dyDescent="0.25">
      <c r="A2" s="7" t="s">
        <v>24</v>
      </c>
      <c r="B2" s="14">
        <f>Investment_Appraisal!C6</f>
        <v>0.08</v>
      </c>
    </row>
    <row r="3" spans="1:8" x14ac:dyDescent="0.25">
      <c r="A3" s="7" t="s">
        <v>25</v>
      </c>
      <c r="B3" s="15">
        <v>50</v>
      </c>
    </row>
    <row r="5" spans="1:8" ht="18" customHeight="1" x14ac:dyDescent="0.25">
      <c r="A5" s="4" t="s">
        <v>26</v>
      </c>
      <c r="B5" s="4"/>
      <c r="C5" s="4"/>
      <c r="D5" s="4"/>
      <c r="E5" s="4"/>
      <c r="F5" s="4"/>
      <c r="G5" s="4"/>
      <c r="H5" s="4"/>
    </row>
    <row r="6" spans="1:8" x14ac:dyDescent="0.25">
      <c r="A6" s="12" t="s">
        <v>27</v>
      </c>
      <c r="B6" s="12">
        <v>0</v>
      </c>
      <c r="C6" s="12">
        <v>1</v>
      </c>
      <c r="D6" s="12">
        <v>2</v>
      </c>
      <c r="E6" s="12">
        <v>3</v>
      </c>
      <c r="F6" s="12">
        <v>4</v>
      </c>
      <c r="G6" s="12">
        <v>5</v>
      </c>
    </row>
    <row r="7" spans="1:8" x14ac:dyDescent="0.25">
      <c r="A7" s="16" t="s">
        <v>28</v>
      </c>
      <c r="B7" s="17">
        <f>-B3</f>
        <v>-50</v>
      </c>
      <c r="C7" s="11">
        <v>5</v>
      </c>
      <c r="D7" s="11">
        <v>10</v>
      </c>
      <c r="E7" s="11">
        <v>20</v>
      </c>
      <c r="F7" s="11">
        <v>25</v>
      </c>
      <c r="G7" s="11">
        <v>5</v>
      </c>
    </row>
    <row r="8" spans="1:8" x14ac:dyDescent="0.25">
      <c r="A8" s="16" t="s">
        <v>29</v>
      </c>
      <c r="B8" s="17">
        <f>B7</f>
        <v>-50</v>
      </c>
      <c r="C8" s="17">
        <f>B8+C7</f>
        <v>-45</v>
      </c>
      <c r="D8" s="17">
        <f>C8+D7</f>
        <v>-35</v>
      </c>
      <c r="E8" s="17">
        <f>D8+E7</f>
        <v>-15</v>
      </c>
      <c r="F8" s="17">
        <f>E8+F7</f>
        <v>10</v>
      </c>
      <c r="G8" s="17">
        <f>F8+G7</f>
        <v>15</v>
      </c>
    </row>
    <row r="9" spans="1:8" x14ac:dyDescent="0.25">
      <c r="A9" s="16" t="s">
        <v>30</v>
      </c>
      <c r="B9" s="18">
        <f t="shared" ref="B9:G9" si="0">1/(1+$B$2)^B6</f>
        <v>1</v>
      </c>
      <c r="C9" s="18">
        <f t="shared" si="0"/>
        <v>0.92592592592592582</v>
      </c>
      <c r="D9" s="18">
        <f t="shared" si="0"/>
        <v>0.85733882030178321</v>
      </c>
      <c r="E9" s="18">
        <f t="shared" si="0"/>
        <v>0.79383224102016958</v>
      </c>
      <c r="F9" s="18">
        <f t="shared" si="0"/>
        <v>0.73502985279645328</v>
      </c>
      <c r="G9" s="18">
        <f t="shared" si="0"/>
        <v>0.68058319703375303</v>
      </c>
    </row>
    <row r="10" spans="1:8" x14ac:dyDescent="0.25">
      <c r="A10" s="16" t="s">
        <v>31</v>
      </c>
      <c r="B10" s="17">
        <f t="shared" ref="B10:G10" si="1">B7*B9</f>
        <v>-50</v>
      </c>
      <c r="C10" s="17">
        <f t="shared" si="1"/>
        <v>4.6296296296296289</v>
      </c>
      <c r="D10" s="17">
        <f t="shared" si="1"/>
        <v>8.5733882030178314</v>
      </c>
      <c r="E10" s="17">
        <f t="shared" si="1"/>
        <v>15.876644820403392</v>
      </c>
      <c r="F10" s="17">
        <f t="shared" si="1"/>
        <v>18.375746319911332</v>
      </c>
      <c r="G10" s="17">
        <f t="shared" si="1"/>
        <v>3.4029159851687654</v>
      </c>
    </row>
    <row r="11" spans="1:8" x14ac:dyDescent="0.25">
      <c r="A11" s="16" t="s">
        <v>32</v>
      </c>
      <c r="B11" s="17">
        <f>B10</f>
        <v>-50</v>
      </c>
      <c r="C11" s="17">
        <f>B11+C10</f>
        <v>-45.370370370370374</v>
      </c>
      <c r="D11" s="17">
        <f>C11+D10</f>
        <v>-36.796982167352539</v>
      </c>
      <c r="E11" s="17">
        <f>D11+E10</f>
        <v>-20.920337346949147</v>
      </c>
      <c r="F11" s="17">
        <f>E11+F10</f>
        <v>-2.5445910270378143</v>
      </c>
      <c r="G11" s="17">
        <f>F11+G10</f>
        <v>0.85832495813095111</v>
      </c>
    </row>
    <row r="13" spans="1:8" x14ac:dyDescent="0.25">
      <c r="A13" s="9" t="s">
        <v>33</v>
      </c>
      <c r="B13" s="19">
        <f t="shared" ref="B13:G13" si="2">IF(B8&gt;=0,1,0)</f>
        <v>0</v>
      </c>
      <c r="C13" s="19">
        <f t="shared" si="2"/>
        <v>0</v>
      </c>
      <c r="D13" s="19">
        <f t="shared" si="2"/>
        <v>0</v>
      </c>
      <c r="E13" s="19">
        <f t="shared" si="2"/>
        <v>0</v>
      </c>
      <c r="F13" s="19">
        <f t="shared" si="2"/>
        <v>1</v>
      </c>
      <c r="G13" s="19">
        <f t="shared" si="2"/>
        <v>1</v>
      </c>
    </row>
    <row r="15" spans="1:8" ht="18" customHeight="1" x14ac:dyDescent="0.25">
      <c r="A15" s="4" t="s">
        <v>34</v>
      </c>
      <c r="B15" s="4"/>
      <c r="C15" s="4"/>
      <c r="D15" s="4"/>
      <c r="E15" s="4"/>
      <c r="F15" s="4"/>
      <c r="G15" s="4"/>
      <c r="H15" s="4"/>
    </row>
    <row r="16" spans="1:8" x14ac:dyDescent="0.25">
      <c r="A16" s="16" t="s">
        <v>35</v>
      </c>
      <c r="B16" s="17">
        <f>$B$3/Investment_Appraisal!$C$7</f>
        <v>10</v>
      </c>
    </row>
    <row r="17" spans="1:8" x14ac:dyDescent="0.25">
      <c r="A17" s="16" t="s">
        <v>36</v>
      </c>
      <c r="C17" s="17">
        <f>C7-$B$16</f>
        <v>-5</v>
      </c>
      <c r="D17" s="17">
        <f>D7-$B$16</f>
        <v>0</v>
      </c>
      <c r="E17" s="17">
        <f>E7-$B$16</f>
        <v>10</v>
      </c>
      <c r="F17" s="17">
        <f>F7-$B$16</f>
        <v>15</v>
      </c>
      <c r="G17" s="17">
        <f>G7-$B$16</f>
        <v>-5</v>
      </c>
    </row>
    <row r="19" spans="1:8" ht="18" customHeight="1" x14ac:dyDescent="0.25">
      <c r="A19" s="4" t="s">
        <v>37</v>
      </c>
      <c r="B19" s="4"/>
      <c r="C19" s="4"/>
      <c r="D19" s="4"/>
      <c r="E19" s="4"/>
      <c r="F19" s="4"/>
      <c r="G19" s="4"/>
      <c r="H19" s="4"/>
    </row>
    <row r="20" spans="1:8" x14ac:dyDescent="0.25">
      <c r="A20" s="16" t="s">
        <v>38</v>
      </c>
      <c r="B20" s="20">
        <f>(MATCH(1,B13:G13,0)-2)+(-INDEX(B8:G8,MATCH(1,B13:G13,0)-1)/INDEX(B7:G7,MATCH(1,B13:G13,0)))</f>
        <v>3.6</v>
      </c>
      <c r="C20" s="9" t="s">
        <v>39</v>
      </c>
    </row>
    <row r="21" spans="1:8" x14ac:dyDescent="0.25">
      <c r="A21" s="16" t="s">
        <v>40</v>
      </c>
      <c r="B21" s="17">
        <f>AVERAGE(C17:G17)</f>
        <v>3</v>
      </c>
    </row>
    <row r="22" spans="1:8" x14ac:dyDescent="0.25">
      <c r="A22" s="16" t="s">
        <v>41</v>
      </c>
      <c r="B22" s="17">
        <f>($B$3+Investment_Appraisal!$C$8)/2</f>
        <v>25</v>
      </c>
    </row>
    <row r="23" spans="1:8" x14ac:dyDescent="0.25">
      <c r="A23" s="16" t="s">
        <v>42</v>
      </c>
      <c r="B23" s="21">
        <f>B21/B22</f>
        <v>0.12</v>
      </c>
      <c r="C23" s="9" t="s">
        <v>43</v>
      </c>
    </row>
    <row r="24" spans="1:8" x14ac:dyDescent="0.25">
      <c r="A24" s="16" t="s">
        <v>44</v>
      </c>
      <c r="B24" s="22">
        <f>NPV($B$2,C7:G7)+B7</f>
        <v>0.85832495813094312</v>
      </c>
      <c r="C24" s="9" t="s">
        <v>45</v>
      </c>
    </row>
    <row r="25" spans="1:8" x14ac:dyDescent="0.25">
      <c r="A25" s="16" t="s">
        <v>46</v>
      </c>
      <c r="B25" s="23">
        <f>NPV($B$2,C7:G7)/-B7</f>
        <v>1.0171664991626188</v>
      </c>
      <c r="C25" s="9" t="s">
        <v>47</v>
      </c>
    </row>
    <row r="26" spans="1:8" x14ac:dyDescent="0.25">
      <c r="A26" s="16" t="s">
        <v>48</v>
      </c>
      <c r="B26" s="21">
        <f>IRR(B7:G7)</f>
        <v>8.5867557437232289E-2</v>
      </c>
      <c r="C26" s="9" t="s">
        <v>49</v>
      </c>
    </row>
  </sheetData>
  <mergeCells count="4">
    <mergeCell ref="A1:H1"/>
    <mergeCell ref="A5:H5"/>
    <mergeCell ref="A15:H15"/>
    <mergeCell ref="A19:H19"/>
  </mergeCells>
  <pageMargins left="0.75" right="0.75" top="1" bottom="1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C00000"/>
  </sheetPr>
  <dimension ref="A1:H44"/>
  <sheetViews>
    <sheetView showGridLines="0" zoomScaleNormal="100" workbookViewId="0">
      <pane ySplit="5" topLeftCell="A6" activePane="bottomLeft" state="frozen"/>
      <selection pane="bottomLeft"/>
    </sheetView>
  </sheetViews>
  <sheetFormatPr defaultColWidth="8.7109375" defaultRowHeight="15" x14ac:dyDescent="0.25"/>
  <cols>
    <col min="1" max="1" width="26" customWidth="1"/>
    <col min="2" max="7" width="16" customWidth="1"/>
    <col min="8" max="8" width="4" customWidth="1"/>
    <col min="9" max="9" width="40" customWidth="1"/>
  </cols>
  <sheetData>
    <row r="1" spans="1:7" ht="21.75" customHeight="1" x14ac:dyDescent="0.25">
      <c r="A1" s="6" t="s">
        <v>52</v>
      </c>
      <c r="B1" s="6"/>
      <c r="C1" s="6"/>
      <c r="D1" s="6"/>
      <c r="E1" s="6"/>
      <c r="F1" s="6"/>
      <c r="G1" s="6"/>
    </row>
    <row r="2" spans="1:7" x14ac:dyDescent="0.25">
      <c r="A2" s="7" t="s">
        <v>24</v>
      </c>
      <c r="B2" s="14">
        <f>Investment_Appraisal!C6</f>
        <v>0.08</v>
      </c>
    </row>
    <row r="4" spans="1:7" ht="18" customHeight="1" x14ac:dyDescent="0.25">
      <c r="A4" s="4" t="s">
        <v>53</v>
      </c>
      <c r="B4" s="4"/>
      <c r="C4" s="4"/>
      <c r="D4" s="4"/>
      <c r="E4" s="4"/>
      <c r="F4" s="4"/>
      <c r="G4" s="4"/>
    </row>
    <row r="5" spans="1:7" x14ac:dyDescent="0.25">
      <c r="A5" s="12" t="s">
        <v>54</v>
      </c>
      <c r="B5" s="12" t="s">
        <v>15</v>
      </c>
      <c r="C5" s="12" t="s">
        <v>17</v>
      </c>
      <c r="D5" s="12" t="s">
        <v>19</v>
      </c>
    </row>
    <row r="6" spans="1:7" x14ac:dyDescent="0.25">
      <c r="A6" s="16" t="s">
        <v>13</v>
      </c>
      <c r="B6" s="24">
        <f>'Project A'!B3</f>
        <v>50</v>
      </c>
      <c r="C6" s="24">
        <f>'Project B'!B3</f>
        <v>50</v>
      </c>
      <c r="D6" s="24">
        <f>'Project C'!B3</f>
        <v>50</v>
      </c>
    </row>
    <row r="7" spans="1:7" x14ac:dyDescent="0.25">
      <c r="A7" s="16" t="s">
        <v>38</v>
      </c>
      <c r="B7" s="25">
        <f>'Project A'!B20</f>
        <v>4.5</v>
      </c>
      <c r="C7" s="25">
        <f>'Project B'!B20</f>
        <v>4.545454545454545</v>
      </c>
      <c r="D7" s="25">
        <f>'Project C'!B20</f>
        <v>3.6</v>
      </c>
    </row>
    <row r="8" spans="1:7" x14ac:dyDescent="0.25">
      <c r="A8" s="16" t="s">
        <v>42</v>
      </c>
      <c r="B8" s="26">
        <f>'Project A'!B23</f>
        <v>3.2000000000000001E-2</v>
      </c>
      <c r="C8" s="26">
        <f>'Project B'!B23</f>
        <v>0.04</v>
      </c>
      <c r="D8" s="26">
        <f>'Project C'!B23</f>
        <v>0.12</v>
      </c>
    </row>
    <row r="9" spans="1:7" x14ac:dyDescent="0.25">
      <c r="A9" s="16" t="s">
        <v>55</v>
      </c>
      <c r="B9" s="24">
        <f>'Project A'!B24</f>
        <v>-6.5440594186024157</v>
      </c>
      <c r="C9" s="24">
        <f>'Project B'!B24</f>
        <v>-6.0801895921410676</v>
      </c>
      <c r="D9" s="24">
        <f>'Project C'!B24</f>
        <v>0.85832495813094312</v>
      </c>
    </row>
    <row r="10" spans="1:7" x14ac:dyDescent="0.25">
      <c r="A10" s="16" t="s">
        <v>56</v>
      </c>
      <c r="B10" s="27">
        <f>'Project A'!B25</f>
        <v>0.86911881162795168</v>
      </c>
      <c r="C10" s="27">
        <f>'Project B'!B25</f>
        <v>0.87839620815717867</v>
      </c>
      <c r="D10" s="27">
        <f>'Project C'!B25</f>
        <v>1.0171664991626188</v>
      </c>
    </row>
    <row r="11" spans="1:7" x14ac:dyDescent="0.25">
      <c r="A11" s="16" t="s">
        <v>57</v>
      </c>
      <c r="B11" s="26">
        <f>'Project A'!B26</f>
        <v>2.7219684840601444E-2</v>
      </c>
      <c r="C11" s="26">
        <f>'Project B'!B26</f>
        <v>3.2634958177834239E-2</v>
      </c>
      <c r="D11" s="26">
        <f>'Project C'!B26</f>
        <v>8.5867557437232289E-2</v>
      </c>
    </row>
    <row r="12" spans="1:7" x14ac:dyDescent="0.25">
      <c r="A12" s="16" t="s">
        <v>58</v>
      </c>
      <c r="B12" s="28">
        <f>RANK(B9,$B$9:$D$9,0)</f>
        <v>3</v>
      </c>
      <c r="C12" s="28">
        <f>RANK(C9,$B$9:$D$9,0)</f>
        <v>2</v>
      </c>
      <c r="D12" s="28">
        <f>RANK(D9,$B$9:$D$9,0)</f>
        <v>1</v>
      </c>
    </row>
    <row r="14" spans="1:7" ht="18" customHeight="1" x14ac:dyDescent="0.25">
      <c r="A14" s="4" t="s">
        <v>59</v>
      </c>
      <c r="B14" s="4"/>
      <c r="C14" s="4"/>
      <c r="D14" s="4"/>
      <c r="E14" s="4"/>
      <c r="F14" s="4"/>
      <c r="G14" s="4"/>
    </row>
    <row r="15" spans="1:7" x14ac:dyDescent="0.25">
      <c r="A15" s="16" t="s">
        <v>60</v>
      </c>
      <c r="B15" s="29" t="str">
        <f>IF(AND(B9&gt;0,B11&gt;$B$2),"ACCEPT","REJECT")</f>
        <v>REJECT</v>
      </c>
      <c r="C15" s="29" t="str">
        <f>IF(AND(C9&gt;0,C11&gt;$B$2),"ACCEPT","REJECT")</f>
        <v>REJECT</v>
      </c>
      <c r="D15" s="29" t="str">
        <f>IF(AND(D9&gt;0,D11&gt;$B$2),"ACCEPT","REJECT")</f>
        <v>ACCEPT</v>
      </c>
    </row>
    <row r="17" spans="1:8" ht="15" customHeight="1" x14ac:dyDescent="0.25">
      <c r="A17" s="4" t="s">
        <v>61</v>
      </c>
      <c r="B17" s="4"/>
      <c r="C17" s="4"/>
      <c r="D17" s="4"/>
      <c r="E17" s="4"/>
      <c r="F17" s="4"/>
      <c r="G17" s="4"/>
    </row>
    <row r="18" spans="1:8" ht="15" customHeight="1" x14ac:dyDescent="0.25">
      <c r="A18" s="16" t="s">
        <v>62</v>
      </c>
      <c r="B18" s="30">
        <f>Investment_Appraisal!C9</f>
        <v>100</v>
      </c>
      <c r="C18" s="3" t="s">
        <v>63</v>
      </c>
      <c r="D18" s="3"/>
      <c r="E18" s="3"/>
      <c r="F18" s="3"/>
      <c r="G18" s="3"/>
    </row>
    <row r="19" spans="1:8" ht="15" customHeight="1" x14ac:dyDescent="0.25"/>
    <row r="20" spans="1:8" ht="15" customHeight="1" x14ac:dyDescent="0.25">
      <c r="A20" s="3" t="s">
        <v>64</v>
      </c>
      <c r="B20" s="3"/>
      <c r="C20" s="3"/>
      <c r="D20" s="3"/>
      <c r="E20" s="3"/>
      <c r="F20" s="3"/>
      <c r="G20" s="3"/>
    </row>
    <row r="21" spans="1:8" ht="15" customHeight="1" x14ac:dyDescent="0.25"/>
    <row r="22" spans="1:8" ht="15" customHeight="1" x14ac:dyDescent="0.25">
      <c r="A22" s="12" t="s">
        <v>65</v>
      </c>
      <c r="B22" s="12" t="s">
        <v>66</v>
      </c>
      <c r="C22" s="12" t="s">
        <v>67</v>
      </c>
      <c r="D22" s="12" t="s">
        <v>68</v>
      </c>
      <c r="E22" s="12" t="s">
        <v>69</v>
      </c>
      <c r="F22" s="12" t="s">
        <v>70</v>
      </c>
      <c r="G22" s="12" t="s">
        <v>71</v>
      </c>
    </row>
    <row r="23" spans="1:8" ht="15" customHeight="1" x14ac:dyDescent="0.25">
      <c r="A23" s="13" t="s">
        <v>72</v>
      </c>
      <c r="B23" s="13" t="s">
        <v>73</v>
      </c>
      <c r="C23" s="17">
        <f>B6+C6</f>
        <v>100</v>
      </c>
      <c r="D23" s="31" t="str">
        <f>IF(C23&lt;=$B$18,"YES","NO")</f>
        <v>YES</v>
      </c>
      <c r="E23" s="32">
        <f>B9+C9</f>
        <v>-12.624249010743483</v>
      </c>
      <c r="F23" s="33">
        <f>AVERAGE(B10,C10)</f>
        <v>0.87375750989256518</v>
      </c>
      <c r="G23" s="34">
        <f>AVERAGE(B11,C11)</f>
        <v>2.9927321509217841E-2</v>
      </c>
      <c r="H23" s="35">
        <f>IF(D23="YES",E23,-999999)</f>
        <v>-12.624249010743483</v>
      </c>
    </row>
    <row r="24" spans="1:8" ht="15" customHeight="1" x14ac:dyDescent="0.25">
      <c r="A24" s="13" t="s">
        <v>74</v>
      </c>
      <c r="B24" s="13" t="s">
        <v>75</v>
      </c>
      <c r="C24" s="17">
        <f>B6+D6</f>
        <v>100</v>
      </c>
      <c r="D24" s="31" t="str">
        <f>IF(C24&lt;=$B$18,"YES","NO")</f>
        <v>YES</v>
      </c>
      <c r="E24" s="32">
        <f>B9+D9</f>
        <v>-5.6857344604714726</v>
      </c>
      <c r="F24" s="33">
        <f>AVERAGE(B10,D10)</f>
        <v>0.9431426553952853</v>
      </c>
      <c r="G24" s="34">
        <f>AVERAGE(B11,D11)</f>
        <v>5.6543621138916866E-2</v>
      </c>
      <c r="H24" s="35">
        <f>IF(D24="YES",E24,-999999)</f>
        <v>-5.6857344604714726</v>
      </c>
    </row>
    <row r="25" spans="1:8" ht="15" customHeight="1" x14ac:dyDescent="0.25">
      <c r="A25" s="13" t="s">
        <v>76</v>
      </c>
      <c r="B25" s="13" t="s">
        <v>77</v>
      </c>
      <c r="C25" s="17">
        <f>C6+D6</f>
        <v>100</v>
      </c>
      <c r="D25" s="31" t="str">
        <f>IF(C25&lt;=$B$18,"YES","NO")</f>
        <v>YES</v>
      </c>
      <c r="E25" s="32">
        <f>C9+D9</f>
        <v>-5.2218646340101245</v>
      </c>
      <c r="F25" s="33">
        <f>AVERAGE(C10,D10)</f>
        <v>0.94778135365989868</v>
      </c>
      <c r="G25" s="34">
        <f>AVERAGE(C11,D11)</f>
        <v>5.9251257807533264E-2</v>
      </c>
      <c r="H25" s="35">
        <f>IF(D25="YES",E25,-999999)</f>
        <v>-5.2218646340101245</v>
      </c>
    </row>
    <row r="26" spans="1:8" ht="15" customHeight="1" x14ac:dyDescent="0.25">
      <c r="A26" s="7" t="s">
        <v>78</v>
      </c>
      <c r="B26" s="2" t="str">
        <f>INDEX(B23:B25,MATCH(MAX(H23:H25),H23:H25,0))</f>
        <v>Project B + Project C</v>
      </c>
      <c r="C26" s="2"/>
      <c r="D26" s="2"/>
    </row>
    <row r="27" spans="1:8" ht="15" customHeight="1" x14ac:dyDescent="0.25">
      <c r="A27" s="7" t="s">
        <v>79</v>
      </c>
      <c r="B27" s="36">
        <f>MAX(H23:H25)</f>
        <v>-5.2218646340101245</v>
      </c>
    </row>
    <row r="28" spans="1:8" ht="15" customHeight="1" x14ac:dyDescent="0.25"/>
    <row r="29" spans="1:8" ht="18" customHeight="1" x14ac:dyDescent="0.25">
      <c r="A29" s="4" t="s">
        <v>80</v>
      </c>
      <c r="B29" s="4"/>
      <c r="C29" s="4"/>
      <c r="D29" s="4"/>
      <c r="E29" s="4"/>
      <c r="F29" s="4"/>
      <c r="G29" s="4"/>
    </row>
    <row r="30" spans="1:8" x14ac:dyDescent="0.25">
      <c r="A30" s="7" t="s">
        <v>81</v>
      </c>
      <c r="B30" s="37" t="str">
        <f>INDEX(B5:D5,MATCH(MAX(B9:D9),B9:D9,0))</f>
        <v>Project C</v>
      </c>
    </row>
    <row r="31" spans="1:8" x14ac:dyDescent="0.25">
      <c r="A31" s="7" t="s">
        <v>82</v>
      </c>
      <c r="B31" s="37" t="str">
        <f>INDEX(B5:D5,MATCH(MAX(B11:D11),B11:D11,0))</f>
        <v>Project C</v>
      </c>
    </row>
    <row r="33" spans="1:7" ht="15" customHeight="1" x14ac:dyDescent="0.25">
      <c r="A33" s="1" t="s">
        <v>83</v>
      </c>
      <c r="B33" s="1"/>
      <c r="C33" s="1"/>
      <c r="D33" s="1"/>
      <c r="E33" s="1"/>
      <c r="F33" s="1"/>
      <c r="G33" s="1"/>
    </row>
    <row r="34" spans="1:7" x14ac:dyDescent="0.25">
      <c r="A34" s="1"/>
      <c r="B34" s="1"/>
      <c r="C34" s="1"/>
      <c r="D34" s="1"/>
      <c r="E34" s="1"/>
      <c r="F34" s="1"/>
      <c r="G34" s="1"/>
    </row>
    <row r="35" spans="1:7" x14ac:dyDescent="0.25">
      <c r="A35" s="1"/>
      <c r="B35" s="1"/>
      <c r="C35" s="1"/>
      <c r="D35" s="1"/>
      <c r="E35" s="1"/>
      <c r="F35" s="1"/>
      <c r="G35" s="1"/>
    </row>
    <row r="36" spans="1:7" x14ac:dyDescent="0.25">
      <c r="A36" s="1"/>
      <c r="B36" s="1"/>
      <c r="C36" s="1"/>
      <c r="D36" s="1"/>
      <c r="E36" s="1"/>
      <c r="F36" s="1"/>
      <c r="G36" s="1"/>
    </row>
    <row r="37" spans="1:7" x14ac:dyDescent="0.25">
      <c r="A37" s="1"/>
      <c r="B37" s="1"/>
      <c r="C37" s="1"/>
      <c r="D37" s="1"/>
      <c r="E37" s="1"/>
      <c r="F37" s="1"/>
      <c r="G37" s="1"/>
    </row>
    <row r="39" spans="1:7" ht="18" customHeight="1" x14ac:dyDescent="0.25">
      <c r="A39" s="4" t="s">
        <v>84</v>
      </c>
      <c r="B39" s="4"/>
      <c r="C39" s="4"/>
      <c r="D39" s="4"/>
      <c r="E39" s="4"/>
      <c r="F39" s="4"/>
      <c r="G39" s="4"/>
    </row>
    <row r="40" spans="1:7" ht="15" customHeight="1" x14ac:dyDescent="0.25">
      <c r="A40" s="1" t="s">
        <v>85</v>
      </c>
      <c r="B40" s="1"/>
      <c r="C40" s="1"/>
      <c r="D40" s="1"/>
      <c r="E40" s="1"/>
      <c r="F40" s="1"/>
      <c r="G40" s="1"/>
    </row>
    <row r="41" spans="1:7" x14ac:dyDescent="0.25">
      <c r="A41" s="1"/>
      <c r="B41" s="1"/>
      <c r="C41" s="1"/>
      <c r="D41" s="1"/>
      <c r="E41" s="1"/>
      <c r="F41" s="1"/>
      <c r="G41" s="1"/>
    </row>
    <row r="42" spans="1:7" x14ac:dyDescent="0.25">
      <c r="A42" s="1"/>
      <c r="B42" s="1"/>
      <c r="C42" s="1"/>
      <c r="D42" s="1"/>
      <c r="E42" s="1"/>
      <c r="F42" s="1"/>
      <c r="G42" s="1"/>
    </row>
    <row r="43" spans="1:7" x14ac:dyDescent="0.25">
      <c r="A43" s="1"/>
      <c r="B43" s="1"/>
      <c r="C43" s="1"/>
      <c r="D43" s="1"/>
      <c r="E43" s="1"/>
      <c r="F43" s="1"/>
      <c r="G43" s="1"/>
    </row>
    <row r="44" spans="1:7" x14ac:dyDescent="0.25">
      <c r="A44" s="1"/>
      <c r="B44" s="1"/>
      <c r="C44" s="1"/>
      <c r="D44" s="1"/>
      <c r="E44" s="1"/>
      <c r="F44" s="1"/>
      <c r="G44" s="1"/>
    </row>
  </sheetData>
  <mergeCells count="11">
    <mergeCell ref="A40:G44"/>
    <mergeCell ref="A20:G20"/>
    <mergeCell ref="B26:D26"/>
    <mergeCell ref="A29:G29"/>
    <mergeCell ref="A33:G37"/>
    <mergeCell ref="A39:G39"/>
    <mergeCell ref="A1:G1"/>
    <mergeCell ref="A4:G4"/>
    <mergeCell ref="A14:G14"/>
    <mergeCell ref="A17:G17"/>
    <mergeCell ref="C18:G18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Investment_Appraisal</vt:lpstr>
      <vt:lpstr>Project A</vt:lpstr>
      <vt:lpstr>Project B</vt:lpstr>
      <vt:lpstr>Project C</vt:lpstr>
      <vt:lpstr>Summary &amp; Recommendation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Neelkanth Technologi</cp:lastModifiedBy>
  <cp:revision>0</cp:revision>
  <dcterms:created xsi:type="dcterms:W3CDTF">2026-08-07T11:12:41Z</dcterms:created>
  <dcterms:modified xsi:type="dcterms:W3CDTF">2026-08-07T11:21:01Z</dcterms:modified>
  <dc:language>en-US</dc:language>
</cp:coreProperties>
</file>